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6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2.xml" ContentType="application/vnd.ms-excel.person+xml"/>
  <Override PartName="/xl/persons/person9.xml" ContentType="application/vnd.ms-excel.person+xml"/>
  <Override PartName="/xl/persons/person3.xml" ContentType="application/vnd.ms-excel.person+xml"/>
  <Override PartName="/xl/persons/person12.xml" ContentType="application/vnd.ms-excel.person+xml"/>
  <Override PartName="/xl/persons/person8.xml" ContentType="application/vnd.ms-excel.person+xml"/>
  <Override PartName="/xl/persons/person14.xml" ContentType="application/vnd.ms-excel.person+xml"/>
  <Override PartName="/xl/persons/person18.xml" ContentType="application/vnd.ms-excel.person+xml"/>
  <Override PartName="/xl/persons/person4.xml" ContentType="application/vnd.ms-excel.person+xml"/>
  <Override PartName="/xl/persons/person1.xml" ContentType="application/vnd.ms-excel.person+xml"/>
  <Override PartName="/xl/persons/person5.xml" ContentType="application/vnd.ms-excel.person+xml"/>
  <Override PartName="/xl/persons/person13.xml" ContentType="application/vnd.ms-excel.person+xml"/>
  <Override PartName="/xl/persons/person.xml" ContentType="application/vnd.ms-excel.person+xml"/>
  <Override PartName="/xl/persons/person7.xml" ContentType="application/vnd.ms-excel.person+xml"/>
  <Override PartName="/xl/persons/person10.xml" ContentType="application/vnd.ms-excel.person+xml"/>
  <Override PartName="/xl/persons/person17.xml" ContentType="application/vnd.ms-excel.person+xml"/>
  <Override PartName="/xl/persons/person6.xml" ContentType="application/vnd.ms-excel.person+xml"/>
  <Override PartName="/xl/persons/person11.xml" ContentType="application/vnd.ms-excel.person+xml"/>
  <Override PartName="/xl/persons/person19.xml" ContentType="application/vnd.ms-excel.person+xml"/>
  <Override PartName="/xl/persons/person16.xml" ContentType="application/vnd.ms-excel.person+xml"/>
  <Override PartName="/xl/persons/person15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takac\OneDrive\デスクトップ\Volleyball\2023-24 Superlega\"/>
    </mc:Choice>
  </mc:AlternateContent>
  <xr:revisionPtr revIDLastSave="0" documentId="13_ncr:1_{17E0C252-7B84-4285-B912-0678985C24CD}" xr6:coauthVersionLast="47" xr6:coauthVersionMax="47" xr10:uidLastSave="{00000000-0000-0000-0000-000000000000}"/>
  <bookViews>
    <workbookView xWindow="-108" yWindow="-108" windowWidth="23256" windowHeight="12456" xr2:uid="{1FE195F7-3946-494D-81A4-3189989DE827}"/>
  </bookViews>
  <sheets>
    <sheet name="Sheet1" sheetId="5" r:id="rId1"/>
    <sheet name="Team1" sheetId="23" r:id="rId2"/>
    <sheet name="Team2" sheetId="24" r:id="rId3"/>
    <sheet name="Team1-2" sheetId="25" r:id="rId4"/>
    <sheet name="Team2-2" sheetId="26" r:id="rId5"/>
    <sheet name="Full Score" sheetId="22" r:id="rId6"/>
  </sheets>
  <definedNames>
    <definedName name="_xlnm._FilterDatabase" localSheetId="5" hidden="1">'Full Score'!$A$1:$L$878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7" i="23" l="1"/>
  <c r="D2" i="5" l="1"/>
  <c r="E2" i="5"/>
  <c r="F2" i="5"/>
  <c r="D3" i="5"/>
  <c r="E3" i="5"/>
  <c r="F3" i="5"/>
  <c r="D24" i="5"/>
  <c r="E24" i="5"/>
  <c r="F24" i="5"/>
  <c r="H24" i="5" s="1"/>
  <c r="G24" i="5"/>
  <c r="I24" i="5"/>
  <c r="J24" i="5"/>
  <c r="M24" i="5" s="1"/>
  <c r="K24" i="5"/>
  <c r="L24" i="5"/>
  <c r="N24" i="5"/>
  <c r="O24" i="5"/>
  <c r="Q24" i="5" s="1"/>
  <c r="P24" i="5"/>
  <c r="R24" i="5"/>
  <c r="S24" i="5"/>
  <c r="U24" i="5" s="1"/>
  <c r="T24" i="5"/>
  <c r="V24" i="5"/>
  <c r="X24" i="5" s="1"/>
  <c r="W24" i="5"/>
  <c r="Y24" i="5"/>
  <c r="D25" i="5"/>
  <c r="E25" i="5"/>
  <c r="F25" i="5"/>
  <c r="H25" i="5" s="1"/>
  <c r="G25" i="5"/>
  <c r="I25" i="5"/>
  <c r="J25" i="5"/>
  <c r="M25" i="5" s="1"/>
  <c r="K25" i="5"/>
  <c r="L25" i="5"/>
  <c r="N25" i="5"/>
  <c r="O25" i="5"/>
  <c r="P25" i="5"/>
  <c r="Q25" i="5" s="1"/>
  <c r="R25" i="5"/>
  <c r="S25" i="5"/>
  <c r="T25" i="5"/>
  <c r="U25" i="5" s="1"/>
  <c r="V25" i="5"/>
  <c r="W25" i="5"/>
  <c r="X25" i="5"/>
  <c r="Y25" i="5"/>
  <c r="D26" i="5"/>
  <c r="E26" i="5"/>
  <c r="F26" i="5"/>
  <c r="H26" i="5" s="1"/>
  <c r="G26" i="5"/>
  <c r="I26" i="5"/>
  <c r="J26" i="5"/>
  <c r="M26" i="5" s="1"/>
  <c r="K26" i="5"/>
  <c r="L26" i="5"/>
  <c r="N26" i="5"/>
  <c r="O26" i="5"/>
  <c r="Q26" i="5" s="1"/>
  <c r="P26" i="5"/>
  <c r="R26" i="5"/>
  <c r="S26" i="5"/>
  <c r="U26" i="5" s="1"/>
  <c r="T26" i="5"/>
  <c r="V26" i="5"/>
  <c r="X26" i="5" s="1"/>
  <c r="W26" i="5"/>
  <c r="Y26" i="5"/>
  <c r="D27" i="5"/>
  <c r="E27" i="5"/>
  <c r="F27" i="5"/>
  <c r="H27" i="5" s="1"/>
  <c r="G27" i="5"/>
  <c r="I27" i="5"/>
  <c r="J27" i="5"/>
  <c r="M27" i="5" s="1"/>
  <c r="K27" i="5"/>
  <c r="L27" i="5"/>
  <c r="N27" i="5"/>
  <c r="O27" i="5"/>
  <c r="P27" i="5"/>
  <c r="Q27" i="5" s="1"/>
  <c r="R27" i="5"/>
  <c r="S27" i="5"/>
  <c r="T27" i="5"/>
  <c r="U27" i="5" s="1"/>
  <c r="V27" i="5"/>
  <c r="W27" i="5"/>
  <c r="X27" i="5"/>
  <c r="Y27" i="5"/>
  <c r="D28" i="5"/>
  <c r="E28" i="5"/>
  <c r="F28" i="5"/>
  <c r="H28" i="5" s="1"/>
  <c r="G28" i="5"/>
  <c r="I28" i="5"/>
  <c r="J28" i="5"/>
  <c r="M28" i="5" s="1"/>
  <c r="K28" i="5"/>
  <c r="L28" i="5"/>
  <c r="N28" i="5"/>
  <c r="O28" i="5"/>
  <c r="Q28" i="5" s="1"/>
  <c r="P28" i="5"/>
  <c r="R28" i="5"/>
  <c r="S28" i="5"/>
  <c r="U28" i="5" s="1"/>
  <c r="T28" i="5"/>
  <c r="V28" i="5"/>
  <c r="X28" i="5" s="1"/>
  <c r="W28" i="5"/>
  <c r="Y28" i="5"/>
  <c r="D29" i="5"/>
  <c r="E29" i="5"/>
  <c r="F29" i="5"/>
  <c r="H29" i="5" s="1"/>
  <c r="G29" i="5"/>
  <c r="I29" i="5"/>
  <c r="J29" i="5"/>
  <c r="M29" i="5" s="1"/>
  <c r="K29" i="5"/>
  <c r="L29" i="5"/>
  <c r="N29" i="5"/>
  <c r="O29" i="5"/>
  <c r="P29" i="5"/>
  <c r="Q29" i="5" s="1"/>
  <c r="R29" i="5"/>
  <c r="S29" i="5"/>
  <c r="T29" i="5"/>
  <c r="U29" i="5" s="1"/>
  <c r="V29" i="5"/>
  <c r="X29" i="5" s="1"/>
  <c r="W29" i="5"/>
  <c r="Y29" i="5"/>
  <c r="D30" i="5"/>
  <c r="E30" i="5"/>
  <c r="F30" i="5"/>
  <c r="H30" i="5" s="1"/>
  <c r="G30" i="5"/>
  <c r="I30" i="5"/>
  <c r="J30" i="5"/>
  <c r="M30" i="5" s="1"/>
  <c r="K30" i="5"/>
  <c r="L30" i="5"/>
  <c r="N30" i="5"/>
  <c r="O30" i="5"/>
  <c r="Q30" i="5" s="1"/>
  <c r="P30" i="5"/>
  <c r="R30" i="5"/>
  <c r="S30" i="5"/>
  <c r="U30" i="5" s="1"/>
  <c r="T30" i="5"/>
  <c r="V30" i="5"/>
  <c r="X30" i="5" s="1"/>
  <c r="W30" i="5"/>
  <c r="Y30" i="5"/>
  <c r="D31" i="5"/>
  <c r="E31" i="5"/>
  <c r="F31" i="5"/>
  <c r="H31" i="5" s="1"/>
  <c r="G31" i="5"/>
  <c r="I31" i="5"/>
  <c r="J31" i="5"/>
  <c r="M31" i="5" s="1"/>
  <c r="K31" i="5"/>
  <c r="L31" i="5"/>
  <c r="N31" i="5"/>
  <c r="O31" i="5"/>
  <c r="P31" i="5"/>
  <c r="Q31" i="5" s="1"/>
  <c r="R31" i="5"/>
  <c r="S31" i="5"/>
  <c r="T31" i="5"/>
  <c r="U31" i="5" s="1"/>
  <c r="V31" i="5"/>
  <c r="X31" i="5" s="1"/>
  <c r="W31" i="5"/>
  <c r="Y31" i="5"/>
  <c r="D8" i="5"/>
  <c r="E8" i="5"/>
  <c r="F8" i="5"/>
  <c r="G8" i="5"/>
  <c r="I8" i="5"/>
  <c r="J8" i="5"/>
  <c r="K8" i="5"/>
  <c r="L8" i="5"/>
  <c r="N8" i="5"/>
  <c r="O8" i="5"/>
  <c r="Q8" i="5" s="1"/>
  <c r="P8" i="5"/>
  <c r="R8" i="5"/>
  <c r="S8" i="5"/>
  <c r="T8" i="5"/>
  <c r="V8" i="5"/>
  <c r="W8" i="5"/>
  <c r="Y8" i="5"/>
  <c r="D9" i="5"/>
  <c r="E9" i="5"/>
  <c r="F9" i="5"/>
  <c r="G9" i="5"/>
  <c r="H9" i="5" s="1"/>
  <c r="I9" i="5"/>
  <c r="J9" i="5"/>
  <c r="K9" i="5"/>
  <c r="L9" i="5"/>
  <c r="N9" i="5"/>
  <c r="O9" i="5"/>
  <c r="P9" i="5"/>
  <c r="Q9" i="5" s="1"/>
  <c r="R9" i="5"/>
  <c r="S9" i="5"/>
  <c r="T9" i="5"/>
  <c r="V9" i="5"/>
  <c r="W9" i="5"/>
  <c r="X9" i="5" s="1"/>
  <c r="Y9" i="5"/>
  <c r="D10" i="5"/>
  <c r="E10" i="5"/>
  <c r="F10" i="5"/>
  <c r="G10" i="5"/>
  <c r="I10" i="5"/>
  <c r="J10" i="5"/>
  <c r="K10" i="5"/>
  <c r="L10" i="5"/>
  <c r="N10" i="5"/>
  <c r="O10" i="5"/>
  <c r="P10" i="5"/>
  <c r="R10" i="5"/>
  <c r="S10" i="5"/>
  <c r="T10" i="5"/>
  <c r="V10" i="5"/>
  <c r="X10" i="5" s="1"/>
  <c r="W10" i="5"/>
  <c r="Y10" i="5"/>
  <c r="D11" i="5"/>
  <c r="E11" i="5"/>
  <c r="H11" i="5" s="1"/>
  <c r="F11" i="5"/>
  <c r="G11" i="5"/>
  <c r="I11" i="5"/>
  <c r="J11" i="5"/>
  <c r="K11" i="5"/>
  <c r="L11" i="5"/>
  <c r="N11" i="5"/>
  <c r="O11" i="5"/>
  <c r="P11" i="5"/>
  <c r="R11" i="5"/>
  <c r="S11" i="5"/>
  <c r="T11" i="5"/>
  <c r="V11" i="5"/>
  <c r="W11" i="5"/>
  <c r="X11" i="5" s="1"/>
  <c r="Y11" i="5"/>
  <c r="D12" i="5"/>
  <c r="E12" i="5"/>
  <c r="F12" i="5"/>
  <c r="G12" i="5"/>
  <c r="I12" i="5"/>
  <c r="J12" i="5"/>
  <c r="K12" i="5"/>
  <c r="L12" i="5"/>
  <c r="N12" i="5"/>
  <c r="O12" i="5"/>
  <c r="P12" i="5"/>
  <c r="R12" i="5"/>
  <c r="S12" i="5"/>
  <c r="T12" i="5"/>
  <c r="V12" i="5"/>
  <c r="W12" i="5"/>
  <c r="Y12" i="5"/>
  <c r="D13" i="5"/>
  <c r="E13" i="5"/>
  <c r="H13" i="5" s="1"/>
  <c r="F13" i="5"/>
  <c r="G13" i="5"/>
  <c r="I13" i="5"/>
  <c r="J13" i="5"/>
  <c r="K13" i="5"/>
  <c r="L13" i="5"/>
  <c r="N13" i="5"/>
  <c r="O13" i="5"/>
  <c r="P13" i="5"/>
  <c r="R13" i="5"/>
  <c r="S13" i="5"/>
  <c r="T13" i="5"/>
  <c r="V13" i="5"/>
  <c r="W13" i="5"/>
  <c r="Y13" i="5"/>
  <c r="D14" i="5"/>
  <c r="E14" i="5"/>
  <c r="F14" i="5"/>
  <c r="G14" i="5"/>
  <c r="I14" i="5"/>
  <c r="J14" i="5"/>
  <c r="K14" i="5"/>
  <c r="L14" i="5"/>
  <c r="N14" i="5"/>
  <c r="O14" i="5"/>
  <c r="P14" i="5"/>
  <c r="R14" i="5"/>
  <c r="S14" i="5"/>
  <c r="T14" i="5"/>
  <c r="V14" i="5"/>
  <c r="W14" i="5"/>
  <c r="Y14" i="5"/>
  <c r="D15" i="5"/>
  <c r="E15" i="5"/>
  <c r="F15" i="5"/>
  <c r="G15" i="5"/>
  <c r="I15" i="5"/>
  <c r="J15" i="5"/>
  <c r="K15" i="5"/>
  <c r="L15" i="5"/>
  <c r="N15" i="5"/>
  <c r="O15" i="5"/>
  <c r="P15" i="5"/>
  <c r="R15" i="5"/>
  <c r="S15" i="5"/>
  <c r="T15" i="5"/>
  <c r="U15" i="5" s="1"/>
  <c r="V15" i="5"/>
  <c r="W15" i="5"/>
  <c r="Y15" i="5"/>
  <c r="M1" i="22"/>
  <c r="N1" i="22"/>
  <c r="F7" i="24"/>
  <c r="X12" i="5" l="1"/>
  <c r="Q10" i="5"/>
  <c r="M10" i="5"/>
  <c r="Q15" i="5"/>
  <c r="Q11" i="5"/>
  <c r="M8" i="5"/>
  <c r="X14" i="5"/>
  <c r="H14" i="5"/>
  <c r="Q12" i="5"/>
  <c r="M12" i="5"/>
  <c r="M15" i="5"/>
  <c r="X8" i="5"/>
  <c r="X15" i="5"/>
  <c r="Q14" i="5"/>
  <c r="M14" i="5"/>
  <c r="X13" i="5"/>
  <c r="Q13" i="5"/>
  <c r="U12" i="5"/>
  <c r="U10" i="5"/>
  <c r="U8" i="5"/>
  <c r="U14" i="5"/>
  <c r="U13" i="5"/>
  <c r="M13" i="5"/>
  <c r="U11" i="5"/>
  <c r="M11" i="5"/>
  <c r="U9" i="5"/>
  <c r="M9" i="5"/>
  <c r="H15" i="5"/>
  <c r="H12" i="5"/>
  <c r="H10" i="5"/>
  <c r="H8" i="5"/>
  <c r="AG6" i="26"/>
  <c r="AE6" i="26"/>
  <c r="X23" i="26"/>
  <c r="AE4" i="26" s="1"/>
  <c r="AC6" i="26"/>
  <c r="AG6" i="25"/>
  <c r="X23" i="25"/>
  <c r="AE4" i="25" s="1"/>
  <c r="AE6" i="25"/>
  <c r="AC6" i="25"/>
  <c r="E7" i="24"/>
  <c r="D7" i="24"/>
  <c r="E7" i="23"/>
  <c r="D7" i="23"/>
  <c r="U8" i="23"/>
  <c r="V8" i="23"/>
  <c r="V8" i="24"/>
  <c r="U8" i="24"/>
  <c r="AC4" i="25" l="1"/>
  <c r="AG4" i="26"/>
  <c r="AC4" i="26"/>
  <c r="AG4" i="25"/>
  <c r="A1" i="24"/>
  <c r="A1" i="23"/>
  <c r="B5" i="24" l="1"/>
  <c r="C3" i="5"/>
  <c r="C2" i="5"/>
  <c r="B5" i="23" l="1"/>
  <c r="A36" i="5" l="1"/>
  <c r="A20" i="5"/>
  <c r="F7" i="5"/>
  <c r="F23" i="5"/>
  <c r="H3" i="5"/>
  <c r="H2" i="5"/>
  <c r="B21" i="5"/>
  <c r="B5" i="5"/>
  <c r="AC15" i="5" l="1"/>
  <c r="AC16" i="5"/>
  <c r="AC17" i="5"/>
  <c r="AC18" i="5"/>
  <c r="AC19" i="5"/>
  <c r="AD14" i="5"/>
  <c r="AC7" i="5"/>
  <c r="AC8" i="5"/>
  <c r="AC9" i="5"/>
  <c r="AC10" i="5"/>
  <c r="AC11" i="5"/>
  <c r="AD6" i="5"/>
  <c r="D7" i="5"/>
  <c r="AE8" i="5"/>
  <c r="AE10" i="5"/>
  <c r="AB6" i="5"/>
  <c r="AB16" i="5"/>
  <c r="AB8" i="5"/>
  <c r="AB10" i="5"/>
  <c r="AE6" i="5"/>
  <c r="AD15" i="5"/>
  <c r="AD16" i="5"/>
  <c r="AD17" i="5"/>
  <c r="AD18" i="5"/>
  <c r="AD19" i="5"/>
  <c r="AC14" i="5"/>
  <c r="AC20" i="5" s="1"/>
  <c r="AD7" i="5"/>
  <c r="AD8" i="5"/>
  <c r="AD9" i="5"/>
  <c r="AD10" i="5"/>
  <c r="AD11" i="5"/>
  <c r="AC6" i="5"/>
  <c r="AE17" i="5"/>
  <c r="AE18" i="5"/>
  <c r="AE19" i="5"/>
  <c r="AB14" i="5"/>
  <c r="AE7" i="5"/>
  <c r="AE9" i="5"/>
  <c r="AE11" i="5"/>
  <c r="AB15" i="5"/>
  <c r="AB17" i="5"/>
  <c r="AF17" i="5" s="1"/>
  <c r="AB18" i="5"/>
  <c r="AF18" i="5" s="1"/>
  <c r="AB19" i="5"/>
  <c r="AE14" i="5"/>
  <c r="AB7" i="5"/>
  <c r="AB9" i="5"/>
  <c r="AB11" i="5"/>
  <c r="AE15" i="5"/>
  <c r="AE16" i="5"/>
  <c r="AC33" i="5"/>
  <c r="AC34" i="5"/>
  <c r="AC35" i="5"/>
  <c r="AC36" i="5"/>
  <c r="AC37" i="5"/>
  <c r="AD32" i="5"/>
  <c r="AC25" i="5"/>
  <c r="AC26" i="5"/>
  <c r="AC27" i="5"/>
  <c r="AC28" i="5"/>
  <c r="AC29" i="5"/>
  <c r="AD24" i="5"/>
  <c r="W23" i="5"/>
  <c r="W35" i="5" s="1"/>
  <c r="W36" i="5" s="1"/>
  <c r="R23" i="5"/>
  <c r="L23" i="5"/>
  <c r="L35" i="5" s="1"/>
  <c r="L36" i="5" s="1"/>
  <c r="G23" i="5"/>
  <c r="AE33" i="5"/>
  <c r="AE35" i="5"/>
  <c r="AE37" i="5"/>
  <c r="AE26" i="5"/>
  <c r="AE28" i="5"/>
  <c r="AB24" i="5"/>
  <c r="O23" i="5"/>
  <c r="E23" i="5"/>
  <c r="AB25" i="5"/>
  <c r="AB27" i="5"/>
  <c r="AE24" i="5"/>
  <c r="N23" i="5"/>
  <c r="AD33" i="5"/>
  <c r="AD34" i="5"/>
  <c r="AD35" i="5"/>
  <c r="AD36" i="5"/>
  <c r="AD37" i="5"/>
  <c r="AC32" i="5"/>
  <c r="AC38" i="5" s="1"/>
  <c r="AD25" i="5"/>
  <c r="AD26" i="5"/>
  <c r="AD27" i="5"/>
  <c r="AD28" i="5"/>
  <c r="AD29" i="5"/>
  <c r="AC24" i="5"/>
  <c r="AC30" i="5" s="1"/>
  <c r="V23" i="5"/>
  <c r="V35" i="5" s="1"/>
  <c r="P23" i="5"/>
  <c r="K23" i="5"/>
  <c r="K35" i="5" s="1"/>
  <c r="K36" i="5" s="1"/>
  <c r="AE34" i="5"/>
  <c r="AE36" i="5"/>
  <c r="AB32" i="5"/>
  <c r="AE25" i="5"/>
  <c r="AE27" i="5"/>
  <c r="AE29" i="5"/>
  <c r="T23" i="5"/>
  <c r="J23" i="5"/>
  <c r="AB33" i="5"/>
  <c r="AB34" i="5"/>
  <c r="AF34" i="5" s="1"/>
  <c r="AB35" i="5"/>
  <c r="AF35" i="5" s="1"/>
  <c r="AB36" i="5"/>
  <c r="AB37" i="5"/>
  <c r="AE32" i="5"/>
  <c r="AE38" i="5" s="1"/>
  <c r="AB26" i="5"/>
  <c r="AB28" i="5"/>
  <c r="AB29" i="5"/>
  <c r="Y23" i="5"/>
  <c r="Y35" i="5" s="1"/>
  <c r="Y36" i="5" s="1"/>
  <c r="S23" i="5"/>
  <c r="I23" i="5"/>
  <c r="V7" i="5"/>
  <c r="V19" i="5" s="1"/>
  <c r="V20" i="5" s="1"/>
  <c r="I7" i="5"/>
  <c r="E7" i="5"/>
  <c r="X23" i="5"/>
  <c r="Y7" i="5"/>
  <c r="P7" i="5"/>
  <c r="S7" i="5"/>
  <c r="S19" i="5" s="1"/>
  <c r="S20" i="5" s="1"/>
  <c r="O7" i="5"/>
  <c r="J7" i="5"/>
  <c r="G7" i="5"/>
  <c r="L7" i="5"/>
  <c r="L19" i="5" s="1"/>
  <c r="L20" i="5" s="1"/>
  <c r="W7" i="5"/>
  <c r="W19" i="5" s="1"/>
  <c r="W20" i="5" s="1"/>
  <c r="R7" i="5"/>
  <c r="N7" i="5"/>
  <c r="K7" i="5"/>
  <c r="K19" i="5" s="1"/>
  <c r="K20" i="5" s="1"/>
  <c r="T7" i="5"/>
  <c r="D23" i="5"/>
  <c r="U23" i="5" l="1"/>
  <c r="J35" i="5"/>
  <c r="M23" i="5"/>
  <c r="J19" i="5"/>
  <c r="M7" i="5"/>
  <c r="AF19" i="5"/>
  <c r="AF36" i="5"/>
  <c r="AF37" i="5"/>
  <c r="AF33" i="5"/>
  <c r="X35" i="5"/>
  <c r="V36" i="5"/>
  <c r="H7" i="5"/>
  <c r="AB30" i="5"/>
  <c r="AB12" i="5"/>
  <c r="AD20" i="5"/>
  <c r="AE20" i="5"/>
  <c r="AF15" i="5"/>
  <c r="AF14" i="5"/>
  <c r="AB20" i="5"/>
  <c r="AF16" i="5"/>
  <c r="AF32" i="5"/>
  <c r="AB38" i="5"/>
  <c r="AE30" i="5"/>
  <c r="Q23" i="5"/>
  <c r="AD38" i="5"/>
  <c r="AD30" i="5"/>
  <c r="X19" i="5"/>
  <c r="Q7" i="5"/>
  <c r="H23" i="5"/>
  <c r="X7" i="5"/>
  <c r="J36" i="5" l="1"/>
  <c r="J20" i="5"/>
  <c r="AF38" i="5"/>
  <c r="AF20" i="5"/>
  <c r="I35" i="5"/>
  <c r="I36" i="5" s="1"/>
  <c r="I19" i="5"/>
  <c r="I20" i="5" s="1"/>
  <c r="AC12" i="5"/>
  <c r="AD12" i="5"/>
  <c r="AE12" i="5"/>
  <c r="AF7" i="5"/>
  <c r="AF8" i="5"/>
  <c r="AF9" i="5"/>
  <c r="AF10" i="5"/>
  <c r="AF11" i="5"/>
  <c r="AF13" i="5"/>
  <c r="AF23" i="5"/>
  <c r="AF24" i="5"/>
  <c r="AF25" i="5"/>
  <c r="AF26" i="5"/>
  <c r="AF27" i="5"/>
  <c r="AF28" i="5"/>
  <c r="AF29" i="5"/>
  <c r="AF31" i="5"/>
  <c r="AF6" i="5"/>
  <c r="M35" i="5" l="1"/>
  <c r="M19" i="5"/>
  <c r="AF12" i="5"/>
  <c r="AF30" i="5"/>
  <c r="U7" i="5"/>
  <c r="E35" i="5"/>
  <c r="E36" i="5" s="1"/>
  <c r="F35" i="5"/>
  <c r="F36" i="5" s="1"/>
  <c r="G35" i="5"/>
  <c r="G36" i="5" s="1"/>
  <c r="N35" i="5"/>
  <c r="N36" i="5" s="1"/>
  <c r="O35" i="5"/>
  <c r="P35" i="5"/>
  <c r="P36" i="5" s="1"/>
  <c r="R35" i="5"/>
  <c r="R36" i="5" s="1"/>
  <c r="S35" i="5"/>
  <c r="S36" i="5" s="1"/>
  <c r="T35" i="5"/>
  <c r="T36" i="5" s="1"/>
  <c r="D35" i="5"/>
  <c r="D36" i="5" s="1"/>
  <c r="E19" i="5"/>
  <c r="E20" i="5" s="1"/>
  <c r="F19" i="5"/>
  <c r="F20" i="5" s="1"/>
  <c r="G19" i="5"/>
  <c r="G20" i="5" s="1"/>
  <c r="N19" i="5"/>
  <c r="N20" i="5" s="1"/>
  <c r="O19" i="5"/>
  <c r="O20" i="5" s="1"/>
  <c r="P19" i="5"/>
  <c r="P20" i="5" s="1"/>
  <c r="R19" i="5"/>
  <c r="R20" i="5" s="1"/>
  <c r="T19" i="5"/>
  <c r="T20" i="5" s="1"/>
  <c r="Y19" i="5"/>
  <c r="Y20" i="5" s="1"/>
  <c r="D19" i="5"/>
  <c r="D20" i="5" s="1"/>
  <c r="Q35" i="5" l="1"/>
  <c r="O36" i="5"/>
  <c r="Q19" i="5"/>
  <c r="U35" i="5"/>
  <c r="H35" i="5"/>
  <c r="H19" i="5"/>
  <c r="U19" i="5"/>
</calcChain>
</file>

<file path=xl/sharedStrings.xml><?xml version="1.0" encoding="utf-8"?>
<sst xmlns="http://schemas.openxmlformats.org/spreadsheetml/2006/main" count="5560" uniqueCount="333">
  <si>
    <t>Score</t>
    <phoneticPr fontId="1"/>
  </si>
  <si>
    <t>serve</t>
    <phoneticPr fontId="1"/>
  </si>
  <si>
    <t>Attack</t>
    <phoneticPr fontId="1"/>
  </si>
  <si>
    <t>Serve</t>
    <phoneticPr fontId="1"/>
  </si>
  <si>
    <t>Block</t>
    <phoneticPr fontId="1"/>
  </si>
  <si>
    <t>Rotation(S)</t>
    <phoneticPr fontId="1"/>
  </si>
  <si>
    <t>OE</t>
    <phoneticPr fontId="1"/>
  </si>
  <si>
    <t>A</t>
    <phoneticPr fontId="1"/>
  </si>
  <si>
    <t>B</t>
    <phoneticPr fontId="1"/>
  </si>
  <si>
    <t>All</t>
    <phoneticPr fontId="1"/>
  </si>
  <si>
    <t>Point</t>
    <phoneticPr fontId="1"/>
  </si>
  <si>
    <t>Position</t>
    <phoneticPr fontId="1"/>
  </si>
  <si>
    <t>Error</t>
    <phoneticPr fontId="1"/>
  </si>
  <si>
    <t>%*</t>
    <phoneticPr fontId="1"/>
  </si>
  <si>
    <t>S</t>
    <phoneticPr fontId="1"/>
  </si>
  <si>
    <t>OH</t>
    <phoneticPr fontId="1"/>
  </si>
  <si>
    <t>MB</t>
    <phoneticPr fontId="1"/>
  </si>
  <si>
    <t>OP</t>
    <phoneticPr fontId="1"/>
  </si>
  <si>
    <t>No.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</si>
  <si>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</si>
  <si>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</si>
  <si>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</si>
  <si>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</si>
  <si>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</si>
  <si>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Total</t>
    <phoneticPr fontId="1"/>
  </si>
  <si>
    <t>Dig</t>
    <phoneticPr fontId="1"/>
  </si>
  <si>
    <t>Break</t>
    <phoneticPr fontId="1"/>
  </si>
  <si>
    <t>Break</t>
    <phoneticPr fontId="1"/>
  </si>
  <si>
    <t>Total</t>
    <phoneticPr fontId="1"/>
  </si>
  <si>
    <t>Attacked</t>
    <phoneticPr fontId="1"/>
  </si>
  <si>
    <t>Served</t>
    <phoneticPr fontId="1"/>
  </si>
  <si>
    <t>Blocked</t>
    <phoneticPr fontId="1"/>
  </si>
  <si>
    <t>No.</t>
    <phoneticPr fontId="1"/>
  </si>
  <si>
    <t>Position</t>
    <phoneticPr fontId="1"/>
  </si>
  <si>
    <t>Serve</t>
    <phoneticPr fontId="1"/>
  </si>
  <si>
    <t>Block</t>
    <phoneticPr fontId="1"/>
  </si>
  <si>
    <t>Attack</t>
    <phoneticPr fontId="1"/>
  </si>
  <si>
    <t>Dig</t>
    <phoneticPr fontId="1"/>
  </si>
  <si>
    <t>All</t>
    <phoneticPr fontId="1"/>
  </si>
  <si>
    <t>Ace</t>
    <phoneticPr fontId="1"/>
  </si>
  <si>
    <t>Effective</t>
    <phoneticPr fontId="1"/>
  </si>
  <si>
    <t>Miss</t>
    <phoneticPr fontId="1"/>
  </si>
  <si>
    <t>%*</t>
    <phoneticPr fontId="1"/>
  </si>
  <si>
    <t>ALL</t>
    <phoneticPr fontId="1"/>
  </si>
  <si>
    <t>A</t>
    <phoneticPr fontId="1"/>
  </si>
  <si>
    <t>B</t>
    <phoneticPr fontId="1"/>
  </si>
  <si>
    <t>L</t>
    <phoneticPr fontId="1"/>
  </si>
  <si>
    <t>Total</t>
    <phoneticPr fontId="1"/>
  </si>
  <si>
    <t>All</t>
    <phoneticPr fontId="1"/>
  </si>
  <si>
    <t>#1</t>
    <phoneticPr fontId="1"/>
  </si>
  <si>
    <t>zone</t>
    <phoneticPr fontId="1"/>
  </si>
  <si>
    <t>result</t>
    <phoneticPr fontId="1"/>
  </si>
  <si>
    <t>action</t>
    <phoneticPr fontId="1"/>
  </si>
  <si>
    <t>block</t>
    <phoneticPr fontId="1"/>
  </si>
  <si>
    <t>command</t>
    <phoneticPr fontId="1"/>
  </si>
  <si>
    <t>receive</t>
    <phoneticPr fontId="1"/>
  </si>
  <si>
    <t>attack</t>
    <phoneticPr fontId="1"/>
  </si>
  <si>
    <t>dig</t>
    <phoneticPr fontId="1"/>
  </si>
  <si>
    <t>one-touch</t>
    <phoneticPr fontId="1"/>
  </si>
  <si>
    <t>block-out</t>
    <phoneticPr fontId="1"/>
  </si>
  <si>
    <t>s</t>
    <phoneticPr fontId="1"/>
  </si>
  <si>
    <t>r</t>
    <phoneticPr fontId="1"/>
  </si>
  <si>
    <t>a</t>
    <phoneticPr fontId="1"/>
  </si>
  <si>
    <t>m</t>
    <phoneticPr fontId="1"/>
  </si>
  <si>
    <t>b</t>
    <phoneticPr fontId="1"/>
  </si>
  <si>
    <t>p</t>
    <phoneticPr fontId="1"/>
  </si>
  <si>
    <t>t</t>
    <phoneticPr fontId="1"/>
  </si>
  <si>
    <t>d</t>
    <phoneticPr fontId="1"/>
  </si>
  <si>
    <t>Timeout</t>
    <phoneticPr fontId="1"/>
  </si>
  <si>
    <t>TO</t>
    <phoneticPr fontId="1"/>
  </si>
  <si>
    <t>break</t>
    <phoneticPr fontId="1"/>
  </si>
  <si>
    <t>/attack</t>
    <phoneticPr fontId="1"/>
  </si>
  <si>
    <t>/block</t>
    <phoneticPr fontId="1"/>
  </si>
  <si>
    <t>/serve</t>
    <phoneticPr fontId="1"/>
  </si>
  <si>
    <t>/OE</t>
    <phoneticPr fontId="1"/>
  </si>
  <si>
    <t>ab</t>
    <phoneticPr fontId="1"/>
  </si>
  <si>
    <t>bb</t>
    <phoneticPr fontId="1"/>
  </si>
  <si>
    <t>sb</t>
    <phoneticPr fontId="1"/>
  </si>
  <si>
    <t>ob</t>
    <phoneticPr fontId="1"/>
  </si>
  <si>
    <t>S1</t>
    <phoneticPr fontId="1"/>
  </si>
  <si>
    <t>S2</t>
    <phoneticPr fontId="1"/>
  </si>
  <si>
    <t>S3</t>
    <phoneticPr fontId="1"/>
  </si>
  <si>
    <t>S4</t>
    <phoneticPr fontId="1"/>
  </si>
  <si>
    <t>S5</t>
    <phoneticPr fontId="1"/>
  </si>
  <si>
    <t>S6</t>
    <phoneticPr fontId="1"/>
  </si>
  <si>
    <t>Miss</t>
    <phoneticPr fontId="1"/>
  </si>
  <si>
    <t>%*</t>
    <phoneticPr fontId="1"/>
  </si>
  <si>
    <t>Touch</t>
    <phoneticPr fontId="1"/>
  </si>
  <si>
    <t>All</t>
    <phoneticPr fontId="1"/>
  </si>
  <si>
    <t>%</t>
    <phoneticPr fontId="1"/>
  </si>
  <si>
    <t>Set</t>
    <phoneticPr fontId="1"/>
  </si>
  <si>
    <t>Set1</t>
    <phoneticPr fontId="1"/>
  </si>
  <si>
    <t>No.</t>
    <phoneticPr fontId="1"/>
  </si>
  <si>
    <t>Opponent</t>
    <phoneticPr fontId="1"/>
  </si>
  <si>
    <t>zone</t>
    <phoneticPr fontId="1"/>
  </si>
  <si>
    <t>action</t>
    <phoneticPr fontId="1"/>
  </si>
  <si>
    <t>result</t>
    <phoneticPr fontId="1"/>
  </si>
  <si>
    <t>a,b,c</t>
    <phoneticPr fontId="1"/>
  </si>
  <si>
    <t>N,p,m</t>
    <phoneticPr fontId="1"/>
  </si>
  <si>
    <t>r</t>
    <phoneticPr fontId="1"/>
  </si>
  <si>
    <t>a,b,c,m</t>
    <phoneticPr fontId="1"/>
  </si>
  <si>
    <t>a</t>
    <phoneticPr fontId="1"/>
  </si>
  <si>
    <t>SUB</t>
    <phoneticPr fontId="1"/>
  </si>
  <si>
    <t>S1,2,…</t>
  </si>
  <si>
    <t>S1,2,…</t>
    <phoneticPr fontId="1"/>
  </si>
  <si>
    <t>S2,3,…</t>
  </si>
  <si>
    <t>S2,3,…</t>
    <phoneticPr fontId="1"/>
  </si>
  <si>
    <t>Substitution</t>
    <phoneticPr fontId="1"/>
  </si>
  <si>
    <t>d</t>
    <phoneticPr fontId="1"/>
  </si>
  <si>
    <t>s</t>
    <phoneticPr fontId="1"/>
  </si>
  <si>
    <t>Rally</t>
    <phoneticPr fontId="1"/>
  </si>
  <si>
    <t>Set2</t>
    <phoneticPr fontId="1"/>
  </si>
  <si>
    <t>Set3</t>
    <phoneticPr fontId="1"/>
  </si>
  <si>
    <t>Set4</t>
    <phoneticPr fontId="1"/>
  </si>
  <si>
    <t>Set5</t>
    <phoneticPr fontId="1"/>
  </si>
  <si>
    <t>pre</t>
    <phoneticPr fontId="1"/>
  </si>
  <si>
    <t>Slot</t>
    <phoneticPr fontId="1"/>
  </si>
  <si>
    <t>X</t>
    <phoneticPr fontId="1"/>
  </si>
  <si>
    <t>Y</t>
    <phoneticPr fontId="1"/>
  </si>
  <si>
    <t>Z</t>
    <phoneticPr fontId="1"/>
  </si>
  <si>
    <t>総アタック数</t>
    <rPh sb="0" eb="1">
      <t>ソウ</t>
    </rPh>
    <rPh sb="5" eb="6">
      <t>スウ</t>
    </rPh>
    <phoneticPr fontId="1"/>
  </si>
  <si>
    <t>A</t>
    <phoneticPr fontId="1"/>
  </si>
  <si>
    <t>B</t>
    <phoneticPr fontId="1"/>
  </si>
  <si>
    <t>C</t>
    <phoneticPr fontId="1"/>
  </si>
  <si>
    <t>スロット</t>
    <phoneticPr fontId="1"/>
  </si>
  <si>
    <t>1o</t>
    <phoneticPr fontId="1"/>
  </si>
  <si>
    <t>6o</t>
    <phoneticPr fontId="1"/>
  </si>
  <si>
    <t>5o</t>
    <phoneticPr fontId="1"/>
  </si>
  <si>
    <t>Reception</t>
    <phoneticPr fontId="1"/>
  </si>
  <si>
    <t>M,O</t>
    <phoneticPr fontId="1"/>
  </si>
  <si>
    <t>Reception Result</t>
    <phoneticPr fontId="1"/>
  </si>
  <si>
    <t>Serve Course</t>
    <phoneticPr fontId="1"/>
  </si>
  <si>
    <t>LEFT</t>
    <phoneticPr fontId="1"/>
  </si>
  <si>
    <t>CENTER</t>
    <phoneticPr fontId="1"/>
  </si>
  <si>
    <t>RIGHT</t>
    <phoneticPr fontId="1"/>
  </si>
  <si>
    <t>success</t>
    <phoneticPr fontId="1"/>
  </si>
  <si>
    <t>a1</t>
    <phoneticPr fontId="1"/>
  </si>
  <si>
    <t>FRONT</t>
    <phoneticPr fontId="1"/>
  </si>
  <si>
    <t>c1</t>
    <phoneticPr fontId="1"/>
  </si>
  <si>
    <t>BACK</t>
    <phoneticPr fontId="1"/>
  </si>
  <si>
    <t>a2</t>
    <phoneticPr fontId="1"/>
  </si>
  <si>
    <t>c2</t>
    <phoneticPr fontId="1"/>
  </si>
  <si>
    <t>OPEN</t>
    <phoneticPr fontId="1"/>
  </si>
  <si>
    <t>c3</t>
    <phoneticPr fontId="1"/>
  </si>
  <si>
    <t>R</t>
    <phoneticPr fontId="1"/>
  </si>
  <si>
    <t>Break-ed</t>
    <phoneticPr fontId="1"/>
  </si>
  <si>
    <t>#1</t>
  </si>
  <si>
    <t/>
  </si>
  <si>
    <t>s</t>
  </si>
  <si>
    <t>r</t>
  </si>
  <si>
    <t>c</t>
  </si>
  <si>
    <t>t</t>
  </si>
  <si>
    <t>o</t>
  </si>
  <si>
    <t>c3</t>
  </si>
  <si>
    <t>a</t>
  </si>
  <si>
    <t>m</t>
  </si>
  <si>
    <t>6o</t>
  </si>
  <si>
    <t>S2</t>
  </si>
  <si>
    <t>ob</t>
  </si>
  <si>
    <t>#2</t>
  </si>
  <si>
    <t>b</t>
  </si>
  <si>
    <t>p</t>
  </si>
  <si>
    <t>#3</t>
  </si>
  <si>
    <t>S1</t>
  </si>
  <si>
    <t>bb</t>
  </si>
  <si>
    <t>#4</t>
  </si>
  <si>
    <t>d</t>
  </si>
  <si>
    <t>ab</t>
  </si>
  <si>
    <t>#5</t>
  </si>
  <si>
    <t>c2</t>
  </si>
  <si>
    <t>#6</t>
  </si>
  <si>
    <t>#7</t>
  </si>
  <si>
    <t>2o</t>
  </si>
  <si>
    <t>S6</t>
  </si>
  <si>
    <t>#8</t>
  </si>
  <si>
    <t>4o</t>
  </si>
  <si>
    <t>c1</t>
  </si>
  <si>
    <t>#9</t>
  </si>
  <si>
    <t>#10</t>
  </si>
  <si>
    <t>#11</t>
  </si>
  <si>
    <t>#12</t>
  </si>
  <si>
    <t>5o</t>
  </si>
  <si>
    <t>#13</t>
  </si>
  <si>
    <t>S5</t>
  </si>
  <si>
    <t>#14</t>
  </si>
  <si>
    <t>1o</t>
  </si>
  <si>
    <t>#15</t>
  </si>
  <si>
    <t>S4</t>
  </si>
  <si>
    <t>#16</t>
  </si>
  <si>
    <t>#17</t>
  </si>
  <si>
    <t>sb</t>
  </si>
  <si>
    <t>#18</t>
  </si>
  <si>
    <t>#19</t>
  </si>
  <si>
    <t>#20</t>
  </si>
  <si>
    <t>TO</t>
  </si>
  <si>
    <t>#21</t>
  </si>
  <si>
    <t>#22</t>
  </si>
  <si>
    <t>#23</t>
  </si>
  <si>
    <t>9o</t>
  </si>
  <si>
    <t>S3</t>
  </si>
  <si>
    <t>#24</t>
  </si>
  <si>
    <t>SUB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</si>
  <si>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</si>
  <si>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</si>
  <si>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</si>
  <si>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</si>
  <si>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</si>
  <si>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</si>
  <si>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</si>
  <si>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</si>
  <si>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</si>
  <si>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#34</t>
  </si>
  <si>
    <t>#35</t>
  </si>
  <si>
    <t>#36</t>
  </si>
  <si>
    <t>#37</t>
  </si>
  <si>
    <t>#38</t>
  </si>
  <si>
    <t>#39</t>
  </si>
  <si>
    <t>#40</t>
  </si>
  <si>
    <t>#41</t>
  </si>
  <si>
    <t>#42</t>
  </si>
  <si>
    <t>#43</t>
  </si>
  <si>
    <t>#44</t>
  </si>
  <si>
    <t>Set2</t>
    <phoneticPr fontId="1"/>
  </si>
  <si>
    <t>r</t>
    <phoneticPr fontId="1"/>
  </si>
  <si>
    <t>a</t>
    <phoneticPr fontId="1"/>
  </si>
  <si>
    <t>s</t>
    <phoneticPr fontId="1"/>
  </si>
  <si>
    <t>t</t>
    <phoneticPr fontId="1"/>
  </si>
  <si>
    <t>d</t>
    <phoneticPr fontId="1"/>
  </si>
  <si>
    <t>b</t>
    <phoneticPr fontId="1"/>
  </si>
  <si>
    <t>m</t>
    <phoneticPr fontId="1"/>
  </si>
  <si>
    <t>p</t>
    <phoneticPr fontId="1"/>
  </si>
  <si>
    <t>S3</t>
    <phoneticPr fontId="1"/>
  </si>
  <si>
    <t>S1</t>
    <phoneticPr fontId="1"/>
  </si>
  <si>
    <t>ab</t>
    <phoneticPr fontId="1"/>
  </si>
  <si>
    <t>#2</t>
    <phoneticPr fontId="1"/>
  </si>
  <si>
    <t>o</t>
    <phoneticPr fontId="1"/>
  </si>
  <si>
    <t>#3</t>
    <phoneticPr fontId="1"/>
  </si>
  <si>
    <t>a1</t>
    <phoneticPr fontId="1"/>
  </si>
  <si>
    <t>a1</t>
  </si>
  <si>
    <t>#4</t>
    <phoneticPr fontId="1"/>
  </si>
  <si>
    <t>#5</t>
    <phoneticPr fontId="1"/>
  </si>
  <si>
    <t>c2</t>
    <phoneticPr fontId="1"/>
  </si>
  <si>
    <t>S2</t>
    <phoneticPr fontId="1"/>
  </si>
  <si>
    <t>S6</t>
    <phoneticPr fontId="1"/>
  </si>
  <si>
    <t>ob</t>
    <phoneticPr fontId="1"/>
  </si>
  <si>
    <t>#6</t>
    <phoneticPr fontId="1"/>
  </si>
  <si>
    <t>c</t>
    <phoneticPr fontId="1"/>
  </si>
  <si>
    <t>#7</t>
    <phoneticPr fontId="1"/>
  </si>
  <si>
    <t>c1</t>
    <phoneticPr fontId="1"/>
  </si>
  <si>
    <t>bb</t>
    <phoneticPr fontId="1"/>
  </si>
  <si>
    <t>#8</t>
    <phoneticPr fontId="1"/>
  </si>
  <si>
    <t>#9</t>
    <phoneticPr fontId="1"/>
  </si>
  <si>
    <t>5o</t>
    <phoneticPr fontId="1"/>
  </si>
  <si>
    <t>#10</t>
    <phoneticPr fontId="1"/>
  </si>
  <si>
    <t>#11</t>
    <phoneticPr fontId="1"/>
  </si>
  <si>
    <t>1o</t>
    <phoneticPr fontId="1"/>
  </si>
  <si>
    <t>#12</t>
    <phoneticPr fontId="1"/>
  </si>
  <si>
    <t>#13</t>
    <phoneticPr fontId="1"/>
  </si>
  <si>
    <t>c3</t>
    <phoneticPr fontId="1"/>
  </si>
  <si>
    <t>9o</t>
    <phoneticPr fontId="1"/>
  </si>
  <si>
    <t>S5</t>
    <phoneticPr fontId="1"/>
  </si>
  <si>
    <t>S4</t>
    <phoneticPr fontId="1"/>
  </si>
  <si>
    <t>#14</t>
    <phoneticPr fontId="1"/>
  </si>
  <si>
    <t>#15</t>
    <phoneticPr fontId="1"/>
  </si>
  <si>
    <t>2o</t>
    <phoneticPr fontId="1"/>
  </si>
  <si>
    <t>#16</t>
    <phoneticPr fontId="1"/>
  </si>
  <si>
    <t>#17</t>
    <phoneticPr fontId="1"/>
  </si>
  <si>
    <t>6o</t>
    <phoneticPr fontId="1"/>
  </si>
  <si>
    <t>#18</t>
    <phoneticPr fontId="1"/>
  </si>
  <si>
    <t>#19</t>
    <phoneticPr fontId="1"/>
  </si>
  <si>
    <t>#20</t>
    <phoneticPr fontId="1"/>
  </si>
  <si>
    <t>#21</t>
    <phoneticPr fontId="1"/>
  </si>
  <si>
    <t>#22</t>
    <phoneticPr fontId="1"/>
  </si>
  <si>
    <t>#23</t>
    <phoneticPr fontId="1"/>
  </si>
  <si>
    <t>#24</t>
    <phoneticPr fontId="1"/>
  </si>
  <si>
    <t>#25</t>
    <phoneticPr fontId="1"/>
  </si>
  <si>
    <t>#26</t>
    <phoneticPr fontId="1"/>
  </si>
  <si>
    <t>sb</t>
    <phoneticPr fontId="1"/>
  </si>
  <si>
    <t>#27</t>
    <phoneticPr fontId="1"/>
  </si>
  <si>
    <t>TO</t>
    <phoneticPr fontId="1"/>
  </si>
  <si>
    <t>#28</t>
    <phoneticPr fontId="1"/>
  </si>
  <si>
    <t>#29</t>
    <phoneticPr fontId="1"/>
  </si>
  <si>
    <t>#30</t>
    <phoneticPr fontId="1"/>
  </si>
  <si>
    <t>#31</t>
    <phoneticPr fontId="1"/>
  </si>
  <si>
    <t>SUB</t>
    <phoneticPr fontId="1"/>
  </si>
  <si>
    <t>#32</t>
    <phoneticPr fontId="1"/>
  </si>
  <si>
    <t>#33</t>
    <phoneticPr fontId="1"/>
  </si>
  <si>
    <t>#34</t>
    <phoneticPr fontId="1"/>
  </si>
  <si>
    <t>ap</t>
    <phoneticPr fontId="1"/>
  </si>
  <si>
    <t>#35</t>
    <phoneticPr fontId="1"/>
  </si>
  <si>
    <t>#36</t>
    <phoneticPr fontId="1"/>
  </si>
  <si>
    <t>#37</t>
    <phoneticPr fontId="1"/>
  </si>
  <si>
    <t>#38</t>
    <phoneticPr fontId="1"/>
  </si>
  <si>
    <t>#39</t>
    <phoneticPr fontId="1"/>
  </si>
  <si>
    <t>#40</t>
    <phoneticPr fontId="1"/>
  </si>
  <si>
    <t>4o</t>
    <phoneticPr fontId="1"/>
  </si>
  <si>
    <t>#41</t>
    <phoneticPr fontId="1"/>
  </si>
  <si>
    <t>#42</t>
    <phoneticPr fontId="1"/>
  </si>
  <si>
    <t>#43</t>
    <phoneticPr fontId="1"/>
  </si>
  <si>
    <t>Set3</t>
    <phoneticPr fontId="1"/>
  </si>
  <si>
    <t>a2</t>
  </si>
  <si>
    <t>#45</t>
  </si>
  <si>
    <t>7o</t>
  </si>
  <si>
    <t>Set4</t>
    <phoneticPr fontId="1"/>
  </si>
  <si>
    <t>m</t>
    <phoneticPr fontId="1"/>
  </si>
  <si>
    <t>#46</t>
  </si>
  <si>
    <t>ANK</t>
    <phoneticPr fontId="1"/>
  </si>
  <si>
    <t>PIA</t>
    <phoneticPr fontId="1"/>
  </si>
  <si>
    <t>Aslan Eksi</t>
    <phoneticPr fontId="1"/>
  </si>
  <si>
    <t>Micah Maa</t>
    <phoneticPr fontId="1"/>
  </si>
  <si>
    <t>Nimir Abdel-Aziz</t>
    <phoneticPr fontId="1"/>
  </si>
  <si>
    <t>John Gordon Perrin</t>
    <phoneticPr fontId="1"/>
  </si>
  <si>
    <t>Mirza Lagumdzija</t>
    <phoneticPr fontId="1"/>
  </si>
  <si>
    <t>Earvin NGapeth</t>
    <phoneticPr fontId="1"/>
  </si>
  <si>
    <t>Mert Matic</t>
    <phoneticPr fontId="1"/>
  </si>
  <si>
    <t>Dogukan Ulu</t>
    <phoneticPr fontId="1"/>
  </si>
  <si>
    <t>Volkan Done</t>
    <phoneticPr fontId="1"/>
  </si>
  <si>
    <t>Antoine Brisard</t>
    <phoneticPr fontId="1"/>
  </si>
  <si>
    <t>Fabrizio Gironi</t>
    <phoneticPr fontId="1"/>
  </si>
  <si>
    <t>Francesco Recine</t>
    <phoneticPr fontId="1"/>
  </si>
  <si>
    <t>Ricardo Lucarelli</t>
    <phoneticPr fontId="1"/>
  </si>
  <si>
    <t>Yoandy Leal Hidalgo</t>
    <phoneticPr fontId="1"/>
  </si>
  <si>
    <t>Robbert Andringa</t>
    <phoneticPr fontId="1"/>
  </si>
  <si>
    <t>Robertlandy Simon Aties</t>
    <phoneticPr fontId="1"/>
  </si>
  <si>
    <t>Edoardo Caneschi</t>
    <phoneticPr fontId="1"/>
  </si>
  <si>
    <t>Leonardo Scanferla</t>
    <phoneticPr fontId="1"/>
  </si>
  <si>
    <t>All</t>
    <phoneticPr fontId="1"/>
  </si>
  <si>
    <t>c*</t>
    <phoneticPr fontId="1"/>
  </si>
  <si>
    <t>ANK</t>
    <phoneticPr fontId="1"/>
  </si>
  <si>
    <t>PIA</t>
    <phoneticPr fontId="1"/>
  </si>
  <si>
    <t>11</t>
    <phoneticPr fontId="1"/>
  </si>
  <si>
    <t>53</t>
    <phoneticPr fontId="1"/>
  </si>
  <si>
    <t>51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</si>
</sst>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1"/>
      <color theme="1"/>
      <name val="游ゴシック"/>
      <family val="3"/>
      <charset val="128"/>
      <scheme val="minor"/>
    </font>
    <font>
      <sz val="11"/>
      <color theme="1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b/>
      <sz val="18"/>
      <color theme="1"/>
      <name val="游ゴシック"/>
      <family val="3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rgb="FFFF0000"/>
      <name val="游ゴシック"/>
      <family val="3"/>
      <charset val="128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6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3" fillId="0" borderId="0" applyFont="0" applyFill="0" applyBorder="0" applyAlignment="0" applyProtection="0">
      <alignment vertical="center"/>
    </xf>
  </cellStyleXfs>
  <cellXfs count="18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0" fillId="0" borderId="13" xfId="0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0" borderId="16" xfId="0" applyBorder="1">
      <alignment vertical="center"/>
    </xf>
    <xf numFmtId="0" fontId="0" fillId="0" borderId="20" xfId="0" applyBorder="1">
      <alignment vertical="center"/>
    </xf>
    <xf numFmtId="0" fontId="0" fillId="0" borderId="21" xfId="0" applyBorder="1">
      <alignment vertical="center"/>
    </xf>
    <xf numFmtId="0" fontId="0" fillId="0" borderId="22" xfId="0" applyBorder="1">
      <alignment vertical="center"/>
    </xf>
    <xf numFmtId="0" fontId="0" fillId="0" borderId="23" xfId="0" applyBorder="1">
      <alignment vertical="center"/>
    </xf>
    <xf numFmtId="0" fontId="0" fillId="0" borderId="27" xfId="0" applyBorder="1">
      <alignment vertical="center"/>
    </xf>
    <xf numFmtId="0" fontId="0" fillId="0" borderId="28" xfId="0" applyBorder="1">
      <alignment vertical="center"/>
    </xf>
    <xf numFmtId="0" fontId="0" fillId="0" borderId="29" xfId="0" applyBorder="1">
      <alignment vertical="center"/>
    </xf>
    <xf numFmtId="0" fontId="0" fillId="0" borderId="30" xfId="0" applyBorder="1">
      <alignment vertical="center"/>
    </xf>
    <xf numFmtId="0" fontId="0" fillId="0" borderId="31" xfId="0" applyBorder="1">
      <alignment vertical="center"/>
    </xf>
    <xf numFmtId="0" fontId="0" fillId="0" borderId="32" xfId="0" applyBorder="1">
      <alignment vertical="center"/>
    </xf>
    <xf numFmtId="0" fontId="0" fillId="0" borderId="33" xfId="0" applyBorder="1">
      <alignment vertical="center"/>
    </xf>
    <xf numFmtId="0" fontId="0" fillId="0" borderId="34" xfId="0" applyBorder="1">
      <alignment vertical="center"/>
    </xf>
    <xf numFmtId="0" fontId="0" fillId="0" borderId="5" xfId="0" applyBorder="1">
      <alignment vertical="center"/>
    </xf>
    <xf numFmtId="0" fontId="0" fillId="0" borderId="35" xfId="0" applyBorder="1">
      <alignment vertical="center"/>
    </xf>
    <xf numFmtId="0" fontId="0" fillId="0" borderId="18" xfId="0" applyBorder="1">
      <alignment vertical="center"/>
    </xf>
    <xf numFmtId="0" fontId="0" fillId="0" borderId="38" xfId="0" applyBorder="1">
      <alignment vertical="center"/>
    </xf>
    <xf numFmtId="0" fontId="0" fillId="0" borderId="39" xfId="0" applyBorder="1">
      <alignment vertical="center"/>
    </xf>
    <xf numFmtId="0" fontId="0" fillId="0" borderId="43" xfId="0" applyBorder="1">
      <alignment vertical="center"/>
    </xf>
    <xf numFmtId="0" fontId="0" fillId="0" borderId="44" xfId="0" applyBorder="1">
      <alignment vertical="center"/>
    </xf>
    <xf numFmtId="0" fontId="0" fillId="0" borderId="45" xfId="0" applyBorder="1">
      <alignment vertical="center"/>
    </xf>
    <xf numFmtId="0" fontId="0" fillId="0" borderId="46" xfId="0" applyBorder="1">
      <alignment vertical="center"/>
    </xf>
    <xf numFmtId="0" fontId="0" fillId="0" borderId="47" xfId="0" applyBorder="1">
      <alignment vertical="center"/>
    </xf>
    <xf numFmtId="0" fontId="0" fillId="0" borderId="48" xfId="0" applyBorder="1">
      <alignment vertical="center"/>
    </xf>
    <xf numFmtId="0" fontId="0" fillId="0" borderId="51" xfId="0" applyBorder="1">
      <alignment vertical="center"/>
    </xf>
    <xf numFmtId="0" fontId="0" fillId="0" borderId="52" xfId="0" applyBorder="1">
      <alignment vertical="center"/>
    </xf>
    <xf numFmtId="0" fontId="0" fillId="0" borderId="56" xfId="0" applyBorder="1">
      <alignment vertical="center"/>
    </xf>
    <xf numFmtId="0" fontId="0" fillId="0" borderId="53" xfId="0" applyBorder="1">
      <alignment vertical="center"/>
    </xf>
    <xf numFmtId="0" fontId="0" fillId="0" borderId="55" xfId="0" applyBorder="1">
      <alignment vertical="center"/>
    </xf>
    <xf numFmtId="0" fontId="0" fillId="0" borderId="57" xfId="0" applyBorder="1">
      <alignment vertical="center"/>
    </xf>
    <xf numFmtId="0" fontId="0" fillId="0" borderId="58" xfId="0" applyBorder="1">
      <alignment vertical="center"/>
    </xf>
    <xf numFmtId="0" fontId="0" fillId="3" borderId="0" xfId="0" applyFill="1">
      <alignment vertical="center"/>
    </xf>
    <xf numFmtId="0" fontId="2" fillId="3" borderId="11" xfId="0" applyFont="1" applyFill="1" applyBorder="1">
      <alignment vertical="center"/>
    </xf>
    <xf numFmtId="0" fontId="2" fillId="3" borderId="12" xfId="0" applyFont="1" applyFill="1" applyBorder="1">
      <alignment vertical="center"/>
    </xf>
    <xf numFmtId="0" fontId="2" fillId="3" borderId="13" xfId="0" applyFont="1" applyFill="1" applyBorder="1">
      <alignment vertical="center"/>
    </xf>
    <xf numFmtId="0" fontId="2" fillId="3" borderId="42" xfId="0" applyFont="1" applyFill="1" applyBorder="1">
      <alignment vertical="center"/>
    </xf>
    <xf numFmtId="0" fontId="2" fillId="3" borderId="41" xfId="0" applyFont="1" applyFill="1" applyBorder="1">
      <alignment vertical="center"/>
    </xf>
    <xf numFmtId="0" fontId="2" fillId="3" borderId="40" xfId="0" applyFont="1" applyFill="1" applyBorder="1">
      <alignment vertical="center"/>
    </xf>
    <xf numFmtId="0" fontId="2" fillId="2" borderId="50" xfId="0" applyFont="1" applyFill="1" applyBorder="1">
      <alignment vertical="center"/>
    </xf>
    <xf numFmtId="0" fontId="2" fillId="2" borderId="15" xfId="0" applyFont="1" applyFill="1" applyBorder="1" applyAlignment="1">
      <alignment horizontal="center" vertical="center"/>
    </xf>
    <xf numFmtId="0" fontId="2" fillId="0" borderId="0" xfId="0" applyFont="1">
      <alignment vertical="center"/>
    </xf>
    <xf numFmtId="0" fontId="2" fillId="2" borderId="10" xfId="0" applyFont="1" applyFill="1" applyBorder="1">
      <alignment vertical="center"/>
    </xf>
    <xf numFmtId="0" fontId="2" fillId="2" borderId="22" xfId="0" applyFont="1" applyFill="1" applyBorder="1">
      <alignment vertical="center"/>
    </xf>
    <xf numFmtId="0" fontId="2" fillId="2" borderId="20" xfId="0" applyFont="1" applyFill="1" applyBorder="1">
      <alignment vertical="center"/>
    </xf>
    <xf numFmtId="0" fontId="2" fillId="2" borderId="23" xfId="0" applyFont="1" applyFill="1" applyBorder="1">
      <alignment vertical="center"/>
    </xf>
    <xf numFmtId="0" fontId="2" fillId="2" borderId="24" xfId="0" applyFont="1" applyFill="1" applyBorder="1">
      <alignment vertical="center"/>
    </xf>
    <xf numFmtId="0" fontId="2" fillId="2" borderId="6" xfId="0" applyFont="1" applyFill="1" applyBorder="1">
      <alignment vertical="center"/>
    </xf>
    <xf numFmtId="0" fontId="2" fillId="2" borderId="7" xfId="0" applyFont="1" applyFill="1" applyBorder="1">
      <alignment vertical="center"/>
    </xf>
    <xf numFmtId="0" fontId="2" fillId="2" borderId="8" xfId="0" applyFont="1" applyFill="1" applyBorder="1">
      <alignment vertical="center"/>
    </xf>
    <xf numFmtId="0" fontId="2" fillId="2" borderId="9" xfId="0" applyFont="1" applyFill="1" applyBorder="1">
      <alignment vertical="center"/>
    </xf>
    <xf numFmtId="0" fontId="2" fillId="2" borderId="1" xfId="0" applyFont="1" applyFill="1" applyBorder="1">
      <alignment vertical="center"/>
    </xf>
    <xf numFmtId="0" fontId="2" fillId="2" borderId="11" xfId="0" applyFont="1" applyFill="1" applyBorder="1">
      <alignment vertical="center"/>
    </xf>
    <xf numFmtId="0" fontId="2" fillId="2" borderId="12" xfId="0" applyFont="1" applyFill="1" applyBorder="1">
      <alignment vertical="center"/>
    </xf>
    <xf numFmtId="0" fontId="2" fillId="2" borderId="56" xfId="0" applyFont="1" applyFill="1" applyBorder="1">
      <alignment vertical="center"/>
    </xf>
    <xf numFmtId="0" fontId="2" fillId="2" borderId="13" xfId="0" applyFont="1" applyFill="1" applyBorder="1">
      <alignment vertical="center"/>
    </xf>
    <xf numFmtId="0" fontId="2" fillId="2" borderId="53" xfId="0" applyFont="1" applyFill="1" applyBorder="1">
      <alignment vertical="center"/>
    </xf>
    <xf numFmtId="0" fontId="2" fillId="2" borderId="55" xfId="0" applyFont="1" applyFill="1" applyBorder="1">
      <alignment vertical="center"/>
    </xf>
    <xf numFmtId="0" fontId="2" fillId="0" borderId="3" xfId="0" applyFont="1" applyBorder="1">
      <alignment vertical="center"/>
    </xf>
    <xf numFmtId="0" fontId="2" fillId="2" borderId="4" xfId="0" applyFont="1" applyFill="1" applyBorder="1">
      <alignment vertical="center"/>
    </xf>
    <xf numFmtId="0" fontId="2" fillId="2" borderId="14" xfId="0" applyFont="1" applyFill="1" applyBorder="1">
      <alignment vertical="center"/>
    </xf>
    <xf numFmtId="0" fontId="2" fillId="3" borderId="59" xfId="0" applyFont="1" applyFill="1" applyBorder="1">
      <alignment vertical="center"/>
    </xf>
    <xf numFmtId="0" fontId="0" fillId="0" borderId="36" xfId="0" applyBorder="1">
      <alignment vertical="center"/>
    </xf>
    <xf numFmtId="0" fontId="0" fillId="0" borderId="60" xfId="0" applyBorder="1">
      <alignment vertical="center"/>
    </xf>
    <xf numFmtId="0" fontId="0" fillId="0" borderId="50" xfId="0" applyBorder="1">
      <alignment vertical="center"/>
    </xf>
    <xf numFmtId="0" fontId="0" fillId="0" borderId="61" xfId="0" applyBorder="1">
      <alignment vertical="center"/>
    </xf>
    <xf numFmtId="0" fontId="2" fillId="0" borderId="1" xfId="0" applyFont="1" applyBorder="1">
      <alignment vertical="center"/>
    </xf>
    <xf numFmtId="0" fontId="2" fillId="4" borderId="0" xfId="0" applyFont="1" applyFill="1">
      <alignment vertical="center"/>
    </xf>
    <xf numFmtId="0" fontId="2" fillId="0" borderId="6" xfId="0" applyFont="1" applyBorder="1">
      <alignment vertical="center"/>
    </xf>
    <xf numFmtId="0" fontId="2" fillId="0" borderId="7" xfId="0" applyFont="1" applyBorder="1">
      <alignment vertical="center"/>
    </xf>
    <xf numFmtId="0" fontId="2" fillId="0" borderId="8" xfId="0" applyFont="1" applyBorder="1">
      <alignment vertical="center"/>
    </xf>
    <xf numFmtId="0" fontId="2" fillId="0" borderId="9" xfId="0" applyFont="1" applyBorder="1">
      <alignment vertical="center"/>
    </xf>
    <xf numFmtId="0" fontId="2" fillId="0" borderId="10" xfId="0" applyFont="1" applyBorder="1">
      <alignment vertical="center"/>
    </xf>
    <xf numFmtId="0" fontId="2" fillId="0" borderId="21" xfId="0" applyFont="1" applyBorder="1">
      <alignment vertical="center"/>
    </xf>
    <xf numFmtId="0" fontId="2" fillId="0" borderId="12" xfId="0" applyFont="1" applyBorder="1">
      <alignment vertical="center"/>
    </xf>
    <xf numFmtId="0" fontId="2" fillId="0" borderId="13" xfId="0" applyFont="1" applyBorder="1">
      <alignment vertical="center"/>
    </xf>
    <xf numFmtId="0" fontId="2" fillId="0" borderId="27" xfId="0" applyFont="1" applyBorder="1">
      <alignment vertical="center"/>
    </xf>
    <xf numFmtId="0" fontId="2" fillId="0" borderId="4" xfId="0" applyFont="1" applyBorder="1">
      <alignment vertical="center"/>
    </xf>
    <xf numFmtId="0" fontId="2" fillId="0" borderId="28" xfId="0" applyFont="1" applyBorder="1">
      <alignment vertical="center"/>
    </xf>
    <xf numFmtId="0" fontId="2" fillId="0" borderId="29" xfId="0" applyFont="1" applyBorder="1">
      <alignment vertical="center"/>
    </xf>
    <xf numFmtId="0" fontId="2" fillId="0" borderId="16" xfId="0" applyFont="1" applyBorder="1">
      <alignment vertical="center"/>
    </xf>
    <xf numFmtId="0" fontId="2" fillId="2" borderId="49" xfId="0" applyFont="1" applyFill="1" applyBorder="1">
      <alignment vertical="center"/>
    </xf>
    <xf numFmtId="0" fontId="2" fillId="2" borderId="54" xfId="0" applyFont="1" applyFill="1" applyBorder="1">
      <alignment vertical="center"/>
    </xf>
    <xf numFmtId="0" fontId="2" fillId="0" borderId="15" xfId="0" applyFont="1" applyBorder="1">
      <alignment vertical="center"/>
    </xf>
    <xf numFmtId="0" fontId="2" fillId="0" borderId="14" xfId="0" applyFont="1" applyBorder="1">
      <alignment vertical="center"/>
    </xf>
    <xf numFmtId="0" fontId="2" fillId="0" borderId="25" xfId="0" applyFont="1" applyBorder="1">
      <alignment vertical="center"/>
    </xf>
    <xf numFmtId="0" fontId="2" fillId="0" borderId="26" xfId="0" applyFont="1" applyBorder="1">
      <alignment vertical="center"/>
    </xf>
    <xf numFmtId="0" fontId="2" fillId="0" borderId="2" xfId="0" applyFont="1" applyBorder="1">
      <alignment vertical="center"/>
    </xf>
    <xf numFmtId="0" fontId="2" fillId="0" borderId="30" xfId="0" applyFont="1" applyBorder="1">
      <alignment vertical="center"/>
    </xf>
    <xf numFmtId="0" fontId="2" fillId="0" borderId="20" xfId="0" applyFont="1" applyBorder="1">
      <alignment vertical="center"/>
    </xf>
    <xf numFmtId="0" fontId="2" fillId="2" borderId="35" xfId="0" applyFont="1" applyFill="1" applyBorder="1">
      <alignment vertical="center"/>
    </xf>
    <xf numFmtId="0" fontId="2" fillId="2" borderId="33" xfId="0" applyFont="1" applyFill="1" applyBorder="1">
      <alignment vertical="center"/>
    </xf>
    <xf numFmtId="0" fontId="2" fillId="2" borderId="32" xfId="0" applyFont="1" applyFill="1" applyBorder="1">
      <alignment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37" xfId="0" applyFont="1" applyFill="1" applyBorder="1" applyAlignment="1">
      <alignment horizontal="center" vertical="center"/>
    </xf>
    <xf numFmtId="0" fontId="2" fillId="2" borderId="58" xfId="0" applyFont="1" applyFill="1" applyBorder="1" applyAlignment="1">
      <alignment horizontal="center" vertical="center"/>
    </xf>
    <xf numFmtId="0" fontId="2" fillId="2" borderId="52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9" fontId="6" fillId="5" borderId="36" xfId="1" applyFont="1" applyFill="1" applyBorder="1" applyAlignment="1">
      <alignment horizontal="center" vertical="center"/>
    </xf>
    <xf numFmtId="9" fontId="6" fillId="5" borderId="63" xfId="1" applyFont="1" applyFill="1" applyBorder="1" applyAlignment="1">
      <alignment horizontal="center" vertical="center"/>
    </xf>
    <xf numFmtId="9" fontId="6" fillId="5" borderId="64" xfId="1" applyFont="1" applyFill="1" applyBorder="1" applyAlignment="1">
      <alignment horizontal="center" vertical="center"/>
    </xf>
    <xf numFmtId="9" fontId="6" fillId="5" borderId="65" xfId="1" applyFont="1" applyFill="1" applyBorder="1" applyAlignment="1">
      <alignment horizontal="center" vertical="center"/>
    </xf>
    <xf numFmtId="9" fontId="6" fillId="6" borderId="36" xfId="1" applyFont="1" applyFill="1" applyBorder="1" applyAlignment="1">
      <alignment horizontal="center" vertical="center"/>
    </xf>
    <xf numFmtId="9" fontId="6" fillId="6" borderId="63" xfId="1" applyFont="1" applyFill="1" applyBorder="1" applyAlignment="1">
      <alignment horizontal="center" vertical="center"/>
    </xf>
    <xf numFmtId="9" fontId="6" fillId="6" borderId="64" xfId="1" applyFont="1" applyFill="1" applyBorder="1" applyAlignment="1">
      <alignment horizontal="center" vertical="center"/>
    </xf>
    <xf numFmtId="9" fontId="6" fillId="6" borderId="65" xfId="1" applyFont="1" applyFill="1" applyBorder="1" applyAlignment="1">
      <alignment horizontal="center" vertical="center"/>
    </xf>
    <xf numFmtId="9" fontId="6" fillId="7" borderId="36" xfId="1" applyFont="1" applyFill="1" applyBorder="1" applyAlignment="1">
      <alignment horizontal="center" vertical="center"/>
    </xf>
    <xf numFmtId="9" fontId="6" fillId="7" borderId="63" xfId="1" applyFont="1" applyFill="1" applyBorder="1" applyAlignment="1">
      <alignment horizontal="center" vertical="center"/>
    </xf>
    <xf numFmtId="9" fontId="6" fillId="7" borderId="64" xfId="1" applyFont="1" applyFill="1" applyBorder="1" applyAlignment="1">
      <alignment horizontal="center" vertical="center"/>
    </xf>
    <xf numFmtId="9" fontId="6" fillId="7" borderId="65" xfId="1" applyFont="1" applyFill="1" applyBorder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0" fontId="2" fillId="9" borderId="0" xfId="0" applyFont="1" applyFill="1" applyAlignment="1">
      <alignment horizontal="center" vertical="center"/>
    </xf>
    <xf numFmtId="0" fontId="2" fillId="10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4" fillId="0" borderId="62" xfId="0" applyFont="1" applyBorder="1" applyAlignment="1">
      <alignment horizontal="center" vertical="center"/>
    </xf>
    <xf numFmtId="9" fontId="5" fillId="5" borderId="9" xfId="1" applyFont="1" applyFill="1" applyBorder="1" applyAlignment="1">
      <alignment horizontal="center" vertical="center"/>
    </xf>
    <xf numFmtId="9" fontId="5" fillId="5" borderId="10" xfId="1" applyFont="1" applyFill="1" applyBorder="1" applyAlignment="1">
      <alignment horizontal="center" vertical="center"/>
    </xf>
    <xf numFmtId="9" fontId="5" fillId="5" borderId="11" xfId="1" applyFont="1" applyFill="1" applyBorder="1" applyAlignment="1">
      <alignment horizontal="center" vertical="center"/>
    </xf>
    <xf numFmtId="9" fontId="5" fillId="5" borderId="13" xfId="1" applyFont="1" applyFill="1" applyBorder="1" applyAlignment="1">
      <alignment horizontal="center" vertical="center"/>
    </xf>
    <xf numFmtId="9" fontId="5" fillId="6" borderId="9" xfId="1" applyFont="1" applyFill="1" applyBorder="1" applyAlignment="1">
      <alignment horizontal="center" vertical="center"/>
    </xf>
    <xf numFmtId="9" fontId="5" fillId="6" borderId="10" xfId="1" applyFont="1" applyFill="1" applyBorder="1" applyAlignment="1">
      <alignment horizontal="center" vertical="center"/>
    </xf>
    <xf numFmtId="9" fontId="5" fillId="6" borderId="11" xfId="1" applyFont="1" applyFill="1" applyBorder="1" applyAlignment="1">
      <alignment horizontal="center" vertical="center"/>
    </xf>
    <xf numFmtId="9" fontId="5" fillId="6" borderId="13" xfId="1" applyFont="1" applyFill="1" applyBorder="1" applyAlignment="1">
      <alignment horizontal="center" vertical="center"/>
    </xf>
    <xf numFmtId="9" fontId="5" fillId="7" borderId="9" xfId="1" applyFont="1" applyFill="1" applyBorder="1" applyAlignment="1">
      <alignment horizontal="center" vertical="center"/>
    </xf>
    <xf numFmtId="9" fontId="5" fillId="7" borderId="10" xfId="1" applyFont="1" applyFill="1" applyBorder="1" applyAlignment="1">
      <alignment horizontal="center" vertical="center"/>
    </xf>
    <xf numFmtId="9" fontId="5" fillId="7" borderId="11" xfId="1" applyFont="1" applyFill="1" applyBorder="1" applyAlignment="1">
      <alignment horizontal="center" vertical="center"/>
    </xf>
    <xf numFmtId="9" fontId="5" fillId="7" borderId="13" xfId="1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>
      <alignment vertical="center"/>
    </xf>
    <xf numFmtId="0" fontId="0" fillId="0" borderId="66" xfId="0" applyBorder="1">
      <alignment vertical="center"/>
    </xf>
    <xf numFmtId="0" fontId="0" fillId="0" borderId="67" xfId="0" applyBorder="1">
      <alignment vertical="center"/>
    </xf>
    <xf numFmtId="0" fontId="7" fillId="2" borderId="13" xfId="0" applyFont="1" applyFill="1" applyBorder="1">
      <alignment vertical="center"/>
    </xf>
    <xf numFmtId="0" fontId="7" fillId="0" borderId="6" xfId="0" applyFont="1" applyBorder="1">
      <alignment vertical="center"/>
    </xf>
    <xf numFmtId="0" fontId="7" fillId="0" borderId="7" xfId="0" applyFont="1" applyBorder="1">
      <alignment vertical="center"/>
    </xf>
    <xf numFmtId="0" fontId="7" fillId="0" borderId="8" xfId="0" applyFont="1" applyBorder="1">
      <alignment vertical="center"/>
    </xf>
    <xf numFmtId="0" fontId="7" fillId="2" borderId="55" xfId="0" applyFont="1" applyFill="1" applyBorder="1">
      <alignment vertical="center"/>
    </xf>
    <xf numFmtId="0" fontId="7" fillId="0" borderId="25" xfId="0" applyFont="1" applyBorder="1">
      <alignment vertical="center"/>
    </xf>
    <xf numFmtId="0" fontId="7" fillId="0" borderId="4" xfId="0" applyFont="1" applyBorder="1">
      <alignment vertical="center"/>
    </xf>
    <xf numFmtId="0" fontId="7" fillId="0" borderId="26" xfId="0" applyFont="1" applyBorder="1">
      <alignment vertical="center"/>
    </xf>
    <xf numFmtId="0" fontId="7" fillId="0" borderId="27" xfId="0" applyFont="1" applyBorder="1">
      <alignment vertical="center"/>
    </xf>
    <xf numFmtId="0" fontId="7" fillId="0" borderId="3" xfId="0" applyFont="1" applyBorder="1">
      <alignment vertical="center"/>
    </xf>
    <xf numFmtId="0" fontId="7" fillId="0" borderId="14" xfId="0" applyFont="1" applyBorder="1">
      <alignment vertical="center"/>
    </xf>
    <xf numFmtId="0" fontId="7" fillId="4" borderId="6" xfId="0" applyFont="1" applyFill="1" applyBorder="1">
      <alignment vertical="center"/>
    </xf>
    <xf numFmtId="0" fontId="7" fillId="4" borderId="7" xfId="0" applyFont="1" applyFill="1" applyBorder="1">
      <alignment vertical="center"/>
    </xf>
    <xf numFmtId="0" fontId="7" fillId="4" borderId="8" xfId="0" applyFont="1" applyFill="1" applyBorder="1">
      <alignment vertical="center"/>
    </xf>
    <xf numFmtId="0" fontId="7" fillId="4" borderId="25" xfId="0" applyFont="1" applyFill="1" applyBorder="1">
      <alignment vertical="center"/>
    </xf>
    <xf numFmtId="0" fontId="7" fillId="4" borderId="4" xfId="0" applyFont="1" applyFill="1" applyBorder="1">
      <alignment vertical="center"/>
    </xf>
    <xf numFmtId="0" fontId="7" fillId="4" borderId="26" xfId="0" applyFont="1" applyFill="1" applyBorder="1">
      <alignment vertical="center"/>
    </xf>
    <xf numFmtId="0" fontId="7" fillId="4" borderId="27" xfId="0" applyFont="1" applyFill="1" applyBorder="1">
      <alignment vertical="center"/>
    </xf>
    <xf numFmtId="0" fontId="7" fillId="4" borderId="28" xfId="0" applyFont="1" applyFill="1" applyBorder="1">
      <alignment vertical="center"/>
    </xf>
    <xf numFmtId="0" fontId="7" fillId="4" borderId="14" xfId="0" applyFont="1" applyFill="1" applyBorder="1">
      <alignment vertical="center"/>
    </xf>
    <xf numFmtId="0" fontId="7" fillId="4" borderId="3" xfId="0" applyFont="1" applyFill="1" applyBorder="1">
      <alignment vertical="center"/>
    </xf>
    <xf numFmtId="0" fontId="2" fillId="4" borderId="10" xfId="0" applyFont="1" applyFill="1" applyBorder="1">
      <alignment vertical="center"/>
    </xf>
    <xf numFmtId="0" fontId="2" fillId="4" borderId="13" xfId="0" applyFont="1" applyFill="1" applyBorder="1">
      <alignment vertical="center"/>
    </xf>
    <xf numFmtId="0" fontId="2" fillId="4" borderId="1" xfId="0" applyFont="1" applyFill="1" applyBorder="1">
      <alignment vertical="center"/>
    </xf>
    <xf numFmtId="49" fontId="2" fillId="3" borderId="53" xfId="0" applyNumberFormat="1" applyFont="1" applyFill="1" applyBorder="1">
      <alignment vertical="center"/>
    </xf>
    <xf numFmtId="49" fontId="0" fillId="0" borderId="3" xfId="0" applyNumberFormat="1" applyBorder="1">
      <alignment vertical="center"/>
    </xf>
    <xf numFmtId="49" fontId="0" fillId="0" borderId="52" xfId="0" applyNumberFormat="1" applyBorder="1">
      <alignment vertical="center"/>
    </xf>
    <xf numFmtId="0" fontId="7" fillId="0" borderId="8" xfId="0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8" Type="http://schemas.microsoft.com/office/2017/10/relationships/person" Target="persons/person2.xml"/><Relationship Id="rId26" Type="http://schemas.microsoft.com/office/2017/10/relationships/person" Target="persons/person9.xml"/><Relationship Id="rId3" Type="http://schemas.openxmlformats.org/officeDocument/2006/relationships/worksheet" Target="worksheets/sheet3.xml"/><Relationship Id="rId21" Type="http://schemas.microsoft.com/office/2017/10/relationships/person" Target="persons/person3.xml"/><Relationship Id="rId34" Type="http://schemas.microsoft.com/office/2017/10/relationships/person" Target="persons/person12.xml"/><Relationship Id="rId7" Type="http://schemas.openxmlformats.org/officeDocument/2006/relationships/theme" Target="theme/theme1.xml"/><Relationship Id="rId25" Type="http://schemas.microsoft.com/office/2017/10/relationships/person" Target="persons/person8.xml"/><Relationship Id="rId33" Type="http://schemas.microsoft.com/office/2017/10/relationships/person" Target="persons/person14.xml"/><Relationship Id="rId38" Type="http://schemas.microsoft.com/office/2017/10/relationships/person" Target="persons/person18.xml"/><Relationship Id="rId2" Type="http://schemas.openxmlformats.org/officeDocument/2006/relationships/worksheet" Target="worksheets/sheet2.xml"/><Relationship Id="rId20" Type="http://schemas.microsoft.com/office/2017/10/relationships/person" Target="persons/person4.xml"/><Relationship Id="rId29" Type="http://schemas.microsoft.com/office/2017/10/relationships/person" Target="persons/person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24" Type="http://schemas.microsoft.com/office/2017/10/relationships/person" Target="persons/person5.xml"/><Relationship Id="rId32" Type="http://schemas.microsoft.com/office/2017/10/relationships/person" Target="persons/person13.xml"/><Relationship Id="rId37" Type="http://schemas.microsoft.com/office/2017/10/relationships/person" Target="persons/person.xml"/><Relationship Id="rId5" Type="http://schemas.openxmlformats.org/officeDocument/2006/relationships/worksheet" Target="worksheets/sheet5.xml"/><Relationship Id="rId23" Type="http://schemas.microsoft.com/office/2017/10/relationships/person" Target="persons/person7.xml"/><Relationship Id="rId28" Type="http://schemas.microsoft.com/office/2017/10/relationships/person" Target="persons/person10.xml"/><Relationship Id="rId36" Type="http://schemas.microsoft.com/office/2017/10/relationships/person" Target="persons/person17.xml"/><Relationship Id="rId10" Type="http://schemas.openxmlformats.org/officeDocument/2006/relationships/calcChain" Target="calcChain.xml"/><Relationship Id="rId19" Type="http://schemas.microsoft.com/office/2017/10/relationships/person" Target="persons/person6.xml"/><Relationship Id="rId31" Type="http://schemas.microsoft.com/office/2017/10/relationships/person" Target="persons/person11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Relationship Id="rId35" Type="http://schemas.microsoft.com/office/2017/10/relationships/person" Target="persons/person19.xml"/><Relationship Id="rId27" Type="http://schemas.microsoft.com/office/2017/10/relationships/person" Target="persons/person16.xml"/><Relationship Id="rId30" Type="http://schemas.microsoft.com/office/2017/10/relationships/person" Target="persons/person15.xml"/><Relationship Id="rId22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7E94-4BFD-92A1-D903B750C798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7E94-4BFD-92A1-D903B750C798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Team1!$B$7:$B$87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7E94-4BFD-92A1-D903B750C798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Team1!$B$88:$B$99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Team1!$C$88:$C$99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Team1!$E$88:$E$99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7E94-4BFD-92A1-D903B750C798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bg1"/>
            </a:solidFill>
            <a:ln w="25400">
              <a:noFill/>
            </a:ln>
            <a:effectLst/>
          </c:spPr>
          <c:invertIfNegative val="0"/>
          <c:xVal>
            <c:numRef>
              <c:f>Team1!$B$7:$B$99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Team1!$C$7:$C$99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Team1!$F$7:$F$99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69F-4B05-86E4-F368BC9BDE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320389951256092"/>
          <c:h val="0.2319603361830589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'Team2-2'!$G$2:$G$94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2C4-4126-9F91-D38DA3F33DD8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'Team2-2'!$H$2:$H$94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2C4-4126-9F91-D38DA3F33DD8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'Team2-2'!$I$2:$I$94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2C4-4126-9F91-D38DA3F33DD8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2C4-4126-9F91-D38DA3F33D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81807803764304"/>
          <c:y val="0.15232694072750111"/>
          <c:w val="0.21652262979322706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xVal>
            <c:numRef>
              <c:f>'Team2-2'!$V$8:$V$12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'Team2-2'!$W$8:$W$12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'Team2-2'!$X$8:$X$12</c:f>
              <c:numCache>
                <c:formatCode>General</c:formatCode>
                <c:ptCount val="5"/>
                <c:pt idx="0">
                  <c:v>24</c:v>
                </c:pt>
                <c:pt idx="1">
                  <c:v>1</c:v>
                </c:pt>
                <c:pt idx="2">
                  <c:v>10</c:v>
                </c:pt>
                <c:pt idx="3">
                  <c:v>1</c:v>
                </c:pt>
                <c:pt idx="4">
                  <c:v>12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E20-4900-B119-D72E1662934C}"/>
            </c:ext>
          </c:extLst>
        </c:ser>
        <c:ser>
          <c:idx val="2"/>
          <c:order val="1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'Team2-2'!$V$8:$V$12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'Team2-2'!$W$8:$W$12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'Team2-2'!$Y$8:$Y$12</c:f>
              <c:numCache>
                <c:formatCode>General</c:formatCode>
                <c:ptCount val="5"/>
                <c:pt idx="0">
                  <c:v>18</c:v>
                </c:pt>
                <c:pt idx="1">
                  <c:v>0</c:v>
                </c:pt>
                <c:pt idx="2">
                  <c:v>6</c:v>
                </c:pt>
                <c:pt idx="3">
                  <c:v>0</c:v>
                </c:pt>
                <c:pt idx="4">
                  <c:v>2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E20-4900-B119-D72E1662934C}"/>
            </c:ext>
          </c:extLst>
        </c:ser>
        <c:ser>
          <c:idx val="4"/>
          <c:order val="2"/>
          <c:tx>
            <c:v>後衛コンビ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'Team2-2'!$V$13:$V$16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'Team2-2'!$W$13:$W$16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'Team2-2'!$X$13:$X$16</c:f>
              <c:numCache>
                <c:formatCode>General</c:formatCode>
                <c:ptCount val="4"/>
                <c:pt idx="0">
                  <c:v>4</c:v>
                </c:pt>
                <c:pt idx="1">
                  <c:v>2</c:v>
                </c:pt>
                <c:pt idx="2">
                  <c:v>0</c:v>
                </c:pt>
                <c:pt idx="3">
                  <c:v>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E20-4900-B119-D72E1662934C}"/>
            </c:ext>
          </c:extLst>
        </c:ser>
        <c:ser>
          <c:idx val="5"/>
          <c:order val="3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'Team2-2'!$V$13:$V$16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'Team2-2'!$W$13:$W$16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'Team2-2'!$Y$13:$Y$16</c:f>
              <c:numCache>
                <c:formatCode>General</c:formatCode>
                <c:ptCount val="4"/>
                <c:pt idx="0">
                  <c:v>3</c:v>
                </c:pt>
                <c:pt idx="1">
                  <c:v>2</c:v>
                </c:pt>
                <c:pt idx="2">
                  <c:v>0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E20-4900-B119-D72E1662934C}"/>
            </c:ext>
          </c:extLst>
        </c:ser>
        <c:ser>
          <c:idx val="1"/>
          <c:order val="4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'Team2-2'!$V$17:$V$19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'Team2-2'!$W$17:$W$19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'Team2-2'!$X$17:$X$19</c:f>
              <c:numCache>
                <c:formatCode>General</c:formatCode>
                <c:ptCount val="3"/>
                <c:pt idx="0">
                  <c:v>21</c:v>
                </c:pt>
                <c:pt idx="1">
                  <c:v>0</c:v>
                </c:pt>
                <c:pt idx="2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E20-4900-B119-D72E1662934C}"/>
            </c:ext>
          </c:extLst>
        </c:ser>
        <c:ser>
          <c:idx val="3"/>
          <c:order val="5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'Team2-2'!$V$17:$V$19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'Team2-2'!$W$17:$W$19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'Team2-2'!$Y$17:$Y$19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1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E20-4900-B119-D72E166293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236387199996382"/>
          <c:y val="0.62283694274549972"/>
          <c:w val="0.27476608164007815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Team1!$S$8:$S$88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Team1!$T$8:$T$88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Team1!$U$8:$U$91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1475-49D8-A838-435DDA83941D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Team1!$S$8:$S$91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Team1!$T$8:$T$91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Team1!$V$8:$V$91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D386-4B09-A110-0BA4A5E55A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8832265004869539"/>
          <c:h val="9.698343741515071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94541694927101727"/>
        </c:manualLayout>
      </c:layout>
      <c:bubbleChart>
        <c:varyColors val="0"/>
        <c:ser>
          <c:idx val="0"/>
          <c:order val="0"/>
          <c:tx>
            <c:v>アタック本数</c:v>
          </c:tx>
          <c:spPr>
            <a:solidFill>
              <a:schemeClr val="accent5">
                <a:alpha val="75000"/>
              </a:schemeClr>
            </a:solidFill>
            <a:ln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Team2!$D$7:$D$87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8AF-4AAE-B5BA-C9EC11848076}"/>
            </c:ext>
          </c:extLst>
        </c:ser>
        <c:ser>
          <c:idx val="1"/>
          <c:order val="1"/>
          <c:tx>
            <c:v>アタック本数大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Team2!$D$88:$D$99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48AF-4AAE-B5BA-C9EC11848076}"/>
            </c:ext>
          </c:extLst>
        </c:ser>
        <c:ser>
          <c:idx val="2"/>
          <c:order val="2"/>
          <c:tx>
            <c:v>アタック決定数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Team2!$B$7:$B$87</c:f>
              <c:numCache>
                <c:formatCode>General</c:formatCode>
                <c:ptCount val="81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</c:numCache>
            </c:numRef>
          </c:xVal>
          <c:yVal>
            <c:numRef>
              <c:f>Team2!$C$7:$C$87</c:f>
              <c:numCache>
                <c:formatCode>General</c:formatCode>
                <c:ptCount val="81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</c:numCache>
            </c:numRef>
          </c:yVal>
          <c:bubbleSize>
            <c:numRef>
              <c:f>Team2!$E$7:$E$87</c:f>
              <c:numCache>
                <c:formatCode>General</c:formatCode>
                <c:ptCount val="81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48AF-4AAE-B5BA-C9EC11848076}"/>
            </c:ext>
          </c:extLst>
        </c:ser>
        <c:ser>
          <c:idx val="3"/>
          <c:order val="3"/>
          <c:tx>
            <c:v>アタック決定数大</c:v>
          </c:tx>
          <c:spPr>
            <a:solidFill>
              <a:srgbClr val="C00000"/>
            </a:solidFill>
            <a:ln w="25400">
              <a:noFill/>
            </a:ln>
            <a:effectLst/>
          </c:spPr>
          <c:invertIfNegative val="0"/>
          <c:xVal>
            <c:numRef>
              <c:f>Team2!$B$88:$B$99</c:f>
              <c:numCache>
                <c:formatCode>General</c:formatCode>
                <c:ptCount val="12"/>
                <c:pt idx="0">
                  <c:v>1.5</c:v>
                </c:pt>
                <c:pt idx="1">
                  <c:v>4.5</c:v>
                </c:pt>
                <c:pt idx="2">
                  <c:v>7.5</c:v>
                </c:pt>
                <c:pt idx="3">
                  <c:v>1.5</c:v>
                </c:pt>
                <c:pt idx="4">
                  <c:v>4.5</c:v>
                </c:pt>
                <c:pt idx="5">
                  <c:v>7.5</c:v>
                </c:pt>
                <c:pt idx="6">
                  <c:v>1.5</c:v>
                </c:pt>
                <c:pt idx="7">
                  <c:v>4.5</c:v>
                </c:pt>
                <c:pt idx="8">
                  <c:v>7.5</c:v>
                </c:pt>
                <c:pt idx="9">
                  <c:v>1.5</c:v>
                </c:pt>
                <c:pt idx="10">
                  <c:v>4.5</c:v>
                </c:pt>
                <c:pt idx="11">
                  <c:v>7.5</c:v>
                </c:pt>
              </c:numCache>
            </c:numRef>
          </c:xVal>
          <c:yVal>
            <c:numRef>
              <c:f>Team2!$C$88:$C$99</c:f>
              <c:numCache>
                <c:formatCode>General</c:formatCode>
                <c:ptCount val="12"/>
                <c:pt idx="0">
                  <c:v>7.5</c:v>
                </c:pt>
                <c:pt idx="1">
                  <c:v>7.5</c:v>
                </c:pt>
                <c:pt idx="2">
                  <c:v>7.5</c:v>
                </c:pt>
                <c:pt idx="3">
                  <c:v>4.5</c:v>
                </c:pt>
                <c:pt idx="4">
                  <c:v>4.5</c:v>
                </c:pt>
                <c:pt idx="5">
                  <c:v>4.5</c:v>
                </c:pt>
                <c:pt idx="6">
                  <c:v>1.5</c:v>
                </c:pt>
                <c:pt idx="7">
                  <c:v>1.5</c:v>
                </c:pt>
                <c:pt idx="8">
                  <c:v>1.5</c:v>
                </c:pt>
                <c:pt idx="9">
                  <c:v>9.5</c:v>
                </c:pt>
                <c:pt idx="10">
                  <c:v>9.5</c:v>
                </c:pt>
                <c:pt idx="11">
                  <c:v>9.5</c:v>
                </c:pt>
              </c:numCache>
            </c:numRef>
          </c:yVal>
          <c:bubbleSize>
            <c:numRef>
              <c:f>Team2!$E$88:$E$99</c:f>
              <c:numCache>
                <c:formatCode>General</c:formatCode>
                <c:ptCount val="12"/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48AF-4AAE-B5BA-C9EC11848076}"/>
            </c:ext>
          </c:extLst>
        </c:ser>
        <c:ser>
          <c:idx val="4"/>
          <c:order val="4"/>
          <c:tx>
            <c:v>アタックミス</c:v>
          </c:tx>
          <c:spPr>
            <a:solidFill>
              <a:schemeClr val="accent5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Team2!$B$7:$B$99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Team2!$C$7:$C$99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Team2!$F$7:$F$99</c:f>
              <c:numCache>
                <c:formatCode>General</c:formatCode>
                <c:ptCount val="93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4ADE-4D03-A11A-B13B3E832D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37822088676013949"/>
          <c:y val="0.59246929376988267"/>
          <c:w val="0.22151615736123723"/>
          <c:h val="0.230534400413063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615751699170993E-2"/>
          <c:y val="4.5794797699886251E-2"/>
          <c:w val="0.90127853373111844"/>
          <c:h val="0.8795305575565161"/>
        </c:manualLayout>
      </c:layout>
      <c:bubbleChart>
        <c:varyColors val="0"/>
        <c:ser>
          <c:idx val="0"/>
          <c:order val="0"/>
          <c:tx>
            <c:v>サーブ本数</c:v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Team2!$T$8:$T$91</c:f>
              <c:numCache>
                <c:formatCode>General</c:formatCode>
                <c:ptCount val="84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9.5</c:v>
                </c:pt>
                <c:pt idx="82">
                  <c:v>9.5</c:v>
                </c:pt>
                <c:pt idx="83">
                  <c:v>9.5</c:v>
                </c:pt>
              </c:numCache>
            </c:numRef>
          </c:yVal>
          <c:bubbleSize>
            <c:numRef>
              <c:f>Team2!$U$8:$U$91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98F-4C66-9258-5D5124D275EA}"/>
            </c:ext>
          </c:extLst>
        </c:ser>
        <c:ser>
          <c:idx val="1"/>
          <c:order val="1"/>
          <c:tx>
            <c:v>サーブ効果数</c:v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numRef>
              <c:f>Team2!$S$8:$S$91</c:f>
              <c:numCache>
                <c:formatCode>General</c:formatCode>
                <c:ptCount val="84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</c:numCache>
            </c:numRef>
          </c:xVal>
          <c:yVal>
            <c:numRef>
              <c:f>Team2!$U$8:$U$1048576</c:f>
              <c:numCache>
                <c:formatCode>General</c:formatCode>
                <c:ptCount val="1048569"/>
                <c:pt idx="0">
                  <c:v>0</c:v>
                </c:pt>
              </c:numCache>
            </c:numRef>
          </c:yVal>
          <c:bubbleSize>
            <c:numRef>
              <c:f>Team2!$V$8:$V$91</c:f>
              <c:numCache>
                <c:formatCode>General</c:formatCode>
                <c:ptCount val="84"/>
                <c:pt idx="0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9AB6-4BDC-AC8E-CC6707B04D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50"/>
        <c:showNegBubbles val="0"/>
        <c:axId val="610769632"/>
        <c:axId val="610770352"/>
      </c:bubbleChart>
      <c:valAx>
        <c:axId val="610769632"/>
        <c:scaling>
          <c:orientation val="minMax"/>
          <c:max val="9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70352"/>
        <c:crosses val="autoZero"/>
        <c:crossBetween val="midCat"/>
        <c:majorUnit val="3"/>
      </c:valAx>
      <c:valAx>
        <c:axId val="610770352"/>
        <c:scaling>
          <c:orientation val="minMax"/>
          <c:max val="1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10769632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0064232879980906"/>
          <c:y val="0.66606978083403345"/>
          <c:w val="0.1778283344352948"/>
          <c:h val="9.027137771322957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1</c:v>
                </c:pt>
                <c:pt idx="57">
                  <c:v>0</c:v>
                </c:pt>
                <c:pt idx="58">
                  <c:v>0</c:v>
                </c:pt>
                <c:pt idx="59">
                  <c:v>1</c:v>
                </c:pt>
                <c:pt idx="60">
                  <c:v>0</c:v>
                </c:pt>
                <c:pt idx="61">
                  <c:v>0</c:v>
                </c:pt>
                <c:pt idx="62">
                  <c:v>1</c:v>
                </c:pt>
                <c:pt idx="63">
                  <c:v>1</c:v>
                </c:pt>
                <c:pt idx="64">
                  <c:v>1</c:v>
                </c:pt>
                <c:pt idx="65">
                  <c:v>0</c:v>
                </c:pt>
                <c:pt idx="66">
                  <c:v>5</c:v>
                </c:pt>
                <c:pt idx="67">
                  <c:v>1</c:v>
                </c:pt>
                <c:pt idx="68">
                  <c:v>0</c:v>
                </c:pt>
                <c:pt idx="69">
                  <c:v>15</c:v>
                </c:pt>
                <c:pt idx="70">
                  <c:v>4</c:v>
                </c:pt>
                <c:pt idx="71">
                  <c:v>2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613-4741-A01B-DEB7F0FEE564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'Team1-2'!$E$2:$E$94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2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0</c:v>
                </c:pt>
                <c:pt idx="64">
                  <c:v>5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3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613-4741-A01B-DEB7F0FEE564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1</c:v>
                </c:pt>
                <c:pt idx="31">
                  <c:v>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2</c:v>
                </c:pt>
                <c:pt idx="50">
                  <c:v>0</c:v>
                </c:pt>
                <c:pt idx="51">
                  <c:v>0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1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1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613-4741-A01B-DEB7F0FEE5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758557686620932"/>
          <c:h val="0.1762989631081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'Team1-2'!$G$2:$G$94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  <c:pt idx="9">
                  <c:v>2</c:v>
                </c:pt>
                <c:pt idx="10">
                  <c:v>4</c:v>
                </c:pt>
                <c:pt idx="11">
                  <c:v>1</c:v>
                </c:pt>
                <c:pt idx="12">
                  <c:v>3</c:v>
                </c:pt>
                <c:pt idx="13">
                  <c:v>2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2</c:v>
                </c:pt>
                <c:pt idx="23">
                  <c:v>1</c:v>
                </c:pt>
                <c:pt idx="24">
                  <c:v>0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E53-487B-98E4-0F81589C3BF0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'Team1-2'!$H$2:$H$94</c:f>
              <c:numCache>
                <c:formatCode>General</c:formatCode>
                <c:ptCount val="93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0</c:v>
                </c:pt>
                <c:pt idx="12">
                  <c:v>1</c:v>
                </c:pt>
                <c:pt idx="13">
                  <c:v>1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0E53-487B-98E4-0F81589C3BF0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'Team1-2'!$I$2:$I$94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4</c:v>
                </c:pt>
                <c:pt idx="10">
                  <c:v>0</c:v>
                </c:pt>
                <c:pt idx="11">
                  <c:v>2</c:v>
                </c:pt>
                <c:pt idx="12">
                  <c:v>1</c:v>
                </c:pt>
                <c:pt idx="13">
                  <c:v>2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2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0E53-487B-98E4-0F81589C3BF0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'Team1-2'!$B$2:$B$94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'Team1-2'!$C$2:$C$94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'Team1-2'!$J$2:$J$94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0E53-487B-98E4-0F81589C3B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233976329167033"/>
          <c:y val="0.15232694072750111"/>
          <c:w val="0.21781049673623512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ubbleChart>
        <c:varyColors val="0"/>
        <c:ser>
          <c:idx val="0"/>
          <c:order val="0"/>
          <c:tx>
            <c:v>前衛コンビ</c:v>
          </c:tx>
          <c:spPr>
            <a:solidFill>
              <a:srgbClr val="00B0F0"/>
            </a:solidFill>
            <a:ln w="25400">
              <a:noFill/>
            </a:ln>
            <a:effectLst/>
          </c:spPr>
          <c:invertIfNegative val="0"/>
          <c:xVal>
            <c:numRef>
              <c:f>'Team1-2'!$V$8:$V$12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'Team1-2'!$W$8:$W$12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'Team1-2'!$X$8:$X$12</c:f>
              <c:numCache>
                <c:formatCode>General</c:formatCode>
                <c:ptCount val="5"/>
                <c:pt idx="0">
                  <c:v>33</c:v>
                </c:pt>
                <c:pt idx="1">
                  <c:v>3</c:v>
                </c:pt>
                <c:pt idx="2">
                  <c:v>8</c:v>
                </c:pt>
                <c:pt idx="3">
                  <c:v>2</c:v>
                </c:pt>
                <c:pt idx="4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5FE-4A4E-91AD-7AC18BB5A070}"/>
            </c:ext>
          </c:extLst>
        </c:ser>
        <c:ser>
          <c:idx val="2"/>
          <c:order val="1"/>
          <c:tx>
            <c:v>アタック成功前衛コンビ</c:v>
          </c:tx>
          <c:spPr>
            <a:solidFill>
              <a:schemeClr val="accent4"/>
            </a:solidFill>
            <a:ln w="25400">
              <a:noFill/>
            </a:ln>
            <a:effectLst/>
          </c:spPr>
          <c:invertIfNegative val="0"/>
          <c:xVal>
            <c:numRef>
              <c:f>'Team1-2'!$V$8:$V$12</c:f>
              <c:numCache>
                <c:formatCode>General</c:formatCode>
                <c:ptCount val="5"/>
                <c:pt idx="0">
                  <c:v>8.5</c:v>
                </c:pt>
                <c:pt idx="1">
                  <c:v>5.5</c:v>
                </c:pt>
                <c:pt idx="2">
                  <c:v>4.5</c:v>
                </c:pt>
                <c:pt idx="3">
                  <c:v>2.5</c:v>
                </c:pt>
                <c:pt idx="4">
                  <c:v>0.5</c:v>
                </c:pt>
              </c:numCache>
            </c:numRef>
          </c:xVal>
          <c:yVal>
            <c:numRef>
              <c:f>'Team1-2'!$W$8:$W$12</c:f>
              <c:numCache>
                <c:formatCode>General</c:formatCode>
                <c:ptCount val="5"/>
                <c:pt idx="0">
                  <c:v>0.5</c:v>
                </c:pt>
                <c:pt idx="1">
                  <c:v>0.5</c:v>
                </c:pt>
                <c:pt idx="2">
                  <c:v>0.5</c:v>
                </c:pt>
                <c:pt idx="3">
                  <c:v>0.5</c:v>
                </c:pt>
                <c:pt idx="4">
                  <c:v>0.5</c:v>
                </c:pt>
              </c:numCache>
            </c:numRef>
          </c:yVal>
          <c:bubbleSize>
            <c:numRef>
              <c:f>'Team1-2'!$Y$8:$Y$12</c:f>
              <c:numCache>
                <c:formatCode>General</c:formatCode>
                <c:ptCount val="5"/>
                <c:pt idx="0">
                  <c:v>15</c:v>
                </c:pt>
                <c:pt idx="1">
                  <c:v>2</c:v>
                </c:pt>
                <c:pt idx="2">
                  <c:v>4</c:v>
                </c:pt>
                <c:pt idx="3">
                  <c:v>2</c:v>
                </c:pt>
                <c:pt idx="4">
                  <c:v>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5FE-4A4E-91AD-7AC18BB5A070}"/>
            </c:ext>
          </c:extLst>
        </c:ser>
        <c:ser>
          <c:idx val="4"/>
          <c:order val="2"/>
          <c:tx>
            <c:v>後衛コンビ</c:v>
          </c:tx>
          <c:spPr>
            <a:solidFill>
              <a:schemeClr val="accent5"/>
            </a:solidFill>
            <a:ln w="25400">
              <a:noFill/>
            </a:ln>
            <a:effectLst/>
          </c:spPr>
          <c:invertIfNegative val="0"/>
          <c:xVal>
            <c:numRef>
              <c:f>'Team1-2'!$V$13:$V$16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'Team1-2'!$W$13:$W$16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'Team1-2'!$X$13:$X$16</c:f>
              <c:numCache>
                <c:formatCode>General</c:formatCode>
                <c:ptCount val="4"/>
                <c:pt idx="0">
                  <c:v>6</c:v>
                </c:pt>
                <c:pt idx="1">
                  <c:v>2</c:v>
                </c:pt>
                <c:pt idx="2">
                  <c:v>2</c:v>
                </c:pt>
                <c:pt idx="3">
                  <c:v>13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4-65FE-4A4E-91AD-7AC18BB5A070}"/>
            </c:ext>
          </c:extLst>
        </c:ser>
        <c:ser>
          <c:idx val="5"/>
          <c:order val="3"/>
          <c:tx>
            <c:v>アタック成功後衛コンビ</c:v>
          </c:tx>
          <c:spPr>
            <a:solidFill>
              <a:schemeClr val="accent2"/>
            </a:solidFill>
            <a:ln w="25400">
              <a:noFill/>
            </a:ln>
            <a:effectLst/>
          </c:spPr>
          <c:invertIfNegative val="0"/>
          <c:xVal>
            <c:numRef>
              <c:f>'Team1-2'!$V$13:$V$16</c:f>
              <c:numCache>
                <c:formatCode>General</c:formatCode>
                <c:ptCount val="4"/>
                <c:pt idx="0">
                  <c:v>5.5</c:v>
                </c:pt>
                <c:pt idx="1">
                  <c:v>4.5</c:v>
                </c:pt>
                <c:pt idx="2">
                  <c:v>2.5</c:v>
                </c:pt>
                <c:pt idx="3">
                  <c:v>0.5</c:v>
                </c:pt>
              </c:numCache>
            </c:numRef>
          </c:xVal>
          <c:yVal>
            <c:numRef>
              <c:f>'Team1-2'!$W$13:$W$16</c:f>
              <c:numCache>
                <c:formatCode>General</c:formatCode>
                <c:ptCount val="4"/>
                <c:pt idx="0">
                  <c:v>2.5</c:v>
                </c:pt>
                <c:pt idx="1">
                  <c:v>2.5</c:v>
                </c:pt>
                <c:pt idx="2">
                  <c:v>2.5</c:v>
                </c:pt>
                <c:pt idx="3">
                  <c:v>2.5</c:v>
                </c:pt>
              </c:numCache>
            </c:numRef>
          </c:yVal>
          <c:bubbleSize>
            <c:numRef>
              <c:f>'Team1-2'!$Y$13:$Y$16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6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5-65FE-4A4E-91AD-7AC18BB5A070}"/>
            </c:ext>
          </c:extLst>
        </c:ser>
        <c:ser>
          <c:idx val="1"/>
          <c:order val="4"/>
          <c:tx>
            <c:v>オープントス</c:v>
          </c:tx>
          <c:spPr>
            <a:solidFill>
              <a:schemeClr val="accent1"/>
            </a:solidFill>
            <a:ln w="25400">
              <a:noFill/>
            </a:ln>
            <a:effectLst/>
          </c:spPr>
          <c:invertIfNegative val="0"/>
          <c:xVal>
            <c:numRef>
              <c:f>'Team1-2'!$V$17:$V$19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'Team1-2'!$W$17:$W$19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'Team1-2'!$X$17:$X$19</c:f>
              <c:numCache>
                <c:formatCode>General</c:formatCode>
                <c:ptCount val="3"/>
                <c:pt idx="0">
                  <c:v>18</c:v>
                </c:pt>
                <c:pt idx="1">
                  <c:v>0</c:v>
                </c:pt>
                <c:pt idx="2">
                  <c:v>8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5FE-4A4E-91AD-7AC18BB5A070}"/>
            </c:ext>
          </c:extLst>
        </c:ser>
        <c:ser>
          <c:idx val="3"/>
          <c:order val="5"/>
          <c:tx>
            <c:v>アタック成功オープン</c:v>
          </c:tx>
          <c:spPr>
            <a:solidFill>
              <a:srgbClr val="FF0000"/>
            </a:solidFill>
            <a:ln w="25400">
              <a:noFill/>
            </a:ln>
            <a:effectLst/>
          </c:spPr>
          <c:invertIfNegative val="0"/>
          <c:xVal>
            <c:numRef>
              <c:f>'Team1-2'!$V$17:$V$19</c:f>
              <c:numCache>
                <c:formatCode>General</c:formatCode>
                <c:ptCount val="3"/>
                <c:pt idx="0">
                  <c:v>8.5</c:v>
                </c:pt>
                <c:pt idx="1">
                  <c:v>4.5</c:v>
                </c:pt>
                <c:pt idx="2">
                  <c:v>0.5</c:v>
                </c:pt>
              </c:numCache>
            </c:numRef>
          </c:xVal>
          <c:yVal>
            <c:numRef>
              <c:f>'Team1-2'!$W$17:$W$19</c:f>
              <c:numCache>
                <c:formatCode>General</c:formatCode>
                <c:ptCount val="3"/>
                <c:pt idx="0">
                  <c:v>4</c:v>
                </c:pt>
                <c:pt idx="1">
                  <c:v>4</c:v>
                </c:pt>
                <c:pt idx="2">
                  <c:v>4</c:v>
                </c:pt>
              </c:numCache>
            </c:numRef>
          </c:yVal>
          <c:bubbleSize>
            <c:numRef>
              <c:f>'Team1-2'!$Y$17:$Y$19</c:f>
              <c:numCache>
                <c:formatCode>General</c:formatCode>
                <c:ptCount val="3"/>
                <c:pt idx="0">
                  <c:v>6</c:v>
                </c:pt>
                <c:pt idx="1">
                  <c:v>0</c:v>
                </c:pt>
                <c:pt idx="2">
                  <c:v>4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65FE-4A4E-91AD-7AC18BB5A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717576480"/>
        <c:axId val="717571440"/>
      </c:bubbleChart>
      <c:valAx>
        <c:axId val="71757648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1440"/>
        <c:crosses val="autoZero"/>
        <c:crossBetween val="midCat"/>
        <c:majorUnit val="3"/>
      </c:valAx>
      <c:valAx>
        <c:axId val="71757144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17576480"/>
        <c:crosses val="autoZero"/>
        <c:crossBetween val="midCat"/>
        <c:majorUnit val="3"/>
      </c:valAx>
      <c:spPr>
        <a:solidFill>
          <a:schemeClr val="accent2">
            <a:lumMod val="20000"/>
            <a:lumOff val="80000"/>
          </a:schemeClr>
        </a:solidFill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40236387199996382"/>
          <c:y val="0.62283694274549972"/>
          <c:w val="0.27476608164007815"/>
          <c:h val="0.2374686586039461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accent6">
          <a:lumMod val="20000"/>
          <a:lumOff val="80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6">
                <a:lumMod val="40000"/>
                <a:lumOff val="6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'Team2-2'!$G$2:$G$94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0</c:v>
                </c:pt>
                <c:pt idx="12">
                  <c:v>0</c:v>
                </c:pt>
                <c:pt idx="13">
                  <c:v>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3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0</c:v>
                </c:pt>
                <c:pt idx="24">
                  <c:v>0</c:v>
                </c:pt>
                <c:pt idx="25">
                  <c:v>1</c:v>
                </c:pt>
                <c:pt idx="26">
                  <c:v>2</c:v>
                </c:pt>
                <c:pt idx="27">
                  <c:v>0</c:v>
                </c:pt>
                <c:pt idx="28">
                  <c:v>0</c:v>
                </c:pt>
                <c:pt idx="29">
                  <c:v>1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3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1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1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55B0-4056-B1E8-B4595799775D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6">
                <a:lumMod val="60000"/>
                <a:lumOff val="40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'Team2-2'!$H$2:$H$94</c:f>
              <c:numCache>
                <c:formatCode>General</c:formatCode>
                <c:ptCount val="93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1</c:v>
                </c:pt>
                <c:pt idx="11">
                  <c:v>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2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55B0-4056-B1E8-B4595799775D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6">
                <a:lumMod val="75000"/>
              </a:schemeClr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'Team2-2'!$I$2:$I$94</c:f>
              <c:numCache>
                <c:formatCode>General</c:formatCode>
                <c:ptCount val="9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3</c:v>
                </c:pt>
                <c:pt idx="11">
                  <c:v>1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0</c:v>
                </c:pt>
                <c:pt idx="49">
                  <c:v>1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55B0-4056-B1E8-B4595799775D}"/>
            </c:ext>
          </c:extLst>
        </c:ser>
        <c:ser>
          <c:idx val="3"/>
          <c:order val="3"/>
          <c:tx>
            <c:v>レセプションミス</c:v>
          </c:tx>
          <c:spPr>
            <a:solidFill>
              <a:schemeClr val="accent6">
                <a:lumMod val="50000"/>
              </a:schemeClr>
            </a:solidFill>
            <a:ln>
              <a:noFill/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'Team2-2'!$J$2:$J$94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0</c:v>
                </c:pt>
                <c:pt idx="14">
                  <c:v>1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1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3-55B0-4056-B1E8-B459579977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42481807803764304"/>
          <c:y val="0.15232694072750111"/>
          <c:w val="0.21652262979322706"/>
          <c:h val="0.1840503679371367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v>レセプションA</c:v>
          </c:tx>
          <c:spPr>
            <a:solidFill>
              <a:schemeClr val="accent2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'Team2-2'!$D$2:$D$94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2</c:v>
                </c:pt>
                <c:pt idx="64">
                  <c:v>1</c:v>
                </c:pt>
                <c:pt idx="65">
                  <c:v>0</c:v>
                </c:pt>
                <c:pt idx="66">
                  <c:v>4</c:v>
                </c:pt>
                <c:pt idx="67">
                  <c:v>4</c:v>
                </c:pt>
                <c:pt idx="68">
                  <c:v>1</c:v>
                </c:pt>
                <c:pt idx="69">
                  <c:v>15</c:v>
                </c:pt>
                <c:pt idx="70">
                  <c:v>0</c:v>
                </c:pt>
                <c:pt idx="71">
                  <c:v>1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60C4-437F-8CC5-BC4975B7E51C}"/>
            </c:ext>
          </c:extLst>
        </c:ser>
        <c:ser>
          <c:idx val="1"/>
          <c:order val="1"/>
          <c:tx>
            <c:v>レセプションB</c:v>
          </c:tx>
          <c:spPr>
            <a:solidFill>
              <a:schemeClr val="accent4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'Team2-2'!$E$2:$E$94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1</c:v>
                </c:pt>
                <c:pt idx="57">
                  <c:v>0</c:v>
                </c:pt>
                <c:pt idx="58">
                  <c:v>4</c:v>
                </c:pt>
                <c:pt idx="59">
                  <c:v>0</c:v>
                </c:pt>
                <c:pt idx="60">
                  <c:v>0</c:v>
                </c:pt>
                <c:pt idx="61">
                  <c:v>2</c:v>
                </c:pt>
                <c:pt idx="62">
                  <c:v>0</c:v>
                </c:pt>
                <c:pt idx="63">
                  <c:v>1</c:v>
                </c:pt>
                <c:pt idx="64">
                  <c:v>0</c:v>
                </c:pt>
                <c:pt idx="65">
                  <c:v>1</c:v>
                </c:pt>
                <c:pt idx="66">
                  <c:v>0</c:v>
                </c:pt>
                <c:pt idx="67">
                  <c:v>1</c:v>
                </c:pt>
                <c:pt idx="68">
                  <c:v>1</c:v>
                </c:pt>
                <c:pt idx="69">
                  <c:v>1</c:v>
                </c:pt>
                <c:pt idx="70">
                  <c:v>0</c:v>
                </c:pt>
                <c:pt idx="71">
                  <c:v>0</c:v>
                </c:pt>
                <c:pt idx="72">
                  <c:v>1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1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1-60C4-437F-8CC5-BC4975B7E51C}"/>
            </c:ext>
          </c:extLst>
        </c:ser>
        <c:ser>
          <c:idx val="2"/>
          <c:order val="2"/>
          <c:tx>
            <c:v>レセプションC</c:v>
          </c:tx>
          <c:spPr>
            <a:solidFill>
              <a:schemeClr val="accent5"/>
            </a:solidFill>
            <a:ln w="12700"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xVal>
            <c:numRef>
              <c:f>'Team2-2'!$B$2:$B$94</c:f>
              <c:numCache>
                <c:formatCode>General</c:formatCode>
                <c:ptCount val="93"/>
                <c:pt idx="0">
                  <c:v>0.5</c:v>
                </c:pt>
                <c:pt idx="1">
                  <c:v>1.5</c:v>
                </c:pt>
                <c:pt idx="2">
                  <c:v>2.5</c:v>
                </c:pt>
                <c:pt idx="3">
                  <c:v>0.5</c:v>
                </c:pt>
                <c:pt idx="4">
                  <c:v>1.5</c:v>
                </c:pt>
                <c:pt idx="5">
                  <c:v>2.5</c:v>
                </c:pt>
                <c:pt idx="6">
                  <c:v>0.5</c:v>
                </c:pt>
                <c:pt idx="7">
                  <c:v>1.5</c:v>
                </c:pt>
                <c:pt idx="8">
                  <c:v>2.5</c:v>
                </c:pt>
                <c:pt idx="9">
                  <c:v>3.5</c:v>
                </c:pt>
                <c:pt idx="10">
                  <c:v>4.5</c:v>
                </c:pt>
                <c:pt idx="11">
                  <c:v>5.5</c:v>
                </c:pt>
                <c:pt idx="12">
                  <c:v>3.5</c:v>
                </c:pt>
                <c:pt idx="13">
                  <c:v>4.5</c:v>
                </c:pt>
                <c:pt idx="14">
                  <c:v>5.5</c:v>
                </c:pt>
                <c:pt idx="15">
                  <c:v>3.5</c:v>
                </c:pt>
                <c:pt idx="16">
                  <c:v>4.5</c:v>
                </c:pt>
                <c:pt idx="17">
                  <c:v>5.5</c:v>
                </c:pt>
                <c:pt idx="18">
                  <c:v>6.5</c:v>
                </c:pt>
                <c:pt idx="19">
                  <c:v>7.5</c:v>
                </c:pt>
                <c:pt idx="20">
                  <c:v>8.5</c:v>
                </c:pt>
                <c:pt idx="21">
                  <c:v>6.5</c:v>
                </c:pt>
                <c:pt idx="22">
                  <c:v>7.5</c:v>
                </c:pt>
                <c:pt idx="23">
                  <c:v>8.5</c:v>
                </c:pt>
                <c:pt idx="24">
                  <c:v>6.5</c:v>
                </c:pt>
                <c:pt idx="25">
                  <c:v>7.5</c:v>
                </c:pt>
                <c:pt idx="26">
                  <c:v>8.5</c:v>
                </c:pt>
                <c:pt idx="27">
                  <c:v>0.5</c:v>
                </c:pt>
                <c:pt idx="28">
                  <c:v>1.5</c:v>
                </c:pt>
                <c:pt idx="29">
                  <c:v>2.5</c:v>
                </c:pt>
                <c:pt idx="30">
                  <c:v>0.5</c:v>
                </c:pt>
                <c:pt idx="31">
                  <c:v>1.5</c:v>
                </c:pt>
                <c:pt idx="32">
                  <c:v>2.5</c:v>
                </c:pt>
                <c:pt idx="33">
                  <c:v>0.5</c:v>
                </c:pt>
                <c:pt idx="34">
                  <c:v>1.5</c:v>
                </c:pt>
                <c:pt idx="35">
                  <c:v>2.5</c:v>
                </c:pt>
                <c:pt idx="36">
                  <c:v>3.5</c:v>
                </c:pt>
                <c:pt idx="37">
                  <c:v>4.5</c:v>
                </c:pt>
                <c:pt idx="38">
                  <c:v>5.5</c:v>
                </c:pt>
                <c:pt idx="39">
                  <c:v>3.5</c:v>
                </c:pt>
                <c:pt idx="40">
                  <c:v>4.5</c:v>
                </c:pt>
                <c:pt idx="41">
                  <c:v>5.5</c:v>
                </c:pt>
                <c:pt idx="42">
                  <c:v>3.5</c:v>
                </c:pt>
                <c:pt idx="43">
                  <c:v>4.5</c:v>
                </c:pt>
                <c:pt idx="44">
                  <c:v>5.5</c:v>
                </c:pt>
                <c:pt idx="45">
                  <c:v>6.5</c:v>
                </c:pt>
                <c:pt idx="46">
                  <c:v>7.5</c:v>
                </c:pt>
                <c:pt idx="47">
                  <c:v>8.5</c:v>
                </c:pt>
                <c:pt idx="48">
                  <c:v>6.5</c:v>
                </c:pt>
                <c:pt idx="49">
                  <c:v>7.5</c:v>
                </c:pt>
                <c:pt idx="50">
                  <c:v>8.5</c:v>
                </c:pt>
                <c:pt idx="51">
                  <c:v>6.5</c:v>
                </c:pt>
                <c:pt idx="52">
                  <c:v>7.5</c:v>
                </c:pt>
                <c:pt idx="53">
                  <c:v>8.5</c:v>
                </c:pt>
                <c:pt idx="54">
                  <c:v>0.5</c:v>
                </c:pt>
                <c:pt idx="55">
                  <c:v>1.5</c:v>
                </c:pt>
                <c:pt idx="56">
                  <c:v>2.5</c:v>
                </c:pt>
                <c:pt idx="57">
                  <c:v>0.5</c:v>
                </c:pt>
                <c:pt idx="58">
                  <c:v>1.5</c:v>
                </c:pt>
                <c:pt idx="59">
                  <c:v>2.5</c:v>
                </c:pt>
                <c:pt idx="60">
                  <c:v>0.5</c:v>
                </c:pt>
                <c:pt idx="61">
                  <c:v>1.5</c:v>
                </c:pt>
                <c:pt idx="62">
                  <c:v>2.5</c:v>
                </c:pt>
                <c:pt idx="63">
                  <c:v>3.5</c:v>
                </c:pt>
                <c:pt idx="64">
                  <c:v>4.5</c:v>
                </c:pt>
                <c:pt idx="65">
                  <c:v>5.5</c:v>
                </c:pt>
                <c:pt idx="66">
                  <c:v>3.5</c:v>
                </c:pt>
                <c:pt idx="67">
                  <c:v>4.5</c:v>
                </c:pt>
                <c:pt idx="68">
                  <c:v>5.5</c:v>
                </c:pt>
                <c:pt idx="69">
                  <c:v>3.5</c:v>
                </c:pt>
                <c:pt idx="70">
                  <c:v>4.5</c:v>
                </c:pt>
                <c:pt idx="71">
                  <c:v>5.5</c:v>
                </c:pt>
                <c:pt idx="72">
                  <c:v>6.5</c:v>
                </c:pt>
                <c:pt idx="73">
                  <c:v>7.5</c:v>
                </c:pt>
                <c:pt idx="74">
                  <c:v>8.5</c:v>
                </c:pt>
                <c:pt idx="75">
                  <c:v>6.5</c:v>
                </c:pt>
                <c:pt idx="76">
                  <c:v>7.5</c:v>
                </c:pt>
                <c:pt idx="77">
                  <c:v>8.5</c:v>
                </c:pt>
                <c:pt idx="78">
                  <c:v>6.5</c:v>
                </c:pt>
                <c:pt idx="79">
                  <c:v>7.5</c:v>
                </c:pt>
                <c:pt idx="80">
                  <c:v>8.5</c:v>
                </c:pt>
                <c:pt idx="81">
                  <c:v>1.5</c:v>
                </c:pt>
                <c:pt idx="82">
                  <c:v>4.5</c:v>
                </c:pt>
                <c:pt idx="83">
                  <c:v>7.5</c:v>
                </c:pt>
                <c:pt idx="84">
                  <c:v>1.5</c:v>
                </c:pt>
                <c:pt idx="85">
                  <c:v>4.5</c:v>
                </c:pt>
                <c:pt idx="86">
                  <c:v>7.5</c:v>
                </c:pt>
                <c:pt idx="87">
                  <c:v>1.5</c:v>
                </c:pt>
                <c:pt idx="88">
                  <c:v>4.5</c:v>
                </c:pt>
                <c:pt idx="89">
                  <c:v>7.5</c:v>
                </c:pt>
                <c:pt idx="90">
                  <c:v>1.5</c:v>
                </c:pt>
                <c:pt idx="91">
                  <c:v>4.5</c:v>
                </c:pt>
                <c:pt idx="92">
                  <c:v>7.5</c:v>
                </c:pt>
              </c:numCache>
            </c:numRef>
          </c:xVal>
          <c:yVal>
            <c:numRef>
              <c:f>'Team2-2'!$C$2:$C$94</c:f>
              <c:numCache>
                <c:formatCode>General</c:formatCode>
                <c:ptCount val="93"/>
                <c:pt idx="0">
                  <c:v>8.5</c:v>
                </c:pt>
                <c:pt idx="1">
                  <c:v>8.5</c:v>
                </c:pt>
                <c:pt idx="2">
                  <c:v>8.5</c:v>
                </c:pt>
                <c:pt idx="3">
                  <c:v>7.5</c:v>
                </c:pt>
                <c:pt idx="4">
                  <c:v>7.5</c:v>
                </c:pt>
                <c:pt idx="5">
                  <c:v>7.5</c:v>
                </c:pt>
                <c:pt idx="6">
                  <c:v>6.5</c:v>
                </c:pt>
                <c:pt idx="7">
                  <c:v>6.5</c:v>
                </c:pt>
                <c:pt idx="8">
                  <c:v>6.5</c:v>
                </c:pt>
                <c:pt idx="9">
                  <c:v>8.5</c:v>
                </c:pt>
                <c:pt idx="10">
                  <c:v>8.5</c:v>
                </c:pt>
                <c:pt idx="11">
                  <c:v>8.5</c:v>
                </c:pt>
                <c:pt idx="12">
                  <c:v>7.5</c:v>
                </c:pt>
                <c:pt idx="13">
                  <c:v>7.5</c:v>
                </c:pt>
                <c:pt idx="14">
                  <c:v>7.5</c:v>
                </c:pt>
                <c:pt idx="15">
                  <c:v>6.5</c:v>
                </c:pt>
                <c:pt idx="16">
                  <c:v>6.5</c:v>
                </c:pt>
                <c:pt idx="17">
                  <c:v>6.5</c:v>
                </c:pt>
                <c:pt idx="18">
                  <c:v>8.5</c:v>
                </c:pt>
                <c:pt idx="19">
                  <c:v>8.5</c:v>
                </c:pt>
                <c:pt idx="20">
                  <c:v>8.5</c:v>
                </c:pt>
                <c:pt idx="21">
                  <c:v>7.5</c:v>
                </c:pt>
                <c:pt idx="22">
                  <c:v>7.5</c:v>
                </c:pt>
                <c:pt idx="23">
                  <c:v>7.5</c:v>
                </c:pt>
                <c:pt idx="24">
                  <c:v>6.5</c:v>
                </c:pt>
                <c:pt idx="25">
                  <c:v>6.5</c:v>
                </c:pt>
                <c:pt idx="26">
                  <c:v>6.5</c:v>
                </c:pt>
                <c:pt idx="27">
                  <c:v>5.5</c:v>
                </c:pt>
                <c:pt idx="28">
                  <c:v>5.5</c:v>
                </c:pt>
                <c:pt idx="29">
                  <c:v>5.5</c:v>
                </c:pt>
                <c:pt idx="30">
                  <c:v>4.5</c:v>
                </c:pt>
                <c:pt idx="31">
                  <c:v>4.5</c:v>
                </c:pt>
                <c:pt idx="32">
                  <c:v>4.5</c:v>
                </c:pt>
                <c:pt idx="33">
                  <c:v>3.5</c:v>
                </c:pt>
                <c:pt idx="34">
                  <c:v>3.5</c:v>
                </c:pt>
                <c:pt idx="35">
                  <c:v>3.5</c:v>
                </c:pt>
                <c:pt idx="36">
                  <c:v>5.5</c:v>
                </c:pt>
                <c:pt idx="37">
                  <c:v>5.5</c:v>
                </c:pt>
                <c:pt idx="38">
                  <c:v>5.5</c:v>
                </c:pt>
                <c:pt idx="39">
                  <c:v>4.5</c:v>
                </c:pt>
                <c:pt idx="40">
                  <c:v>4.5</c:v>
                </c:pt>
                <c:pt idx="41">
                  <c:v>4.5</c:v>
                </c:pt>
                <c:pt idx="42">
                  <c:v>3.5</c:v>
                </c:pt>
                <c:pt idx="43">
                  <c:v>3.5</c:v>
                </c:pt>
                <c:pt idx="44">
                  <c:v>3.5</c:v>
                </c:pt>
                <c:pt idx="45">
                  <c:v>5.5</c:v>
                </c:pt>
                <c:pt idx="46">
                  <c:v>5.5</c:v>
                </c:pt>
                <c:pt idx="47">
                  <c:v>5.5</c:v>
                </c:pt>
                <c:pt idx="48">
                  <c:v>4.5</c:v>
                </c:pt>
                <c:pt idx="49">
                  <c:v>4.5</c:v>
                </c:pt>
                <c:pt idx="50">
                  <c:v>4.5</c:v>
                </c:pt>
                <c:pt idx="51">
                  <c:v>3.5</c:v>
                </c:pt>
                <c:pt idx="52">
                  <c:v>3.5</c:v>
                </c:pt>
                <c:pt idx="53">
                  <c:v>3.5</c:v>
                </c:pt>
                <c:pt idx="54">
                  <c:v>2.5</c:v>
                </c:pt>
                <c:pt idx="55">
                  <c:v>2.5</c:v>
                </c:pt>
                <c:pt idx="56">
                  <c:v>2.5</c:v>
                </c:pt>
                <c:pt idx="57">
                  <c:v>1.5</c:v>
                </c:pt>
                <c:pt idx="58">
                  <c:v>1.5</c:v>
                </c:pt>
                <c:pt idx="59">
                  <c:v>1.5</c:v>
                </c:pt>
                <c:pt idx="60">
                  <c:v>0.5</c:v>
                </c:pt>
                <c:pt idx="61">
                  <c:v>0.5</c:v>
                </c:pt>
                <c:pt idx="62">
                  <c:v>0.5</c:v>
                </c:pt>
                <c:pt idx="63">
                  <c:v>2.5</c:v>
                </c:pt>
                <c:pt idx="64">
                  <c:v>2.5</c:v>
                </c:pt>
                <c:pt idx="65">
                  <c:v>2.5</c:v>
                </c:pt>
                <c:pt idx="66">
                  <c:v>1.5</c:v>
                </c:pt>
                <c:pt idx="67">
                  <c:v>1.5</c:v>
                </c:pt>
                <c:pt idx="68">
                  <c:v>1.5</c:v>
                </c:pt>
                <c:pt idx="69">
                  <c:v>0.5</c:v>
                </c:pt>
                <c:pt idx="70">
                  <c:v>0.5</c:v>
                </c:pt>
                <c:pt idx="71">
                  <c:v>0.5</c:v>
                </c:pt>
                <c:pt idx="72">
                  <c:v>2.5</c:v>
                </c:pt>
                <c:pt idx="73">
                  <c:v>2.5</c:v>
                </c:pt>
                <c:pt idx="74">
                  <c:v>2.5</c:v>
                </c:pt>
                <c:pt idx="75">
                  <c:v>1.5</c:v>
                </c:pt>
                <c:pt idx="76">
                  <c:v>1.5</c:v>
                </c:pt>
                <c:pt idx="77">
                  <c:v>1.5</c:v>
                </c:pt>
                <c:pt idx="78">
                  <c:v>0.5</c:v>
                </c:pt>
                <c:pt idx="79">
                  <c:v>0.5</c:v>
                </c:pt>
                <c:pt idx="80">
                  <c:v>0.5</c:v>
                </c:pt>
                <c:pt idx="81">
                  <c:v>7.5</c:v>
                </c:pt>
                <c:pt idx="82">
                  <c:v>7.5</c:v>
                </c:pt>
                <c:pt idx="83">
                  <c:v>7.5</c:v>
                </c:pt>
                <c:pt idx="84">
                  <c:v>4.5</c:v>
                </c:pt>
                <c:pt idx="85">
                  <c:v>4.5</c:v>
                </c:pt>
                <c:pt idx="86">
                  <c:v>4.5</c:v>
                </c:pt>
                <c:pt idx="87">
                  <c:v>1.5</c:v>
                </c:pt>
                <c:pt idx="88">
                  <c:v>1.5</c:v>
                </c:pt>
                <c:pt idx="89">
                  <c:v>1.5</c:v>
                </c:pt>
                <c:pt idx="90">
                  <c:v>9.5</c:v>
                </c:pt>
                <c:pt idx="91">
                  <c:v>9.5</c:v>
                </c:pt>
                <c:pt idx="92">
                  <c:v>9.5</c:v>
                </c:pt>
              </c:numCache>
            </c:numRef>
          </c:yVal>
          <c:bubbleSize>
            <c:numRef>
              <c:f>'Team2-2'!$F$2:$F$94</c:f>
              <c:numCache>
                <c:formatCode>General</c:formatCode>
                <c:ptCount val="9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4</c:v>
                </c:pt>
                <c:pt idx="32">
                  <c:v>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</c:v>
                </c:pt>
                <c:pt idx="38">
                  <c:v>0</c:v>
                </c:pt>
                <c:pt idx="39">
                  <c:v>0</c:v>
                </c:pt>
                <c:pt idx="40">
                  <c:v>1</c:v>
                </c:pt>
                <c:pt idx="41">
                  <c:v>0</c:v>
                </c:pt>
                <c:pt idx="42">
                  <c:v>0</c:v>
                </c:pt>
                <c:pt idx="43">
                  <c:v>1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1</c:v>
                </c:pt>
                <c:pt idx="48">
                  <c:v>1</c:v>
                </c:pt>
                <c:pt idx="49">
                  <c:v>2</c:v>
                </c:pt>
                <c:pt idx="50">
                  <c:v>1</c:v>
                </c:pt>
                <c:pt idx="51">
                  <c:v>0</c:v>
                </c:pt>
                <c:pt idx="52">
                  <c:v>2</c:v>
                </c:pt>
                <c:pt idx="53">
                  <c:v>0</c:v>
                </c:pt>
                <c:pt idx="54">
                  <c:v>0</c:v>
                </c:pt>
                <c:pt idx="55">
                  <c:v>1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2</c:v>
                </c:pt>
                <c:pt idx="61">
                  <c:v>0</c:v>
                </c:pt>
                <c:pt idx="62">
                  <c:v>1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1</c:v>
                </c:pt>
                <c:pt idx="68">
                  <c:v>0</c:v>
                </c:pt>
                <c:pt idx="69">
                  <c:v>0</c:v>
                </c:pt>
                <c:pt idx="70">
                  <c:v>1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1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2-60C4-437F-8CC5-BC4975B7E5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602183800"/>
        <c:axId val="602180560"/>
      </c:bubbleChart>
      <c:valAx>
        <c:axId val="602183800"/>
        <c:scaling>
          <c:orientation val="maxMin"/>
          <c:max val="10"/>
          <c:min val="0"/>
        </c:scaling>
        <c:delete val="0"/>
        <c:axPos val="t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0560"/>
        <c:crosses val="autoZero"/>
        <c:crossBetween val="midCat"/>
        <c:majorUnit val="3"/>
      </c:valAx>
      <c:valAx>
        <c:axId val="602180560"/>
        <c:scaling>
          <c:orientation val="maxMin"/>
          <c:max val="10"/>
          <c:min val="0"/>
        </c:scaling>
        <c:delete val="0"/>
        <c:axPos val="r"/>
        <c:majorGridlines>
          <c:spPr>
            <a:ln w="9525" cap="flat" cmpd="sng" algn="ctr">
              <a:solidFill>
                <a:schemeClr val="tx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02183800"/>
        <c:crossesAt val="0"/>
        <c:crossBetween val="midCat"/>
        <c:majorUnit val="3"/>
      </c:valAx>
      <c:spPr>
        <a:solidFill>
          <a:schemeClr val="accent2">
            <a:lumMod val="40000"/>
            <a:lumOff val="60000"/>
          </a:schemeClr>
        </a:solidFill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5468185718733349"/>
          <c:y val="0.62676455511014006"/>
          <c:w val="0.20758557686620932"/>
          <c:h val="0.17629896310817064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image" Target="../media/image1.emf"/><Relationship Id="rId4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190500</xdr:rowOff>
    </xdr:from>
    <xdr:to>
      <xdr:col>16</xdr:col>
      <xdr:colOff>200024</xdr:colOff>
      <xdr:row>22</xdr:row>
      <xdr:rowOff>9526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3674F01-5738-DC9E-9CBF-B823146427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268606</xdr:colOff>
      <xdr:row>1</xdr:row>
      <xdr:rowOff>171450</xdr:rowOff>
    </xdr:from>
    <xdr:to>
      <xdr:col>32</xdr:col>
      <xdr:colOff>123826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A316E6B0-EB4F-474F-B5BF-772751243D2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304800</xdr:colOff>
      <xdr:row>19</xdr:row>
      <xdr:rowOff>200025</xdr:rowOff>
    </xdr:from>
    <xdr:to>
      <xdr:col>8</xdr:col>
      <xdr:colOff>371476</xdr:colOff>
      <xdr:row>25</xdr:row>
      <xdr:rowOff>95251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B58E745E-0213-4FF6-A564-1F5F4A72F422}"/>
            </a:ext>
          </a:extLst>
        </xdr:cNvPr>
        <xdr:cNvGrpSpPr/>
      </xdr:nvGrpSpPr>
      <xdr:grpSpPr>
        <a:xfrm>
          <a:off x="5295900" y="454342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BDA9647C-38C0-948E-7B9A-35C1C5CDA97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A1DF7B45-ED1A-C49E-8446-94518972F483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  <xdr:twoCellAnchor>
    <xdr:from>
      <xdr:col>24</xdr:col>
      <xdr:colOff>400050</xdr:colOff>
      <xdr:row>19</xdr:row>
      <xdr:rowOff>219075</xdr:rowOff>
    </xdr:from>
    <xdr:to>
      <xdr:col>26</xdr:col>
      <xdr:colOff>9526</xdr:colOff>
      <xdr:row>25</xdr:row>
      <xdr:rowOff>114301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9538B1DA-95A9-4ABC-95CF-12D89876C3F4}"/>
            </a:ext>
          </a:extLst>
        </xdr:cNvPr>
        <xdr:cNvGrpSpPr/>
      </xdr:nvGrpSpPr>
      <xdr:grpSpPr>
        <a:xfrm>
          <a:off x="14992350" y="4562475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4D6FDEA0-9C86-2C92-4B68-0C115B5FAD6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5A0B567F-9950-9613-4455-F3B392361C9C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0.30585</cdr:x>
      <cdr:y>0.05029</cdr:y>
    </cdr:from>
    <cdr:to>
      <cdr:x>0.42913</cdr:x>
      <cdr:y>0.18175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8272BA1-8ECD-D196-23C2-FDDA887459F4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441450" y="222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0.33818</cdr:x>
      <cdr:y>0.6171</cdr:y>
    </cdr:from>
    <cdr:to>
      <cdr:x>0.46146</cdr:x>
      <cdr:y>0.74856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CDC04015-D4E5-59BD-A70E-FED9A0786A0B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93850" y="27273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0.11385</cdr:x>
      <cdr:y>0.23994</cdr:y>
    </cdr:from>
    <cdr:to>
      <cdr:x>0.23713</cdr:x>
      <cdr:y>0.3714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C159EBFE-2C17-4A3C-1C52-EF1D5C756219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536575" y="10604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0.47966</cdr:x>
      <cdr:y>0.20761</cdr:y>
    </cdr:from>
    <cdr:to>
      <cdr:x>0.60294</cdr:x>
      <cdr:y>0.33907</cdr:y>
    </cdr:to>
    <cdr:sp macro="" textlink="">
      <cdr:nvSpPr>
        <cdr:cNvPr id="11" name="楕円 10">
          <a:extLst xmlns:a="http://schemas.openxmlformats.org/drawingml/2006/main">
            <a:ext uri="{FF2B5EF4-FFF2-40B4-BE49-F238E27FC236}">
              <a16:creationId xmlns:a16="http://schemas.microsoft.com/office/drawing/2014/main" id="{70CFF48A-9359-8836-7317-0FCC22491475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260600" y="9175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0.82525</cdr:x>
      <cdr:y>0.23132</cdr:y>
    </cdr:from>
    <cdr:to>
      <cdr:x>0.94853</cdr:x>
      <cdr:y>0.36278</cdr:y>
    </cdr:to>
    <cdr:sp macro="" textlink="">
      <cdr:nvSpPr>
        <cdr:cNvPr id="12" name="楕円 11">
          <a:extLst xmlns:a="http://schemas.openxmlformats.org/drawingml/2006/main">
            <a:ext uri="{FF2B5EF4-FFF2-40B4-BE49-F238E27FC236}">
              <a16:creationId xmlns:a16="http://schemas.microsoft.com/office/drawing/2014/main" id="{7932A854-090C-1B82-AA87-4F3B05C598AD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3889375" y="10223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0.51805</cdr:x>
      <cdr:y>0.77874</cdr:y>
    </cdr:from>
    <cdr:to>
      <cdr:x>0.64133</cdr:x>
      <cdr:y>0.9102</cdr:y>
    </cdr:to>
    <cdr:sp macro="" textlink="">
      <cdr:nvSpPr>
        <cdr:cNvPr id="13" name="楕円 12">
          <a:extLst xmlns:a="http://schemas.openxmlformats.org/drawingml/2006/main">
            <a:ext uri="{FF2B5EF4-FFF2-40B4-BE49-F238E27FC236}">
              <a16:creationId xmlns:a16="http://schemas.microsoft.com/office/drawing/2014/main" id="{7C721071-00BA-1A91-33E8-0ACC48045328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441575" y="34417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495299</xdr:colOff>
      <xdr:row>1</xdr:row>
      <xdr:rowOff>142875</xdr:rowOff>
    </xdr:from>
    <xdr:to>
      <xdr:col>16</xdr:col>
      <xdr:colOff>238124</xdr:colOff>
      <xdr:row>21</xdr:row>
      <xdr:rowOff>219075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78B5F377-56AF-42C1-83F7-B901611E7BB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561975</xdr:colOff>
      <xdr:row>0</xdr:row>
      <xdr:rowOff>71434</xdr:rowOff>
    </xdr:from>
    <xdr:to>
      <xdr:col>32</xdr:col>
      <xdr:colOff>85725</xdr:colOff>
      <xdr:row>21</xdr:row>
      <xdr:rowOff>19050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E32726FA-03EC-4375-9FC4-4185A239E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266700</xdr:colOff>
      <xdr:row>19</xdr:row>
      <xdr:rowOff>142875</xdr:rowOff>
    </xdr:from>
    <xdr:to>
      <xdr:col>8</xdr:col>
      <xdr:colOff>333376</xdr:colOff>
      <xdr:row>25</xdr:row>
      <xdr:rowOff>38101</xdr:rowOff>
    </xdr:to>
    <xdr:grpSp>
      <xdr:nvGrpSpPr>
        <xdr:cNvPr id="4" name="グループ化 3">
          <a:extLst>
            <a:ext uri="{FF2B5EF4-FFF2-40B4-BE49-F238E27FC236}">
              <a16:creationId xmlns:a16="http://schemas.microsoft.com/office/drawing/2014/main" id="{961B6C5B-308F-4740-8D3F-46B55A8C0C00}"/>
            </a:ext>
          </a:extLst>
        </xdr:cNvPr>
        <xdr:cNvGrpSpPr/>
      </xdr:nvGrpSpPr>
      <xdr:grpSpPr>
        <a:xfrm>
          <a:off x="5257800" y="4486275"/>
          <a:ext cx="581026" cy="1266826"/>
          <a:chOff x="5019675" y="4714875"/>
          <a:chExt cx="581026" cy="1266826"/>
        </a:xfrm>
      </xdr:grpSpPr>
      <xdr:sp macro="" textlink="">
        <xdr:nvSpPr>
          <xdr:cNvPr id="5" name="矢印: 下 4">
            <a:extLst>
              <a:ext uri="{FF2B5EF4-FFF2-40B4-BE49-F238E27FC236}">
                <a16:creationId xmlns:a16="http://schemas.microsoft.com/office/drawing/2014/main" id="{CA67300E-FE3E-DE23-5BDD-EE36DBC69AF8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6" name="楕円 5">
            <a:extLst>
              <a:ext uri="{FF2B5EF4-FFF2-40B4-BE49-F238E27FC236}">
                <a16:creationId xmlns:a16="http://schemas.microsoft.com/office/drawing/2014/main" id="{CEA1B7F7-0F6E-9234-AC7E-18F34B29572A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9</a:t>
            </a:r>
            <a:endParaRPr kumimoji="1" lang="ja-JP" altLang="en-US" sz="2800"/>
          </a:p>
        </xdr:txBody>
      </xdr:sp>
    </xdr:grpSp>
    <xdr:clientData/>
  </xdr:twoCellAnchor>
  <xdr:twoCellAnchor>
    <xdr:from>
      <xdr:col>25</xdr:col>
      <xdr:colOff>381000</xdr:colOff>
      <xdr:row>19</xdr:row>
      <xdr:rowOff>152400</xdr:rowOff>
    </xdr:from>
    <xdr:to>
      <xdr:col>26</xdr:col>
      <xdr:colOff>428626</xdr:colOff>
      <xdr:row>25</xdr:row>
      <xdr:rowOff>47626</xdr:rowOff>
    </xdr:to>
    <xdr:grpSp>
      <xdr:nvGrpSpPr>
        <xdr:cNvPr id="7" name="グループ化 6">
          <a:extLst>
            <a:ext uri="{FF2B5EF4-FFF2-40B4-BE49-F238E27FC236}">
              <a16:creationId xmlns:a16="http://schemas.microsoft.com/office/drawing/2014/main" id="{1B0EC97F-7802-484F-A2E5-F87728748109}"/>
            </a:ext>
          </a:extLst>
        </xdr:cNvPr>
        <xdr:cNvGrpSpPr/>
      </xdr:nvGrpSpPr>
      <xdr:grpSpPr>
        <a:xfrm>
          <a:off x="15735300" y="4495800"/>
          <a:ext cx="581026" cy="1266826"/>
          <a:chOff x="5019675" y="4714875"/>
          <a:chExt cx="581026" cy="1266826"/>
        </a:xfrm>
      </xdr:grpSpPr>
      <xdr:sp macro="" textlink="">
        <xdr:nvSpPr>
          <xdr:cNvPr id="8" name="矢印: 下 7">
            <a:extLst>
              <a:ext uri="{FF2B5EF4-FFF2-40B4-BE49-F238E27FC236}">
                <a16:creationId xmlns:a16="http://schemas.microsoft.com/office/drawing/2014/main" id="{E60AF466-8F12-0429-355D-9A944F0C6410}"/>
              </a:ext>
            </a:extLst>
          </xdr:cNvPr>
          <xdr:cNvSpPr/>
        </xdr:nvSpPr>
        <xdr:spPr>
          <a:xfrm rot="10800000">
            <a:off x="5067871" y="4714875"/>
            <a:ext cx="475679" cy="1236916"/>
          </a:xfrm>
          <a:prstGeom prst="downArrow">
            <a:avLst/>
          </a:prstGeom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9" name="楕円 8">
            <a:extLst>
              <a:ext uri="{FF2B5EF4-FFF2-40B4-BE49-F238E27FC236}">
                <a16:creationId xmlns:a16="http://schemas.microsoft.com/office/drawing/2014/main" id="{2A935B90-FDFB-C055-C04C-1532D1BDCC39}"/>
              </a:ext>
            </a:extLst>
          </xdr:cNvPr>
          <xdr:cNvSpPr>
            <a:spLocks noChangeAspect="1"/>
          </xdr:cNvSpPr>
        </xdr:nvSpPr>
        <xdr:spPr>
          <a:xfrm>
            <a:off x="5019675" y="5400675"/>
            <a:ext cx="581026" cy="581026"/>
          </a:xfrm>
          <a:prstGeom prst="ellipse">
            <a:avLst/>
          </a:prstGeom>
          <a:solidFill>
            <a:schemeClr val="accent2"/>
          </a:solidFill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="horz" wrap="square" lIns="0" tIns="0" rIns="0" bIns="0" numCol="1" spcCol="0" rtlCol="0" fromWordArt="0" anchor="t" anchorCtr="1" forceAA="0" compatLnSpc="1">
            <a:prstTxWarp prst="textNoShape">
              <a:avLst/>
            </a:prstTxWarp>
            <a:noAutofit/>
          </a:bodyPr>
          <a:lstStyle>
            <a:lvl1pPr marL="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indent="0">
              <a:defRPr sz="11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r>
              <a:rPr kumimoji="1" lang="en-US" altLang="ja-JP" sz="2800"/>
              <a:t>1</a:t>
            </a:r>
            <a:endParaRPr kumimoji="1" lang="ja-JP" altLang="en-US" sz="2800"/>
          </a:p>
        </xdr:txBody>
      </xdr:sp>
    </xdr:grp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0.31552</cdr:x>
      <cdr:y>0.09094</cdr:y>
    </cdr:from>
    <cdr:to>
      <cdr:x>0.43193</cdr:x>
      <cdr:y>0.2133</cdr:y>
    </cdr:to>
    <cdr:sp macro="" textlink="">
      <cdr:nvSpPr>
        <cdr:cNvPr id="5" name="楕円 4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574800" y="4318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0.34606</cdr:x>
      <cdr:y>0.61852</cdr:y>
    </cdr:from>
    <cdr:to>
      <cdr:x>0.46247</cdr:x>
      <cdr:y>0.74088</cdr:y>
    </cdr:to>
    <cdr:sp macro="" textlink="">
      <cdr:nvSpPr>
        <cdr:cNvPr id="6" name="楕円 5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1727200" y="293687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1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0.13422</cdr:x>
      <cdr:y>0.26747</cdr:y>
    </cdr:from>
    <cdr:to>
      <cdr:x>0.25063</cdr:x>
      <cdr:y>0.38983</cdr:y>
    </cdr:to>
    <cdr:sp macro="" textlink="">
      <cdr:nvSpPr>
        <cdr:cNvPr id="7" name="楕円 6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669925" y="12700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0.47964</cdr:x>
      <cdr:y>0.23738</cdr:y>
    </cdr:from>
    <cdr:to>
      <cdr:x>0.59605</cdr:x>
      <cdr:y>0.35974</cdr:y>
    </cdr:to>
    <cdr:sp macro="" textlink="">
      <cdr:nvSpPr>
        <cdr:cNvPr id="8" name="楕円 7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393950" y="1127125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rgbClr val="FF0000">
            <a:alpha val="30000"/>
          </a:srgb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0.80598</cdr:x>
      <cdr:y>0.25944</cdr:y>
    </cdr:from>
    <cdr:to>
      <cdr:x>0.92239</cdr:x>
      <cdr:y>0.38181</cdr:y>
    </cdr:to>
    <cdr:sp macro="" textlink="">
      <cdr:nvSpPr>
        <cdr:cNvPr id="9" name="楕円 8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4022725" y="123190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2"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  <cdr:relSizeAnchor xmlns:cdr="http://schemas.openxmlformats.org/drawingml/2006/chartDrawing">
    <cdr:from>
      <cdr:x>0.5159</cdr:x>
      <cdr:y>0.76897</cdr:y>
    </cdr:from>
    <cdr:to>
      <cdr:x>0.63231</cdr:x>
      <cdr:y>0.89133</cdr:y>
    </cdr:to>
    <cdr:sp macro="" textlink="">
      <cdr:nvSpPr>
        <cdr:cNvPr id="10" name="楕円 9">
          <a:extLst xmlns:a="http://schemas.openxmlformats.org/drawingml/2006/main">
            <a:ext uri="{FF2B5EF4-FFF2-40B4-BE49-F238E27FC236}">
              <a16:creationId xmlns:a16="http://schemas.microsoft.com/office/drawing/2014/main" id="{731AC6C8-6782-8FD4-3EBA-63CF33723E41}"/>
            </a:ext>
          </a:extLst>
        </cdr:cNvPr>
        <cdr:cNvSpPr>
          <a:spLocks xmlns:a="http://schemas.openxmlformats.org/drawingml/2006/main" noChangeAspect="1"/>
        </cdr:cNvSpPr>
      </cdr:nvSpPr>
      <cdr:spPr>
        <a:xfrm xmlns:a="http://schemas.openxmlformats.org/drawingml/2006/main">
          <a:off x="2574925" y="3651250"/>
          <a:ext cx="581015" cy="581000"/>
        </a:xfrm>
        <a:prstGeom xmlns:a="http://schemas.openxmlformats.org/drawingml/2006/main" prst="ellipse">
          <a:avLst/>
        </a:prstGeom>
        <a:solidFill xmlns:a="http://schemas.openxmlformats.org/drawingml/2006/main">
          <a:schemeClr val="accent6">
            <a:lumMod val="75000"/>
            <a:alpha val="30000"/>
          </a:schemeClr>
        </a:solidFill>
      </cdr:spPr>
      <cdr:style>
        <a:lnRef xmlns:a="http://schemas.openxmlformats.org/drawingml/2006/main" idx="2">
          <a:schemeClr val="accent1">
            <a:shade val="15000"/>
          </a:schemeClr>
        </a:lnRef>
        <a:fillRef xmlns:a="http://schemas.openxmlformats.org/drawingml/2006/main" idx="1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lt1"/>
        </a:fontRef>
      </cdr:style>
      <cdr:txBody>
        <a:bodyPr xmlns:a="http://schemas.openxmlformats.org/drawingml/2006/main" rot="0" spcFirstLastPara="0" vert="horz" wrap="square" lIns="0" tIns="0" rIns="0" bIns="0" numCol="1" spcCol="0" rtlCol="0" fromWordArt="0" anchor="t" anchorCtr="1" forceAA="0" compatLnSpc="1">
          <a:prstTxWarp prst="textNoShape">
            <a:avLst/>
          </a:prstTxWarp>
          <a:noAutofit/>
        </a:bodyPr>
        <a:lstStyle xmlns:a="http://schemas.openxmlformats.org/drawingml/2006/main"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r>
            <a:rPr kumimoji="1" lang="en-US" altLang="ja-JP" sz="2800"/>
            <a:t>13</a:t>
          </a:r>
          <a:endParaRPr kumimoji="1" lang="ja-JP" altLang="en-US" sz="28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209550</xdr:rowOff>
    </xdr:from>
    <xdr:to>
      <xdr:col>18</xdr:col>
      <xdr:colOff>485775</xdr:colOff>
      <xdr:row>23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98C2D248-6BC9-4464-B8F6-17223CC81F3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26</xdr:row>
      <xdr:rowOff>0</xdr:rowOff>
    </xdr:from>
    <xdr:to>
      <xdr:col>18</xdr:col>
      <xdr:colOff>447675</xdr:colOff>
      <xdr:row>46</xdr:row>
      <xdr:rowOff>85725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24ED727C-F14A-423F-899C-B266C0118D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652464</xdr:colOff>
      <xdr:row>8</xdr:row>
      <xdr:rowOff>176212</xdr:rowOff>
    </xdr:from>
    <xdr:to>
      <xdr:col>34</xdr:col>
      <xdr:colOff>466725</xdr:colOff>
      <xdr:row>31</xdr:row>
      <xdr:rowOff>28575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3EBFABE3-3D52-4982-8023-C91A027DB6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0</xdr:colOff>
      <xdr:row>26</xdr:row>
      <xdr:rowOff>0</xdr:rowOff>
    </xdr:from>
    <xdr:to>
      <xdr:col>26</xdr:col>
      <xdr:colOff>457200</xdr:colOff>
      <xdr:row>46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5BF106D3-B81D-44BD-B319-EC42F85DDBB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35</xdr:col>
      <xdr:colOff>0</xdr:colOff>
      <xdr:row>1</xdr:row>
      <xdr:rowOff>0</xdr:rowOff>
    </xdr:from>
    <xdr:to>
      <xdr:col>44</xdr:col>
      <xdr:colOff>7620</xdr:colOff>
      <xdr:row>32</xdr:row>
      <xdr:rowOff>7620</xdr:rowOff>
    </xdr:to>
    <xdr:pic>
      <xdr:nvPicPr>
        <xdr:cNvPr id="9" name="図 8">
          <a:extLst>
            <a:ext uri="{FF2B5EF4-FFF2-40B4-BE49-F238E27FC236}">
              <a16:creationId xmlns:a16="http://schemas.microsoft.com/office/drawing/2014/main" id="{12F48707-A42E-E5AC-981E-44AF7E2C7B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469600" y="228600"/>
          <a:ext cx="6042660" cy="71170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28575</xdr:colOff>
      <xdr:row>2</xdr:row>
      <xdr:rowOff>209550</xdr:rowOff>
    </xdr:from>
    <xdr:to>
      <xdr:col>18</xdr:col>
      <xdr:colOff>485775</xdr:colOff>
      <xdr:row>23</xdr:row>
      <xdr:rowOff>66675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D6412CD8-88EB-4F8E-8597-7D25462B072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657225</xdr:colOff>
      <xdr:row>26</xdr:row>
      <xdr:rowOff>0</xdr:rowOff>
    </xdr:from>
    <xdr:to>
      <xdr:col>18</xdr:col>
      <xdr:colOff>447675</xdr:colOff>
      <xdr:row>46</xdr:row>
      <xdr:rowOff>85725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8A6AEDB-7EF6-427C-A7F1-D85EC9486C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652464</xdr:colOff>
      <xdr:row>8</xdr:row>
      <xdr:rowOff>176212</xdr:rowOff>
    </xdr:from>
    <xdr:to>
      <xdr:col>34</xdr:col>
      <xdr:colOff>466725</xdr:colOff>
      <xdr:row>31</xdr:row>
      <xdr:rowOff>47625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8D4453A8-CC94-4EEF-9B48-EB946B778B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0</xdr:row>
      <xdr:rowOff>0</xdr:rowOff>
    </xdr:from>
    <xdr:to>
      <xdr:col>35</xdr:col>
      <xdr:colOff>598170</xdr:colOff>
      <xdr:row>22</xdr:row>
      <xdr:rowOff>207645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EFC3C7DB-DFF7-4F64-ADE8-B5DC3097D2F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496175" y="0"/>
          <a:ext cx="10970895" cy="5408295"/>
        </a:xfrm>
        <a:prstGeom prst="rect">
          <a:avLst/>
        </a:prstGeom>
        <a:solidFill>
          <a:sysClr val="window" lastClr="FFFFFF"/>
        </a:solidFill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ersons/person1.xml><?xml version="1.0" encoding="utf-8"?>
<personList xmlns="http://schemas.microsoft.com/office/spreadsheetml/2018/threadedcomments" xmlns:x="http://schemas.openxmlformats.org/spreadsheetml/2006/main"/>
</file>

<file path=xl/persons/person10.xml><?xml version="1.0" encoding="utf-8"?>
<personList xmlns="http://schemas.microsoft.com/office/spreadsheetml/2018/threadedcomments" xmlns:x="http://schemas.openxmlformats.org/spreadsheetml/2006/main"/>
</file>

<file path=xl/persons/person11.xml><?xml version="1.0" encoding="utf-8"?>
<personList xmlns="http://schemas.microsoft.com/office/spreadsheetml/2018/threadedcomments" xmlns:x="http://schemas.openxmlformats.org/spreadsheetml/2006/main"/>
</file>

<file path=xl/persons/person12.xml><?xml version="1.0" encoding="utf-8"?>
<personList xmlns="http://schemas.microsoft.com/office/spreadsheetml/2018/threadedcomments" xmlns:x="http://schemas.openxmlformats.org/spreadsheetml/2006/main"/>
</file>

<file path=xl/persons/person13.xml><?xml version="1.0" encoding="utf-8"?>
<personList xmlns="http://schemas.microsoft.com/office/spreadsheetml/2018/threadedcomments" xmlns:x="http://schemas.openxmlformats.org/spreadsheetml/2006/main"/>
</file>

<file path=xl/persons/person14.xml><?xml version="1.0" encoding="utf-8"?>
<personList xmlns="http://schemas.microsoft.com/office/spreadsheetml/2018/threadedcomments" xmlns:x="http://schemas.openxmlformats.org/spreadsheetml/2006/main"/>
</file>

<file path=xl/persons/person15.xml><?xml version="1.0" encoding="utf-8"?>
<personList xmlns="http://schemas.microsoft.com/office/spreadsheetml/2018/threadedcomments" xmlns:x="http://schemas.openxmlformats.org/spreadsheetml/2006/main"/>
</file>

<file path=xl/persons/person16.xml><?xml version="1.0" encoding="utf-8"?>
<personList xmlns="http://schemas.microsoft.com/office/spreadsheetml/2018/threadedcomments" xmlns:x="http://schemas.openxmlformats.org/spreadsheetml/2006/main"/>
</file>

<file path=xl/persons/person17.xml><?xml version="1.0" encoding="utf-8"?>
<personList xmlns="http://schemas.microsoft.com/office/spreadsheetml/2018/threadedcomments" xmlns:x="http://schemas.openxmlformats.org/spreadsheetml/2006/main"/>
</file>

<file path=xl/persons/person18.xml><?xml version="1.0" encoding="utf-8"?>
<personList xmlns="http://schemas.microsoft.com/office/spreadsheetml/2018/threadedcomments" xmlns:x="http://schemas.openxmlformats.org/spreadsheetml/2006/main"/>
</file>

<file path=xl/persons/person19.xml><?xml version="1.0" encoding="utf-8"?>
<personList xmlns="http://schemas.microsoft.com/office/spreadsheetml/2018/threadedcomments" xmlns:x="http://schemas.openxmlformats.org/spreadsheetml/2006/main"/>
</file>

<file path=xl/persons/person2.xml><?xml version="1.0" encoding="utf-8"?>
<personList xmlns="http://schemas.microsoft.com/office/spreadsheetml/2018/threadedcomments" xmlns:x="http://schemas.openxmlformats.org/spreadsheetml/2006/main"/>
</file>

<file path=xl/persons/person3.xml><?xml version="1.0" encoding="utf-8"?>
<personList xmlns="http://schemas.microsoft.com/office/spreadsheetml/2018/threadedcomments" xmlns:x="http://schemas.openxmlformats.org/spreadsheetml/2006/main"/>
</file>

<file path=xl/persons/person4.xml><?xml version="1.0" encoding="utf-8"?>
<personList xmlns="http://schemas.microsoft.com/office/spreadsheetml/2018/threadedcomments" xmlns:x="http://schemas.openxmlformats.org/spreadsheetml/2006/main"/>
</file>

<file path=xl/persons/person5.xml><?xml version="1.0" encoding="utf-8"?>
<personList xmlns="http://schemas.microsoft.com/office/spreadsheetml/2018/threadedcomments" xmlns:x="http://schemas.openxmlformats.org/spreadsheetml/2006/main"/>
</file>

<file path=xl/persons/person6.xml><?xml version="1.0" encoding="utf-8"?>
<personList xmlns="http://schemas.microsoft.com/office/spreadsheetml/2018/threadedcomments" xmlns:x="http://schemas.openxmlformats.org/spreadsheetml/2006/main"/>
</file>

<file path=xl/persons/person7.xml><?xml version="1.0" encoding="utf-8"?>
<personList xmlns="http://schemas.microsoft.com/office/spreadsheetml/2018/threadedcomments" xmlns:x="http://schemas.openxmlformats.org/spreadsheetml/2006/main"/>
</file>

<file path=xl/persons/person8.xml><?xml version="1.0" encoding="utf-8"?>
<personList xmlns="http://schemas.microsoft.com/office/spreadsheetml/2018/threadedcomments" xmlns:x="http://schemas.openxmlformats.org/spreadsheetml/2006/main"/>
</file>

<file path=xl/persons/person9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38F68-E817-4B07-926D-B607CA97B894}">
  <sheetPr codeName="Sheet1"/>
  <dimension ref="A1:AF38"/>
  <sheetViews>
    <sheetView tabSelected="1" topLeftCell="A4" zoomScale="70" zoomScaleNormal="70" workbookViewId="0">
      <pane xSplit="3" topLeftCell="L1" activePane="topRight" state="frozen"/>
      <selection pane="topRight" activeCell="Q9" sqref="Q9"/>
    </sheetView>
  </sheetViews>
  <sheetFormatPr defaultRowHeight="18" x14ac:dyDescent="0.45"/>
  <cols>
    <col min="2" max="2" width="20.8984375" bestFit="1" customWidth="1"/>
    <col min="27" max="27" width="11.69921875" bestFit="1" customWidth="1"/>
  </cols>
  <sheetData>
    <row r="1" spans="1:32" x14ac:dyDescent="0.45">
      <c r="A1" s="55"/>
      <c r="B1" s="65" t="s">
        <v>0</v>
      </c>
      <c r="C1" s="65" t="s">
        <v>91</v>
      </c>
      <c r="D1" s="65" t="s">
        <v>111</v>
      </c>
      <c r="E1" s="65" t="s">
        <v>112</v>
      </c>
      <c r="F1" s="65" t="s">
        <v>113</v>
      </c>
      <c r="G1" s="65" t="s">
        <v>114</v>
      </c>
      <c r="H1" s="65" t="s">
        <v>24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  <c r="AC1" s="55"/>
      <c r="AD1" s="55"/>
      <c r="AE1" s="55"/>
      <c r="AF1" s="55"/>
    </row>
    <row r="2" spans="1:32" x14ac:dyDescent="0.45">
      <c r="A2" s="55"/>
      <c r="B2" s="65" t="s">
        <v>306</v>
      </c>
      <c r="C2" s="80">
        <f>VLOOKUP(C$1,'Full Score'!$A:$N,13,FALSE)</f>
        <v>25</v>
      </c>
      <c r="D2" s="80">
        <f>VLOOKUP(D$1,'Full Score'!$A:$N,13,FALSE)</f>
        <v>25</v>
      </c>
      <c r="E2" s="80">
        <f>VLOOKUP(E$1,'Full Score'!$A:$N,13,FALSE)</f>
        <v>19</v>
      </c>
      <c r="F2" s="80">
        <f>VLOOKUP(F$1,'Full Score'!$A:$N,13,FALSE)</f>
        <v>25</v>
      </c>
      <c r="G2" s="80"/>
      <c r="H2" s="80">
        <f>SUM(C2:G2)</f>
        <v>94</v>
      </c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  <c r="AC2" s="55"/>
      <c r="AD2" s="55"/>
      <c r="AE2" s="55"/>
      <c r="AF2" s="55"/>
    </row>
    <row r="3" spans="1:32" x14ac:dyDescent="0.45">
      <c r="A3" s="55"/>
      <c r="B3" s="65" t="s">
        <v>307</v>
      </c>
      <c r="C3" s="80">
        <f>VLOOKUP(C$1,'Full Score'!$A:$N,14,FALSE)</f>
        <v>19</v>
      </c>
      <c r="D3" s="80">
        <f>VLOOKUP(D$1,'Full Score'!$A:$N,14,FALSE)</f>
        <v>18</v>
      </c>
      <c r="E3" s="80">
        <f>VLOOKUP(E$1,'Full Score'!$A:$N,14,FALSE)</f>
        <v>25</v>
      </c>
      <c r="F3" s="80">
        <f>VLOOKUP(F$1,'Full Score'!$A:$N,14,FALSE)</f>
        <v>21</v>
      </c>
      <c r="G3" s="80"/>
      <c r="H3" s="80">
        <f>SUM(C3:G3)</f>
        <v>83</v>
      </c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  <c r="AC3" s="55"/>
      <c r="AD3" s="55"/>
      <c r="AE3" s="55"/>
      <c r="AF3" s="55"/>
    </row>
    <row r="4" spans="1:32" ht="18.600000000000001" thickBot="1" x14ac:dyDescent="0.5">
      <c r="A4" s="55"/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 t="s">
        <v>26</v>
      </c>
      <c r="AB4" s="55"/>
      <c r="AC4" s="55"/>
      <c r="AD4" s="55"/>
      <c r="AE4" s="55"/>
      <c r="AF4" s="55"/>
    </row>
    <row r="5" spans="1:32" x14ac:dyDescent="0.45">
      <c r="A5" s="95" t="s">
        <v>18</v>
      </c>
      <c r="B5" s="96" t="str">
        <f>B2</f>
        <v>ANK</v>
      </c>
      <c r="C5" s="53" t="s">
        <v>11</v>
      </c>
      <c r="D5" s="107" t="s">
        <v>3</v>
      </c>
      <c r="E5" s="108"/>
      <c r="F5" s="108"/>
      <c r="G5" s="108"/>
      <c r="H5" s="109"/>
      <c r="I5" s="107" t="s">
        <v>4</v>
      </c>
      <c r="J5" s="108"/>
      <c r="K5" s="108"/>
      <c r="L5" s="108"/>
      <c r="M5" s="109"/>
      <c r="N5" s="107" t="s">
        <v>2</v>
      </c>
      <c r="O5" s="108"/>
      <c r="P5" s="108"/>
      <c r="Q5" s="109"/>
      <c r="R5" s="107" t="s">
        <v>128</v>
      </c>
      <c r="S5" s="108"/>
      <c r="T5" s="108"/>
      <c r="U5" s="109"/>
      <c r="V5" s="107" t="s">
        <v>25</v>
      </c>
      <c r="W5" s="108"/>
      <c r="X5" s="109"/>
      <c r="Y5" s="54" t="s">
        <v>85</v>
      </c>
      <c r="Z5" s="55" t="s">
        <v>27</v>
      </c>
      <c r="AA5" s="61" t="s">
        <v>5</v>
      </c>
      <c r="AB5" s="62" t="s">
        <v>2</v>
      </c>
      <c r="AC5" s="62" t="s">
        <v>3</v>
      </c>
      <c r="AD5" s="62" t="s">
        <v>4</v>
      </c>
      <c r="AE5" s="63" t="s">
        <v>6</v>
      </c>
      <c r="AF5" s="72" t="s">
        <v>28</v>
      </c>
    </row>
    <row r="6" spans="1:32" ht="18.600000000000001" thickBot="1" x14ac:dyDescent="0.5">
      <c r="A6" s="64"/>
      <c r="B6" s="65"/>
      <c r="C6" s="56"/>
      <c r="D6" s="57" t="s">
        <v>9</v>
      </c>
      <c r="E6" s="58" t="s">
        <v>19</v>
      </c>
      <c r="F6" s="58" t="s">
        <v>20</v>
      </c>
      <c r="G6" s="58" t="s">
        <v>21</v>
      </c>
      <c r="H6" s="59" t="s">
        <v>22</v>
      </c>
      <c r="I6" s="57" t="s">
        <v>48</v>
      </c>
      <c r="J6" s="58" t="s">
        <v>10</v>
      </c>
      <c r="K6" s="58" t="s">
        <v>87</v>
      </c>
      <c r="L6" s="58" t="s">
        <v>85</v>
      </c>
      <c r="M6" s="59" t="s">
        <v>86</v>
      </c>
      <c r="N6" s="57" t="s">
        <v>9</v>
      </c>
      <c r="O6" s="58" t="s">
        <v>10</v>
      </c>
      <c r="P6" s="58" t="s">
        <v>21</v>
      </c>
      <c r="Q6" s="59" t="s">
        <v>13</v>
      </c>
      <c r="R6" s="57" t="s">
        <v>23</v>
      </c>
      <c r="S6" s="58" t="s">
        <v>7</v>
      </c>
      <c r="T6" s="58" t="s">
        <v>8</v>
      </c>
      <c r="U6" s="59" t="s">
        <v>13</v>
      </c>
      <c r="V6" s="57" t="s">
        <v>88</v>
      </c>
      <c r="W6" s="58" t="s">
        <v>85</v>
      </c>
      <c r="X6" s="59" t="s">
        <v>89</v>
      </c>
      <c r="Y6" s="60"/>
      <c r="Z6" s="55"/>
      <c r="AA6" s="64" t="s">
        <v>79</v>
      </c>
      <c r="AB6" s="80">
        <f>COUNTIFS('Full Score'!$C:$C,Sheet1!$AA6,'Full Score'!$E:$E,"ab")</f>
        <v>3</v>
      </c>
      <c r="AC6" s="80">
        <f>COUNTIFS('Full Score'!$C:$C,Sheet1!$AA6,'Full Score'!$E:$E,"sb")</f>
        <v>0</v>
      </c>
      <c r="AD6" s="80">
        <f>COUNTIFS('Full Score'!$C:$C,Sheet1!$AA6,'Full Score'!$E:$E,"bb")</f>
        <v>3</v>
      </c>
      <c r="AE6" s="86">
        <f>COUNTIFS('Full Score'!$C:$C,Sheet1!$AA6,'Full Score'!$E:$E,"ob")</f>
        <v>0</v>
      </c>
      <c r="AF6" s="163">
        <f>SUM(AB6:AE6)</f>
        <v>6</v>
      </c>
    </row>
    <row r="7" spans="1:32" ht="18.600000000000001" thickBot="1" x14ac:dyDescent="0.5">
      <c r="A7" s="85">
        <v>1</v>
      </c>
      <c r="B7" s="80" t="s">
        <v>308</v>
      </c>
      <c r="C7" s="86" t="s">
        <v>14</v>
      </c>
      <c r="D7" s="82">
        <f>COUNTIFS('Full Score'!$C:$C,Sheet1!$A7,'Full Score'!$E:$E,"s")</f>
        <v>4</v>
      </c>
      <c r="E7" s="83">
        <f>COUNTIFS('Full Score'!$C:$C,Sheet1!$A7,'Full Score'!$E:$E,"s",'Full Score'!$F:$F,"p")</f>
        <v>0</v>
      </c>
      <c r="F7" s="83">
        <f>COUNTIFS('Full Score'!$C:$C,Sheet1!$A7,'Full Score'!$E:$E,"s",'Full Score'!$K:$K,"c")+COUNTIFS('Full Score'!$C:$C,Sheet1!$A7,'Full Score'!$E:$E,"s",'Full Score'!$K:$K,"m")+COUNTIFS('Full Score'!$C:$C,Sheet1!$A7,'Full Score'!$E:$E,"s",'Full Score'!$K:$K,"o")</f>
        <v>0</v>
      </c>
      <c r="G7" s="83">
        <f>COUNTIFS('Full Score'!$C:$C,Sheet1!$A7,'Full Score'!$E:$E,"s",'Full Score'!$F:$F,"m")</f>
        <v>1</v>
      </c>
      <c r="H7" s="84">
        <f>(E7*100+F7*25-G7*25)/D7</f>
        <v>-6.25</v>
      </c>
      <c r="I7" s="82">
        <f>COUNTIFS('Full Score'!$C:$C,Sheet1!$A7,'Full Score'!$E:$E,"b")</f>
        <v>0</v>
      </c>
      <c r="J7" s="83">
        <f>COUNTIFS('Full Score'!$C:$C,Sheet1!$A7,'Full Score'!$E:$E,"b",'Full Score'!$F:$F,"p")</f>
        <v>0</v>
      </c>
      <c r="K7" s="83">
        <f>COUNTIFS('Full Score'!$C:$C,Sheet1!$A7,'Full Score'!$E:$E,"b",'Full Score'!$F:$F,"t")</f>
        <v>0</v>
      </c>
      <c r="L7" s="83">
        <f>COUNTIFS('Full Score'!$C:$C,Sheet1!$A7,'Full Score'!$E:$E,"b",'Full Score'!$F:$F,"m")</f>
        <v>0</v>
      </c>
      <c r="M7" s="84" t="e">
        <f>(J7*100+(I7-J7-K7-L7)*50+K7*25-L7*25)/I7</f>
        <v>#DIV/0!</v>
      </c>
      <c r="N7" s="82">
        <f>COUNTIFS('Full Score'!$C:$C,Sheet1!$A7,'Full Score'!$E:$E,"a")</f>
        <v>0</v>
      </c>
      <c r="O7" s="83">
        <f>COUNTIFS('Full Score'!$C:$C,Sheet1!$A7,'Full Score'!$E:$E,"a",'Full Score'!$F:$F,"p")</f>
        <v>0</v>
      </c>
      <c r="P7" s="83">
        <f>COUNTIFS('Full Score'!$C:$C,Sheet1!$A7,'Full Score'!$E:$E,"a",'Full Score'!$F:$F,"m")</f>
        <v>0</v>
      </c>
      <c r="Q7" s="84" t="e">
        <f>(O7-P7)*100/N7</f>
        <v>#DIV/0!</v>
      </c>
      <c r="R7" s="82">
        <f>COUNTIFS('Full Score'!$C:$C,Sheet1!$A7,'Full Score'!$E:$E,"r")</f>
        <v>0</v>
      </c>
      <c r="S7" s="83">
        <f>COUNTIFS('Full Score'!$C:$C,Sheet1!$A7,'Full Score'!$E:$E,"r",'Full Score'!$F:$F,"a")</f>
        <v>0</v>
      </c>
      <c r="T7" s="83">
        <f>COUNTIFS('Full Score'!$C:$C,Sheet1!$A7,'Full Score'!$E:$E,"r",'Full Score'!$F:$F,"b")</f>
        <v>0</v>
      </c>
      <c r="U7" s="84" t="e">
        <f>(S7*100+T7*50)/R7</f>
        <v>#DIV/0!</v>
      </c>
      <c r="V7" s="82">
        <f>COUNTIFS('Full Score'!$C:$C,Sheet1!$A7,'Full Score'!$E:$E,"d")</f>
        <v>0</v>
      </c>
      <c r="W7" s="83">
        <f>COUNTIFS('Full Score'!$C:$C,Sheet1!$A7,'Full Score'!$E:$E,"d",'Full Score'!$F:$F,"m")</f>
        <v>0</v>
      </c>
      <c r="X7" s="84" t="e">
        <f>(V7-W7)/V7*100</f>
        <v>#DIV/0!</v>
      </c>
      <c r="Y7" s="97">
        <f>COUNTIFS('Full Score'!$C:$C,Sheet1!$A7,'Full Score'!$E:$E,"m")</f>
        <v>0</v>
      </c>
      <c r="Z7" s="55"/>
      <c r="AA7" s="64" t="s">
        <v>80</v>
      </c>
      <c r="AB7" s="80">
        <f>COUNTIFS('Full Score'!$C:$C,Sheet1!$AA7,'Full Score'!$E:$E,"ab")</f>
        <v>0</v>
      </c>
      <c r="AC7" s="80">
        <f>COUNTIFS('Full Score'!$C:$C,Sheet1!$AA7,'Full Score'!$E:$E,"sb")</f>
        <v>0</v>
      </c>
      <c r="AD7" s="80">
        <f>COUNTIFS('Full Score'!$C:$C,Sheet1!$AA7,'Full Score'!$E:$E,"bb")</f>
        <v>0</v>
      </c>
      <c r="AE7" s="86">
        <f>COUNTIFS('Full Score'!$C:$C,Sheet1!$AA7,'Full Score'!$E:$E,"ob")</f>
        <v>2</v>
      </c>
      <c r="AF7" s="72">
        <f t="shared" ref="AF7:AF31" si="0">SUM(AB7:AE7)</f>
        <v>2</v>
      </c>
    </row>
    <row r="8" spans="1:32" ht="18.600000000000001" thickBot="1" x14ac:dyDescent="0.5">
      <c r="A8" s="85">
        <v>13</v>
      </c>
      <c r="B8" s="80" t="s">
        <v>309</v>
      </c>
      <c r="C8" s="86" t="s">
        <v>14</v>
      </c>
      <c r="D8" s="155">
        <f>COUNTIFS('Full Score'!$C:$C,Sheet1!$A8,'Full Score'!$E:$E,"s")</f>
        <v>15</v>
      </c>
      <c r="E8" s="83">
        <f>COUNTIFS('Full Score'!$C:$C,Sheet1!$A8,'Full Score'!$E:$E,"s",'Full Score'!$F:$F,"p")</f>
        <v>0</v>
      </c>
      <c r="F8" s="156">
        <f>COUNTIFS('Full Score'!$C:$C,Sheet1!$A8,'Full Score'!$E:$E,"s",'Full Score'!$K:$K,"c")+COUNTIFS('Full Score'!$C:$C,Sheet1!$A8,'Full Score'!$E:$E,"s",'Full Score'!$K:$K,"m")+COUNTIFS('Full Score'!$C:$C,Sheet1!$A8,'Full Score'!$E:$E,"s",'Full Score'!$K:$K,"o")</f>
        <v>3</v>
      </c>
      <c r="G8" s="156">
        <f>COUNTIFS('Full Score'!$C:$C,Sheet1!$A8,'Full Score'!$E:$E,"s",'Full Score'!$F:$F,"m")</f>
        <v>1</v>
      </c>
      <c r="H8" s="84">
        <f t="shared" ref="H8:H15" si="1">(E8*100+F8*25-G8*25)/D8</f>
        <v>3.3333333333333335</v>
      </c>
      <c r="I8" s="82">
        <f>COUNTIFS('Full Score'!$C:$C,Sheet1!$A8,'Full Score'!$E:$E,"b")</f>
        <v>3</v>
      </c>
      <c r="J8" s="83">
        <f>COUNTIFS('Full Score'!$C:$C,Sheet1!$A8,'Full Score'!$E:$E,"b",'Full Score'!$F:$F,"p")</f>
        <v>0</v>
      </c>
      <c r="K8" s="83">
        <f>COUNTIFS('Full Score'!$C:$C,Sheet1!$A8,'Full Score'!$E:$E,"b",'Full Score'!$F:$F,"t")</f>
        <v>1</v>
      </c>
      <c r="L8" s="83">
        <f>COUNTIFS('Full Score'!$C:$C,Sheet1!$A8,'Full Score'!$E:$E,"b",'Full Score'!$F:$F,"m")</f>
        <v>2</v>
      </c>
      <c r="M8" s="84">
        <f t="shared" ref="M8:M15" si="2">(J8*100+(I8-J8-K8-L8)*50+K8*25-L8*25)/I8</f>
        <v>-8.3333333333333339</v>
      </c>
      <c r="N8" s="82">
        <f>COUNTIFS('Full Score'!$C:$C,Sheet1!$A8,'Full Score'!$E:$E,"a")</f>
        <v>2</v>
      </c>
      <c r="O8" s="83">
        <f>COUNTIFS('Full Score'!$C:$C,Sheet1!$A8,'Full Score'!$E:$E,"a",'Full Score'!$F:$F,"p")</f>
        <v>1</v>
      </c>
      <c r="P8" s="83">
        <f>COUNTIFS('Full Score'!$C:$C,Sheet1!$A8,'Full Score'!$E:$E,"a",'Full Score'!$F:$F,"m")</f>
        <v>0</v>
      </c>
      <c r="Q8" s="84">
        <f t="shared" ref="Q8:Q15" si="3">(O8-P8)*100/N8</f>
        <v>50</v>
      </c>
      <c r="R8" s="82">
        <f>COUNTIFS('Full Score'!$C:$C,Sheet1!$A8,'Full Score'!$E:$E,"r")</f>
        <v>0</v>
      </c>
      <c r="S8" s="83">
        <f>COUNTIFS('Full Score'!$C:$C,Sheet1!$A8,'Full Score'!$E:$E,"r",'Full Score'!$F:$F,"a")</f>
        <v>0</v>
      </c>
      <c r="T8" s="83">
        <f>COUNTIFS('Full Score'!$C:$C,Sheet1!$A8,'Full Score'!$E:$E,"r",'Full Score'!$F:$F,"b")</f>
        <v>0</v>
      </c>
      <c r="U8" s="84" t="e">
        <f t="shared" ref="U8:U15" si="4">(S8*100+T8*50)/R8</f>
        <v>#DIV/0!</v>
      </c>
      <c r="V8" s="82">
        <f>COUNTIFS('Full Score'!$C:$C,Sheet1!$A8,'Full Score'!$E:$E,"d")</f>
        <v>6</v>
      </c>
      <c r="W8" s="83">
        <f>COUNTIFS('Full Score'!$C:$C,Sheet1!$A8,'Full Score'!$E:$E,"d",'Full Score'!$F:$F,"m")</f>
        <v>2</v>
      </c>
      <c r="X8" s="84">
        <f t="shared" ref="X8:X15" si="5">(V8-W8)/V8*100</f>
        <v>66.666666666666657</v>
      </c>
      <c r="Y8" s="97">
        <f>COUNTIFS('Full Score'!$C:$C,Sheet1!$A8,'Full Score'!$E:$E,"m")</f>
        <v>2</v>
      </c>
      <c r="Z8" s="55"/>
      <c r="AA8" s="64" t="s">
        <v>81</v>
      </c>
      <c r="AB8" s="80">
        <f>COUNTIFS('Full Score'!$C:$C,Sheet1!$AA8,'Full Score'!$E:$E,"ab")</f>
        <v>2</v>
      </c>
      <c r="AC8" s="80">
        <f>COUNTIFS('Full Score'!$C:$C,Sheet1!$AA8,'Full Score'!$E:$E,"sb")</f>
        <v>1</v>
      </c>
      <c r="AD8" s="80">
        <f>COUNTIFS('Full Score'!$C:$C,Sheet1!$AA8,'Full Score'!$E:$E,"bb")</f>
        <v>2</v>
      </c>
      <c r="AE8" s="86">
        <f>COUNTIFS('Full Score'!$C:$C,Sheet1!$AA8,'Full Score'!$E:$E,"ob")</f>
        <v>2</v>
      </c>
      <c r="AF8" s="174">
        <f t="shared" si="0"/>
        <v>7</v>
      </c>
    </row>
    <row r="9" spans="1:32" ht="18.600000000000001" thickBot="1" x14ac:dyDescent="0.5">
      <c r="A9" s="85">
        <v>14</v>
      </c>
      <c r="B9" s="80" t="s">
        <v>310</v>
      </c>
      <c r="C9" s="86" t="s">
        <v>17</v>
      </c>
      <c r="D9" s="155">
        <f>COUNTIFS('Full Score'!$C:$C,Sheet1!$A9,'Full Score'!$E:$E,"s")</f>
        <v>15</v>
      </c>
      <c r="E9" s="166">
        <f>COUNTIFS('Full Score'!$C:$C,Sheet1!$A9,'Full Score'!$E:$E,"s",'Full Score'!$F:$F,"p")</f>
        <v>3</v>
      </c>
      <c r="F9" s="166">
        <f>COUNTIFS('Full Score'!$C:$C,Sheet1!$A9,'Full Score'!$E:$E,"s",'Full Score'!$K:$K,"c")+COUNTIFS('Full Score'!$C:$C,Sheet1!$A9,'Full Score'!$E:$E,"s",'Full Score'!$K:$K,"m")+COUNTIFS('Full Score'!$C:$C,Sheet1!$A9,'Full Score'!$E:$E,"s",'Full Score'!$K:$K,"o")</f>
        <v>9</v>
      </c>
      <c r="G9" s="83">
        <f>COUNTIFS('Full Score'!$C:$C,Sheet1!$A9,'Full Score'!$E:$E,"s",'Full Score'!$F:$F,"m")</f>
        <v>3</v>
      </c>
      <c r="H9" s="167">
        <f t="shared" si="1"/>
        <v>30</v>
      </c>
      <c r="I9" s="155">
        <f>COUNTIFS('Full Score'!$C:$C,Sheet1!$A9,'Full Score'!$E:$E,"b")</f>
        <v>7</v>
      </c>
      <c r="J9" s="156">
        <f>COUNTIFS('Full Score'!$C:$C,Sheet1!$A9,'Full Score'!$E:$E,"b",'Full Score'!$F:$F,"p")</f>
        <v>2</v>
      </c>
      <c r="K9" s="156">
        <f>COUNTIFS('Full Score'!$C:$C,Sheet1!$A9,'Full Score'!$E:$E,"b",'Full Score'!$F:$F,"t")</f>
        <v>1</v>
      </c>
      <c r="L9" s="156">
        <f>COUNTIFS('Full Score'!$C:$C,Sheet1!$A9,'Full Score'!$E:$E,"b",'Full Score'!$F:$F,"m")</f>
        <v>2</v>
      </c>
      <c r="M9" s="157">
        <f t="shared" si="2"/>
        <v>39.285714285714285</v>
      </c>
      <c r="N9" s="165">
        <f>COUNTIFS('Full Score'!$C:$C,Sheet1!$A9,'Full Score'!$E:$E,"a")</f>
        <v>31</v>
      </c>
      <c r="O9" s="166">
        <f>COUNTIFS('Full Score'!$C:$C,Sheet1!$A9,'Full Score'!$E:$E,"a",'Full Score'!$F:$F,"p")</f>
        <v>16</v>
      </c>
      <c r="P9" s="83">
        <f>COUNTIFS('Full Score'!$C:$C,Sheet1!$A9,'Full Score'!$E:$E,"a",'Full Score'!$F:$F,"m")</f>
        <v>5</v>
      </c>
      <c r="Q9" s="167">
        <f t="shared" si="3"/>
        <v>35.483870967741936</v>
      </c>
      <c r="R9" s="82">
        <f>COUNTIFS('Full Score'!$C:$C,Sheet1!$A9,'Full Score'!$E:$E,"r")</f>
        <v>0</v>
      </c>
      <c r="S9" s="83">
        <f>COUNTIFS('Full Score'!$C:$C,Sheet1!$A9,'Full Score'!$E:$E,"r",'Full Score'!$F:$F,"a")</f>
        <v>0</v>
      </c>
      <c r="T9" s="83">
        <f>COUNTIFS('Full Score'!$C:$C,Sheet1!$A9,'Full Score'!$E:$E,"r",'Full Score'!$F:$F,"b")</f>
        <v>0</v>
      </c>
      <c r="U9" s="84" t="e">
        <f t="shared" si="4"/>
        <v>#DIV/0!</v>
      </c>
      <c r="V9" s="82">
        <f>COUNTIFS('Full Score'!$C:$C,Sheet1!$A9,'Full Score'!$E:$E,"d")</f>
        <v>6</v>
      </c>
      <c r="W9" s="83">
        <f>COUNTIFS('Full Score'!$C:$C,Sheet1!$A9,'Full Score'!$E:$E,"d",'Full Score'!$F:$F,"m")</f>
        <v>4</v>
      </c>
      <c r="X9" s="84">
        <f t="shared" si="5"/>
        <v>33.333333333333329</v>
      </c>
      <c r="Y9" s="97">
        <f>COUNTIFS('Full Score'!$C:$C,Sheet1!$A9,'Full Score'!$E:$E,"m")</f>
        <v>2</v>
      </c>
      <c r="Z9" s="55"/>
      <c r="AA9" s="64" t="s">
        <v>82</v>
      </c>
      <c r="AB9" s="80">
        <f>COUNTIFS('Full Score'!$C:$C,Sheet1!$AA9,'Full Score'!$E:$E,"ab")</f>
        <v>1</v>
      </c>
      <c r="AC9" s="80">
        <f>COUNTIFS('Full Score'!$C:$C,Sheet1!$AA9,'Full Score'!$E:$E,"sb")</f>
        <v>3</v>
      </c>
      <c r="AD9" s="80">
        <f>COUNTIFS('Full Score'!$C:$C,Sheet1!$AA9,'Full Score'!$E:$E,"bb")</f>
        <v>1</v>
      </c>
      <c r="AE9" s="86">
        <f>COUNTIFS('Full Score'!$C:$C,Sheet1!$AA9,'Full Score'!$E:$E,"ob")</f>
        <v>0</v>
      </c>
      <c r="AF9" s="163">
        <f t="shared" si="0"/>
        <v>5</v>
      </c>
    </row>
    <row r="10" spans="1:32" ht="18.600000000000001" thickBot="1" x14ac:dyDescent="0.5">
      <c r="A10" s="85">
        <v>2</v>
      </c>
      <c r="B10" s="80" t="s">
        <v>311</v>
      </c>
      <c r="C10" s="86" t="s">
        <v>15</v>
      </c>
      <c r="D10" s="155">
        <f>COUNTIFS('Full Score'!$C:$C,Sheet1!$A10,'Full Score'!$E:$E,"s")</f>
        <v>15</v>
      </c>
      <c r="E10" s="156">
        <f>COUNTIFS('Full Score'!$C:$C,Sheet1!$A10,'Full Score'!$E:$E,"s",'Full Score'!$F:$F,"p")</f>
        <v>1</v>
      </c>
      <c r="F10" s="156">
        <f>COUNTIFS('Full Score'!$C:$C,Sheet1!$A10,'Full Score'!$E:$E,"s",'Full Score'!$K:$K,"c")+COUNTIFS('Full Score'!$C:$C,Sheet1!$A10,'Full Score'!$E:$E,"s",'Full Score'!$K:$K,"m")+COUNTIFS('Full Score'!$C:$C,Sheet1!$A10,'Full Score'!$E:$E,"s",'Full Score'!$K:$K,"o")</f>
        <v>6</v>
      </c>
      <c r="G10" s="156">
        <f>COUNTIFS('Full Score'!$C:$C,Sheet1!$A10,'Full Score'!$E:$E,"s",'Full Score'!$F:$F,"m")</f>
        <v>1</v>
      </c>
      <c r="H10" s="157">
        <f t="shared" si="1"/>
        <v>15</v>
      </c>
      <c r="I10" s="155">
        <f>COUNTIFS('Full Score'!$C:$C,Sheet1!$A10,'Full Score'!$E:$E,"b")</f>
        <v>6</v>
      </c>
      <c r="J10" s="156">
        <f>COUNTIFS('Full Score'!$C:$C,Sheet1!$A10,'Full Score'!$E:$E,"b",'Full Score'!$F:$F,"p")</f>
        <v>1</v>
      </c>
      <c r="K10" s="166">
        <f>COUNTIFS('Full Score'!$C:$C,Sheet1!$A10,'Full Score'!$E:$E,"b",'Full Score'!$F:$F,"t")</f>
        <v>4</v>
      </c>
      <c r="L10" s="156">
        <f>COUNTIFS('Full Score'!$C:$C,Sheet1!$A10,'Full Score'!$E:$E,"b",'Full Score'!$F:$F,"m")</f>
        <v>1</v>
      </c>
      <c r="M10" s="157">
        <f t="shared" si="2"/>
        <v>29.166666666666668</v>
      </c>
      <c r="N10" s="155">
        <f>COUNTIFS('Full Score'!$C:$C,Sheet1!$A10,'Full Score'!$E:$E,"a")</f>
        <v>24</v>
      </c>
      <c r="O10" s="156">
        <f>COUNTIFS('Full Score'!$C:$C,Sheet1!$A10,'Full Score'!$E:$E,"a",'Full Score'!$F:$F,"p")</f>
        <v>11</v>
      </c>
      <c r="P10" s="83">
        <f>COUNTIFS('Full Score'!$C:$C,Sheet1!$A10,'Full Score'!$E:$E,"a",'Full Score'!$F:$F,"m")</f>
        <v>4</v>
      </c>
      <c r="Q10" s="181">
        <f t="shared" si="3"/>
        <v>29.166666666666668</v>
      </c>
      <c r="R10" s="155">
        <f>COUNTIFS('Full Score'!$C:$C,Sheet1!$A10,'Full Score'!$E:$E,"r")</f>
        <v>20</v>
      </c>
      <c r="S10" s="156">
        <f>COUNTIFS('Full Score'!$C:$C,Sheet1!$A10,'Full Score'!$E:$E,"r",'Full Score'!$F:$F,"a")</f>
        <v>9</v>
      </c>
      <c r="T10" s="156">
        <f>COUNTIFS('Full Score'!$C:$C,Sheet1!$A10,'Full Score'!$E:$E,"r",'Full Score'!$F:$F,"b")</f>
        <v>3</v>
      </c>
      <c r="U10" s="157">
        <f t="shared" si="4"/>
        <v>52.5</v>
      </c>
      <c r="V10" s="82">
        <f>COUNTIFS('Full Score'!$C:$C,Sheet1!$A10,'Full Score'!$E:$E,"d")</f>
        <v>3</v>
      </c>
      <c r="W10" s="83">
        <f>COUNTIFS('Full Score'!$C:$C,Sheet1!$A10,'Full Score'!$E:$E,"d",'Full Score'!$F:$F,"m")</f>
        <v>1</v>
      </c>
      <c r="X10" s="84">
        <f t="shared" si="5"/>
        <v>66.666666666666657</v>
      </c>
      <c r="Y10" s="97">
        <f>COUNTIFS('Full Score'!$C:$C,Sheet1!$A10,'Full Score'!$E:$E,"m")</f>
        <v>1</v>
      </c>
      <c r="Z10" s="55"/>
      <c r="AA10" s="64" t="s">
        <v>83</v>
      </c>
      <c r="AB10" s="80">
        <f>COUNTIFS('Full Score'!$C:$C,Sheet1!$AA10,'Full Score'!$E:$E,"ab")</f>
        <v>2</v>
      </c>
      <c r="AC10" s="80">
        <f>COUNTIFS('Full Score'!$C:$C,Sheet1!$AA10,'Full Score'!$E:$E,"sb")</f>
        <v>0</v>
      </c>
      <c r="AD10" s="80">
        <f>COUNTIFS('Full Score'!$C:$C,Sheet1!$AA10,'Full Score'!$E:$E,"bb")</f>
        <v>2</v>
      </c>
      <c r="AE10" s="86">
        <f>COUNTIFS('Full Score'!$C:$C,Sheet1!$AA10,'Full Score'!$E:$E,"ob")</f>
        <v>3</v>
      </c>
      <c r="AF10" s="174">
        <f t="shared" si="0"/>
        <v>7</v>
      </c>
    </row>
    <row r="11" spans="1:32" ht="18.600000000000001" thickBot="1" x14ac:dyDescent="0.5">
      <c r="A11" s="85">
        <v>7</v>
      </c>
      <c r="B11" s="80" t="s">
        <v>312</v>
      </c>
      <c r="C11" s="86" t="s">
        <v>15</v>
      </c>
      <c r="D11" s="82">
        <f>COUNTIFS('Full Score'!$C:$C,Sheet1!$A11,'Full Score'!$E:$E,"s")</f>
        <v>1</v>
      </c>
      <c r="E11" s="83">
        <f>COUNTIFS('Full Score'!$C:$C,Sheet1!$A11,'Full Score'!$E:$E,"s",'Full Score'!$F:$F,"p")</f>
        <v>0</v>
      </c>
      <c r="F11" s="83">
        <f>COUNTIFS('Full Score'!$C:$C,Sheet1!$A11,'Full Score'!$E:$E,"s",'Full Score'!$K:$K,"c")+COUNTIFS('Full Score'!$C:$C,Sheet1!$A11,'Full Score'!$E:$E,"s",'Full Score'!$K:$K,"m")+COUNTIFS('Full Score'!$C:$C,Sheet1!$A11,'Full Score'!$E:$E,"s",'Full Score'!$K:$K,"o")</f>
        <v>0</v>
      </c>
      <c r="G11" s="83">
        <f>COUNTIFS('Full Score'!$C:$C,Sheet1!$A11,'Full Score'!$E:$E,"s",'Full Score'!$F:$F,"m")</f>
        <v>1</v>
      </c>
      <c r="H11" s="84">
        <f t="shared" si="1"/>
        <v>-25</v>
      </c>
      <c r="I11" s="82">
        <f>COUNTIFS('Full Score'!$C:$C,Sheet1!$A11,'Full Score'!$E:$E,"b")</f>
        <v>1</v>
      </c>
      <c r="J11" s="83">
        <f>COUNTIFS('Full Score'!$C:$C,Sheet1!$A11,'Full Score'!$E:$E,"b",'Full Score'!$F:$F,"p")</f>
        <v>0</v>
      </c>
      <c r="K11" s="83">
        <f>COUNTIFS('Full Score'!$C:$C,Sheet1!$A11,'Full Score'!$E:$E,"b",'Full Score'!$F:$F,"t")</f>
        <v>0</v>
      </c>
      <c r="L11" s="83">
        <f>COUNTIFS('Full Score'!$C:$C,Sheet1!$A11,'Full Score'!$E:$E,"b",'Full Score'!$F:$F,"m")</f>
        <v>1</v>
      </c>
      <c r="M11" s="84">
        <f t="shared" si="2"/>
        <v>-25</v>
      </c>
      <c r="N11" s="82">
        <f>COUNTIFS('Full Score'!$C:$C,Sheet1!$A11,'Full Score'!$E:$E,"a")</f>
        <v>5</v>
      </c>
      <c r="O11" s="83">
        <f>COUNTIFS('Full Score'!$C:$C,Sheet1!$A11,'Full Score'!$E:$E,"a",'Full Score'!$F:$F,"p")</f>
        <v>2</v>
      </c>
      <c r="P11" s="83">
        <f>COUNTIFS('Full Score'!$C:$C,Sheet1!$A11,'Full Score'!$E:$E,"a",'Full Score'!$F:$F,"m")</f>
        <v>2</v>
      </c>
      <c r="Q11" s="84">
        <f t="shared" si="3"/>
        <v>0</v>
      </c>
      <c r="R11" s="82">
        <f>COUNTIFS('Full Score'!$C:$C,Sheet1!$A11,'Full Score'!$E:$E,"r")</f>
        <v>3</v>
      </c>
      <c r="S11" s="83">
        <f>COUNTIFS('Full Score'!$C:$C,Sheet1!$A11,'Full Score'!$E:$E,"r",'Full Score'!$F:$F,"a")</f>
        <v>1</v>
      </c>
      <c r="T11" s="83">
        <f>COUNTIFS('Full Score'!$C:$C,Sheet1!$A11,'Full Score'!$E:$E,"r",'Full Score'!$F:$F,"b")</f>
        <v>1</v>
      </c>
      <c r="U11" s="84">
        <f t="shared" si="4"/>
        <v>50</v>
      </c>
      <c r="V11" s="82">
        <f>COUNTIFS('Full Score'!$C:$C,Sheet1!$A11,'Full Score'!$E:$E,"d")</f>
        <v>0</v>
      </c>
      <c r="W11" s="83">
        <f>COUNTIFS('Full Score'!$C:$C,Sheet1!$A11,'Full Score'!$E:$E,"d",'Full Score'!$F:$F,"m")</f>
        <v>0</v>
      </c>
      <c r="X11" s="84" t="e">
        <f t="shared" si="5"/>
        <v>#DIV/0!</v>
      </c>
      <c r="Y11" s="97">
        <f>COUNTIFS('Full Score'!$C:$C,Sheet1!$A11,'Full Score'!$E:$E,"m")</f>
        <v>0</v>
      </c>
      <c r="Z11" s="55"/>
      <c r="AA11" s="66" t="s">
        <v>84</v>
      </c>
      <c r="AB11" s="88">
        <f>COUNTIFS('Full Score'!$C:$C,Sheet1!$AA11,'Full Score'!$E:$E,"ab")</f>
        <v>1</v>
      </c>
      <c r="AC11" s="88">
        <f>COUNTIFS('Full Score'!$C:$C,Sheet1!$AA11,'Full Score'!$E:$E,"sb")</f>
        <v>3</v>
      </c>
      <c r="AD11" s="88">
        <f>COUNTIFS('Full Score'!$C:$C,Sheet1!$AA11,'Full Score'!$E:$E,"bb")</f>
        <v>3</v>
      </c>
      <c r="AE11" s="89">
        <f>COUNTIFS('Full Score'!$C:$C,Sheet1!$AA11,'Full Score'!$E:$E,"ob")</f>
        <v>0</v>
      </c>
      <c r="AF11" s="174">
        <f t="shared" si="0"/>
        <v>7</v>
      </c>
    </row>
    <row r="12" spans="1:32" ht="18.600000000000001" thickBot="1" x14ac:dyDescent="0.5">
      <c r="A12" s="85">
        <v>9</v>
      </c>
      <c r="B12" s="80" t="s">
        <v>313</v>
      </c>
      <c r="C12" s="86" t="s">
        <v>15</v>
      </c>
      <c r="D12" s="165">
        <f>COUNTIFS('Full Score'!$C:$C,Sheet1!$A12,'Full Score'!$E:$E,"s")</f>
        <v>16</v>
      </c>
      <c r="E12" s="166">
        <f>COUNTIFS('Full Score'!$C:$C,Sheet1!$A12,'Full Score'!$E:$E,"s",'Full Score'!$F:$F,"p")</f>
        <v>3</v>
      </c>
      <c r="F12" s="156">
        <f>COUNTIFS('Full Score'!$C:$C,Sheet1!$A12,'Full Score'!$E:$E,"s",'Full Score'!$K:$K,"c")+COUNTIFS('Full Score'!$C:$C,Sheet1!$A12,'Full Score'!$E:$E,"s",'Full Score'!$K:$K,"m")+COUNTIFS('Full Score'!$C:$C,Sheet1!$A12,'Full Score'!$E:$E,"s",'Full Score'!$K:$K,"o")</f>
        <v>6</v>
      </c>
      <c r="G12" s="83">
        <f>COUNTIFS('Full Score'!$C:$C,Sheet1!$A12,'Full Score'!$E:$E,"s",'Full Score'!$F:$F,"m")</f>
        <v>3</v>
      </c>
      <c r="H12" s="157">
        <f t="shared" si="1"/>
        <v>23.4375</v>
      </c>
      <c r="I12" s="155">
        <f>COUNTIFS('Full Score'!$C:$C,Sheet1!$A12,'Full Score'!$E:$E,"b")</f>
        <v>9</v>
      </c>
      <c r="J12" s="156">
        <f>COUNTIFS('Full Score'!$C:$C,Sheet1!$A12,'Full Score'!$E:$E,"b",'Full Score'!$F:$F,"p")</f>
        <v>2</v>
      </c>
      <c r="K12" s="83">
        <f>COUNTIFS('Full Score'!$C:$C,Sheet1!$A12,'Full Score'!$E:$E,"b",'Full Score'!$F:$F,"t")</f>
        <v>0</v>
      </c>
      <c r="L12" s="83">
        <f>COUNTIFS('Full Score'!$C:$C,Sheet1!$A12,'Full Score'!$E:$E,"b",'Full Score'!$F:$F,"m")</f>
        <v>5</v>
      </c>
      <c r="M12" s="84">
        <f t="shared" si="2"/>
        <v>19.444444444444443</v>
      </c>
      <c r="N12" s="155">
        <f>COUNTIFS('Full Score'!$C:$C,Sheet1!$A12,'Full Score'!$E:$E,"a")</f>
        <v>27</v>
      </c>
      <c r="O12" s="156">
        <f>COUNTIFS('Full Score'!$C:$C,Sheet1!$A12,'Full Score'!$E:$E,"a",'Full Score'!$F:$F,"p")</f>
        <v>12</v>
      </c>
      <c r="P12" s="83">
        <f>COUNTIFS('Full Score'!$C:$C,Sheet1!$A12,'Full Score'!$E:$E,"a",'Full Score'!$F:$F,"m")</f>
        <v>3</v>
      </c>
      <c r="Q12" s="157">
        <f t="shared" si="3"/>
        <v>33.333333333333336</v>
      </c>
      <c r="R12" s="165">
        <f>COUNTIFS('Full Score'!$C:$C,Sheet1!$A12,'Full Score'!$E:$E,"r")</f>
        <v>25</v>
      </c>
      <c r="S12" s="166">
        <f>COUNTIFS('Full Score'!$C:$C,Sheet1!$A12,'Full Score'!$E:$E,"r",'Full Score'!$F:$F,"a")</f>
        <v>11</v>
      </c>
      <c r="T12" s="166">
        <f>COUNTIFS('Full Score'!$C:$C,Sheet1!$A12,'Full Score'!$E:$E,"r",'Full Score'!$F:$F,"b")</f>
        <v>5</v>
      </c>
      <c r="U12" s="157">
        <f t="shared" si="4"/>
        <v>54</v>
      </c>
      <c r="V12" s="165">
        <f>COUNTIFS('Full Score'!$C:$C,Sheet1!$A12,'Full Score'!$E:$E,"d")</f>
        <v>25</v>
      </c>
      <c r="W12" s="83">
        <f>COUNTIFS('Full Score'!$C:$C,Sheet1!$A12,'Full Score'!$E:$E,"d",'Full Score'!$F:$F,"m")</f>
        <v>6</v>
      </c>
      <c r="X12" s="167">
        <f t="shared" si="5"/>
        <v>76</v>
      </c>
      <c r="Y12" s="97">
        <f>COUNTIFS('Full Score'!$C:$C,Sheet1!$A12,'Full Score'!$E:$E,"m")</f>
        <v>1</v>
      </c>
      <c r="Z12" s="55"/>
      <c r="AA12" s="74" t="s">
        <v>28</v>
      </c>
      <c r="AB12" s="164">
        <f>SUM(AB6:AB11)</f>
        <v>9</v>
      </c>
      <c r="AC12" s="164">
        <f t="shared" ref="AC12:AE12" si="6">SUM(AC6:AC11)</f>
        <v>7</v>
      </c>
      <c r="AD12" s="173">
        <f t="shared" si="6"/>
        <v>11</v>
      </c>
      <c r="AE12" s="164">
        <f t="shared" si="6"/>
        <v>7</v>
      </c>
      <c r="AF12" s="163">
        <f t="shared" si="0"/>
        <v>34</v>
      </c>
    </row>
    <row r="13" spans="1:32" ht="18.600000000000001" thickBot="1" x14ac:dyDescent="0.5">
      <c r="A13" s="85">
        <v>5</v>
      </c>
      <c r="B13" s="80" t="s">
        <v>314</v>
      </c>
      <c r="C13" s="86" t="s">
        <v>16</v>
      </c>
      <c r="D13" s="155">
        <f>COUNTIFS('Full Score'!$C:$C,Sheet1!$A13,'Full Score'!$E:$E,"s")</f>
        <v>12</v>
      </c>
      <c r="E13" s="83">
        <f>COUNTIFS('Full Score'!$C:$C,Sheet1!$A13,'Full Score'!$E:$E,"s",'Full Score'!$F:$F,"p")</f>
        <v>0</v>
      </c>
      <c r="F13" s="156">
        <f>COUNTIFS('Full Score'!$C:$C,Sheet1!$A13,'Full Score'!$E:$E,"s",'Full Score'!$K:$K,"c")+COUNTIFS('Full Score'!$C:$C,Sheet1!$A13,'Full Score'!$E:$E,"s",'Full Score'!$K:$K,"m")+COUNTIFS('Full Score'!$C:$C,Sheet1!$A13,'Full Score'!$E:$E,"s",'Full Score'!$K:$K,"o")</f>
        <v>3</v>
      </c>
      <c r="G13" s="83">
        <f>COUNTIFS('Full Score'!$C:$C,Sheet1!$A13,'Full Score'!$E:$E,"s",'Full Score'!$F:$F,"m")</f>
        <v>5</v>
      </c>
      <c r="H13" s="84">
        <f t="shared" si="1"/>
        <v>-4.166666666666667</v>
      </c>
      <c r="I13" s="165">
        <f>COUNTIFS('Full Score'!$C:$C,Sheet1!$A13,'Full Score'!$E:$E,"b")</f>
        <v>10</v>
      </c>
      <c r="J13" s="166">
        <f>COUNTIFS('Full Score'!$C:$C,Sheet1!$A13,'Full Score'!$E:$E,"b",'Full Score'!$F:$F,"p")</f>
        <v>3</v>
      </c>
      <c r="K13" s="166">
        <f>COUNTIFS('Full Score'!$C:$C,Sheet1!$A13,'Full Score'!$E:$E,"b",'Full Score'!$F:$F,"t")</f>
        <v>4</v>
      </c>
      <c r="L13" s="83">
        <f>COUNTIFS('Full Score'!$C:$C,Sheet1!$A13,'Full Score'!$E:$E,"b",'Full Score'!$F:$F,"m")</f>
        <v>3</v>
      </c>
      <c r="M13" s="157">
        <f t="shared" si="2"/>
        <v>32.5</v>
      </c>
      <c r="N13" s="82">
        <f>COUNTIFS('Full Score'!$C:$C,Sheet1!$A13,'Full Score'!$E:$E,"a")</f>
        <v>11</v>
      </c>
      <c r="O13" s="83">
        <f>COUNTIFS('Full Score'!$C:$C,Sheet1!$A13,'Full Score'!$E:$E,"a",'Full Score'!$F:$F,"p")</f>
        <v>6</v>
      </c>
      <c r="P13" s="83">
        <f>COUNTIFS('Full Score'!$C:$C,Sheet1!$A13,'Full Score'!$E:$E,"a",'Full Score'!$F:$F,"m")</f>
        <v>1</v>
      </c>
      <c r="Q13" s="84">
        <f t="shared" si="3"/>
        <v>45.454545454545453</v>
      </c>
      <c r="R13" s="82">
        <f>COUNTIFS('Full Score'!$C:$C,Sheet1!$A13,'Full Score'!$E:$E,"r")</f>
        <v>2</v>
      </c>
      <c r="S13" s="83">
        <f>COUNTIFS('Full Score'!$C:$C,Sheet1!$A13,'Full Score'!$E:$E,"r",'Full Score'!$F:$F,"a")</f>
        <v>1</v>
      </c>
      <c r="T13" s="83">
        <f>COUNTIFS('Full Score'!$C:$C,Sheet1!$A13,'Full Score'!$E:$E,"r",'Full Score'!$F:$F,"b")</f>
        <v>1</v>
      </c>
      <c r="U13" s="84">
        <f t="shared" si="4"/>
        <v>75</v>
      </c>
      <c r="V13" s="82">
        <f>COUNTIFS('Full Score'!$C:$C,Sheet1!$A13,'Full Score'!$E:$E,"d")</f>
        <v>5</v>
      </c>
      <c r="W13" s="83">
        <f>COUNTIFS('Full Score'!$C:$C,Sheet1!$A13,'Full Score'!$E:$E,"d",'Full Score'!$F:$F,"m")</f>
        <v>0</v>
      </c>
      <c r="X13" s="84">
        <f t="shared" si="5"/>
        <v>100</v>
      </c>
      <c r="Y13" s="97">
        <f>COUNTIFS('Full Score'!$C:$C,Sheet1!$A13,'Full Score'!$E:$E,"m")</f>
        <v>1</v>
      </c>
      <c r="Z13" s="55" t="s">
        <v>145</v>
      </c>
      <c r="AA13" s="61" t="s">
        <v>5</v>
      </c>
      <c r="AB13" s="62" t="s">
        <v>29</v>
      </c>
      <c r="AC13" s="62" t="s">
        <v>30</v>
      </c>
      <c r="AD13" s="62" t="s">
        <v>31</v>
      </c>
      <c r="AE13" s="63" t="s">
        <v>12</v>
      </c>
      <c r="AF13" s="72">
        <f t="shared" si="0"/>
        <v>0</v>
      </c>
    </row>
    <row r="14" spans="1:32" ht="18.600000000000001" thickBot="1" x14ac:dyDescent="0.5">
      <c r="A14" s="85">
        <v>17</v>
      </c>
      <c r="B14" s="80" t="s">
        <v>315</v>
      </c>
      <c r="C14" s="86" t="s">
        <v>16</v>
      </c>
      <c r="D14" s="155">
        <f>COUNTIFS('Full Score'!$C:$C,Sheet1!$A14,'Full Score'!$E:$E,"s")</f>
        <v>15</v>
      </c>
      <c r="E14" s="83">
        <f>COUNTIFS('Full Score'!$C:$C,Sheet1!$A14,'Full Score'!$E:$E,"s",'Full Score'!$F:$F,"p")</f>
        <v>0</v>
      </c>
      <c r="F14" s="156">
        <f>COUNTIFS('Full Score'!$C:$C,Sheet1!$A14,'Full Score'!$E:$E,"s",'Full Score'!$K:$K,"c")+COUNTIFS('Full Score'!$C:$C,Sheet1!$A14,'Full Score'!$E:$E,"s",'Full Score'!$K:$K,"m")+COUNTIFS('Full Score'!$C:$C,Sheet1!$A14,'Full Score'!$E:$E,"s",'Full Score'!$K:$K,"o")</f>
        <v>5</v>
      </c>
      <c r="G14" s="166">
        <f>COUNTIFS('Full Score'!$C:$C,Sheet1!$A14,'Full Score'!$E:$E,"s",'Full Score'!$F:$F,"m")</f>
        <v>0</v>
      </c>
      <c r="H14" s="157">
        <f t="shared" si="1"/>
        <v>8.3333333333333339</v>
      </c>
      <c r="I14" s="155">
        <f>COUNTIFS('Full Score'!$C:$C,Sheet1!$A14,'Full Score'!$E:$E,"b")</f>
        <v>6</v>
      </c>
      <c r="J14" s="166">
        <f>COUNTIFS('Full Score'!$C:$C,Sheet1!$A14,'Full Score'!$E:$E,"b",'Full Score'!$F:$F,"p")</f>
        <v>3</v>
      </c>
      <c r="K14" s="156">
        <f>COUNTIFS('Full Score'!$C:$C,Sheet1!$A14,'Full Score'!$E:$E,"b",'Full Score'!$F:$F,"t")</f>
        <v>3</v>
      </c>
      <c r="L14" s="166">
        <f>COUNTIFS('Full Score'!$C:$C,Sheet1!$A14,'Full Score'!$E:$E,"b",'Full Score'!$F:$F,"m")</f>
        <v>0</v>
      </c>
      <c r="M14" s="167">
        <f t="shared" si="2"/>
        <v>62.5</v>
      </c>
      <c r="N14" s="82">
        <f>COUNTIFS('Full Score'!$C:$C,Sheet1!$A14,'Full Score'!$E:$E,"a")</f>
        <v>4</v>
      </c>
      <c r="O14" s="83">
        <f>COUNTIFS('Full Score'!$C:$C,Sheet1!$A14,'Full Score'!$E:$E,"a",'Full Score'!$F:$F,"p")</f>
        <v>3</v>
      </c>
      <c r="P14" s="83">
        <f>COUNTIFS('Full Score'!$C:$C,Sheet1!$A14,'Full Score'!$E:$E,"a",'Full Score'!$F:$F,"m")</f>
        <v>0</v>
      </c>
      <c r="Q14" s="84">
        <f t="shared" si="3"/>
        <v>75</v>
      </c>
      <c r="R14" s="82">
        <f>COUNTIFS('Full Score'!$C:$C,Sheet1!$A14,'Full Score'!$E:$E,"r")</f>
        <v>0</v>
      </c>
      <c r="S14" s="83">
        <f>COUNTIFS('Full Score'!$C:$C,Sheet1!$A14,'Full Score'!$E:$E,"r",'Full Score'!$F:$F,"a")</f>
        <v>0</v>
      </c>
      <c r="T14" s="83">
        <f>COUNTIFS('Full Score'!$C:$C,Sheet1!$A14,'Full Score'!$E:$E,"r",'Full Score'!$F:$F,"b")</f>
        <v>0</v>
      </c>
      <c r="U14" s="84" t="e">
        <f t="shared" si="4"/>
        <v>#DIV/0!</v>
      </c>
      <c r="V14" s="82">
        <f>COUNTIFS('Full Score'!$C:$C,Sheet1!$A14,'Full Score'!$E:$E,"d")</f>
        <v>5</v>
      </c>
      <c r="W14" s="83">
        <f>COUNTIFS('Full Score'!$C:$C,Sheet1!$A14,'Full Score'!$E:$E,"d",'Full Score'!$F:$F,"m")</f>
        <v>2</v>
      </c>
      <c r="X14" s="84">
        <f t="shared" si="5"/>
        <v>60</v>
      </c>
      <c r="Y14" s="97">
        <f>COUNTIFS('Full Score'!$C:$C,Sheet1!$A14,'Full Score'!$E:$E,"m")</f>
        <v>0</v>
      </c>
      <c r="Z14" s="55"/>
      <c r="AA14" s="64" t="s">
        <v>79</v>
      </c>
      <c r="AB14" s="80">
        <f>COUNTIFS('Full Score'!$C:$C,Sheet1!$AA14,'Full Score'!$J:$J,"ab")</f>
        <v>1</v>
      </c>
      <c r="AC14" s="80">
        <f>COUNTIFS('Full Score'!$C:$C,Sheet1!$AA14,'Full Score'!$J:$J,"sb")</f>
        <v>0</v>
      </c>
      <c r="AD14" s="80">
        <f>COUNTIFS('Full Score'!$C:$C,Sheet1!$AA14,'Full Score'!$J:$J,"bb")</f>
        <v>0</v>
      </c>
      <c r="AE14" s="86">
        <f>COUNTIFS('Full Score'!$C:$C,Sheet1!$AA14,'Full Score'!$J:$J,"ob")</f>
        <v>1</v>
      </c>
      <c r="AF14" s="72">
        <f>SUM(AB14:AE14)</f>
        <v>2</v>
      </c>
    </row>
    <row r="15" spans="1:32" x14ac:dyDescent="0.45">
      <c r="A15" s="85">
        <v>8</v>
      </c>
      <c r="B15" s="80" t="s">
        <v>316</v>
      </c>
      <c r="C15" s="86" t="s">
        <v>46</v>
      </c>
      <c r="D15" s="82">
        <f>COUNTIFS('Full Score'!$C:$C,Sheet1!$A15,'Full Score'!$E:$E,"s")</f>
        <v>0</v>
      </c>
      <c r="E15" s="83">
        <f>COUNTIFS('Full Score'!$C:$C,Sheet1!$A15,'Full Score'!$E:$E,"s",'Full Score'!$F:$F,"p")</f>
        <v>0</v>
      </c>
      <c r="F15" s="83">
        <f>COUNTIFS('Full Score'!$C:$C,Sheet1!$A15,'Full Score'!$E:$E,"s",'Full Score'!$K:$K,"c")+COUNTIFS('Full Score'!$C:$C,Sheet1!$A15,'Full Score'!$E:$E,"s",'Full Score'!$K:$K,"m")+COUNTIFS('Full Score'!$C:$C,Sheet1!$A15,'Full Score'!$E:$E,"s",'Full Score'!$K:$K,"o")</f>
        <v>0</v>
      </c>
      <c r="G15" s="83">
        <f>COUNTIFS('Full Score'!$C:$C,Sheet1!$A15,'Full Score'!$E:$E,"s",'Full Score'!$F:$F,"m")</f>
        <v>0</v>
      </c>
      <c r="H15" s="84" t="e">
        <f t="shared" si="1"/>
        <v>#DIV/0!</v>
      </c>
      <c r="I15" s="82">
        <f>COUNTIFS('Full Score'!$C:$C,Sheet1!$A15,'Full Score'!$E:$E,"b")</f>
        <v>0</v>
      </c>
      <c r="J15" s="83">
        <f>COUNTIFS('Full Score'!$C:$C,Sheet1!$A15,'Full Score'!$E:$E,"b",'Full Score'!$F:$F,"p")</f>
        <v>0</v>
      </c>
      <c r="K15" s="83">
        <f>COUNTIFS('Full Score'!$C:$C,Sheet1!$A15,'Full Score'!$E:$E,"b",'Full Score'!$F:$F,"t")</f>
        <v>0</v>
      </c>
      <c r="L15" s="83">
        <f>COUNTIFS('Full Score'!$C:$C,Sheet1!$A15,'Full Score'!$E:$E,"b",'Full Score'!$F:$F,"m")</f>
        <v>0</v>
      </c>
      <c r="M15" s="84" t="e">
        <f t="shared" si="2"/>
        <v>#DIV/0!</v>
      </c>
      <c r="N15" s="82">
        <f>COUNTIFS('Full Score'!$C:$C,Sheet1!$A15,'Full Score'!$E:$E,"a")</f>
        <v>0</v>
      </c>
      <c r="O15" s="83">
        <f>COUNTIFS('Full Score'!$C:$C,Sheet1!$A15,'Full Score'!$E:$E,"a",'Full Score'!$F:$F,"p")</f>
        <v>0</v>
      </c>
      <c r="P15" s="83">
        <f>COUNTIFS('Full Score'!$C:$C,Sheet1!$A15,'Full Score'!$E:$E,"a",'Full Score'!$F:$F,"m")</f>
        <v>0</v>
      </c>
      <c r="Q15" s="84" t="e">
        <f t="shared" si="3"/>
        <v>#DIV/0!</v>
      </c>
      <c r="R15" s="155">
        <f>COUNTIFS('Full Score'!$C:$C,Sheet1!$A15,'Full Score'!$E:$E,"r")</f>
        <v>19</v>
      </c>
      <c r="S15" s="156">
        <f>COUNTIFS('Full Score'!$C:$C,Sheet1!$A15,'Full Score'!$E:$E,"r",'Full Score'!$F:$F,"a")</f>
        <v>10</v>
      </c>
      <c r="T15" s="166">
        <f>COUNTIFS('Full Score'!$C:$C,Sheet1!$A15,'Full Score'!$E:$E,"r",'Full Score'!$F:$F,"b")</f>
        <v>5</v>
      </c>
      <c r="U15" s="167">
        <f t="shared" si="4"/>
        <v>65.78947368421052</v>
      </c>
      <c r="V15" s="155">
        <f>COUNTIFS('Full Score'!$C:$C,Sheet1!$A15,'Full Score'!$E:$E,"d")</f>
        <v>16</v>
      </c>
      <c r="W15" s="83">
        <f>COUNTIFS('Full Score'!$C:$C,Sheet1!$A15,'Full Score'!$E:$E,"d",'Full Score'!$F:$F,"m")</f>
        <v>5</v>
      </c>
      <c r="X15" s="157">
        <f t="shared" si="5"/>
        <v>68.75</v>
      </c>
      <c r="Y15" s="97">
        <f>COUNTIFS('Full Score'!$C:$C,Sheet1!$A15,'Full Score'!$E:$E,"m")</f>
        <v>0</v>
      </c>
      <c r="Z15" s="55"/>
      <c r="AA15" s="64" t="s">
        <v>80</v>
      </c>
      <c r="AB15" s="80">
        <f>COUNTIFS('Full Score'!$C:$C,Sheet1!$AA15,'Full Score'!$J:$J,"ab")</f>
        <v>1</v>
      </c>
      <c r="AC15" s="80">
        <f>COUNTIFS('Full Score'!$C:$C,Sheet1!$AA15,'Full Score'!$J:$J,"sb")</f>
        <v>0</v>
      </c>
      <c r="AD15" s="80">
        <f>COUNTIFS('Full Score'!$C:$C,Sheet1!$AA15,'Full Score'!$J:$J,"bb")</f>
        <v>1</v>
      </c>
      <c r="AE15" s="175">
        <f>COUNTIFS('Full Score'!$C:$C,Sheet1!$AA15,'Full Score'!$J:$J,"ob")</f>
        <v>4</v>
      </c>
      <c r="AF15" s="163">
        <f t="shared" ref="AF15:AF19" si="7">SUM(AB15:AE15)</f>
        <v>6</v>
      </c>
    </row>
    <row r="16" spans="1:32" x14ac:dyDescent="0.45">
      <c r="A16" s="85"/>
      <c r="B16" s="80"/>
      <c r="C16" s="86"/>
      <c r="D16" s="85"/>
      <c r="E16" s="80"/>
      <c r="F16" s="80"/>
      <c r="G16" s="80"/>
      <c r="H16" s="86"/>
      <c r="I16" s="85"/>
      <c r="J16" s="80"/>
      <c r="K16" s="80"/>
      <c r="L16" s="80"/>
      <c r="M16" s="86"/>
      <c r="N16" s="85"/>
      <c r="O16" s="80"/>
      <c r="P16" s="80"/>
      <c r="Q16" s="86"/>
      <c r="R16" s="85"/>
      <c r="S16" s="80"/>
      <c r="T16" s="80"/>
      <c r="U16" s="86"/>
      <c r="V16" s="85"/>
      <c r="W16" s="80"/>
      <c r="X16" s="86"/>
      <c r="Y16" s="94"/>
      <c r="Z16" s="55"/>
      <c r="AA16" s="64" t="s">
        <v>81</v>
      </c>
      <c r="AB16" s="80">
        <f>COUNTIFS('Full Score'!$C:$C,Sheet1!$AA16,'Full Score'!$J:$J,"ab")</f>
        <v>3</v>
      </c>
      <c r="AC16" s="80">
        <f>COUNTIFS('Full Score'!$C:$C,Sheet1!$AA16,'Full Score'!$J:$J,"sb")</f>
        <v>1</v>
      </c>
      <c r="AD16" s="80">
        <f>COUNTIFS('Full Score'!$C:$C,Sheet1!$AA16,'Full Score'!$J:$J,"bb")</f>
        <v>0</v>
      </c>
      <c r="AE16" s="86">
        <f>COUNTIFS('Full Score'!$C:$C,Sheet1!$AA16,'Full Score'!$J:$J,"ob")</f>
        <v>1</v>
      </c>
      <c r="AF16" s="72">
        <f t="shared" si="7"/>
        <v>5</v>
      </c>
    </row>
    <row r="17" spans="1:32" x14ac:dyDescent="0.45">
      <c r="A17" s="85"/>
      <c r="B17" s="80"/>
      <c r="C17" s="86"/>
      <c r="D17" s="85"/>
      <c r="E17" s="80"/>
      <c r="F17" s="80"/>
      <c r="G17" s="80"/>
      <c r="H17" s="86"/>
      <c r="I17" s="85"/>
      <c r="J17" s="80"/>
      <c r="K17" s="80"/>
      <c r="L17" s="80"/>
      <c r="M17" s="86"/>
      <c r="N17" s="85"/>
      <c r="O17" s="80"/>
      <c r="P17" s="80"/>
      <c r="Q17" s="86"/>
      <c r="R17" s="85"/>
      <c r="S17" s="80"/>
      <c r="T17" s="80"/>
      <c r="U17" s="86"/>
      <c r="V17" s="85"/>
      <c r="W17" s="80"/>
      <c r="X17" s="86"/>
      <c r="Y17" s="94"/>
      <c r="Z17" s="55"/>
      <c r="AA17" s="64" t="s">
        <v>82</v>
      </c>
      <c r="AB17" s="80">
        <f>COUNTIFS('Full Score'!$C:$C,Sheet1!$AA17,'Full Score'!$J:$J,"ab")</f>
        <v>2</v>
      </c>
      <c r="AC17" s="80">
        <f>COUNTIFS('Full Score'!$C:$C,Sheet1!$AA17,'Full Score'!$J:$J,"sb")</f>
        <v>2</v>
      </c>
      <c r="AD17" s="80">
        <f>COUNTIFS('Full Score'!$C:$C,Sheet1!$AA17,'Full Score'!$J:$J,"bb")</f>
        <v>3</v>
      </c>
      <c r="AE17" s="86">
        <f>COUNTIFS('Full Score'!$C:$C,Sheet1!$AA17,'Full Score'!$J:$J,"ob")</f>
        <v>1</v>
      </c>
      <c r="AF17" s="174">
        <f t="shared" si="7"/>
        <v>8</v>
      </c>
    </row>
    <row r="18" spans="1:32" x14ac:dyDescent="0.45">
      <c r="A18" s="85"/>
      <c r="B18" s="80"/>
      <c r="C18" s="86"/>
      <c r="D18" s="85"/>
      <c r="E18" s="80"/>
      <c r="F18" s="80"/>
      <c r="G18" s="80"/>
      <c r="H18" s="86"/>
      <c r="I18" s="85"/>
      <c r="J18" s="80"/>
      <c r="K18" s="80"/>
      <c r="L18" s="80"/>
      <c r="M18" s="86"/>
      <c r="N18" s="85"/>
      <c r="O18" s="80"/>
      <c r="P18" s="80"/>
      <c r="Q18" s="86"/>
      <c r="R18" s="85"/>
      <c r="S18" s="80"/>
      <c r="T18" s="80"/>
      <c r="U18" s="86"/>
      <c r="V18" s="85"/>
      <c r="W18" s="80"/>
      <c r="X18" s="86"/>
      <c r="Y18" s="94"/>
      <c r="Z18" s="55"/>
      <c r="AA18" s="64" t="s">
        <v>83</v>
      </c>
      <c r="AB18" s="80">
        <f>COUNTIFS('Full Score'!$C:$C,Sheet1!$AA18,'Full Score'!$J:$J,"ab")</f>
        <v>1</v>
      </c>
      <c r="AC18" s="80">
        <f>COUNTIFS('Full Score'!$C:$C,Sheet1!$AA18,'Full Score'!$J:$J,"sb")</f>
        <v>0</v>
      </c>
      <c r="AD18" s="80">
        <f>COUNTIFS('Full Score'!$C:$C,Sheet1!$AA18,'Full Score'!$J:$J,"bb")</f>
        <v>1</v>
      </c>
      <c r="AE18" s="86">
        <f>COUNTIFS('Full Score'!$C:$C,Sheet1!$AA18,'Full Score'!$J:$J,"ob")</f>
        <v>1</v>
      </c>
      <c r="AF18" s="72">
        <f t="shared" si="7"/>
        <v>3</v>
      </c>
    </row>
    <row r="19" spans="1:32" ht="18.600000000000001" thickBot="1" x14ac:dyDescent="0.5">
      <c r="A19" s="66"/>
      <c r="B19" s="67" t="s">
        <v>24</v>
      </c>
      <c r="C19" s="69"/>
      <c r="D19" s="66">
        <f>SUM(D7:D18)</f>
        <v>93</v>
      </c>
      <c r="E19" s="67">
        <f t="shared" ref="E19:Y19" si="8">SUM(E7:E18)</f>
        <v>7</v>
      </c>
      <c r="F19" s="67">
        <f t="shared" si="8"/>
        <v>32</v>
      </c>
      <c r="G19" s="67">
        <f t="shared" si="8"/>
        <v>15</v>
      </c>
      <c r="H19" s="154">
        <f t="shared" ref="H19:H35" si="9">(E19*100+F19*25-G19*25)/D19</f>
        <v>12.096774193548388</v>
      </c>
      <c r="I19" s="66">
        <f>SUM(I7:I18)</f>
        <v>42</v>
      </c>
      <c r="J19" s="67">
        <f t="shared" ref="J19:L19" si="10">SUM(J7:J18)</f>
        <v>11</v>
      </c>
      <c r="K19" s="67">
        <f t="shared" si="10"/>
        <v>13</v>
      </c>
      <c r="L19" s="67">
        <f t="shared" si="10"/>
        <v>14</v>
      </c>
      <c r="M19" s="154">
        <f>(J19*100+(I19-J19-K19-L19)*50+K19*25-L19*25)/I19</f>
        <v>30.357142857142858</v>
      </c>
      <c r="N19" s="66">
        <f t="shared" si="8"/>
        <v>104</v>
      </c>
      <c r="O19" s="67">
        <f t="shared" si="8"/>
        <v>51</v>
      </c>
      <c r="P19" s="67">
        <f t="shared" si="8"/>
        <v>15</v>
      </c>
      <c r="Q19" s="154">
        <f>(O19-P19)*100/N19</f>
        <v>34.615384615384613</v>
      </c>
      <c r="R19" s="66">
        <f t="shared" si="8"/>
        <v>69</v>
      </c>
      <c r="S19" s="67">
        <f>SUM(S7:S18)</f>
        <v>32</v>
      </c>
      <c r="T19" s="67">
        <f t="shared" si="8"/>
        <v>15</v>
      </c>
      <c r="U19" s="154">
        <f t="shared" ref="U19:U35" si="11">(S19*100+T19*50)/R19</f>
        <v>57.246376811594203</v>
      </c>
      <c r="V19" s="66">
        <f>SUM(V7:V18)</f>
        <v>66</v>
      </c>
      <c r="W19" s="67">
        <f>SUM(W7:W18)</f>
        <v>20</v>
      </c>
      <c r="X19" s="154">
        <f>(V19-W19)/V19*100</f>
        <v>69.696969696969703</v>
      </c>
      <c r="Y19" s="71">
        <f t="shared" si="8"/>
        <v>7</v>
      </c>
      <c r="Z19" s="55"/>
      <c r="AA19" s="66" t="s">
        <v>84</v>
      </c>
      <c r="AB19" s="88">
        <f>COUNTIFS('Full Score'!$C:$C,Sheet1!$AA19,'Full Score'!$J:$J,"ab")</f>
        <v>0</v>
      </c>
      <c r="AC19" s="88">
        <f>COUNTIFS('Full Score'!$C:$C,Sheet1!$AA19,'Full Score'!$J:$J,"sb")</f>
        <v>0</v>
      </c>
      <c r="AD19" s="88">
        <f>COUNTIFS('Full Score'!$C:$C,Sheet1!$AA19,'Full Score'!$J:$J,"bb")</f>
        <v>0</v>
      </c>
      <c r="AE19" s="89">
        <f>COUNTIFS('Full Score'!$C:$C,Sheet1!$AA19,'Full Score'!$J:$J,"ob")</f>
        <v>1</v>
      </c>
      <c r="AF19" s="72">
        <f t="shared" si="7"/>
        <v>1</v>
      </c>
    </row>
    <row r="20" spans="1:32" ht="18.600000000000001" thickBot="1" x14ac:dyDescent="0.5">
      <c r="A20" s="55">
        <f>COUNT(A7:A18)</f>
        <v>9</v>
      </c>
      <c r="B20" s="55"/>
      <c r="C20" s="55"/>
      <c r="D20" s="55">
        <f>D19/($A$20-COUNTIF($C$7:$C$18,"L"))</f>
        <v>11.625</v>
      </c>
      <c r="E20" s="55">
        <f t="shared" ref="E20:Y20" si="12">E19/$A$20</f>
        <v>0.77777777777777779</v>
      </c>
      <c r="F20" s="55">
        <f t="shared" si="12"/>
        <v>3.5555555555555554</v>
      </c>
      <c r="G20" s="55">
        <f t="shared" si="12"/>
        <v>1.6666666666666667</v>
      </c>
      <c r="H20" s="55"/>
      <c r="I20" s="55">
        <f>I19/($A$20-COUNTIF($C$7:$C$18,"L"))</f>
        <v>5.25</v>
      </c>
      <c r="J20" s="55">
        <f t="shared" si="12"/>
        <v>1.2222222222222223</v>
      </c>
      <c r="K20" s="55">
        <f t="shared" si="12"/>
        <v>1.4444444444444444</v>
      </c>
      <c r="L20" s="55">
        <f t="shared" si="12"/>
        <v>1.5555555555555556</v>
      </c>
      <c r="M20" s="55"/>
      <c r="N20" s="55">
        <f>N19/($A$20-COUNTIF($C$7:$C$18,"L"))</f>
        <v>13</v>
      </c>
      <c r="O20" s="55">
        <f t="shared" si="12"/>
        <v>5.666666666666667</v>
      </c>
      <c r="P20" s="55">
        <f t="shared" si="12"/>
        <v>1.6666666666666667</v>
      </c>
      <c r="Q20" s="55"/>
      <c r="R20" s="55">
        <f t="shared" si="12"/>
        <v>7.666666666666667</v>
      </c>
      <c r="S20" s="55">
        <f t="shared" si="12"/>
        <v>3.5555555555555554</v>
      </c>
      <c r="T20" s="55">
        <f t="shared" si="12"/>
        <v>1.6666666666666667</v>
      </c>
      <c r="U20" s="55"/>
      <c r="V20" s="55">
        <f t="shared" si="12"/>
        <v>7.333333333333333</v>
      </c>
      <c r="W20" s="55">
        <f t="shared" si="12"/>
        <v>2.2222222222222223</v>
      </c>
      <c r="X20" s="55"/>
      <c r="Y20" s="55">
        <f t="shared" si="12"/>
        <v>0.77777777777777779</v>
      </c>
      <c r="Z20" s="55"/>
      <c r="AA20" s="73" t="s">
        <v>47</v>
      </c>
      <c r="AB20" s="91">
        <f>SUM(AB14:AB19)</f>
        <v>8</v>
      </c>
      <c r="AC20" s="91">
        <f t="shared" ref="AC20:AE20" si="13">SUM(AC14:AC19)</f>
        <v>3</v>
      </c>
      <c r="AD20" s="91">
        <f t="shared" si="13"/>
        <v>5</v>
      </c>
      <c r="AE20" s="169">
        <f t="shared" si="13"/>
        <v>9</v>
      </c>
      <c r="AF20" s="80">
        <f>SUM(AB20:AE20)</f>
        <v>25</v>
      </c>
    </row>
    <row r="21" spans="1:32" x14ac:dyDescent="0.45">
      <c r="A21" s="61" t="s">
        <v>32</v>
      </c>
      <c r="B21" s="62" t="str">
        <f>B3</f>
        <v>PIA</v>
      </c>
      <c r="C21" s="63" t="s">
        <v>33</v>
      </c>
      <c r="D21" s="107" t="s">
        <v>34</v>
      </c>
      <c r="E21" s="108"/>
      <c r="F21" s="108"/>
      <c r="G21" s="108"/>
      <c r="H21" s="111"/>
      <c r="I21" s="107" t="s">
        <v>35</v>
      </c>
      <c r="J21" s="108"/>
      <c r="K21" s="108"/>
      <c r="L21" s="108"/>
      <c r="M21" s="109"/>
      <c r="N21" s="112" t="s">
        <v>36</v>
      </c>
      <c r="O21" s="108"/>
      <c r="P21" s="108"/>
      <c r="Q21" s="111"/>
      <c r="R21" s="107" t="s">
        <v>128</v>
      </c>
      <c r="S21" s="108"/>
      <c r="T21" s="108"/>
      <c r="U21" s="109"/>
      <c r="V21" s="110" t="s">
        <v>37</v>
      </c>
      <c r="W21" s="110"/>
      <c r="X21" s="110"/>
      <c r="Y21" s="54" t="s">
        <v>85</v>
      </c>
      <c r="Z21" s="55"/>
      <c r="AA21" s="55"/>
      <c r="AB21" s="55"/>
      <c r="AC21" s="55"/>
      <c r="AD21" s="55"/>
      <c r="AE21" s="55"/>
      <c r="AF21" s="55"/>
    </row>
    <row r="22" spans="1:32" ht="18.600000000000001" thickBot="1" x14ac:dyDescent="0.5">
      <c r="A22" s="64"/>
      <c r="B22" s="65"/>
      <c r="C22" s="56"/>
      <c r="D22" s="66" t="s">
        <v>38</v>
      </c>
      <c r="E22" s="67" t="s">
        <v>39</v>
      </c>
      <c r="F22" s="67" t="s">
        <v>40</v>
      </c>
      <c r="G22" s="67" t="s">
        <v>41</v>
      </c>
      <c r="H22" s="68" t="s">
        <v>42</v>
      </c>
      <c r="I22" s="66" t="s">
        <v>9</v>
      </c>
      <c r="J22" s="67" t="s">
        <v>10</v>
      </c>
      <c r="K22" s="67" t="s">
        <v>87</v>
      </c>
      <c r="L22" s="67" t="s">
        <v>85</v>
      </c>
      <c r="M22" s="69" t="s">
        <v>13</v>
      </c>
      <c r="N22" s="70" t="s">
        <v>43</v>
      </c>
      <c r="O22" s="67" t="s">
        <v>10</v>
      </c>
      <c r="P22" s="67" t="s">
        <v>41</v>
      </c>
      <c r="Q22" s="68" t="s">
        <v>42</v>
      </c>
      <c r="R22" s="66" t="s">
        <v>9</v>
      </c>
      <c r="S22" s="67" t="s">
        <v>44</v>
      </c>
      <c r="T22" s="67" t="s">
        <v>45</v>
      </c>
      <c r="U22" s="69" t="s">
        <v>42</v>
      </c>
      <c r="V22" s="70" t="s">
        <v>88</v>
      </c>
      <c r="W22" s="67" t="s">
        <v>85</v>
      </c>
      <c r="X22" s="68" t="s">
        <v>89</v>
      </c>
      <c r="Y22" s="71"/>
      <c r="Z22" s="55"/>
      <c r="AA22" s="55"/>
      <c r="AB22" s="55"/>
      <c r="AC22" s="55"/>
      <c r="AD22" s="55"/>
      <c r="AE22" s="55"/>
      <c r="AF22" s="99"/>
    </row>
    <row r="23" spans="1:32" x14ac:dyDescent="0.45">
      <c r="A23" s="85">
        <v>6</v>
      </c>
      <c r="B23" s="80" t="s">
        <v>317</v>
      </c>
      <c r="C23" s="86" t="s">
        <v>14</v>
      </c>
      <c r="D23" s="168">
        <f>COUNTIFS('Full Score'!$H:$H,Sheet1!$A23,'Full Score'!$J:$J,"s")</f>
        <v>18</v>
      </c>
      <c r="E23" s="91">
        <f>COUNTIFS('Full Score'!$H:$H,Sheet1!$A23,'Full Score'!$J:$J,"s",'Full Score'!$K:$K,"p")</f>
        <v>0</v>
      </c>
      <c r="F23" s="91">
        <f>COUNTIFS('Full Score'!$H:$H,Sheet1!$A23,'Full Score'!$J:$J,"s",'Full Score'!$F:$F,"c")+COUNTIFS('Full Score'!$H:$H,Sheet1!$A23,'Full Score'!$J:$J,"s",'Full Score'!$F:$F,"m")+COUNTIFS('Full Score'!$H:$H,Sheet1!$A23,'Full Score'!$J:$J,"s",'Full Score'!$F:$F,"o")</f>
        <v>3</v>
      </c>
      <c r="G23" s="91">
        <f>COUNTIFS('Full Score'!$H:$H,Sheet1!$A23,'Full Score'!$J:$J,"s",'Full Score'!$K:$K,"m")</f>
        <v>4</v>
      </c>
      <c r="H23" s="100">
        <f>(E23*100+F23*25-G23*25)/D23</f>
        <v>-1.3888888888888888</v>
      </c>
      <c r="I23" s="162">
        <f>COUNTIFS('Full Score'!$H:$H,Sheet1!$A23,'Full Score'!$J:$J,"b")</f>
        <v>12</v>
      </c>
      <c r="J23" s="91">
        <f>COUNTIFS('Full Score'!$H:$H,Sheet1!$A23,'Full Score'!$J:$J,"b",'Full Score'!$K:$K,"p")</f>
        <v>1</v>
      </c>
      <c r="K23" s="160">
        <f>COUNTIFS('Full Score'!$H:$H,Sheet1!$A23,'Full Score'!$J:$J,"b",'Full Score'!$K:$K,"t")</f>
        <v>2</v>
      </c>
      <c r="L23" s="91">
        <f>COUNTIFS('Full Score'!$H:$H,Sheet1!$A23,'Full Score'!$J:$J,"b",'Full Score'!$K:$K,"m")</f>
        <v>5</v>
      </c>
      <c r="M23" s="92">
        <f>(J23*100+(I23-J23-K23-L23)*50+K23*25-L23*25)/I23</f>
        <v>18.75</v>
      </c>
      <c r="N23" s="99">
        <f>COUNTIFS('Full Score'!$H:$H,Sheet1!$A23,'Full Score'!$J:$J,"a")</f>
        <v>2</v>
      </c>
      <c r="O23" s="91">
        <f>COUNTIFS('Full Score'!$H:$H,Sheet1!$A23,'Full Score'!$J:$J,"a",'Full Score'!$K:$K,"p")</f>
        <v>0</v>
      </c>
      <c r="P23" s="91">
        <f>COUNTIFS('Full Score'!$H:$H,Sheet1!$A23,'Full Score'!$J:$J,"a",'Full Score'!$K:$K,"m")</f>
        <v>0</v>
      </c>
      <c r="Q23" s="100">
        <f>(O23-P23)*100/N23</f>
        <v>0</v>
      </c>
      <c r="R23" s="90">
        <f>COUNTIFS('Full Score'!$H:$H,Sheet1!$A23,'Full Score'!$J:$J,"r")</f>
        <v>0</v>
      </c>
      <c r="S23" s="91">
        <f>COUNTIFS('Full Score'!$H:$H,Sheet1!$A23,'Full Score'!$J:$J,"r",'Full Score'!$K:$K,"a")</f>
        <v>0</v>
      </c>
      <c r="T23" s="91">
        <f>COUNTIFS('Full Score'!$H:$H,Sheet1!$A23,'Full Score'!$J:$J,"r",'Full Score'!$K:$K,"b")</f>
        <v>0</v>
      </c>
      <c r="U23" s="92" t="e">
        <f>(S23*100+T23*50)/R23</f>
        <v>#DIV/0!</v>
      </c>
      <c r="V23" s="159">
        <f>COUNTIFS('Full Score'!$H:$H,Sheet1!$A23,'Full Score'!$J:$J,"d")</f>
        <v>11</v>
      </c>
      <c r="W23" s="91">
        <f>COUNTIFS('Full Score'!$H:$H,Sheet1!$A23,'Full Score'!$J:$J,"d",'Full Score'!$K:$K,"m")</f>
        <v>5</v>
      </c>
      <c r="X23" s="100">
        <f>(V23-W23)/V23*100</f>
        <v>54.54545454545454</v>
      </c>
      <c r="Y23" s="93">
        <f>COUNTIFS('Full Score'!$H:$H,Sheet1!$A23,'Full Score'!$J:$J,"m")</f>
        <v>0</v>
      </c>
      <c r="Z23" s="55" t="s">
        <v>27</v>
      </c>
      <c r="AA23" s="61" t="s">
        <v>5</v>
      </c>
      <c r="AB23" s="62" t="s">
        <v>2</v>
      </c>
      <c r="AC23" s="62" t="s">
        <v>3</v>
      </c>
      <c r="AD23" s="62" t="s">
        <v>4</v>
      </c>
      <c r="AE23" s="63" t="s">
        <v>6</v>
      </c>
      <c r="AF23" s="72">
        <f t="shared" si="0"/>
        <v>0</v>
      </c>
    </row>
    <row r="24" spans="1:32" x14ac:dyDescent="0.45">
      <c r="A24" s="85">
        <v>4</v>
      </c>
      <c r="B24" s="80" t="s">
        <v>318</v>
      </c>
      <c r="C24" s="86" t="s">
        <v>17</v>
      </c>
      <c r="D24" s="99">
        <f>COUNTIFS('Full Score'!$H:$H,Sheet1!$A24,'Full Score'!$J:$J,"s")</f>
        <v>5</v>
      </c>
      <c r="E24" s="91">
        <f>COUNTIFS('Full Score'!$H:$H,Sheet1!$A24,'Full Score'!$J:$J,"s",'Full Score'!$K:$K,"p")</f>
        <v>0</v>
      </c>
      <c r="F24" s="91">
        <f>COUNTIFS('Full Score'!$H:$H,Sheet1!$A24,'Full Score'!$J:$J,"s",'Full Score'!$F:$F,"c")+COUNTIFS('Full Score'!$H:$H,Sheet1!$A24,'Full Score'!$J:$J,"s",'Full Score'!$F:$F,"m")+COUNTIFS('Full Score'!$H:$H,Sheet1!$A24,'Full Score'!$J:$J,"s",'Full Score'!$F:$F,"o")</f>
        <v>1</v>
      </c>
      <c r="G24" s="91">
        <f>COUNTIFS('Full Score'!$H:$H,Sheet1!$A24,'Full Score'!$J:$J,"s",'Full Score'!$K:$K,"m")</f>
        <v>2</v>
      </c>
      <c r="H24" s="100">
        <f t="shared" ref="H24:H31" si="14">(E24*100+F24*25-G24*25)/D24</f>
        <v>-5</v>
      </c>
      <c r="I24" s="90">
        <f>COUNTIFS('Full Score'!$H:$H,Sheet1!$A24,'Full Score'!$J:$J,"b")</f>
        <v>5</v>
      </c>
      <c r="J24" s="91">
        <f>COUNTIFS('Full Score'!$H:$H,Sheet1!$A24,'Full Score'!$J:$J,"b",'Full Score'!$K:$K,"p")</f>
        <v>0</v>
      </c>
      <c r="K24" s="91">
        <f>COUNTIFS('Full Score'!$H:$H,Sheet1!$A24,'Full Score'!$J:$J,"b",'Full Score'!$K:$K,"t")</f>
        <v>1</v>
      </c>
      <c r="L24" s="91">
        <f>COUNTIFS('Full Score'!$H:$H,Sheet1!$A24,'Full Score'!$J:$J,"b",'Full Score'!$K:$K,"m")</f>
        <v>2</v>
      </c>
      <c r="M24" s="92">
        <f t="shared" ref="M24:M31" si="15">(J24*100+(I24-J24-K24-L24)*50+K24*25-L24*25)/I24</f>
        <v>15</v>
      </c>
      <c r="N24" s="99">
        <f>COUNTIFS('Full Score'!$H:$H,Sheet1!$A24,'Full Score'!$J:$J,"a")</f>
        <v>12</v>
      </c>
      <c r="O24" s="91">
        <f>COUNTIFS('Full Score'!$H:$H,Sheet1!$A24,'Full Score'!$J:$J,"a",'Full Score'!$K:$K,"p")</f>
        <v>2</v>
      </c>
      <c r="P24" s="91">
        <f>COUNTIFS('Full Score'!$H:$H,Sheet1!$A24,'Full Score'!$J:$J,"a",'Full Score'!$K:$K,"m")</f>
        <v>5</v>
      </c>
      <c r="Q24" s="100">
        <f t="shared" ref="Q24:Q31" si="16">(O24-P24)*100/N24</f>
        <v>-25</v>
      </c>
      <c r="R24" s="90">
        <f>COUNTIFS('Full Score'!$H:$H,Sheet1!$A24,'Full Score'!$J:$J,"r")</f>
        <v>2</v>
      </c>
      <c r="S24" s="91">
        <f>COUNTIFS('Full Score'!$H:$H,Sheet1!$A24,'Full Score'!$J:$J,"r",'Full Score'!$K:$K,"a")</f>
        <v>0</v>
      </c>
      <c r="T24" s="91">
        <f>COUNTIFS('Full Score'!$H:$H,Sheet1!$A24,'Full Score'!$J:$J,"r",'Full Score'!$K:$K,"b")</f>
        <v>0</v>
      </c>
      <c r="U24" s="92">
        <f t="shared" ref="U24:U31" si="17">(S24*100+T24*50)/R24</f>
        <v>0</v>
      </c>
      <c r="V24" s="99">
        <f>COUNTIFS('Full Score'!$H:$H,Sheet1!$A24,'Full Score'!$J:$J,"d")</f>
        <v>3</v>
      </c>
      <c r="W24" s="91">
        <f>COUNTIFS('Full Score'!$H:$H,Sheet1!$A24,'Full Score'!$J:$J,"d",'Full Score'!$K:$K,"m")</f>
        <v>0</v>
      </c>
      <c r="X24" s="100">
        <f t="shared" ref="X24:X31" si="18">(V24-W24)/V24*100</f>
        <v>100</v>
      </c>
      <c r="Y24" s="93">
        <f>COUNTIFS('Full Score'!$H:$H,Sheet1!$A24,'Full Score'!$J:$J,"m")</f>
        <v>0</v>
      </c>
      <c r="Z24" s="55"/>
      <c r="AA24" s="64" t="s">
        <v>79</v>
      </c>
      <c r="AB24" s="80">
        <f>COUNTIFS('Full Score'!$H:$H,Sheet1!$AA24,'Full Score'!$J:$J,"ab")</f>
        <v>3</v>
      </c>
      <c r="AC24" s="80">
        <f>COUNTIFS('Full Score'!$H:$H,Sheet1!$AA24,'Full Score'!$J:$J,"sb")</f>
        <v>0</v>
      </c>
      <c r="AD24" s="80">
        <f>COUNTIFS('Full Score'!$H:$H,Sheet1!$AA24,'Full Score'!$J:$J,"bb")</f>
        <v>2</v>
      </c>
      <c r="AE24" s="86">
        <f>COUNTIFS('Full Score'!$H:$H,Sheet1!$AA24,'Full Score'!$J:$J,"ob")</f>
        <v>1</v>
      </c>
      <c r="AF24" s="163">
        <f t="shared" si="0"/>
        <v>6</v>
      </c>
    </row>
    <row r="25" spans="1:32" x14ac:dyDescent="0.45">
      <c r="A25" s="85">
        <v>3</v>
      </c>
      <c r="B25" s="80" t="s">
        <v>319</v>
      </c>
      <c r="C25" s="86" t="s">
        <v>15</v>
      </c>
      <c r="D25" s="99">
        <f>COUNTIFS('Full Score'!$H:$H,Sheet1!$A25,'Full Score'!$J:$J,"s")</f>
        <v>8</v>
      </c>
      <c r="E25" s="91">
        <f>COUNTIFS('Full Score'!$H:$H,Sheet1!$A25,'Full Score'!$J:$J,"s",'Full Score'!$K:$K,"p")</f>
        <v>0</v>
      </c>
      <c r="F25" s="91">
        <f>COUNTIFS('Full Score'!$H:$H,Sheet1!$A25,'Full Score'!$J:$J,"s",'Full Score'!$F:$F,"c")+COUNTIFS('Full Score'!$H:$H,Sheet1!$A25,'Full Score'!$J:$J,"s",'Full Score'!$F:$F,"m")+COUNTIFS('Full Score'!$H:$H,Sheet1!$A25,'Full Score'!$J:$J,"s",'Full Score'!$F:$F,"o")</f>
        <v>1</v>
      </c>
      <c r="G25" s="91">
        <f>COUNTIFS('Full Score'!$H:$H,Sheet1!$A25,'Full Score'!$J:$J,"s",'Full Score'!$K:$K,"m")</f>
        <v>4</v>
      </c>
      <c r="H25" s="100">
        <f t="shared" si="14"/>
        <v>-9.375</v>
      </c>
      <c r="I25" s="90">
        <f>COUNTIFS('Full Score'!$H:$H,Sheet1!$A25,'Full Score'!$J:$J,"b")</f>
        <v>2</v>
      </c>
      <c r="J25" s="91">
        <f>COUNTIFS('Full Score'!$H:$H,Sheet1!$A25,'Full Score'!$J:$J,"b",'Full Score'!$K:$K,"p")</f>
        <v>1</v>
      </c>
      <c r="K25" s="91">
        <f>COUNTIFS('Full Score'!$H:$H,Sheet1!$A25,'Full Score'!$J:$J,"b",'Full Score'!$K:$K,"t")</f>
        <v>0</v>
      </c>
      <c r="L25" s="91">
        <f>COUNTIFS('Full Score'!$H:$H,Sheet1!$A25,'Full Score'!$J:$J,"b",'Full Score'!$K:$K,"m")</f>
        <v>0</v>
      </c>
      <c r="M25" s="92">
        <f t="shared" si="15"/>
        <v>75</v>
      </c>
      <c r="N25" s="99">
        <f>COUNTIFS('Full Score'!$H:$H,Sheet1!$A25,'Full Score'!$J:$J,"a")</f>
        <v>11</v>
      </c>
      <c r="O25" s="91">
        <f>COUNTIFS('Full Score'!$H:$H,Sheet1!$A25,'Full Score'!$J:$J,"a",'Full Score'!$K:$K,"p")</f>
        <v>6</v>
      </c>
      <c r="P25" s="91">
        <f>COUNTIFS('Full Score'!$H:$H,Sheet1!$A25,'Full Score'!$J:$J,"a",'Full Score'!$K:$K,"m")</f>
        <v>0</v>
      </c>
      <c r="Q25" s="100">
        <f t="shared" si="16"/>
        <v>54.545454545454547</v>
      </c>
      <c r="R25" s="162">
        <f>COUNTIFS('Full Score'!$H:$H,Sheet1!$A25,'Full Score'!$J:$J,"r")</f>
        <v>15</v>
      </c>
      <c r="S25" s="160">
        <f>COUNTIFS('Full Score'!$H:$H,Sheet1!$A25,'Full Score'!$J:$J,"r",'Full Score'!$K:$K,"a")</f>
        <v>6</v>
      </c>
      <c r="T25" s="160">
        <f>COUNTIFS('Full Score'!$H:$H,Sheet1!$A25,'Full Score'!$J:$J,"r",'Full Score'!$K:$K,"b")</f>
        <v>2</v>
      </c>
      <c r="U25" s="92">
        <f t="shared" si="17"/>
        <v>46.666666666666664</v>
      </c>
      <c r="V25" s="99">
        <f>COUNTIFS('Full Score'!$H:$H,Sheet1!$A25,'Full Score'!$J:$J,"d")</f>
        <v>6</v>
      </c>
      <c r="W25" s="91">
        <f>COUNTIFS('Full Score'!$H:$H,Sheet1!$A25,'Full Score'!$J:$J,"d",'Full Score'!$K:$K,"m")</f>
        <v>2</v>
      </c>
      <c r="X25" s="100">
        <f t="shared" si="18"/>
        <v>66.666666666666657</v>
      </c>
      <c r="Y25" s="93">
        <f>COUNTIFS('Full Score'!$H:$H,Sheet1!$A25,'Full Score'!$J:$J,"m")</f>
        <v>0</v>
      </c>
      <c r="Z25" s="55"/>
      <c r="AA25" s="64" t="s">
        <v>80</v>
      </c>
      <c r="AB25" s="80">
        <f>COUNTIFS('Full Score'!$H:$H,Sheet1!$AA25,'Full Score'!$J:$J,"ab")</f>
        <v>0</v>
      </c>
      <c r="AC25" s="80">
        <f>COUNTIFS('Full Score'!$H:$H,Sheet1!$AA25,'Full Score'!$J:$J,"sb")</f>
        <v>0</v>
      </c>
      <c r="AD25" s="80">
        <f>COUNTIFS('Full Score'!$H:$H,Sheet1!$AA25,'Full Score'!$J:$J,"bb")</f>
        <v>1</v>
      </c>
      <c r="AE25" s="86">
        <f>COUNTIFS('Full Score'!$H:$H,Sheet1!$AA25,'Full Score'!$J:$J,"ob")</f>
        <v>2</v>
      </c>
      <c r="AF25" s="72">
        <f t="shared" si="0"/>
        <v>3</v>
      </c>
    </row>
    <row r="26" spans="1:32" x14ac:dyDescent="0.45">
      <c r="A26" s="85">
        <v>8</v>
      </c>
      <c r="B26" s="80" t="s">
        <v>320</v>
      </c>
      <c r="C26" s="86" t="s">
        <v>15</v>
      </c>
      <c r="D26" s="168">
        <f>COUNTIFS('Full Score'!$H:$H,Sheet1!$A26,'Full Score'!$J:$J,"s")</f>
        <v>18</v>
      </c>
      <c r="E26" s="91">
        <f>COUNTIFS('Full Score'!$H:$H,Sheet1!$A26,'Full Score'!$J:$J,"s",'Full Score'!$K:$K,"p")</f>
        <v>0</v>
      </c>
      <c r="F26" s="160">
        <f>COUNTIFS('Full Score'!$H:$H,Sheet1!$A26,'Full Score'!$J:$J,"s",'Full Score'!$F:$F,"c")+COUNTIFS('Full Score'!$H:$H,Sheet1!$A26,'Full Score'!$J:$J,"s",'Full Score'!$F:$F,"m")+COUNTIFS('Full Score'!$H:$H,Sheet1!$A26,'Full Score'!$J:$J,"s",'Full Score'!$F:$F,"o")</f>
        <v>6</v>
      </c>
      <c r="G26" s="91">
        <f>COUNTIFS('Full Score'!$H:$H,Sheet1!$A26,'Full Score'!$J:$J,"s",'Full Score'!$K:$K,"m")</f>
        <v>2</v>
      </c>
      <c r="H26" s="100">
        <f t="shared" si="14"/>
        <v>5.5555555555555554</v>
      </c>
      <c r="I26" s="90">
        <f>COUNTIFS('Full Score'!$H:$H,Sheet1!$A26,'Full Score'!$J:$J,"b")</f>
        <v>2</v>
      </c>
      <c r="J26" s="91">
        <f>COUNTIFS('Full Score'!$H:$H,Sheet1!$A26,'Full Score'!$J:$J,"b",'Full Score'!$K:$K,"p")</f>
        <v>0</v>
      </c>
      <c r="K26" s="91">
        <f>COUNTIFS('Full Score'!$H:$H,Sheet1!$A26,'Full Score'!$J:$J,"b",'Full Score'!$K:$K,"t")</f>
        <v>0</v>
      </c>
      <c r="L26" s="91">
        <f>COUNTIFS('Full Score'!$H:$H,Sheet1!$A26,'Full Score'!$J:$J,"b",'Full Score'!$K:$K,"m")</f>
        <v>1</v>
      </c>
      <c r="M26" s="92">
        <f t="shared" si="15"/>
        <v>12.5</v>
      </c>
      <c r="N26" s="159">
        <f>COUNTIFS('Full Score'!$H:$H,Sheet1!$A26,'Full Score'!$J:$J,"a")</f>
        <v>24</v>
      </c>
      <c r="O26" s="160">
        <f>COUNTIFS('Full Score'!$H:$H,Sheet1!$A26,'Full Score'!$J:$J,"a",'Full Score'!$K:$K,"p")</f>
        <v>13</v>
      </c>
      <c r="P26" s="91">
        <f>COUNTIFS('Full Score'!$H:$H,Sheet1!$A26,'Full Score'!$J:$J,"a",'Full Score'!$K:$K,"m")</f>
        <v>3</v>
      </c>
      <c r="Q26" s="170">
        <f t="shared" si="16"/>
        <v>41.666666666666664</v>
      </c>
      <c r="R26" s="171">
        <f>COUNTIFS('Full Score'!$H:$H,Sheet1!$A26,'Full Score'!$J:$J,"r")</f>
        <v>26</v>
      </c>
      <c r="S26" s="169">
        <f>COUNTIFS('Full Score'!$H:$H,Sheet1!$A26,'Full Score'!$J:$J,"r",'Full Score'!$K:$K,"a")</f>
        <v>10</v>
      </c>
      <c r="T26" s="160">
        <f>COUNTIFS('Full Score'!$H:$H,Sheet1!$A26,'Full Score'!$J:$J,"r",'Full Score'!$K:$K,"b")</f>
        <v>5</v>
      </c>
      <c r="U26" s="92">
        <f t="shared" si="17"/>
        <v>48.07692307692308</v>
      </c>
      <c r="V26" s="99">
        <f>COUNTIFS('Full Score'!$H:$H,Sheet1!$A26,'Full Score'!$J:$J,"d")</f>
        <v>7</v>
      </c>
      <c r="W26" s="91">
        <f>COUNTIFS('Full Score'!$H:$H,Sheet1!$A26,'Full Score'!$J:$J,"d",'Full Score'!$K:$K,"m")</f>
        <v>4</v>
      </c>
      <c r="X26" s="100">
        <f t="shared" si="18"/>
        <v>42.857142857142854</v>
      </c>
      <c r="Y26" s="93">
        <f>COUNTIFS('Full Score'!$H:$H,Sheet1!$A26,'Full Score'!$J:$J,"m")</f>
        <v>2</v>
      </c>
      <c r="Z26" s="55"/>
      <c r="AA26" s="64" t="s">
        <v>81</v>
      </c>
      <c r="AB26" s="80">
        <f>COUNTIFS('Full Score'!$H:$H,Sheet1!$AA26,'Full Score'!$J:$J,"ab")</f>
        <v>1</v>
      </c>
      <c r="AC26" s="80">
        <f>COUNTIFS('Full Score'!$H:$H,Sheet1!$AA26,'Full Score'!$J:$J,"sb")</f>
        <v>0</v>
      </c>
      <c r="AD26" s="80">
        <f>COUNTIFS('Full Score'!$H:$H,Sheet1!$AA26,'Full Score'!$J:$J,"bb")</f>
        <v>0</v>
      </c>
      <c r="AE26" s="86">
        <f>COUNTIFS('Full Score'!$H:$H,Sheet1!$AA26,'Full Score'!$J:$J,"ob")</f>
        <v>0</v>
      </c>
      <c r="AF26" s="72">
        <f t="shared" si="0"/>
        <v>1</v>
      </c>
    </row>
    <row r="27" spans="1:32" x14ac:dyDescent="0.45">
      <c r="A27" s="85">
        <v>9</v>
      </c>
      <c r="B27" s="80" t="s">
        <v>321</v>
      </c>
      <c r="C27" s="86" t="s">
        <v>15</v>
      </c>
      <c r="D27" s="159">
        <f>COUNTIFS('Full Score'!$H:$H,Sheet1!$A27,'Full Score'!$J:$J,"s")</f>
        <v>12</v>
      </c>
      <c r="E27" s="169">
        <f>COUNTIFS('Full Score'!$H:$H,Sheet1!$A27,'Full Score'!$J:$J,"s",'Full Score'!$K:$K,"p")</f>
        <v>1</v>
      </c>
      <c r="F27" s="91">
        <f>COUNTIFS('Full Score'!$H:$H,Sheet1!$A27,'Full Score'!$J:$J,"s",'Full Score'!$F:$F,"c")+COUNTIFS('Full Score'!$H:$H,Sheet1!$A27,'Full Score'!$J:$J,"s",'Full Score'!$F:$F,"m")+COUNTIFS('Full Score'!$H:$H,Sheet1!$A27,'Full Score'!$J:$J,"s",'Full Score'!$F:$F,"o")</f>
        <v>3</v>
      </c>
      <c r="G27" s="160">
        <f>COUNTIFS('Full Score'!$H:$H,Sheet1!$A27,'Full Score'!$J:$J,"s",'Full Score'!$K:$K,"m")</f>
        <v>1</v>
      </c>
      <c r="H27" s="170">
        <f t="shared" si="14"/>
        <v>12.5</v>
      </c>
      <c r="I27" s="162">
        <f>COUNTIFS('Full Score'!$H:$H,Sheet1!$A27,'Full Score'!$J:$J,"b")</f>
        <v>6</v>
      </c>
      <c r="J27" s="91">
        <f>COUNTIFS('Full Score'!$H:$H,Sheet1!$A27,'Full Score'!$J:$J,"b",'Full Score'!$K:$K,"p")</f>
        <v>1</v>
      </c>
      <c r="K27" s="91">
        <f>COUNTIFS('Full Score'!$H:$H,Sheet1!$A27,'Full Score'!$J:$J,"b",'Full Score'!$K:$K,"t")</f>
        <v>1</v>
      </c>
      <c r="L27" s="91">
        <f>COUNTIFS('Full Score'!$H:$H,Sheet1!$A27,'Full Score'!$J:$J,"b",'Full Score'!$K:$K,"m")</f>
        <v>3</v>
      </c>
      <c r="M27" s="92">
        <f t="shared" si="15"/>
        <v>16.666666666666668</v>
      </c>
      <c r="N27" s="168">
        <f>COUNTIFS('Full Score'!$H:$H,Sheet1!$A27,'Full Score'!$J:$J,"a")</f>
        <v>35</v>
      </c>
      <c r="O27" s="169">
        <f>COUNTIFS('Full Score'!$H:$H,Sheet1!$A27,'Full Score'!$J:$J,"a",'Full Score'!$K:$K,"p")</f>
        <v>19</v>
      </c>
      <c r="P27" s="91">
        <f>COUNTIFS('Full Score'!$H:$H,Sheet1!$A27,'Full Score'!$J:$J,"a",'Full Score'!$K:$K,"m")</f>
        <v>6</v>
      </c>
      <c r="Q27" s="161">
        <f t="shared" si="16"/>
        <v>37.142857142857146</v>
      </c>
      <c r="R27" s="162">
        <f>COUNTIFS('Full Score'!$H:$H,Sheet1!$A27,'Full Score'!$J:$J,"r")</f>
        <v>9</v>
      </c>
      <c r="S27" s="160">
        <f>COUNTIFS('Full Score'!$H:$H,Sheet1!$A27,'Full Score'!$J:$J,"r",'Full Score'!$K:$K,"a")</f>
        <v>5</v>
      </c>
      <c r="T27" s="91">
        <f>COUNTIFS('Full Score'!$H:$H,Sheet1!$A27,'Full Score'!$J:$J,"r",'Full Score'!$K:$K,"b")</f>
        <v>0</v>
      </c>
      <c r="U27" s="92">
        <f t="shared" si="17"/>
        <v>55.555555555555557</v>
      </c>
      <c r="V27" s="99">
        <f>COUNTIFS('Full Score'!$H:$H,Sheet1!$A27,'Full Score'!$J:$J,"d")</f>
        <v>6</v>
      </c>
      <c r="W27" s="91">
        <f>COUNTIFS('Full Score'!$H:$H,Sheet1!$A27,'Full Score'!$J:$J,"d",'Full Score'!$K:$K,"m")</f>
        <v>1</v>
      </c>
      <c r="X27" s="100">
        <f t="shared" si="18"/>
        <v>83.333333333333343</v>
      </c>
      <c r="Y27" s="93">
        <f>COUNTIFS('Full Score'!$H:$H,Sheet1!$A27,'Full Score'!$J:$J,"m")</f>
        <v>0</v>
      </c>
      <c r="Z27" s="55"/>
      <c r="AA27" s="64" t="s">
        <v>82</v>
      </c>
      <c r="AB27" s="80">
        <f>COUNTIFS('Full Score'!$H:$H,Sheet1!$AA27,'Full Score'!$J:$J,"ab")</f>
        <v>1</v>
      </c>
      <c r="AC27" s="80">
        <f>COUNTIFS('Full Score'!$H:$H,Sheet1!$AA27,'Full Score'!$J:$J,"sb")</f>
        <v>2</v>
      </c>
      <c r="AD27" s="80">
        <f>COUNTIFS('Full Score'!$H:$H,Sheet1!$AA27,'Full Score'!$J:$J,"bb")</f>
        <v>0</v>
      </c>
      <c r="AE27" s="86">
        <f>COUNTIFS('Full Score'!$H:$H,Sheet1!$AA27,'Full Score'!$J:$J,"ob")</f>
        <v>1</v>
      </c>
      <c r="AF27" s="72">
        <f t="shared" si="0"/>
        <v>4</v>
      </c>
    </row>
    <row r="28" spans="1:32" x14ac:dyDescent="0.45">
      <c r="A28" s="85">
        <v>15</v>
      </c>
      <c r="B28" s="80" t="s">
        <v>322</v>
      </c>
      <c r="C28" s="86" t="s">
        <v>15</v>
      </c>
      <c r="D28" s="99">
        <f>COUNTIFS('Full Score'!$H:$H,Sheet1!$A28,'Full Score'!$J:$J,"s")</f>
        <v>1</v>
      </c>
      <c r="E28" s="91">
        <f>COUNTIFS('Full Score'!$H:$H,Sheet1!$A28,'Full Score'!$J:$J,"s",'Full Score'!$K:$K,"p")</f>
        <v>0</v>
      </c>
      <c r="F28" s="91">
        <f>COUNTIFS('Full Score'!$H:$H,Sheet1!$A28,'Full Score'!$J:$J,"s",'Full Score'!$F:$F,"c")+COUNTIFS('Full Score'!$H:$H,Sheet1!$A28,'Full Score'!$J:$J,"s",'Full Score'!$F:$F,"m")+COUNTIFS('Full Score'!$H:$H,Sheet1!$A28,'Full Score'!$J:$J,"s",'Full Score'!$F:$F,"o")</f>
        <v>0</v>
      </c>
      <c r="G28" s="91">
        <f>COUNTIFS('Full Score'!$H:$H,Sheet1!$A28,'Full Score'!$J:$J,"s",'Full Score'!$K:$K,"m")</f>
        <v>0</v>
      </c>
      <c r="H28" s="100">
        <f t="shared" si="14"/>
        <v>0</v>
      </c>
      <c r="I28" s="90">
        <f>COUNTIFS('Full Score'!$H:$H,Sheet1!$A28,'Full Score'!$J:$J,"b")</f>
        <v>0</v>
      </c>
      <c r="J28" s="91">
        <f>COUNTIFS('Full Score'!$H:$H,Sheet1!$A28,'Full Score'!$J:$J,"b",'Full Score'!$K:$K,"p")</f>
        <v>0</v>
      </c>
      <c r="K28" s="91">
        <f>COUNTIFS('Full Score'!$H:$H,Sheet1!$A28,'Full Score'!$J:$J,"b",'Full Score'!$K:$K,"t")</f>
        <v>0</v>
      </c>
      <c r="L28" s="91">
        <f>COUNTIFS('Full Score'!$H:$H,Sheet1!$A28,'Full Score'!$J:$J,"b",'Full Score'!$K:$K,"m")</f>
        <v>0</v>
      </c>
      <c r="M28" s="92" t="e">
        <f t="shared" si="15"/>
        <v>#DIV/0!</v>
      </c>
      <c r="N28" s="99">
        <f>COUNTIFS('Full Score'!$H:$H,Sheet1!$A28,'Full Score'!$J:$J,"a")</f>
        <v>0</v>
      </c>
      <c r="O28" s="91">
        <f>COUNTIFS('Full Score'!$H:$H,Sheet1!$A28,'Full Score'!$J:$J,"a",'Full Score'!$K:$K,"p")</f>
        <v>0</v>
      </c>
      <c r="P28" s="91">
        <f>COUNTIFS('Full Score'!$H:$H,Sheet1!$A28,'Full Score'!$J:$J,"a",'Full Score'!$K:$K,"m")</f>
        <v>0</v>
      </c>
      <c r="Q28" s="100" t="e">
        <f t="shared" si="16"/>
        <v>#DIV/0!</v>
      </c>
      <c r="R28" s="90">
        <f>COUNTIFS('Full Score'!$H:$H,Sheet1!$A28,'Full Score'!$J:$J,"r")</f>
        <v>1</v>
      </c>
      <c r="S28" s="91">
        <f>COUNTIFS('Full Score'!$H:$H,Sheet1!$A28,'Full Score'!$J:$J,"r",'Full Score'!$K:$K,"a")</f>
        <v>1</v>
      </c>
      <c r="T28" s="91">
        <f>COUNTIFS('Full Score'!$H:$H,Sheet1!$A28,'Full Score'!$J:$J,"r",'Full Score'!$K:$K,"b")</f>
        <v>0</v>
      </c>
      <c r="U28" s="92">
        <f t="shared" si="17"/>
        <v>100</v>
      </c>
      <c r="V28" s="99">
        <f>COUNTIFS('Full Score'!$H:$H,Sheet1!$A28,'Full Score'!$J:$J,"d")</f>
        <v>1</v>
      </c>
      <c r="W28" s="91">
        <f>COUNTIFS('Full Score'!$H:$H,Sheet1!$A28,'Full Score'!$J:$J,"d",'Full Score'!$K:$K,"m")</f>
        <v>1</v>
      </c>
      <c r="X28" s="100">
        <f t="shared" si="18"/>
        <v>0</v>
      </c>
      <c r="Y28" s="93">
        <f>COUNTIFS('Full Score'!$H:$H,Sheet1!$A28,'Full Score'!$J:$J,"m")</f>
        <v>0</v>
      </c>
      <c r="Z28" s="55"/>
      <c r="AA28" s="64" t="s">
        <v>83</v>
      </c>
      <c r="AB28" s="80">
        <f>COUNTIFS('Full Score'!$H:$H,Sheet1!$AA28,'Full Score'!$J:$J,"ab")</f>
        <v>0</v>
      </c>
      <c r="AC28" s="80">
        <f>COUNTIFS('Full Score'!$H:$H,Sheet1!$AA28,'Full Score'!$J:$J,"sb")</f>
        <v>1</v>
      </c>
      <c r="AD28" s="80">
        <f>COUNTIFS('Full Score'!$H:$H,Sheet1!$AA28,'Full Score'!$J:$J,"bb")</f>
        <v>0</v>
      </c>
      <c r="AE28" s="86">
        <f>COUNTIFS('Full Score'!$H:$H,Sheet1!$AA28,'Full Score'!$J:$J,"ob")</f>
        <v>0</v>
      </c>
      <c r="AF28" s="72">
        <f t="shared" si="0"/>
        <v>1</v>
      </c>
    </row>
    <row r="29" spans="1:32" ht="18.600000000000001" thickBot="1" x14ac:dyDescent="0.5">
      <c r="A29" s="85">
        <v>13</v>
      </c>
      <c r="B29" s="80" t="s">
        <v>323</v>
      </c>
      <c r="C29" s="86" t="s">
        <v>16</v>
      </c>
      <c r="D29" s="159">
        <f>COUNTIFS('Full Score'!$H:$H,Sheet1!$A29,'Full Score'!$J:$J,"s")</f>
        <v>13</v>
      </c>
      <c r="E29" s="91">
        <f>COUNTIFS('Full Score'!$H:$H,Sheet1!$A29,'Full Score'!$J:$J,"s",'Full Score'!$K:$K,"p")</f>
        <v>0</v>
      </c>
      <c r="F29" s="160">
        <f>COUNTIFS('Full Score'!$H:$H,Sheet1!$A29,'Full Score'!$J:$J,"s",'Full Score'!$F:$F,"c")+COUNTIFS('Full Score'!$H:$H,Sheet1!$A29,'Full Score'!$J:$J,"s",'Full Score'!$F:$F,"m")+COUNTIFS('Full Score'!$H:$H,Sheet1!$A29,'Full Score'!$J:$J,"s",'Full Score'!$F:$F,"o")</f>
        <v>6</v>
      </c>
      <c r="G29" s="169">
        <f>COUNTIFS('Full Score'!$H:$H,Sheet1!$A29,'Full Score'!$J:$J,"s",'Full Score'!$K:$K,"m")</f>
        <v>0</v>
      </c>
      <c r="H29" s="100">
        <f t="shared" si="14"/>
        <v>11.538461538461538</v>
      </c>
      <c r="I29" s="162">
        <f>COUNTIFS('Full Score'!$H:$H,Sheet1!$A29,'Full Score'!$J:$J,"b")</f>
        <v>7</v>
      </c>
      <c r="J29" s="91">
        <f>COUNTIFS('Full Score'!$H:$H,Sheet1!$A29,'Full Score'!$J:$J,"b",'Full Score'!$K:$K,"p")</f>
        <v>1</v>
      </c>
      <c r="K29" s="91">
        <f>COUNTIFS('Full Score'!$H:$H,Sheet1!$A29,'Full Score'!$J:$J,"b",'Full Score'!$K:$K,"t")</f>
        <v>1</v>
      </c>
      <c r="L29" s="91">
        <f>COUNTIFS('Full Score'!$H:$H,Sheet1!$A29,'Full Score'!$J:$J,"b",'Full Score'!$K:$K,"m")</f>
        <v>5</v>
      </c>
      <c r="M29" s="92">
        <f t="shared" si="15"/>
        <v>0</v>
      </c>
      <c r="N29" s="99">
        <f>COUNTIFS('Full Score'!$H:$H,Sheet1!$A29,'Full Score'!$J:$J,"a")</f>
        <v>8</v>
      </c>
      <c r="O29" s="91">
        <f>COUNTIFS('Full Score'!$H:$H,Sheet1!$A29,'Full Score'!$J:$J,"a",'Full Score'!$K:$K,"p")</f>
        <v>4</v>
      </c>
      <c r="P29" s="91">
        <f>COUNTIFS('Full Score'!$H:$H,Sheet1!$A29,'Full Score'!$J:$J,"a",'Full Score'!$K:$K,"m")</f>
        <v>2</v>
      </c>
      <c r="Q29" s="100">
        <f t="shared" si="16"/>
        <v>25</v>
      </c>
      <c r="R29" s="90">
        <f>COUNTIFS('Full Score'!$H:$H,Sheet1!$A29,'Full Score'!$J:$J,"r")</f>
        <v>2</v>
      </c>
      <c r="S29" s="91">
        <f>COUNTIFS('Full Score'!$H:$H,Sheet1!$A29,'Full Score'!$J:$J,"r",'Full Score'!$K:$K,"a")</f>
        <v>1</v>
      </c>
      <c r="T29" s="91">
        <f>COUNTIFS('Full Score'!$H:$H,Sheet1!$A29,'Full Score'!$J:$J,"r",'Full Score'!$K:$K,"b")</f>
        <v>1</v>
      </c>
      <c r="U29" s="92">
        <f t="shared" si="17"/>
        <v>75</v>
      </c>
      <c r="V29" s="99">
        <f>COUNTIFS('Full Score'!$H:$H,Sheet1!$A29,'Full Score'!$J:$J,"d")</f>
        <v>4</v>
      </c>
      <c r="W29" s="91">
        <f>COUNTIFS('Full Score'!$H:$H,Sheet1!$A29,'Full Score'!$J:$J,"d",'Full Score'!$K:$K,"m")</f>
        <v>2</v>
      </c>
      <c r="X29" s="100">
        <f t="shared" si="18"/>
        <v>50</v>
      </c>
      <c r="Y29" s="93">
        <f>COUNTIFS('Full Score'!$H:$H,Sheet1!$A29,'Full Score'!$J:$J,"m")</f>
        <v>0</v>
      </c>
      <c r="Z29" s="55"/>
      <c r="AA29" s="66" t="s">
        <v>84</v>
      </c>
      <c r="AB29" s="88">
        <f>COUNTIFS('Full Score'!$H:$H,Sheet1!$AA29,'Full Score'!$J:$J,"ab")</f>
        <v>3</v>
      </c>
      <c r="AC29" s="88">
        <f>COUNTIFS('Full Score'!$H:$H,Sheet1!$AA29,'Full Score'!$J:$J,"sb")</f>
        <v>0</v>
      </c>
      <c r="AD29" s="88">
        <f>COUNTIFS('Full Score'!$H:$H,Sheet1!$AA29,'Full Score'!$J:$J,"bb")</f>
        <v>2</v>
      </c>
      <c r="AE29" s="176">
        <f>COUNTIFS('Full Score'!$H:$H,Sheet1!$AA29,'Full Score'!$J:$J,"ob")</f>
        <v>5</v>
      </c>
      <c r="AF29" s="174">
        <f t="shared" si="0"/>
        <v>10</v>
      </c>
    </row>
    <row r="30" spans="1:32" ht="18.600000000000001" thickBot="1" x14ac:dyDescent="0.5">
      <c r="A30" s="85">
        <v>18</v>
      </c>
      <c r="B30" s="80" t="s">
        <v>324</v>
      </c>
      <c r="C30" s="86" t="s">
        <v>16</v>
      </c>
      <c r="D30" s="99">
        <f>COUNTIFS('Full Score'!$H:$H,Sheet1!$A30,'Full Score'!$J:$J,"s")</f>
        <v>10</v>
      </c>
      <c r="E30" s="91">
        <f>COUNTIFS('Full Score'!$H:$H,Sheet1!$A30,'Full Score'!$J:$J,"s",'Full Score'!$K:$K,"p")</f>
        <v>1</v>
      </c>
      <c r="F30" s="91">
        <f>COUNTIFS('Full Score'!$H:$H,Sheet1!$A30,'Full Score'!$J:$J,"s",'Full Score'!$F:$F,"c")+COUNTIFS('Full Score'!$H:$H,Sheet1!$A30,'Full Score'!$J:$J,"s",'Full Score'!$F:$F,"m")+COUNTIFS('Full Score'!$H:$H,Sheet1!$A30,'Full Score'!$J:$J,"s",'Full Score'!$F:$F,"o")</f>
        <v>2</v>
      </c>
      <c r="G30" s="91">
        <f>COUNTIFS('Full Score'!$H:$H,Sheet1!$A30,'Full Score'!$J:$J,"s",'Full Score'!$K:$K,"m")</f>
        <v>3</v>
      </c>
      <c r="H30" s="100">
        <f t="shared" si="14"/>
        <v>7.5</v>
      </c>
      <c r="I30" s="171">
        <f>COUNTIFS('Full Score'!$H:$H,Sheet1!$A30,'Full Score'!$J:$J,"b")</f>
        <v>14</v>
      </c>
      <c r="J30" s="169">
        <f>COUNTIFS('Full Score'!$H:$H,Sheet1!$A30,'Full Score'!$J:$J,"b",'Full Score'!$K:$K,"p")</f>
        <v>5</v>
      </c>
      <c r="K30" s="169">
        <f>COUNTIFS('Full Score'!$H:$H,Sheet1!$A30,'Full Score'!$J:$J,"b",'Full Score'!$K:$K,"t")</f>
        <v>4</v>
      </c>
      <c r="L30" s="91">
        <f>COUNTIFS('Full Score'!$H:$H,Sheet1!$A30,'Full Score'!$J:$J,"b",'Full Score'!$K:$K,"m")</f>
        <v>4</v>
      </c>
      <c r="M30" s="172">
        <f t="shared" si="15"/>
        <v>39.285714285714285</v>
      </c>
      <c r="N30" s="99">
        <f>COUNTIFS('Full Score'!$H:$H,Sheet1!$A30,'Full Score'!$J:$J,"a")</f>
        <v>5</v>
      </c>
      <c r="O30" s="91">
        <f>COUNTIFS('Full Score'!$H:$H,Sheet1!$A30,'Full Score'!$J:$J,"a",'Full Score'!$K:$K,"p")</f>
        <v>2</v>
      </c>
      <c r="P30" s="91">
        <f>COUNTIFS('Full Score'!$H:$H,Sheet1!$A30,'Full Score'!$J:$J,"a",'Full Score'!$K:$K,"m")</f>
        <v>2</v>
      </c>
      <c r="Q30" s="100">
        <f t="shared" si="16"/>
        <v>0</v>
      </c>
      <c r="R30" s="90">
        <f>COUNTIFS('Full Score'!$H:$H,Sheet1!$A30,'Full Score'!$J:$J,"r")</f>
        <v>3</v>
      </c>
      <c r="S30" s="91">
        <f>COUNTIFS('Full Score'!$H:$H,Sheet1!$A30,'Full Score'!$J:$J,"r",'Full Score'!$K:$K,"a")</f>
        <v>1</v>
      </c>
      <c r="T30" s="91">
        <f>COUNTIFS('Full Score'!$H:$H,Sheet1!$A30,'Full Score'!$J:$J,"r",'Full Score'!$K:$K,"b")</f>
        <v>1</v>
      </c>
      <c r="U30" s="92">
        <f t="shared" si="17"/>
        <v>50</v>
      </c>
      <c r="V30" s="99">
        <f>COUNTIFS('Full Score'!$H:$H,Sheet1!$A30,'Full Score'!$J:$J,"d")</f>
        <v>1</v>
      </c>
      <c r="W30" s="91">
        <f>COUNTIFS('Full Score'!$H:$H,Sheet1!$A30,'Full Score'!$J:$J,"d",'Full Score'!$K:$K,"m")</f>
        <v>0</v>
      </c>
      <c r="X30" s="100">
        <f t="shared" si="18"/>
        <v>100</v>
      </c>
      <c r="Y30" s="93">
        <f>COUNTIFS('Full Score'!$H:$H,Sheet1!$A30,'Full Score'!$J:$J,"m")</f>
        <v>0</v>
      </c>
      <c r="Z30" s="55" t="s">
        <v>145</v>
      </c>
      <c r="AA30" s="74" t="s">
        <v>28</v>
      </c>
      <c r="AB30" s="98">
        <f>SUM(AB24:AB29)</f>
        <v>8</v>
      </c>
      <c r="AC30" s="98">
        <f t="shared" ref="AC30:AE30" si="19">SUM(AC24:AC29)</f>
        <v>3</v>
      </c>
      <c r="AD30" s="98">
        <f t="shared" si="19"/>
        <v>5</v>
      </c>
      <c r="AE30" s="173">
        <f t="shared" si="19"/>
        <v>9</v>
      </c>
      <c r="AF30" s="72">
        <f t="shared" si="0"/>
        <v>25</v>
      </c>
    </row>
    <row r="31" spans="1:32" x14ac:dyDescent="0.45">
      <c r="A31" s="85">
        <v>10</v>
      </c>
      <c r="B31" s="80" t="s">
        <v>325</v>
      </c>
      <c r="C31" s="86" t="s">
        <v>46</v>
      </c>
      <c r="D31" s="99">
        <f>COUNTIFS('Full Score'!$H:$H,Sheet1!$A31,'Full Score'!$J:$J,"s")</f>
        <v>0</v>
      </c>
      <c r="E31" s="91">
        <f>COUNTIFS('Full Score'!$H:$H,Sheet1!$A31,'Full Score'!$J:$J,"s",'Full Score'!$K:$K,"p")</f>
        <v>0</v>
      </c>
      <c r="F31" s="91">
        <f>COUNTIFS('Full Score'!$H:$H,Sheet1!$A31,'Full Score'!$J:$J,"s",'Full Score'!$F:$F,"c")+COUNTIFS('Full Score'!$H:$H,Sheet1!$A31,'Full Score'!$J:$J,"s",'Full Score'!$F:$F,"m")+COUNTIFS('Full Score'!$H:$H,Sheet1!$A31,'Full Score'!$J:$J,"s",'Full Score'!$F:$F,"o")</f>
        <v>0</v>
      </c>
      <c r="G31" s="91">
        <f>COUNTIFS('Full Score'!$H:$H,Sheet1!$A31,'Full Score'!$J:$J,"s",'Full Score'!$K:$K,"m")</f>
        <v>0</v>
      </c>
      <c r="H31" s="100" t="e">
        <f t="shared" si="14"/>
        <v>#DIV/0!</v>
      </c>
      <c r="I31" s="90">
        <f>COUNTIFS('Full Score'!$H:$H,Sheet1!$A31,'Full Score'!$J:$J,"b")</f>
        <v>0</v>
      </c>
      <c r="J31" s="91">
        <f>COUNTIFS('Full Score'!$H:$H,Sheet1!$A31,'Full Score'!$J:$J,"b",'Full Score'!$K:$K,"p")</f>
        <v>0</v>
      </c>
      <c r="K31" s="91">
        <f>COUNTIFS('Full Score'!$H:$H,Sheet1!$A31,'Full Score'!$J:$J,"b",'Full Score'!$K:$K,"t")</f>
        <v>0</v>
      </c>
      <c r="L31" s="91">
        <f>COUNTIFS('Full Score'!$H:$H,Sheet1!$A31,'Full Score'!$J:$J,"b",'Full Score'!$K:$K,"m")</f>
        <v>0</v>
      </c>
      <c r="M31" s="92" t="e">
        <f t="shared" si="15"/>
        <v>#DIV/0!</v>
      </c>
      <c r="N31" s="99">
        <f>COUNTIFS('Full Score'!$H:$H,Sheet1!$A31,'Full Score'!$J:$J,"a")</f>
        <v>0</v>
      </c>
      <c r="O31" s="91">
        <f>COUNTIFS('Full Score'!$H:$H,Sheet1!$A31,'Full Score'!$J:$J,"a",'Full Score'!$K:$K,"p")</f>
        <v>0</v>
      </c>
      <c r="P31" s="91">
        <f>COUNTIFS('Full Score'!$H:$H,Sheet1!$A31,'Full Score'!$J:$J,"a",'Full Score'!$K:$K,"m")</f>
        <v>0</v>
      </c>
      <c r="Q31" s="100" t="e">
        <f t="shared" si="16"/>
        <v>#DIV/0!</v>
      </c>
      <c r="R31" s="162">
        <f>COUNTIFS('Full Score'!$H:$H,Sheet1!$A31,'Full Score'!$J:$J,"r")</f>
        <v>18</v>
      </c>
      <c r="S31" s="160">
        <f>COUNTIFS('Full Score'!$H:$H,Sheet1!$A31,'Full Score'!$J:$J,"r",'Full Score'!$K:$K,"a")</f>
        <v>4</v>
      </c>
      <c r="T31" s="169">
        <f>COUNTIFS('Full Score'!$H:$H,Sheet1!$A31,'Full Score'!$J:$J,"r",'Full Score'!$K:$K,"b")</f>
        <v>7</v>
      </c>
      <c r="U31" s="92">
        <f t="shared" si="17"/>
        <v>41.666666666666664</v>
      </c>
      <c r="V31" s="168">
        <f>COUNTIFS('Full Score'!$H:$H,Sheet1!$A31,'Full Score'!$J:$J,"d")</f>
        <v>17</v>
      </c>
      <c r="W31" s="91">
        <f>COUNTIFS('Full Score'!$H:$H,Sheet1!$A31,'Full Score'!$J:$J,"d",'Full Score'!$K:$K,"m")</f>
        <v>3</v>
      </c>
      <c r="X31" s="170">
        <f t="shared" si="18"/>
        <v>82.35294117647058</v>
      </c>
      <c r="Y31" s="93">
        <f>COUNTIFS('Full Score'!$H:$H,Sheet1!$A31,'Full Score'!$J:$J,"m")</f>
        <v>0</v>
      </c>
      <c r="Z31" s="55"/>
      <c r="AA31" s="61" t="s">
        <v>5</v>
      </c>
      <c r="AB31" s="62" t="s">
        <v>29</v>
      </c>
      <c r="AC31" s="62" t="s">
        <v>30</v>
      </c>
      <c r="AD31" s="62" t="s">
        <v>31</v>
      </c>
      <c r="AE31" s="63" t="s">
        <v>12</v>
      </c>
      <c r="AF31" s="72">
        <f t="shared" si="0"/>
        <v>0</v>
      </c>
    </row>
    <row r="32" spans="1:32" x14ac:dyDescent="0.45">
      <c r="A32" s="85"/>
      <c r="B32" s="80"/>
      <c r="C32" s="86"/>
      <c r="D32" s="72"/>
      <c r="E32" s="80"/>
      <c r="F32" s="80"/>
      <c r="G32" s="80"/>
      <c r="H32" s="101"/>
      <c r="I32" s="85"/>
      <c r="J32" s="80"/>
      <c r="K32" s="80"/>
      <c r="L32" s="80"/>
      <c r="M32" s="86"/>
      <c r="N32" s="72"/>
      <c r="O32" s="80"/>
      <c r="P32" s="80"/>
      <c r="Q32" s="101"/>
      <c r="R32" s="85"/>
      <c r="S32" s="80"/>
      <c r="T32" s="80"/>
      <c r="U32" s="86"/>
      <c r="V32" s="72"/>
      <c r="W32" s="80"/>
      <c r="X32" s="101"/>
      <c r="Y32" s="94"/>
      <c r="Z32" s="55"/>
      <c r="AA32" s="64" t="s">
        <v>79</v>
      </c>
      <c r="AB32" s="80">
        <f>COUNTIFS('Full Score'!$H:$H,Sheet1!$AA14,'Full Score'!$E:$E,"ab")</f>
        <v>3</v>
      </c>
      <c r="AC32" s="80">
        <f>COUNTIFS('Full Score'!$H:$H,Sheet1!$AA14,'Full Score'!$E:$E,"sb")</f>
        <v>2</v>
      </c>
      <c r="AD32" s="80">
        <f>COUNTIFS('Full Score'!$H:$H,Sheet1!$AA14,'Full Score'!$E:$E,"bb")</f>
        <v>3</v>
      </c>
      <c r="AE32" s="86">
        <f>COUNTIFS('Full Score'!$H:$H,Sheet1!$AA14,'Full Score'!$E:$E,"ob")</f>
        <v>0</v>
      </c>
      <c r="AF32" s="163">
        <f>SUM(AB32:AE32)</f>
        <v>8</v>
      </c>
    </row>
    <row r="33" spans="1:32" x14ac:dyDescent="0.45">
      <c r="A33" s="85"/>
      <c r="B33" s="80"/>
      <c r="C33" s="86"/>
      <c r="D33" s="72"/>
      <c r="E33" s="80"/>
      <c r="F33" s="80"/>
      <c r="G33" s="80"/>
      <c r="H33" s="101"/>
      <c r="I33" s="85"/>
      <c r="J33" s="80"/>
      <c r="K33" s="80"/>
      <c r="L33" s="80"/>
      <c r="M33" s="86"/>
      <c r="N33" s="72"/>
      <c r="O33" s="80"/>
      <c r="P33" s="80"/>
      <c r="Q33" s="101"/>
      <c r="R33" s="85"/>
      <c r="S33" s="80"/>
      <c r="T33" s="80"/>
      <c r="U33" s="86"/>
      <c r="V33" s="72"/>
      <c r="W33" s="80"/>
      <c r="X33" s="101"/>
      <c r="Y33" s="94"/>
      <c r="Z33" s="55"/>
      <c r="AA33" s="64" t="s">
        <v>80</v>
      </c>
      <c r="AB33" s="80">
        <f>COUNTIFS('Full Score'!$H:$H,Sheet1!$AA15,'Full Score'!$E:$E,"ab")</f>
        <v>0</v>
      </c>
      <c r="AC33" s="80">
        <f>COUNTIFS('Full Score'!$H:$H,Sheet1!$AA15,'Full Score'!$E:$E,"sb")</f>
        <v>1</v>
      </c>
      <c r="AD33" s="80">
        <f>COUNTIFS('Full Score'!$H:$H,Sheet1!$AA15,'Full Score'!$E:$E,"bb")</f>
        <v>1</v>
      </c>
      <c r="AE33" s="86">
        <f>COUNTIFS('Full Score'!$H:$H,Sheet1!$AA15,'Full Score'!$E:$E,"ob")</f>
        <v>2</v>
      </c>
      <c r="AF33" s="72">
        <f t="shared" ref="AF33:AF37" si="20">SUM(AB33:AE33)</f>
        <v>4</v>
      </c>
    </row>
    <row r="34" spans="1:32" ht="18.600000000000001" thickBot="1" x14ac:dyDescent="0.5">
      <c r="A34" s="85"/>
      <c r="B34" s="80"/>
      <c r="C34" s="86"/>
      <c r="D34" s="102"/>
      <c r="E34" s="103"/>
      <c r="F34" s="103"/>
      <c r="G34" s="103"/>
      <c r="H34" s="87"/>
      <c r="I34" s="85"/>
      <c r="J34" s="80"/>
      <c r="K34" s="80"/>
      <c r="L34" s="80"/>
      <c r="M34" s="86"/>
      <c r="N34" s="72"/>
      <c r="O34" s="80"/>
      <c r="P34" s="80"/>
      <c r="Q34" s="101"/>
      <c r="R34" s="85"/>
      <c r="S34" s="80"/>
      <c r="T34" s="80"/>
      <c r="U34" s="86"/>
      <c r="V34" s="72"/>
      <c r="W34" s="80"/>
      <c r="X34" s="101"/>
      <c r="Y34" s="94"/>
      <c r="Z34" s="55"/>
      <c r="AA34" s="64" t="s">
        <v>81</v>
      </c>
      <c r="AB34" s="80">
        <f>COUNTIFS('Full Score'!$H:$H,Sheet1!$AA16,'Full Score'!$E:$E,"ab")</f>
        <v>2</v>
      </c>
      <c r="AC34" s="80">
        <f>COUNTIFS('Full Score'!$H:$H,Sheet1!$AA16,'Full Score'!$E:$E,"sb")</f>
        <v>0</v>
      </c>
      <c r="AD34" s="80">
        <f>COUNTIFS('Full Score'!$H:$H,Sheet1!$AA16,'Full Score'!$E:$E,"bb")</f>
        <v>0</v>
      </c>
      <c r="AE34" s="86">
        <f>COUNTIFS('Full Score'!$H:$H,Sheet1!$AA16,'Full Score'!$E:$E,"ob")</f>
        <v>0</v>
      </c>
      <c r="AF34" s="72">
        <f t="shared" si="20"/>
        <v>2</v>
      </c>
    </row>
    <row r="35" spans="1:32" ht="18.600000000000001" thickBot="1" x14ac:dyDescent="0.5">
      <c r="A35" s="66"/>
      <c r="B35" s="67" t="s">
        <v>24</v>
      </c>
      <c r="C35" s="69"/>
      <c r="D35" s="104">
        <f>SUM(D23:D34)</f>
        <v>85</v>
      </c>
      <c r="E35" s="105">
        <f t="shared" ref="E35:T35" si="21">SUM(E23:E34)</f>
        <v>2</v>
      </c>
      <c r="F35" s="105">
        <f t="shared" si="21"/>
        <v>22</v>
      </c>
      <c r="G35" s="105">
        <f t="shared" si="21"/>
        <v>16</v>
      </c>
      <c r="H35" s="106">
        <f t="shared" si="9"/>
        <v>4.117647058823529</v>
      </c>
      <c r="I35" s="66">
        <f>SUM(I23:I34)</f>
        <v>48</v>
      </c>
      <c r="J35" s="67">
        <f t="shared" ref="J35:L35" si="22">SUM(J23:J34)</f>
        <v>9</v>
      </c>
      <c r="K35" s="67">
        <f t="shared" si="22"/>
        <v>9</v>
      </c>
      <c r="L35" s="67">
        <f t="shared" si="22"/>
        <v>20</v>
      </c>
      <c r="M35" s="69">
        <f>(J35*100+(I35-J35-K35-L35)*50+K35*25-L35*25)/I35</f>
        <v>23.4375</v>
      </c>
      <c r="N35" s="70">
        <f>SUM(N23:N34)</f>
        <v>97</v>
      </c>
      <c r="O35" s="67">
        <f t="shared" si="21"/>
        <v>46</v>
      </c>
      <c r="P35" s="67">
        <f t="shared" si="21"/>
        <v>18</v>
      </c>
      <c r="Q35" s="68">
        <f t="shared" ref="Q35" si="23">(O35-P35)*100/N35</f>
        <v>28.865979381443299</v>
      </c>
      <c r="R35" s="66">
        <f t="shared" si="21"/>
        <v>76</v>
      </c>
      <c r="S35" s="67">
        <f t="shared" si="21"/>
        <v>28</v>
      </c>
      <c r="T35" s="67">
        <f t="shared" si="21"/>
        <v>16</v>
      </c>
      <c r="U35" s="69">
        <f t="shared" si="11"/>
        <v>47.368421052631582</v>
      </c>
      <c r="V35" s="70">
        <f>SUM(V23:V34)</f>
        <v>56</v>
      </c>
      <c r="W35" s="67">
        <f>SUM(W23:W34)</f>
        <v>18</v>
      </c>
      <c r="X35" s="68">
        <f>(V35-W35)/V35*100</f>
        <v>67.857142857142861</v>
      </c>
      <c r="Y35" s="158">
        <f>SUM(Y23:Y34)</f>
        <v>2</v>
      </c>
      <c r="Z35" s="55"/>
      <c r="AA35" s="64" t="s">
        <v>82</v>
      </c>
      <c r="AB35" s="80">
        <f>COUNTIFS('Full Score'!$H:$H,Sheet1!$AA17,'Full Score'!$E:$E,"ab")</f>
        <v>1</v>
      </c>
      <c r="AC35" s="80">
        <f>COUNTIFS('Full Score'!$H:$H,Sheet1!$AA17,'Full Score'!$E:$E,"sb")</f>
        <v>2</v>
      </c>
      <c r="AD35" s="177">
        <f>COUNTIFS('Full Score'!$H:$H,Sheet1!$AA17,'Full Score'!$E:$E,"bb")</f>
        <v>4</v>
      </c>
      <c r="AE35" s="175">
        <f>COUNTIFS('Full Score'!$H:$H,Sheet1!$AA17,'Full Score'!$E:$E,"ob")</f>
        <v>4</v>
      </c>
      <c r="AF35" s="174">
        <f t="shared" si="20"/>
        <v>11</v>
      </c>
    </row>
    <row r="36" spans="1:32" x14ac:dyDescent="0.45">
      <c r="A36" s="55">
        <f>COUNT(A23:A34)</f>
        <v>9</v>
      </c>
      <c r="B36" s="55"/>
      <c r="C36" s="55"/>
      <c r="D36" s="55">
        <f>D35/($A$36-COUNTIFS($C$23:$C$34,"L"))</f>
        <v>10.625</v>
      </c>
      <c r="E36" s="55">
        <f t="shared" ref="E36:Y36" si="24">E35/$A$36</f>
        <v>0.22222222222222221</v>
      </c>
      <c r="F36" s="55">
        <f t="shared" si="24"/>
        <v>2.4444444444444446</v>
      </c>
      <c r="G36" s="55">
        <f t="shared" si="24"/>
        <v>1.7777777777777777</v>
      </c>
      <c r="H36" s="55"/>
      <c r="I36" s="55">
        <f>I35/($A$36-COUNTIFS($C$23:$C$34,"L"))</f>
        <v>6</v>
      </c>
      <c r="J36" s="55">
        <f t="shared" si="24"/>
        <v>1</v>
      </c>
      <c r="K36" s="55">
        <f t="shared" si="24"/>
        <v>1</v>
      </c>
      <c r="L36" s="55">
        <f t="shared" si="24"/>
        <v>2.2222222222222223</v>
      </c>
      <c r="M36" s="55"/>
      <c r="N36" s="55">
        <f>N35/($A$36-COUNTIFS($C$23:$C$34,"L"))</f>
        <v>12.125</v>
      </c>
      <c r="O36" s="55">
        <f t="shared" si="24"/>
        <v>5.1111111111111107</v>
      </c>
      <c r="P36" s="55">
        <f t="shared" si="24"/>
        <v>2</v>
      </c>
      <c r="Q36" s="55"/>
      <c r="R36" s="55">
        <f t="shared" si="24"/>
        <v>8.4444444444444446</v>
      </c>
      <c r="S36" s="55">
        <f t="shared" si="24"/>
        <v>3.1111111111111112</v>
      </c>
      <c r="T36" s="55">
        <f t="shared" si="24"/>
        <v>1.7777777777777777</v>
      </c>
      <c r="U36" s="55"/>
      <c r="V36" s="55">
        <f t="shared" si="24"/>
        <v>6.2222222222222223</v>
      </c>
      <c r="W36" s="55">
        <f t="shared" si="24"/>
        <v>2</v>
      </c>
      <c r="X36" s="55"/>
      <c r="Y36" s="55">
        <f t="shared" si="24"/>
        <v>0.22222222222222221</v>
      </c>
      <c r="Z36" s="55"/>
      <c r="AA36" s="64" t="s">
        <v>83</v>
      </c>
      <c r="AB36" s="80">
        <f>COUNTIFS('Full Score'!$H:$H,Sheet1!$AA18,'Full Score'!$E:$E,"ab")</f>
        <v>1</v>
      </c>
      <c r="AC36" s="80">
        <f>COUNTIFS('Full Score'!$H:$H,Sheet1!$AA18,'Full Score'!$E:$E,"sb")</f>
        <v>2</v>
      </c>
      <c r="AD36" s="80">
        <f>COUNTIFS('Full Score'!$H:$H,Sheet1!$AA18,'Full Score'!$E:$E,"bb")</f>
        <v>0</v>
      </c>
      <c r="AE36" s="86">
        <f>COUNTIFS('Full Score'!$H:$H,Sheet1!$AA18,'Full Score'!$E:$E,"ob")</f>
        <v>1</v>
      </c>
      <c r="AF36" s="72">
        <f t="shared" si="20"/>
        <v>4</v>
      </c>
    </row>
    <row r="37" spans="1:32" ht="18.600000000000001" thickBot="1" x14ac:dyDescent="0.5">
      <c r="A37" s="55"/>
      <c r="B37" s="55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66" t="s">
        <v>84</v>
      </c>
      <c r="AB37" s="88">
        <f>COUNTIFS('Full Score'!$H:$H,Sheet1!$AA19,'Full Score'!$E:$E,"ab")</f>
        <v>2</v>
      </c>
      <c r="AC37" s="88">
        <f>COUNTIFS('Full Score'!$H:$H,Sheet1!$AA19,'Full Score'!$E:$E,"sb")</f>
        <v>0</v>
      </c>
      <c r="AD37" s="88">
        <f>COUNTIFS('Full Score'!$H:$H,Sheet1!$AA19,'Full Score'!$E:$E,"bb")</f>
        <v>3</v>
      </c>
      <c r="AE37" s="89">
        <f>COUNTIFS('Full Score'!$H:$H,Sheet1!$AA19,'Full Score'!$E:$E,"ob")</f>
        <v>0</v>
      </c>
      <c r="AF37" s="163">
        <f t="shared" si="20"/>
        <v>5</v>
      </c>
    </row>
    <row r="38" spans="1:32" x14ac:dyDescent="0.45">
      <c r="A38" s="55"/>
      <c r="B38" s="55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73" t="s">
        <v>28</v>
      </c>
      <c r="AB38" s="160">
        <f>SUM(AB32:AB37)</f>
        <v>9</v>
      </c>
      <c r="AC38" s="160">
        <f t="shared" ref="AC38:AE38" si="25">SUM(AC32:AC37)</f>
        <v>7</v>
      </c>
      <c r="AD38" s="169">
        <f t="shared" si="25"/>
        <v>11</v>
      </c>
      <c r="AE38" s="160">
        <f t="shared" si="25"/>
        <v>7</v>
      </c>
      <c r="AF38" s="160">
        <f>SUM(AF32:AF37)</f>
        <v>34</v>
      </c>
    </row>
  </sheetData>
  <mergeCells count="10">
    <mergeCell ref="V5:X5"/>
    <mergeCell ref="V21:X21"/>
    <mergeCell ref="D5:H5"/>
    <mergeCell ref="N5:Q5"/>
    <mergeCell ref="R5:U5"/>
    <mergeCell ref="D21:H21"/>
    <mergeCell ref="N21:Q21"/>
    <mergeCell ref="R21:U21"/>
    <mergeCell ref="I5:M5"/>
    <mergeCell ref="I21:M21"/>
  </mergeCells>
  <phoneticPr fontId="1"/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F8627-1AC5-45CE-B51A-C5E46D40284F}">
  <dimension ref="A1:AF99"/>
  <sheetViews>
    <sheetView zoomScale="80" zoomScaleNormal="80" workbookViewId="0">
      <selection activeCell="D8" sqref="D8:F99"/>
    </sheetView>
  </sheetViews>
  <sheetFormatPr defaultRowHeight="18" x14ac:dyDescent="0.45"/>
  <cols>
    <col min="1" max="1" width="13" bestFit="1" customWidth="1"/>
    <col min="8" max="16" width="6.796875" customWidth="1"/>
    <col min="23" max="33" width="6.3984375" customWidth="1"/>
  </cols>
  <sheetData>
    <row r="1" spans="1:22" x14ac:dyDescent="0.45">
      <c r="A1" t="str">
        <f>Sheet1!B2</f>
        <v>ANK</v>
      </c>
    </row>
    <row r="2" spans="1:22" x14ac:dyDescent="0.45">
      <c r="A2" s="65" t="s">
        <v>90</v>
      </c>
      <c r="B2" s="1" t="s">
        <v>326</v>
      </c>
      <c r="R2" s="81" t="s">
        <v>3</v>
      </c>
    </row>
    <row r="3" spans="1:22" x14ac:dyDescent="0.45">
      <c r="A3" s="65" t="s">
        <v>18</v>
      </c>
      <c r="B3" s="1">
        <v>9</v>
      </c>
      <c r="R3" s="65" t="s">
        <v>90</v>
      </c>
      <c r="S3" s="1"/>
    </row>
    <row r="4" spans="1:22" x14ac:dyDescent="0.45">
      <c r="A4" s="65" t="s">
        <v>116</v>
      </c>
      <c r="B4" s="1" t="s">
        <v>327</v>
      </c>
      <c r="R4" s="65" t="s">
        <v>18</v>
      </c>
      <c r="S4" s="1">
        <v>2</v>
      </c>
    </row>
    <row r="5" spans="1:22" x14ac:dyDescent="0.45">
      <c r="A5" t="s">
        <v>120</v>
      </c>
      <c r="B5">
        <f>COUNTIFS('Full Score'!$C:$C,Team1!$B$3,'Full Score'!$D:$D,Team1!$B$4,'Full Score'!$E:$E,"a")</f>
        <v>1</v>
      </c>
    </row>
    <row r="6" spans="1:22" x14ac:dyDescent="0.45">
      <c r="B6" t="s">
        <v>117</v>
      </c>
      <c r="C6" t="s">
        <v>118</v>
      </c>
      <c r="D6" t="s">
        <v>119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Score'!$C:$C,Team1!$B$3,'Full Score'!$D:$D,Team1!$B$4,'Full Score'!$E:$E,"a",'Full Score'!$G:$G,Team1!$A7)*5,COUNTIFS('Full Score'!$A:$A,Team1!$B$2,'Full Score'!$C:$C,Team1!$B$3,'Full Score'!$D:$D,Team1!$B$4,'Full Score'!$E:$E,"a",'Full Score'!$G:$G,Team1!$A7)*5)</f>
        <v>0</v>
      </c>
      <c r="E7">
        <f>IF($B$2="All",COUNTIFS('Full Score'!$C:$C,Team1!$B$3,'Full Score'!$D:$D,Team1!$B$4,'Full Score'!$E:$E,"a",'Full Score'!$F:$F,"p",'Full Score'!$G:$G,Team1!$A7)*3,COUNTIFS('Full Score'!$A:$A,Team1!$B$2,'Full Score'!$C:$C,Team1!$B$3,'Full Score'!$D:$D,Team1!$B$4,'Full Score'!$E:$E,"a",'Full Score'!$F:$F,"p",'Full Score'!$G:$G,Team1!$A7)*3)</f>
        <v>0</v>
      </c>
      <c r="F7">
        <f>IF($B$2="All",COUNTIFS('Full Score'!$C:$C,Team1!$B$3,'Full Score'!$D:$D,Team1!$B$4,'Full Score'!$E:$E,"a",'Full Score'!$F:$F,"m",'Full Score'!$G:$G,Team1!$A7)*3,COUNTIFS('Full Score'!$A:$A,Team1!$B$2,'Full Score'!$C:$C,Team1!$B$3,'Full Score'!$D:$D,Team1!$B$4,'Full Score'!$E:$E,"a",'Full Score'!$F:$F,"m",'Full Score'!$G:$G,Team1!$A7)*3)</f>
        <v>0</v>
      </c>
      <c r="S7" t="s">
        <v>117</v>
      </c>
      <c r="T7" t="s">
        <v>118</v>
      </c>
      <c r="U7" t="s">
        <v>119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Score'!$C:$C,Team1!$S$4,'Full Score'!$E:$E,"s",'Full Score'!$G:$G,Team1!R8)*5,COUNTIFS('Full Score'!$A:$A,Team1!$S$3,'Full Score'!$C:$C,Team1!$S$4,'Full Score'!$E:$E,"s",'Full Score'!$G:$G,Team1!R8)*5)</f>
        <v>0</v>
      </c>
      <c r="V8">
        <f>COUNTIFS('Full Score'!$A:$A,Team1!$S$3,'Full Score'!$C:$C,Team1!$S$4,'Full Score'!$E:$E,"s",'Full Score'!$G:$G,Team1!R8,'Full Score'!$K:$K,"c")*3+COUNTIFS('Full Score'!$A:$A,Team1!$S$3,'Full Score'!$C:$C,Team1!$S$4,'Full Score'!$E:$E,"s",'Full Score'!$G:$G,Team1!R8,'Full Score'!$K:$K,"o")*3+COUNTIFS('Full Score'!$A:$A,Team1!$S$3,'Full Score'!$C:$C,Team1!$S$4,'Full Score'!$E:$E,"s",'Full Score'!$G:$G,Team1!R8,'Full Score'!$K:$K,"m")*3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45">
      <c r="A23">
        <v>63</v>
      </c>
      <c r="B23">
        <v>4.5</v>
      </c>
      <c r="C23">
        <v>6.5</v>
      </c>
      <c r="H23" s="80">
        <v>5</v>
      </c>
      <c r="I23" s="80">
        <v>4</v>
      </c>
      <c r="J23" s="80">
        <v>3</v>
      </c>
      <c r="K23" s="80">
        <v>2</v>
      </c>
      <c r="L23" s="80">
        <v>1</v>
      </c>
      <c r="M23" s="80">
        <v>0</v>
      </c>
      <c r="N23" s="80" t="s">
        <v>121</v>
      </c>
      <c r="O23" s="80" t="s">
        <v>122</v>
      </c>
      <c r="P23" s="80" t="s">
        <v>123</v>
      </c>
      <c r="R23">
        <v>62</v>
      </c>
      <c r="S23">
        <v>3.5</v>
      </c>
      <c r="T23">
        <v>6.5</v>
      </c>
      <c r="X23" s="114"/>
      <c r="Y23" s="114"/>
      <c r="Z23" s="114"/>
      <c r="AA23" s="114"/>
      <c r="AB23" s="114"/>
      <c r="AC23" s="114"/>
      <c r="AD23" s="114"/>
      <c r="AE23" s="114"/>
      <c r="AF23" s="114"/>
    </row>
    <row r="24" spans="1:32" x14ac:dyDescent="0.45">
      <c r="A24">
        <v>64</v>
      </c>
      <c r="B24">
        <v>5.5</v>
      </c>
      <c r="C24">
        <v>6.5</v>
      </c>
      <c r="H24" s="113" t="s">
        <v>124</v>
      </c>
      <c r="I24" s="113"/>
      <c r="J24" s="113"/>
      <c r="K24" s="113"/>
      <c r="L24" s="113"/>
      <c r="M24" s="113"/>
      <c r="N24" s="113"/>
      <c r="O24" s="113"/>
      <c r="P24" s="113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125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126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127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125</v>
      </c>
      <c r="B97">
        <v>1.5</v>
      </c>
      <c r="C97">
        <v>9.5</v>
      </c>
    </row>
    <row r="98" spans="1:3" x14ac:dyDescent="0.45">
      <c r="A98" t="s">
        <v>126</v>
      </c>
      <c r="B98">
        <v>4.5</v>
      </c>
      <c r="C98">
        <v>9.5</v>
      </c>
    </row>
    <row r="99" spans="1:3" x14ac:dyDescent="0.45">
      <c r="A99" t="s">
        <v>127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showInputMessage="1" showErrorMessage="1" sqref="B2" xr:uid="{F460D60F-66CE-4AAA-AFBB-353D2D87666A}">
      <formula1>"Set1,Set2,Set3,Set4,Set5,All"</formula1>
    </dataValidation>
    <dataValidation type="list" allowBlank="1" showInputMessage="1" showErrorMessage="1" sqref="B4" xr:uid="{2248270F-3C66-419A-9040-13E124F5F0D2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7EA3CE9C-9F24-4946-8B75-3D3AD2852A9C}">
          <x14:formula1>
            <xm:f>Sheet1!$A$7:$A$18</xm:f>
          </x14:formula1>
          <xm:sqref>B3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162982-A229-425F-9F66-B60058CAB546}">
  <dimension ref="A1:AF99"/>
  <sheetViews>
    <sheetView zoomScale="80" zoomScaleNormal="80" workbookViewId="0">
      <selection activeCell="D8" sqref="D8:F99"/>
    </sheetView>
  </sheetViews>
  <sheetFormatPr defaultRowHeight="18" x14ac:dyDescent="0.45"/>
  <cols>
    <col min="1" max="1" width="13" bestFit="1" customWidth="1"/>
    <col min="8" max="16" width="6.796875" customWidth="1"/>
    <col min="24" max="32" width="7" customWidth="1"/>
  </cols>
  <sheetData>
    <row r="1" spans="1:22" x14ac:dyDescent="0.45">
      <c r="A1" t="str">
        <f>Sheet1!B3</f>
        <v>PIA</v>
      </c>
    </row>
    <row r="2" spans="1:22" x14ac:dyDescent="0.45">
      <c r="A2" s="65" t="s">
        <v>90</v>
      </c>
      <c r="B2" s="1" t="s">
        <v>326</v>
      </c>
      <c r="R2" s="81" t="s">
        <v>3</v>
      </c>
    </row>
    <row r="3" spans="1:22" x14ac:dyDescent="0.45">
      <c r="A3" s="65" t="s">
        <v>18</v>
      </c>
      <c r="B3" s="1">
        <v>9</v>
      </c>
      <c r="R3" s="65" t="s">
        <v>90</v>
      </c>
      <c r="S3" s="1"/>
    </row>
    <row r="4" spans="1:22" x14ac:dyDescent="0.45">
      <c r="A4" s="65" t="s">
        <v>116</v>
      </c>
      <c r="B4" s="1">
        <v>51</v>
      </c>
      <c r="R4" s="65" t="s">
        <v>18</v>
      </c>
      <c r="S4" s="1"/>
    </row>
    <row r="5" spans="1:22" x14ac:dyDescent="0.45">
      <c r="A5" t="s">
        <v>120</v>
      </c>
      <c r="B5">
        <f>COUNTIFS('Full Score'!$H:$H,Team2!$B$3,'Full Score'!$I:$I,Team2!$B$4,'Full Score'!$J:$J,"a")</f>
        <v>11</v>
      </c>
    </row>
    <row r="6" spans="1:22" x14ac:dyDescent="0.45">
      <c r="B6" t="s">
        <v>117</v>
      </c>
      <c r="C6" t="s">
        <v>118</v>
      </c>
      <c r="D6" t="s">
        <v>119</v>
      </c>
    </row>
    <row r="7" spans="1:22" x14ac:dyDescent="0.45">
      <c r="A7">
        <v>11</v>
      </c>
      <c r="B7">
        <v>0.5</v>
      </c>
      <c r="C7">
        <v>8.5</v>
      </c>
      <c r="D7">
        <f>IF($B$2="All",COUNTIFS('Full Score'!$H:$H,Team2!$B$3,'Full Score'!$I:$I,Team2!$B$4,'Full Score'!$J:$J,"a",'Full Score'!$L:$L,Team2!$A7)*5,COUNTIFS('Full Score'!$A:$A,Team2!$B$2,'Full Score'!$H:$H,Team2!$B$3,'Full Score'!$I:$I,Team2!$B$4,'Full Score'!$J:$J,"a",'Full Score'!$L:$L,Team2!$A7)*5)</f>
        <v>0</v>
      </c>
      <c r="E7">
        <f>IF($B$2="All",COUNTIFS('Full Score'!$H:$H,Team2!$B$3,'Full Score'!$I:$I,Team2!$B$4,'Full Score'!$J:$J,"a",'Full Score'!$K:$K,"p",'Full Score'!$L:$L,Team2!$A7)*3,COUNTIFS('Full Score'!$A:$A,Team2!$B$2,'Full Score'!$H:$H,Team2!$B$3,'Full Score'!$I:$I,Team2!$B$4,'Full Score'!$J:$J,"a",'Full Score'!$K:$K,"p",'Full Score'!$L:$L,Team2!$A7)*3)</f>
        <v>0</v>
      </c>
      <c r="F7">
        <f>IF($B$2="All",COUNTIFS('Full Score'!$H:$H,Team2!$B$3,'Full Score'!$I:$I,Team2!$B$4,'Full Score'!$J:$J,"a",'Full Score'!$K:$K,"m",'Full Score'!$L:$L,Team2!$A7)*3,COUNTIFS('Full Score'!$A:$A,Team2!$B$2,'Full Score'!$H:$H,Team2!$B$3,'Full Score'!$I:$I,Team2!$B$4,'Full Score'!$J:$J,"a",'Full Score'!$K:$K,"m",'Full Score'!$L:$L,Team2!$A7)*3)</f>
        <v>0</v>
      </c>
      <c r="S7" t="s">
        <v>117</v>
      </c>
      <c r="T7" t="s">
        <v>118</v>
      </c>
      <c r="U7" t="s">
        <v>119</v>
      </c>
    </row>
    <row r="8" spans="1:22" x14ac:dyDescent="0.45">
      <c r="A8">
        <v>16</v>
      </c>
      <c r="B8">
        <v>1.5</v>
      </c>
      <c r="C8">
        <v>8.5</v>
      </c>
      <c r="R8">
        <v>11</v>
      </c>
      <c r="S8">
        <v>0.5</v>
      </c>
      <c r="T8">
        <v>8.5</v>
      </c>
      <c r="U8">
        <f>IF($S$3="",COUNTIFS('Full Score'!$H:$H,Team2!$S$4,'Full Score'!$J:$J,"s",'Full Score'!$L:$L,Team2!R8)*5,COUNTIFS('Full Score'!$A:$A,Team2!$S$3,'Full Score'!$H:$H,Team2!$S$4,'Full Score'!$J:$J,"s",'Full Score'!$L:$L,Team2!R8)*5)</f>
        <v>0</v>
      </c>
      <c r="V8">
        <f>COUNTIFS('Full Score'!$A:$A,Team2!$S$3,'Full Score'!$H:$H,Team2!$S$4,'Full Score'!$J:$J,"s",'Full Score'!$L:$L,Team2!R8,'Full Score'!$F:$F,"c")*3+COUNTIFS('Full Score'!$A:$A,Team2!$S$3,'Full Score'!$H:$H,Team2!$S$4,'Full Score'!$J:$J,"s",'Full Score'!$L:$L,Team2!R8,'Full Score'!$F:$F,"o")*3+COUNTIFS('Full Score'!$A:$A,Team2!$S$3,'Full Score'!$H:$H,Team2!$S$4,'Full Score'!$J:$J,"s",'Full Score'!$L:$L,Team2!R8,'Full Score'!$F:$F,"m")*3</f>
        <v>0</v>
      </c>
    </row>
    <row r="9" spans="1:22" x14ac:dyDescent="0.45">
      <c r="A9">
        <v>15</v>
      </c>
      <c r="B9">
        <v>2.5</v>
      </c>
      <c r="C9">
        <v>8.5</v>
      </c>
      <c r="R9">
        <v>16</v>
      </c>
      <c r="S9">
        <v>1.5</v>
      </c>
      <c r="T9">
        <v>8.5</v>
      </c>
    </row>
    <row r="10" spans="1:22" x14ac:dyDescent="0.45">
      <c r="A10">
        <v>19</v>
      </c>
      <c r="B10">
        <v>0.5</v>
      </c>
      <c r="C10">
        <v>7.5</v>
      </c>
      <c r="R10">
        <v>15</v>
      </c>
      <c r="S10">
        <v>2.5</v>
      </c>
      <c r="T10">
        <v>8.5</v>
      </c>
    </row>
    <row r="11" spans="1:22" x14ac:dyDescent="0.45">
      <c r="A11">
        <v>18</v>
      </c>
      <c r="B11">
        <v>1.5</v>
      </c>
      <c r="C11">
        <v>7.5</v>
      </c>
      <c r="R11">
        <v>19</v>
      </c>
      <c r="S11">
        <v>0.5</v>
      </c>
      <c r="T11">
        <v>7.5</v>
      </c>
    </row>
    <row r="12" spans="1:22" x14ac:dyDescent="0.45">
      <c r="A12">
        <v>17</v>
      </c>
      <c r="B12">
        <v>2.5</v>
      </c>
      <c r="C12">
        <v>7.5</v>
      </c>
      <c r="R12">
        <v>18</v>
      </c>
      <c r="S12">
        <v>1.5</v>
      </c>
      <c r="T12">
        <v>7.5</v>
      </c>
    </row>
    <row r="13" spans="1:22" x14ac:dyDescent="0.45">
      <c r="A13">
        <v>12</v>
      </c>
      <c r="B13">
        <v>0.5</v>
      </c>
      <c r="C13">
        <v>6.5</v>
      </c>
      <c r="R13">
        <v>17</v>
      </c>
      <c r="S13">
        <v>2.5</v>
      </c>
      <c r="T13">
        <v>7.5</v>
      </c>
    </row>
    <row r="14" spans="1:22" x14ac:dyDescent="0.45">
      <c r="A14">
        <v>13</v>
      </c>
      <c r="B14">
        <v>1.5</v>
      </c>
      <c r="C14">
        <v>6.5</v>
      </c>
      <c r="R14">
        <v>12</v>
      </c>
      <c r="S14">
        <v>0.5</v>
      </c>
      <c r="T14">
        <v>6.5</v>
      </c>
    </row>
    <row r="15" spans="1:22" x14ac:dyDescent="0.45">
      <c r="A15">
        <v>14</v>
      </c>
      <c r="B15">
        <v>2.5</v>
      </c>
      <c r="C15">
        <v>6.5</v>
      </c>
      <c r="R15">
        <v>13</v>
      </c>
      <c r="S15">
        <v>1.5</v>
      </c>
      <c r="T15">
        <v>6.5</v>
      </c>
    </row>
    <row r="16" spans="1:22" x14ac:dyDescent="0.45">
      <c r="A16">
        <v>61</v>
      </c>
      <c r="B16">
        <v>3.5</v>
      </c>
      <c r="C16">
        <v>8.5</v>
      </c>
      <c r="R16">
        <v>14</v>
      </c>
      <c r="S16">
        <v>2.5</v>
      </c>
      <c r="T16">
        <v>6.5</v>
      </c>
    </row>
    <row r="17" spans="1:32" x14ac:dyDescent="0.45">
      <c r="A17">
        <v>66</v>
      </c>
      <c r="B17">
        <v>4.5</v>
      </c>
      <c r="C17">
        <v>8.5</v>
      </c>
      <c r="R17">
        <v>61</v>
      </c>
      <c r="S17">
        <v>3.5</v>
      </c>
      <c r="T17">
        <v>8.5</v>
      </c>
    </row>
    <row r="18" spans="1:32" x14ac:dyDescent="0.45">
      <c r="A18">
        <v>65</v>
      </c>
      <c r="B18">
        <v>5.5</v>
      </c>
      <c r="C18">
        <v>8.5</v>
      </c>
      <c r="R18">
        <v>66</v>
      </c>
      <c r="S18">
        <v>4.5</v>
      </c>
      <c r="T18">
        <v>8.5</v>
      </c>
    </row>
    <row r="19" spans="1:32" x14ac:dyDescent="0.45">
      <c r="A19">
        <v>69</v>
      </c>
      <c r="B19">
        <v>3.5</v>
      </c>
      <c r="C19">
        <v>7.5</v>
      </c>
      <c r="R19">
        <v>65</v>
      </c>
      <c r="S19">
        <v>5.5</v>
      </c>
      <c r="T19">
        <v>8.5</v>
      </c>
    </row>
    <row r="20" spans="1:32" x14ac:dyDescent="0.45">
      <c r="A20">
        <v>68</v>
      </c>
      <c r="B20">
        <v>4.5</v>
      </c>
      <c r="C20">
        <v>7.5</v>
      </c>
      <c r="R20">
        <v>69</v>
      </c>
      <c r="S20">
        <v>3.5</v>
      </c>
      <c r="T20">
        <v>7.5</v>
      </c>
    </row>
    <row r="21" spans="1:32" x14ac:dyDescent="0.45">
      <c r="A21">
        <v>67</v>
      </c>
      <c r="B21">
        <v>5.5</v>
      </c>
      <c r="C21">
        <v>7.5</v>
      </c>
      <c r="R21">
        <v>68</v>
      </c>
      <c r="S21">
        <v>4.5</v>
      </c>
      <c r="T21">
        <v>7.5</v>
      </c>
    </row>
    <row r="22" spans="1:32" x14ac:dyDescent="0.45">
      <c r="A22">
        <v>62</v>
      </c>
      <c r="B22">
        <v>3.5</v>
      </c>
      <c r="C22">
        <v>6.5</v>
      </c>
      <c r="R22">
        <v>67</v>
      </c>
      <c r="S22">
        <v>5.5</v>
      </c>
      <c r="T22">
        <v>7.5</v>
      </c>
      <c r="X22" s="80"/>
      <c r="Y22" s="80"/>
      <c r="Z22" s="80"/>
      <c r="AA22" s="80"/>
      <c r="AB22" s="80"/>
      <c r="AC22" s="80"/>
      <c r="AD22" s="80"/>
      <c r="AE22" s="80"/>
      <c r="AF22" s="80"/>
    </row>
    <row r="23" spans="1:32" x14ac:dyDescent="0.45">
      <c r="A23">
        <v>63</v>
      </c>
      <c r="B23">
        <v>4.5</v>
      </c>
      <c r="C23">
        <v>6.5</v>
      </c>
      <c r="H23" s="80">
        <v>5</v>
      </c>
      <c r="I23" s="80">
        <v>4</v>
      </c>
      <c r="J23" s="80">
        <v>3</v>
      </c>
      <c r="K23" s="80">
        <v>2</v>
      </c>
      <c r="L23" s="80">
        <v>1</v>
      </c>
      <c r="M23" s="80">
        <v>0</v>
      </c>
      <c r="N23" s="80" t="s">
        <v>7</v>
      </c>
      <c r="O23" s="80" t="s">
        <v>8</v>
      </c>
      <c r="P23" s="80" t="s">
        <v>123</v>
      </c>
      <c r="R23">
        <v>62</v>
      </c>
      <c r="S23">
        <v>3.5</v>
      </c>
      <c r="T23">
        <v>6.5</v>
      </c>
      <c r="X23" s="114"/>
      <c r="Y23" s="114"/>
      <c r="Z23" s="114"/>
      <c r="AA23" s="114"/>
      <c r="AB23" s="114"/>
      <c r="AC23" s="114"/>
      <c r="AD23" s="114"/>
      <c r="AE23" s="114"/>
      <c r="AF23" s="114"/>
    </row>
    <row r="24" spans="1:32" x14ac:dyDescent="0.45">
      <c r="A24">
        <v>64</v>
      </c>
      <c r="B24">
        <v>5.5</v>
      </c>
      <c r="C24">
        <v>6.5</v>
      </c>
      <c r="H24" s="113" t="s">
        <v>124</v>
      </c>
      <c r="I24" s="113"/>
      <c r="J24" s="113"/>
      <c r="K24" s="113"/>
      <c r="L24" s="113"/>
      <c r="M24" s="113"/>
      <c r="N24" s="113"/>
      <c r="O24" s="113"/>
      <c r="P24" s="113"/>
      <c r="R24">
        <v>63</v>
      </c>
      <c r="S24">
        <v>4.5</v>
      </c>
      <c r="T24">
        <v>6.5</v>
      </c>
    </row>
    <row r="25" spans="1:32" x14ac:dyDescent="0.45">
      <c r="A25">
        <v>51</v>
      </c>
      <c r="B25">
        <v>6.5</v>
      </c>
      <c r="C25">
        <v>8.5</v>
      </c>
      <c r="R25">
        <v>64</v>
      </c>
      <c r="S25">
        <v>5.5</v>
      </c>
      <c r="T25">
        <v>6.5</v>
      </c>
    </row>
    <row r="26" spans="1:32" x14ac:dyDescent="0.45">
      <c r="A26">
        <v>56</v>
      </c>
      <c r="B26">
        <v>7.5</v>
      </c>
      <c r="C26">
        <v>8.5</v>
      </c>
      <c r="R26">
        <v>51</v>
      </c>
      <c r="S26">
        <v>6.5</v>
      </c>
      <c r="T26">
        <v>8.5</v>
      </c>
    </row>
    <row r="27" spans="1:32" x14ac:dyDescent="0.45">
      <c r="A27">
        <v>55</v>
      </c>
      <c r="B27">
        <v>8.5</v>
      </c>
      <c r="C27">
        <v>8.5</v>
      </c>
      <c r="R27">
        <v>56</v>
      </c>
      <c r="S27">
        <v>7.5</v>
      </c>
      <c r="T27">
        <v>8.5</v>
      </c>
    </row>
    <row r="28" spans="1:32" x14ac:dyDescent="0.45">
      <c r="A28">
        <v>59</v>
      </c>
      <c r="B28">
        <v>6.5</v>
      </c>
      <c r="C28">
        <v>7.5</v>
      </c>
      <c r="R28">
        <v>55</v>
      </c>
      <c r="S28">
        <v>8.5</v>
      </c>
      <c r="T28">
        <v>8.5</v>
      </c>
    </row>
    <row r="29" spans="1:32" x14ac:dyDescent="0.45">
      <c r="A29">
        <v>58</v>
      </c>
      <c r="B29">
        <v>7.5</v>
      </c>
      <c r="C29">
        <v>7.5</v>
      </c>
      <c r="R29">
        <v>59</v>
      </c>
      <c r="S29">
        <v>6.5</v>
      </c>
      <c r="T29">
        <v>7.5</v>
      </c>
    </row>
    <row r="30" spans="1:32" x14ac:dyDescent="0.45">
      <c r="A30">
        <v>57</v>
      </c>
      <c r="B30">
        <v>8.5</v>
      </c>
      <c r="C30">
        <v>7.5</v>
      </c>
      <c r="R30">
        <v>58</v>
      </c>
      <c r="S30">
        <v>7.5</v>
      </c>
      <c r="T30">
        <v>7.5</v>
      </c>
    </row>
    <row r="31" spans="1:32" x14ac:dyDescent="0.45">
      <c r="A31">
        <v>52</v>
      </c>
      <c r="B31">
        <v>6.5</v>
      </c>
      <c r="C31">
        <v>6.5</v>
      </c>
      <c r="R31">
        <v>57</v>
      </c>
      <c r="S31">
        <v>8.5</v>
      </c>
      <c r="T31">
        <v>7.5</v>
      </c>
    </row>
    <row r="32" spans="1:32" x14ac:dyDescent="0.45">
      <c r="A32">
        <v>53</v>
      </c>
      <c r="B32">
        <v>7.5</v>
      </c>
      <c r="C32">
        <v>6.5</v>
      </c>
      <c r="R32">
        <v>52</v>
      </c>
      <c r="S32">
        <v>6.5</v>
      </c>
      <c r="T32">
        <v>6.5</v>
      </c>
    </row>
    <row r="33" spans="1:20" x14ac:dyDescent="0.45">
      <c r="A33">
        <v>54</v>
      </c>
      <c r="B33">
        <v>8.5</v>
      </c>
      <c r="C33">
        <v>6.5</v>
      </c>
      <c r="R33">
        <v>53</v>
      </c>
      <c r="S33">
        <v>7.5</v>
      </c>
      <c r="T33">
        <v>6.5</v>
      </c>
    </row>
    <row r="34" spans="1:20" x14ac:dyDescent="0.45">
      <c r="A34">
        <v>91</v>
      </c>
      <c r="B34">
        <v>0.5</v>
      </c>
      <c r="C34">
        <v>5.5</v>
      </c>
      <c r="R34">
        <v>54</v>
      </c>
      <c r="S34">
        <v>8.5</v>
      </c>
      <c r="T34">
        <v>6.5</v>
      </c>
    </row>
    <row r="35" spans="1:20" x14ac:dyDescent="0.45">
      <c r="A35">
        <v>96</v>
      </c>
      <c r="B35">
        <v>1.5</v>
      </c>
      <c r="C35">
        <v>5.5</v>
      </c>
      <c r="R35">
        <v>91</v>
      </c>
      <c r="S35">
        <v>0.5</v>
      </c>
      <c r="T35">
        <v>5.5</v>
      </c>
    </row>
    <row r="36" spans="1:20" x14ac:dyDescent="0.45">
      <c r="A36">
        <v>95</v>
      </c>
      <c r="B36">
        <v>2.5</v>
      </c>
      <c r="C36">
        <v>5.5</v>
      </c>
      <c r="R36">
        <v>96</v>
      </c>
      <c r="S36">
        <v>1.5</v>
      </c>
      <c r="T36">
        <v>5.5</v>
      </c>
    </row>
    <row r="37" spans="1:20" x14ac:dyDescent="0.45">
      <c r="A37">
        <v>99</v>
      </c>
      <c r="B37">
        <v>0.5</v>
      </c>
      <c r="C37">
        <v>4.5</v>
      </c>
      <c r="R37">
        <v>95</v>
      </c>
      <c r="S37">
        <v>2.5</v>
      </c>
      <c r="T37">
        <v>5.5</v>
      </c>
    </row>
    <row r="38" spans="1:20" x14ac:dyDescent="0.45">
      <c r="A38">
        <v>98</v>
      </c>
      <c r="B38">
        <v>1.5</v>
      </c>
      <c r="C38">
        <v>4.5</v>
      </c>
      <c r="R38">
        <v>99</v>
      </c>
      <c r="S38">
        <v>0.5</v>
      </c>
      <c r="T38">
        <v>4.5</v>
      </c>
    </row>
    <row r="39" spans="1:20" x14ac:dyDescent="0.45">
      <c r="A39">
        <v>97</v>
      </c>
      <c r="B39">
        <v>2.5</v>
      </c>
      <c r="C39">
        <v>4.5</v>
      </c>
      <c r="R39">
        <v>98</v>
      </c>
      <c r="S39">
        <v>1.5</v>
      </c>
      <c r="T39">
        <v>4.5</v>
      </c>
    </row>
    <row r="40" spans="1:20" x14ac:dyDescent="0.45">
      <c r="A40">
        <v>92</v>
      </c>
      <c r="B40">
        <v>0.5</v>
      </c>
      <c r="C40">
        <v>3.5</v>
      </c>
      <c r="R40">
        <v>97</v>
      </c>
      <c r="S40">
        <v>2.5</v>
      </c>
      <c r="T40">
        <v>4.5</v>
      </c>
    </row>
    <row r="41" spans="1:20" x14ac:dyDescent="0.45">
      <c r="A41">
        <v>93</v>
      </c>
      <c r="B41">
        <v>1.5</v>
      </c>
      <c r="C41">
        <v>3.5</v>
      </c>
      <c r="R41">
        <v>92</v>
      </c>
      <c r="S41">
        <v>0.5</v>
      </c>
      <c r="T41">
        <v>3.5</v>
      </c>
    </row>
    <row r="42" spans="1:20" x14ac:dyDescent="0.45">
      <c r="A42">
        <v>94</v>
      </c>
      <c r="B42">
        <v>2.5</v>
      </c>
      <c r="C42">
        <v>3.5</v>
      </c>
      <c r="R42">
        <v>93</v>
      </c>
      <c r="S42">
        <v>1.5</v>
      </c>
      <c r="T42">
        <v>3.5</v>
      </c>
    </row>
    <row r="43" spans="1:20" x14ac:dyDescent="0.45">
      <c r="A43">
        <v>81</v>
      </c>
      <c r="B43">
        <v>3.5</v>
      </c>
      <c r="C43">
        <v>5.5</v>
      </c>
      <c r="R43">
        <v>94</v>
      </c>
      <c r="S43">
        <v>2.5</v>
      </c>
      <c r="T43">
        <v>3.5</v>
      </c>
    </row>
    <row r="44" spans="1:20" x14ac:dyDescent="0.45">
      <c r="A44">
        <v>86</v>
      </c>
      <c r="B44">
        <v>4.5</v>
      </c>
      <c r="C44">
        <v>5.5</v>
      </c>
      <c r="R44">
        <v>81</v>
      </c>
      <c r="S44">
        <v>3.5</v>
      </c>
      <c r="T44">
        <v>5.5</v>
      </c>
    </row>
    <row r="45" spans="1:20" x14ac:dyDescent="0.45">
      <c r="A45">
        <v>85</v>
      </c>
      <c r="B45">
        <v>5.5</v>
      </c>
      <c r="C45">
        <v>5.5</v>
      </c>
      <c r="R45">
        <v>86</v>
      </c>
      <c r="S45">
        <v>4.5</v>
      </c>
      <c r="T45">
        <v>5.5</v>
      </c>
    </row>
    <row r="46" spans="1:20" x14ac:dyDescent="0.45">
      <c r="A46">
        <v>89</v>
      </c>
      <c r="B46">
        <v>3.5</v>
      </c>
      <c r="C46">
        <v>4.5</v>
      </c>
      <c r="R46">
        <v>85</v>
      </c>
      <c r="S46">
        <v>5.5</v>
      </c>
      <c r="T46">
        <v>5.5</v>
      </c>
    </row>
    <row r="47" spans="1:20" x14ac:dyDescent="0.45">
      <c r="A47">
        <v>88</v>
      </c>
      <c r="B47">
        <v>4.5</v>
      </c>
      <c r="C47">
        <v>4.5</v>
      </c>
      <c r="R47">
        <v>89</v>
      </c>
      <c r="S47">
        <v>3.5</v>
      </c>
      <c r="T47">
        <v>4.5</v>
      </c>
    </row>
    <row r="48" spans="1:20" x14ac:dyDescent="0.45">
      <c r="A48">
        <v>87</v>
      </c>
      <c r="B48">
        <v>5.5</v>
      </c>
      <c r="C48">
        <v>4.5</v>
      </c>
      <c r="R48">
        <v>88</v>
      </c>
      <c r="S48">
        <v>4.5</v>
      </c>
      <c r="T48">
        <v>4.5</v>
      </c>
    </row>
    <row r="49" spans="1:20" x14ac:dyDescent="0.45">
      <c r="A49">
        <v>82</v>
      </c>
      <c r="B49">
        <v>3.5</v>
      </c>
      <c r="C49">
        <v>3.5</v>
      </c>
      <c r="R49">
        <v>87</v>
      </c>
      <c r="S49">
        <v>5.5</v>
      </c>
      <c r="T49">
        <v>4.5</v>
      </c>
    </row>
    <row r="50" spans="1:20" x14ac:dyDescent="0.45">
      <c r="A50">
        <v>83</v>
      </c>
      <c r="B50">
        <v>4.5</v>
      </c>
      <c r="C50">
        <v>3.5</v>
      </c>
      <c r="R50">
        <v>82</v>
      </c>
      <c r="S50">
        <v>3.5</v>
      </c>
      <c r="T50">
        <v>3.5</v>
      </c>
    </row>
    <row r="51" spans="1:20" x14ac:dyDescent="0.45">
      <c r="A51">
        <v>84</v>
      </c>
      <c r="B51">
        <v>5.5</v>
      </c>
      <c r="C51">
        <v>3.5</v>
      </c>
      <c r="R51">
        <v>83</v>
      </c>
      <c r="S51">
        <v>4.5</v>
      </c>
      <c r="T51">
        <v>3.5</v>
      </c>
    </row>
    <row r="52" spans="1:20" x14ac:dyDescent="0.45">
      <c r="A52">
        <v>71</v>
      </c>
      <c r="B52">
        <v>6.5</v>
      </c>
      <c r="C52">
        <v>5.5</v>
      </c>
      <c r="R52">
        <v>84</v>
      </c>
      <c r="S52">
        <v>5.5</v>
      </c>
      <c r="T52">
        <v>3.5</v>
      </c>
    </row>
    <row r="53" spans="1:20" x14ac:dyDescent="0.45">
      <c r="A53">
        <v>76</v>
      </c>
      <c r="B53">
        <v>7.5</v>
      </c>
      <c r="C53">
        <v>5.5</v>
      </c>
      <c r="R53">
        <v>71</v>
      </c>
      <c r="S53">
        <v>6.5</v>
      </c>
      <c r="T53">
        <v>5.5</v>
      </c>
    </row>
    <row r="54" spans="1:20" x14ac:dyDescent="0.45">
      <c r="A54">
        <v>75</v>
      </c>
      <c r="B54">
        <v>8.5</v>
      </c>
      <c r="C54">
        <v>5.5</v>
      </c>
      <c r="R54">
        <v>76</v>
      </c>
      <c r="S54">
        <v>7.5</v>
      </c>
      <c r="T54">
        <v>5.5</v>
      </c>
    </row>
    <row r="55" spans="1:20" x14ac:dyDescent="0.45">
      <c r="A55">
        <v>79</v>
      </c>
      <c r="B55">
        <v>6.5</v>
      </c>
      <c r="C55">
        <v>4.5</v>
      </c>
      <c r="R55">
        <v>75</v>
      </c>
      <c r="S55">
        <v>8.5</v>
      </c>
      <c r="T55">
        <v>5.5</v>
      </c>
    </row>
    <row r="56" spans="1:20" x14ac:dyDescent="0.45">
      <c r="A56">
        <v>78</v>
      </c>
      <c r="B56">
        <v>7.5</v>
      </c>
      <c r="C56">
        <v>4.5</v>
      </c>
      <c r="R56">
        <v>79</v>
      </c>
      <c r="S56">
        <v>6.5</v>
      </c>
      <c r="T56">
        <v>4.5</v>
      </c>
    </row>
    <row r="57" spans="1:20" x14ac:dyDescent="0.45">
      <c r="A57">
        <v>77</v>
      </c>
      <c r="B57">
        <v>8.5</v>
      </c>
      <c r="C57">
        <v>4.5</v>
      </c>
      <c r="R57">
        <v>78</v>
      </c>
      <c r="S57">
        <v>7.5</v>
      </c>
      <c r="T57">
        <v>4.5</v>
      </c>
    </row>
    <row r="58" spans="1:20" x14ac:dyDescent="0.45">
      <c r="A58">
        <v>72</v>
      </c>
      <c r="B58">
        <v>6.5</v>
      </c>
      <c r="C58">
        <v>3.5</v>
      </c>
      <c r="R58">
        <v>77</v>
      </c>
      <c r="S58">
        <v>8.5</v>
      </c>
      <c r="T58">
        <v>4.5</v>
      </c>
    </row>
    <row r="59" spans="1:20" x14ac:dyDescent="0.45">
      <c r="A59">
        <v>73</v>
      </c>
      <c r="B59">
        <v>7.5</v>
      </c>
      <c r="C59">
        <v>3.5</v>
      </c>
      <c r="R59">
        <v>72</v>
      </c>
      <c r="S59">
        <v>6.5</v>
      </c>
      <c r="T59">
        <v>3.5</v>
      </c>
    </row>
    <row r="60" spans="1:20" x14ac:dyDescent="0.45">
      <c r="A60">
        <v>74</v>
      </c>
      <c r="B60">
        <v>8.5</v>
      </c>
      <c r="C60">
        <v>3.5</v>
      </c>
      <c r="R60">
        <v>73</v>
      </c>
      <c r="S60">
        <v>7.5</v>
      </c>
      <c r="T60">
        <v>3.5</v>
      </c>
    </row>
    <row r="61" spans="1:20" x14ac:dyDescent="0.45">
      <c r="A61">
        <v>21</v>
      </c>
      <c r="B61">
        <v>0.5</v>
      </c>
      <c r="C61">
        <v>2.5</v>
      </c>
      <c r="R61">
        <v>74</v>
      </c>
      <c r="S61">
        <v>8.5</v>
      </c>
      <c r="T61">
        <v>3.5</v>
      </c>
    </row>
    <row r="62" spans="1:20" x14ac:dyDescent="0.45">
      <c r="A62">
        <v>26</v>
      </c>
      <c r="B62">
        <v>1.5</v>
      </c>
      <c r="C62">
        <v>2.5</v>
      </c>
      <c r="R62">
        <v>21</v>
      </c>
      <c r="S62">
        <v>0.5</v>
      </c>
      <c r="T62">
        <v>2.5</v>
      </c>
    </row>
    <row r="63" spans="1:20" x14ac:dyDescent="0.45">
      <c r="A63">
        <v>25</v>
      </c>
      <c r="B63">
        <v>2.5</v>
      </c>
      <c r="C63">
        <v>2.5</v>
      </c>
      <c r="R63">
        <v>26</v>
      </c>
      <c r="S63">
        <v>1.5</v>
      </c>
      <c r="T63">
        <v>2.5</v>
      </c>
    </row>
    <row r="64" spans="1:20" x14ac:dyDescent="0.45">
      <c r="A64">
        <v>29</v>
      </c>
      <c r="B64">
        <v>0.5</v>
      </c>
      <c r="C64">
        <v>1.5</v>
      </c>
      <c r="R64">
        <v>25</v>
      </c>
      <c r="S64">
        <v>2.5</v>
      </c>
      <c r="T64">
        <v>2.5</v>
      </c>
    </row>
    <row r="65" spans="1:20" x14ac:dyDescent="0.45">
      <c r="A65">
        <v>28</v>
      </c>
      <c r="B65">
        <v>1.5</v>
      </c>
      <c r="C65">
        <v>1.5</v>
      </c>
      <c r="R65">
        <v>29</v>
      </c>
      <c r="S65">
        <v>0.5</v>
      </c>
      <c r="T65">
        <v>1.5</v>
      </c>
    </row>
    <row r="66" spans="1:20" x14ac:dyDescent="0.45">
      <c r="A66">
        <v>27</v>
      </c>
      <c r="B66">
        <v>2.5</v>
      </c>
      <c r="C66">
        <v>1.5</v>
      </c>
      <c r="R66">
        <v>28</v>
      </c>
      <c r="S66">
        <v>1.5</v>
      </c>
      <c r="T66">
        <v>1.5</v>
      </c>
    </row>
    <row r="67" spans="1:20" x14ac:dyDescent="0.45">
      <c r="A67">
        <v>22</v>
      </c>
      <c r="B67">
        <v>0.5</v>
      </c>
      <c r="C67">
        <v>0.5</v>
      </c>
      <c r="R67">
        <v>27</v>
      </c>
      <c r="S67">
        <v>2.5</v>
      </c>
      <c r="T67">
        <v>1.5</v>
      </c>
    </row>
    <row r="68" spans="1:20" x14ac:dyDescent="0.45">
      <c r="A68">
        <v>23</v>
      </c>
      <c r="B68">
        <v>1.5</v>
      </c>
      <c r="C68">
        <v>0.5</v>
      </c>
      <c r="R68">
        <v>22</v>
      </c>
      <c r="S68">
        <v>0.5</v>
      </c>
      <c r="T68">
        <v>0.5</v>
      </c>
    </row>
    <row r="69" spans="1:20" x14ac:dyDescent="0.45">
      <c r="A69">
        <v>24</v>
      </c>
      <c r="B69">
        <v>2.5</v>
      </c>
      <c r="C69">
        <v>0.5</v>
      </c>
      <c r="R69">
        <v>23</v>
      </c>
      <c r="S69">
        <v>1.5</v>
      </c>
      <c r="T69">
        <v>0.5</v>
      </c>
    </row>
    <row r="70" spans="1:20" x14ac:dyDescent="0.45">
      <c r="A70">
        <v>31</v>
      </c>
      <c r="B70">
        <v>3.5</v>
      </c>
      <c r="C70">
        <v>2.5</v>
      </c>
      <c r="R70">
        <v>24</v>
      </c>
      <c r="S70">
        <v>2.5</v>
      </c>
      <c r="T70">
        <v>0.5</v>
      </c>
    </row>
    <row r="71" spans="1:20" x14ac:dyDescent="0.45">
      <c r="A71">
        <v>36</v>
      </c>
      <c r="B71">
        <v>4.5</v>
      </c>
      <c r="C71">
        <v>2.5</v>
      </c>
      <c r="R71">
        <v>31</v>
      </c>
      <c r="S71">
        <v>3.5</v>
      </c>
      <c r="T71">
        <v>2.5</v>
      </c>
    </row>
    <row r="72" spans="1:20" x14ac:dyDescent="0.45">
      <c r="A72">
        <v>35</v>
      </c>
      <c r="B72">
        <v>5.5</v>
      </c>
      <c r="C72">
        <v>2.5</v>
      </c>
      <c r="R72">
        <v>36</v>
      </c>
      <c r="S72">
        <v>4.5</v>
      </c>
      <c r="T72">
        <v>2.5</v>
      </c>
    </row>
    <row r="73" spans="1:20" x14ac:dyDescent="0.45">
      <c r="A73">
        <v>39</v>
      </c>
      <c r="B73">
        <v>3.5</v>
      </c>
      <c r="C73">
        <v>1.5</v>
      </c>
      <c r="R73">
        <v>35</v>
      </c>
      <c r="S73">
        <v>5.5</v>
      </c>
      <c r="T73">
        <v>2.5</v>
      </c>
    </row>
    <row r="74" spans="1:20" x14ac:dyDescent="0.45">
      <c r="A74">
        <v>38</v>
      </c>
      <c r="B74">
        <v>4.5</v>
      </c>
      <c r="C74">
        <v>1.5</v>
      </c>
      <c r="R74">
        <v>39</v>
      </c>
      <c r="S74">
        <v>3.5</v>
      </c>
      <c r="T74">
        <v>1.5</v>
      </c>
    </row>
    <row r="75" spans="1:20" x14ac:dyDescent="0.45">
      <c r="A75">
        <v>37</v>
      </c>
      <c r="B75">
        <v>5.5</v>
      </c>
      <c r="C75">
        <v>1.5</v>
      </c>
      <c r="R75">
        <v>38</v>
      </c>
      <c r="S75">
        <v>4.5</v>
      </c>
      <c r="T75">
        <v>1.5</v>
      </c>
    </row>
    <row r="76" spans="1:20" x14ac:dyDescent="0.45">
      <c r="A76">
        <v>32</v>
      </c>
      <c r="B76">
        <v>3.5</v>
      </c>
      <c r="C76">
        <v>0.5</v>
      </c>
      <c r="R76">
        <v>37</v>
      </c>
      <c r="S76">
        <v>5.5</v>
      </c>
      <c r="T76">
        <v>1.5</v>
      </c>
    </row>
    <row r="77" spans="1:20" x14ac:dyDescent="0.45">
      <c r="A77">
        <v>33</v>
      </c>
      <c r="B77">
        <v>4.5</v>
      </c>
      <c r="C77">
        <v>0.5</v>
      </c>
      <c r="R77">
        <v>32</v>
      </c>
      <c r="S77">
        <v>3.5</v>
      </c>
      <c r="T77">
        <v>0.5</v>
      </c>
    </row>
    <row r="78" spans="1:20" x14ac:dyDescent="0.45">
      <c r="A78">
        <v>34</v>
      </c>
      <c r="B78">
        <v>5.5</v>
      </c>
      <c r="C78">
        <v>0.5</v>
      </c>
      <c r="R78">
        <v>33</v>
      </c>
      <c r="S78">
        <v>4.5</v>
      </c>
      <c r="T78">
        <v>0.5</v>
      </c>
    </row>
    <row r="79" spans="1:20" x14ac:dyDescent="0.45">
      <c r="A79">
        <v>41</v>
      </c>
      <c r="B79">
        <v>6.5</v>
      </c>
      <c r="C79">
        <v>2.5</v>
      </c>
      <c r="R79">
        <v>34</v>
      </c>
      <c r="S79">
        <v>5.5</v>
      </c>
      <c r="T79">
        <v>0.5</v>
      </c>
    </row>
    <row r="80" spans="1:20" x14ac:dyDescent="0.45">
      <c r="A80">
        <v>46</v>
      </c>
      <c r="B80">
        <v>7.5</v>
      </c>
      <c r="C80">
        <v>2.5</v>
      </c>
      <c r="R80">
        <v>41</v>
      </c>
      <c r="S80">
        <v>6.5</v>
      </c>
      <c r="T80">
        <v>2.5</v>
      </c>
    </row>
    <row r="81" spans="1:20" x14ac:dyDescent="0.45">
      <c r="A81">
        <v>45</v>
      </c>
      <c r="B81">
        <v>8.5</v>
      </c>
      <c r="C81">
        <v>2.5</v>
      </c>
      <c r="R81">
        <v>46</v>
      </c>
      <c r="S81">
        <v>7.5</v>
      </c>
      <c r="T81">
        <v>2.5</v>
      </c>
    </row>
    <row r="82" spans="1:20" x14ac:dyDescent="0.45">
      <c r="A82">
        <v>49</v>
      </c>
      <c r="B82">
        <v>6.5</v>
      </c>
      <c r="C82">
        <v>1.5</v>
      </c>
      <c r="R82">
        <v>45</v>
      </c>
      <c r="S82">
        <v>8.5</v>
      </c>
      <c r="T82">
        <v>2.5</v>
      </c>
    </row>
    <row r="83" spans="1:20" x14ac:dyDescent="0.45">
      <c r="A83">
        <v>48</v>
      </c>
      <c r="B83">
        <v>7.5</v>
      </c>
      <c r="C83">
        <v>1.5</v>
      </c>
      <c r="R83">
        <v>49</v>
      </c>
      <c r="S83">
        <v>6.5</v>
      </c>
      <c r="T83">
        <v>1.5</v>
      </c>
    </row>
    <row r="84" spans="1:20" x14ac:dyDescent="0.45">
      <c r="A84">
        <v>47</v>
      </c>
      <c r="B84">
        <v>8.5</v>
      </c>
      <c r="C84">
        <v>1.5</v>
      </c>
      <c r="R84">
        <v>48</v>
      </c>
      <c r="S84">
        <v>7.5</v>
      </c>
      <c r="T84">
        <v>1.5</v>
      </c>
    </row>
    <row r="85" spans="1:20" x14ac:dyDescent="0.45">
      <c r="A85">
        <v>42</v>
      </c>
      <c r="B85">
        <v>6.5</v>
      </c>
      <c r="C85">
        <v>0.5</v>
      </c>
      <c r="R85">
        <v>47</v>
      </c>
      <c r="S85">
        <v>8.5</v>
      </c>
      <c r="T85">
        <v>1.5</v>
      </c>
    </row>
    <row r="86" spans="1:20" x14ac:dyDescent="0.45">
      <c r="A86">
        <v>43</v>
      </c>
      <c r="B86">
        <v>7.5</v>
      </c>
      <c r="C86">
        <v>0.5</v>
      </c>
      <c r="R86">
        <v>42</v>
      </c>
      <c r="S86">
        <v>6.5</v>
      </c>
      <c r="T86">
        <v>0.5</v>
      </c>
    </row>
    <row r="87" spans="1:20" x14ac:dyDescent="0.45">
      <c r="A87">
        <v>44</v>
      </c>
      <c r="B87">
        <v>8.5</v>
      </c>
      <c r="C87">
        <v>0.5</v>
      </c>
      <c r="R87">
        <v>43</v>
      </c>
      <c r="S87">
        <v>7.5</v>
      </c>
      <c r="T87">
        <v>0.5</v>
      </c>
    </row>
    <row r="88" spans="1:20" x14ac:dyDescent="0.45">
      <c r="A88">
        <v>1</v>
      </c>
      <c r="B88">
        <v>1.5</v>
      </c>
      <c r="C88">
        <v>7.5</v>
      </c>
      <c r="R88">
        <v>44</v>
      </c>
      <c r="S88">
        <v>8.5</v>
      </c>
      <c r="T88">
        <v>0.5</v>
      </c>
    </row>
    <row r="89" spans="1:20" x14ac:dyDescent="0.45">
      <c r="A89">
        <v>6</v>
      </c>
      <c r="B89">
        <v>4.5</v>
      </c>
      <c r="C89">
        <v>7.5</v>
      </c>
      <c r="R89" t="s">
        <v>125</v>
      </c>
      <c r="S89">
        <v>1.5</v>
      </c>
      <c r="T89">
        <v>9.5</v>
      </c>
    </row>
    <row r="90" spans="1:20" x14ac:dyDescent="0.45">
      <c r="A90">
        <v>5</v>
      </c>
      <c r="B90">
        <v>7.5</v>
      </c>
      <c r="C90">
        <v>7.5</v>
      </c>
      <c r="R90" t="s">
        <v>126</v>
      </c>
      <c r="S90">
        <v>4.5</v>
      </c>
      <c r="T90">
        <v>9.5</v>
      </c>
    </row>
    <row r="91" spans="1:20" x14ac:dyDescent="0.45">
      <c r="A91">
        <v>9</v>
      </c>
      <c r="B91">
        <v>1.5</v>
      </c>
      <c r="C91">
        <v>4.5</v>
      </c>
      <c r="R91" t="s">
        <v>127</v>
      </c>
      <c r="S91">
        <v>7.5</v>
      </c>
      <c r="T91">
        <v>9.5</v>
      </c>
    </row>
    <row r="92" spans="1:20" x14ac:dyDescent="0.45">
      <c r="A92">
        <v>8</v>
      </c>
      <c r="B92">
        <v>4.5</v>
      </c>
      <c r="C92">
        <v>4.5</v>
      </c>
    </row>
    <row r="93" spans="1:20" x14ac:dyDescent="0.45">
      <c r="A93">
        <v>7</v>
      </c>
      <c r="B93">
        <v>7.5</v>
      </c>
      <c r="C93">
        <v>4.5</v>
      </c>
    </row>
    <row r="94" spans="1:20" x14ac:dyDescent="0.45">
      <c r="A94">
        <v>2</v>
      </c>
      <c r="B94">
        <v>1.5</v>
      </c>
      <c r="C94">
        <v>1.5</v>
      </c>
    </row>
    <row r="95" spans="1:20" x14ac:dyDescent="0.45">
      <c r="A95">
        <v>3</v>
      </c>
      <c r="B95">
        <v>4.5</v>
      </c>
      <c r="C95">
        <v>1.5</v>
      </c>
    </row>
    <row r="96" spans="1:20" x14ac:dyDescent="0.45">
      <c r="A96">
        <v>4</v>
      </c>
      <c r="B96">
        <v>7.5</v>
      </c>
      <c r="C96">
        <v>1.5</v>
      </c>
    </row>
    <row r="97" spans="1:3" x14ac:dyDescent="0.45">
      <c r="A97" t="s">
        <v>125</v>
      </c>
      <c r="B97">
        <v>1.5</v>
      </c>
      <c r="C97">
        <v>9.5</v>
      </c>
    </row>
    <row r="98" spans="1:3" x14ac:dyDescent="0.45">
      <c r="A98" t="s">
        <v>126</v>
      </c>
      <c r="B98">
        <v>4.5</v>
      </c>
      <c r="C98">
        <v>9.5</v>
      </c>
    </row>
    <row r="99" spans="1:3" x14ac:dyDescent="0.45">
      <c r="A99" t="s">
        <v>127</v>
      </c>
      <c r="B99">
        <v>7.5</v>
      </c>
      <c r="C99">
        <v>9.5</v>
      </c>
    </row>
  </sheetData>
  <mergeCells count="2">
    <mergeCell ref="H24:P24"/>
    <mergeCell ref="X23:AF23"/>
  </mergeCells>
  <phoneticPr fontId="1"/>
  <dataValidations count="2">
    <dataValidation type="list" allowBlank="1" showInputMessage="1" showErrorMessage="1" sqref="B2" xr:uid="{0194663D-1C85-47C9-8520-6B88A6D7B672}">
      <formula1>"Set1,Set2,Set3,Set4,Set5,All"</formula1>
    </dataValidation>
    <dataValidation type="list" allowBlank="1" showInputMessage="1" showErrorMessage="1" sqref="B4" xr:uid="{27E887AD-C84B-4512-A7A9-B898E7642EA4}">
      <formula1>"51,53,11,12,21,22,a1,a2,c1,c2,5*,1*,2*,a*,c*"</formula1>
    </dataValidation>
  </dataValidations>
  <pageMargins left="0.7" right="0.7" top="0.75" bottom="0.75" header="0.3" footer="0.3"/>
  <drawing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602F41F1-3FA5-4B7C-A724-714B99BCE5D0}">
          <x14:formula1>
            <xm:f>Sheet1!$A$23:$A$34</xm:f>
          </x14:formula1>
          <xm:sqref>B3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87CFB-1161-4ABA-A20F-EF155CF0ECEF}">
  <dimension ref="A1:AH94"/>
  <sheetViews>
    <sheetView topLeftCell="A2" zoomScale="80" zoomScaleNormal="80" workbookViewId="0">
      <selection activeCell="Y4" sqref="Y4"/>
    </sheetView>
  </sheetViews>
  <sheetFormatPr defaultRowHeight="18" x14ac:dyDescent="0.45"/>
  <sheetData>
    <row r="1" spans="1:34" x14ac:dyDescent="0.45">
      <c r="A1" t="s">
        <v>128</v>
      </c>
      <c r="D1" t="s">
        <v>7</v>
      </c>
      <c r="E1" t="s">
        <v>8</v>
      </c>
      <c r="F1" t="s">
        <v>123</v>
      </c>
      <c r="G1" t="s">
        <v>7</v>
      </c>
      <c r="H1" t="s">
        <v>8</v>
      </c>
      <c r="I1" t="s">
        <v>123</v>
      </c>
      <c r="J1" t="s">
        <v>129</v>
      </c>
      <c r="U1" t="s">
        <v>90</v>
      </c>
    </row>
    <row r="2" spans="1:34" ht="18.600000000000001" thickBot="1" x14ac:dyDescent="0.5">
      <c r="A2" s="55">
        <v>11</v>
      </c>
      <c r="B2" s="55">
        <v>0.5</v>
      </c>
      <c r="C2" s="55">
        <v>8.5</v>
      </c>
      <c r="D2">
        <v>0</v>
      </c>
      <c r="E2">
        <v>0</v>
      </c>
      <c r="F2">
        <v>0</v>
      </c>
      <c r="G2">
        <v>1</v>
      </c>
      <c r="H2">
        <v>1</v>
      </c>
      <c r="I2">
        <v>0</v>
      </c>
      <c r="J2">
        <v>0</v>
      </c>
      <c r="M2" s="130" t="s">
        <v>130</v>
      </c>
      <c r="N2" s="130"/>
      <c r="O2" s="130"/>
      <c r="P2" s="130"/>
      <c r="Q2" s="130"/>
      <c r="R2" s="130"/>
    </row>
    <row r="3" spans="1:34" x14ac:dyDescent="0.45">
      <c r="A3" s="55">
        <v>16</v>
      </c>
      <c r="B3" s="55">
        <v>1.5</v>
      </c>
      <c r="C3" s="55">
        <v>8.5</v>
      </c>
      <c r="D3">
        <v>0</v>
      </c>
      <c r="E3">
        <v>0</v>
      </c>
      <c r="F3">
        <v>0</v>
      </c>
      <c r="G3">
        <v>2</v>
      </c>
      <c r="H3">
        <v>1</v>
      </c>
      <c r="I3">
        <v>0</v>
      </c>
      <c r="J3">
        <v>0</v>
      </c>
      <c r="M3" s="130"/>
      <c r="N3" s="130"/>
      <c r="O3" s="130"/>
      <c r="P3" s="130"/>
      <c r="Q3" s="130"/>
      <c r="R3" s="130"/>
      <c r="AC3" s="132" t="s">
        <v>132</v>
      </c>
      <c r="AD3" s="133"/>
      <c r="AE3" s="132" t="s">
        <v>133</v>
      </c>
      <c r="AF3" s="133"/>
      <c r="AG3" s="132" t="s">
        <v>134</v>
      </c>
      <c r="AH3" s="133"/>
    </row>
    <row r="4" spans="1:34" ht="18" customHeight="1" x14ac:dyDescent="0.45">
      <c r="A4" s="55">
        <v>15</v>
      </c>
      <c r="B4" s="55">
        <v>2.5</v>
      </c>
      <c r="C4" s="55">
        <v>8.5</v>
      </c>
      <c r="D4">
        <v>0</v>
      </c>
      <c r="E4">
        <v>0</v>
      </c>
      <c r="F4">
        <v>0</v>
      </c>
      <c r="G4">
        <v>1</v>
      </c>
      <c r="H4">
        <v>2</v>
      </c>
      <c r="I4">
        <v>0</v>
      </c>
      <c r="J4">
        <v>0</v>
      </c>
      <c r="AB4" s="134" t="s">
        <v>43</v>
      </c>
      <c r="AC4" s="135">
        <f>(X8+X17)/$X$23</f>
        <v>0.51515151515151514</v>
      </c>
      <c r="AD4" s="136"/>
      <c r="AE4" s="139">
        <f>(X9+X10+X11+X13+X14+X15+X18)/$X$23</f>
        <v>0.23232323232323232</v>
      </c>
      <c r="AF4" s="140"/>
      <c r="AG4" s="143">
        <f>(X12+X16+X19)/$X$23</f>
        <v>0.25252525252525254</v>
      </c>
      <c r="AH4" s="144"/>
    </row>
    <row r="5" spans="1:34" ht="18.600000000000001" customHeight="1" thickBot="1" x14ac:dyDescent="0.5">
      <c r="A5" s="55">
        <v>19</v>
      </c>
      <c r="B5" s="55">
        <v>0.5</v>
      </c>
      <c r="C5" s="55">
        <v>7.5</v>
      </c>
      <c r="D5">
        <v>0</v>
      </c>
      <c r="E5">
        <v>0</v>
      </c>
      <c r="F5">
        <v>0</v>
      </c>
      <c r="G5">
        <v>1</v>
      </c>
      <c r="H5">
        <v>1</v>
      </c>
      <c r="I5">
        <v>0</v>
      </c>
      <c r="J5">
        <v>0</v>
      </c>
      <c r="AB5" s="134"/>
      <c r="AC5" s="137"/>
      <c r="AD5" s="138"/>
      <c r="AE5" s="141"/>
      <c r="AF5" s="142"/>
      <c r="AG5" s="145"/>
      <c r="AH5" s="146"/>
    </row>
    <row r="6" spans="1:34" ht="18" customHeight="1" x14ac:dyDescent="0.45">
      <c r="A6" s="55">
        <v>18</v>
      </c>
      <c r="B6" s="55">
        <v>1.5</v>
      </c>
      <c r="C6" s="55">
        <v>7.5</v>
      </c>
      <c r="D6">
        <v>0</v>
      </c>
      <c r="E6">
        <v>0</v>
      </c>
      <c r="F6">
        <v>1</v>
      </c>
      <c r="G6">
        <v>2</v>
      </c>
      <c r="H6">
        <v>0</v>
      </c>
      <c r="I6">
        <v>0</v>
      </c>
      <c r="J6">
        <v>0</v>
      </c>
      <c r="AB6" s="134" t="s">
        <v>135</v>
      </c>
      <c r="AC6" s="115">
        <f>(Y8+Y17)/(X8+X17)</f>
        <v>0.41176470588235292</v>
      </c>
      <c r="AD6" s="116"/>
      <c r="AE6" s="119">
        <f>(Y9+Y10+Y11+Y13+Y14+Y15+Y18)/(X9+X10+X11+X13+X14+X15+X18)</f>
        <v>0.52173913043478259</v>
      </c>
      <c r="AF6" s="120"/>
      <c r="AG6" s="123">
        <f>(Y12+Y16+Y19)/(X12+X16+X19)</f>
        <v>0.52</v>
      </c>
      <c r="AH6" s="124"/>
    </row>
    <row r="7" spans="1:34" ht="18.600000000000001" customHeight="1" thickBot="1" x14ac:dyDescent="0.5">
      <c r="A7" s="55">
        <v>17</v>
      </c>
      <c r="B7" s="55">
        <v>2.5</v>
      </c>
      <c r="C7" s="55">
        <v>7.5</v>
      </c>
      <c r="D7">
        <v>0</v>
      </c>
      <c r="E7">
        <v>0</v>
      </c>
      <c r="F7">
        <v>0</v>
      </c>
      <c r="G7">
        <v>1</v>
      </c>
      <c r="H7">
        <v>1</v>
      </c>
      <c r="I7">
        <v>1</v>
      </c>
      <c r="J7">
        <v>0</v>
      </c>
      <c r="AB7" s="134"/>
      <c r="AC7" s="117"/>
      <c r="AD7" s="118"/>
      <c r="AE7" s="121"/>
      <c r="AF7" s="122"/>
      <c r="AG7" s="125"/>
      <c r="AH7" s="126"/>
    </row>
    <row r="8" spans="1:34" x14ac:dyDescent="0.45">
      <c r="A8" s="55">
        <v>12</v>
      </c>
      <c r="B8" s="55">
        <v>0.5</v>
      </c>
      <c r="C8" s="55">
        <v>6.5</v>
      </c>
      <c r="D8">
        <v>0</v>
      </c>
      <c r="E8">
        <v>0</v>
      </c>
      <c r="F8">
        <v>0</v>
      </c>
      <c r="G8">
        <v>0</v>
      </c>
      <c r="H8">
        <v>1</v>
      </c>
      <c r="I8">
        <v>0</v>
      </c>
      <c r="J8">
        <v>0</v>
      </c>
      <c r="U8" s="55">
        <v>51</v>
      </c>
      <c r="V8" s="55">
        <v>8.5</v>
      </c>
      <c r="W8" s="55">
        <v>0.5</v>
      </c>
      <c r="X8">
        <v>33</v>
      </c>
      <c r="Y8">
        <v>15</v>
      </c>
    </row>
    <row r="9" spans="1:34" x14ac:dyDescent="0.45">
      <c r="A9" s="55">
        <v>13</v>
      </c>
      <c r="B9" s="55">
        <v>1.5</v>
      </c>
      <c r="C9" s="55">
        <v>6.5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U9" s="55">
        <v>21</v>
      </c>
      <c r="V9" s="55">
        <v>5.5</v>
      </c>
      <c r="W9" s="55">
        <v>0.5</v>
      </c>
      <c r="X9">
        <v>3</v>
      </c>
      <c r="Y9">
        <v>2</v>
      </c>
    </row>
    <row r="10" spans="1:34" x14ac:dyDescent="0.45">
      <c r="A10" s="55">
        <v>14</v>
      </c>
      <c r="B10" s="55">
        <v>2.5</v>
      </c>
      <c r="C10" s="55">
        <v>6.5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U10" s="55">
        <v>11</v>
      </c>
      <c r="V10" s="55">
        <v>4.5</v>
      </c>
      <c r="W10" s="55">
        <v>0.5</v>
      </c>
      <c r="X10">
        <v>8</v>
      </c>
      <c r="Y10">
        <v>4</v>
      </c>
    </row>
    <row r="11" spans="1:34" x14ac:dyDescent="0.45">
      <c r="A11" s="55">
        <v>61</v>
      </c>
      <c r="B11" s="55">
        <v>3.5</v>
      </c>
      <c r="C11" s="55">
        <v>8.5</v>
      </c>
      <c r="D11">
        <v>0</v>
      </c>
      <c r="E11">
        <v>0</v>
      </c>
      <c r="F11">
        <v>0</v>
      </c>
      <c r="G11">
        <v>2</v>
      </c>
      <c r="H11">
        <v>0</v>
      </c>
      <c r="I11">
        <v>4</v>
      </c>
      <c r="J11">
        <v>0</v>
      </c>
      <c r="U11" s="55" t="s">
        <v>136</v>
      </c>
      <c r="V11" s="55">
        <v>2.5</v>
      </c>
      <c r="W11" s="55">
        <v>0.5</v>
      </c>
      <c r="X11">
        <v>2</v>
      </c>
      <c r="Y11">
        <v>2</v>
      </c>
      <c r="AA11" s="127" t="s">
        <v>137</v>
      </c>
    </row>
    <row r="12" spans="1:34" x14ac:dyDescent="0.45">
      <c r="A12" s="55">
        <v>66</v>
      </c>
      <c r="B12" s="55">
        <v>4.5</v>
      </c>
      <c r="C12" s="55">
        <v>8.5</v>
      </c>
      <c r="D12">
        <v>0</v>
      </c>
      <c r="E12">
        <v>0</v>
      </c>
      <c r="F12">
        <v>1</v>
      </c>
      <c r="G12">
        <v>4</v>
      </c>
      <c r="H12">
        <v>1</v>
      </c>
      <c r="I12">
        <v>0</v>
      </c>
      <c r="J12">
        <v>0</v>
      </c>
      <c r="U12" s="55" t="s">
        <v>138</v>
      </c>
      <c r="V12" s="55">
        <v>0.5</v>
      </c>
      <c r="W12" s="55">
        <v>0.5</v>
      </c>
      <c r="X12">
        <v>4</v>
      </c>
      <c r="Y12">
        <v>3</v>
      </c>
      <c r="AA12" s="127"/>
    </row>
    <row r="13" spans="1:34" x14ac:dyDescent="0.45">
      <c r="A13" s="55">
        <v>65</v>
      </c>
      <c r="B13" s="55">
        <v>5.5</v>
      </c>
      <c r="C13" s="55">
        <v>8.5</v>
      </c>
      <c r="D13">
        <v>0</v>
      </c>
      <c r="E13">
        <v>0</v>
      </c>
      <c r="F13">
        <v>0</v>
      </c>
      <c r="G13">
        <v>1</v>
      </c>
      <c r="H13">
        <v>0</v>
      </c>
      <c r="I13">
        <v>2</v>
      </c>
      <c r="J13">
        <v>0</v>
      </c>
      <c r="U13" s="55">
        <v>22</v>
      </c>
      <c r="V13" s="55">
        <v>5.5</v>
      </c>
      <c r="W13" s="55">
        <v>2.5</v>
      </c>
      <c r="X13">
        <v>6</v>
      </c>
      <c r="Y13">
        <v>1</v>
      </c>
      <c r="AA13" s="127"/>
    </row>
    <row r="14" spans="1:34" x14ac:dyDescent="0.45">
      <c r="A14" s="55">
        <v>69</v>
      </c>
      <c r="B14" s="55">
        <v>3.5</v>
      </c>
      <c r="C14" s="55">
        <v>7.5</v>
      </c>
      <c r="D14">
        <v>0</v>
      </c>
      <c r="E14">
        <v>0</v>
      </c>
      <c r="F14">
        <v>0</v>
      </c>
      <c r="G14">
        <v>3</v>
      </c>
      <c r="H14">
        <v>1</v>
      </c>
      <c r="I14">
        <v>1</v>
      </c>
      <c r="J14">
        <v>0</v>
      </c>
      <c r="U14" s="55">
        <v>12</v>
      </c>
      <c r="V14" s="55">
        <v>4.5</v>
      </c>
      <c r="W14" s="55">
        <v>2.5</v>
      </c>
      <c r="X14">
        <v>2</v>
      </c>
      <c r="Y14">
        <v>2</v>
      </c>
      <c r="AA14" s="128" t="s">
        <v>139</v>
      </c>
    </row>
    <row r="15" spans="1:34" x14ac:dyDescent="0.45">
      <c r="A15" s="55">
        <v>68</v>
      </c>
      <c r="B15" s="55">
        <v>4.5</v>
      </c>
      <c r="C15" s="55">
        <v>7.5</v>
      </c>
      <c r="D15">
        <v>0</v>
      </c>
      <c r="E15">
        <v>0</v>
      </c>
      <c r="F15">
        <v>1</v>
      </c>
      <c r="G15">
        <v>2</v>
      </c>
      <c r="H15">
        <v>1</v>
      </c>
      <c r="I15">
        <v>2</v>
      </c>
      <c r="J15">
        <v>1</v>
      </c>
      <c r="U15" s="55" t="s">
        <v>140</v>
      </c>
      <c r="V15" s="55">
        <v>2.5</v>
      </c>
      <c r="W15" s="55">
        <v>2.5</v>
      </c>
      <c r="X15">
        <v>2</v>
      </c>
      <c r="Y15">
        <v>1</v>
      </c>
      <c r="AA15" s="128"/>
    </row>
    <row r="16" spans="1:34" x14ac:dyDescent="0.45">
      <c r="A16" s="55">
        <v>67</v>
      </c>
      <c r="B16" s="55">
        <v>5.5</v>
      </c>
      <c r="C16" s="55">
        <v>7.5</v>
      </c>
      <c r="D16">
        <v>0</v>
      </c>
      <c r="E16">
        <v>0</v>
      </c>
      <c r="F16">
        <v>0</v>
      </c>
      <c r="G16">
        <v>2</v>
      </c>
      <c r="H16">
        <v>2</v>
      </c>
      <c r="I16">
        <v>0</v>
      </c>
      <c r="J16">
        <v>0</v>
      </c>
      <c r="U16" s="55" t="s">
        <v>141</v>
      </c>
      <c r="V16" s="55">
        <v>0.5</v>
      </c>
      <c r="W16" s="55">
        <v>2.5</v>
      </c>
      <c r="X16">
        <v>13</v>
      </c>
      <c r="Y16">
        <v>6</v>
      </c>
      <c r="AA16" s="128"/>
    </row>
    <row r="17" spans="1:27" x14ac:dyDescent="0.45">
      <c r="A17" s="55">
        <v>62</v>
      </c>
      <c r="B17" s="55">
        <v>3.5</v>
      </c>
      <c r="C17" s="55">
        <v>6.5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U17" s="55">
        <v>53</v>
      </c>
      <c r="V17" s="55">
        <v>8.5</v>
      </c>
      <c r="W17" s="55">
        <v>4</v>
      </c>
      <c r="X17">
        <v>18</v>
      </c>
      <c r="Y17">
        <v>6</v>
      </c>
      <c r="AA17" s="129" t="s">
        <v>142</v>
      </c>
    </row>
    <row r="18" spans="1:27" x14ac:dyDescent="0.45">
      <c r="A18" s="55">
        <v>63</v>
      </c>
      <c r="B18" s="55">
        <v>4.5</v>
      </c>
      <c r="C18" s="55">
        <v>6.5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U18" s="55">
        <v>13</v>
      </c>
      <c r="V18" s="55">
        <v>4.5</v>
      </c>
      <c r="W18" s="55">
        <v>4</v>
      </c>
      <c r="X18">
        <v>0</v>
      </c>
      <c r="Y18">
        <v>0</v>
      </c>
      <c r="AA18" s="129"/>
    </row>
    <row r="19" spans="1:27" x14ac:dyDescent="0.45">
      <c r="A19" s="55">
        <v>64</v>
      </c>
      <c r="B19" s="55">
        <v>5.5</v>
      </c>
      <c r="C19" s="55">
        <v>6.5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U19" s="55" t="s">
        <v>143</v>
      </c>
      <c r="V19" s="55">
        <v>0.5</v>
      </c>
      <c r="W19" s="55">
        <v>4</v>
      </c>
      <c r="X19">
        <v>8</v>
      </c>
      <c r="Y19">
        <v>4</v>
      </c>
      <c r="AA19" s="129"/>
    </row>
    <row r="20" spans="1:27" x14ac:dyDescent="0.45">
      <c r="A20" s="55">
        <v>51</v>
      </c>
      <c r="B20" s="55">
        <v>6.5</v>
      </c>
      <c r="C20" s="55">
        <v>8.5</v>
      </c>
      <c r="D20">
        <v>0</v>
      </c>
      <c r="E20">
        <v>0</v>
      </c>
      <c r="F20">
        <v>0</v>
      </c>
      <c r="G20">
        <v>1</v>
      </c>
      <c r="H20">
        <v>0</v>
      </c>
      <c r="I20">
        <v>2</v>
      </c>
      <c r="J20">
        <v>0</v>
      </c>
      <c r="U20" s="55" t="s">
        <v>46</v>
      </c>
      <c r="V20" s="55">
        <v>7.5</v>
      </c>
      <c r="W20" s="55">
        <v>5.5</v>
      </c>
      <c r="AA20" s="129"/>
    </row>
    <row r="21" spans="1:27" x14ac:dyDescent="0.45">
      <c r="A21" s="55">
        <v>56</v>
      </c>
      <c r="B21" s="55">
        <v>7.5</v>
      </c>
      <c r="C21" s="55">
        <v>8.5</v>
      </c>
      <c r="D21">
        <v>0</v>
      </c>
      <c r="E21">
        <v>0</v>
      </c>
      <c r="F21">
        <v>0</v>
      </c>
      <c r="G21">
        <v>1</v>
      </c>
      <c r="H21">
        <v>1</v>
      </c>
      <c r="I21">
        <v>2</v>
      </c>
      <c r="J21">
        <v>0</v>
      </c>
      <c r="U21" s="55" t="s">
        <v>123</v>
      </c>
      <c r="V21" s="55">
        <v>4.5</v>
      </c>
      <c r="W21" s="55">
        <v>5.5</v>
      </c>
    </row>
    <row r="22" spans="1:27" x14ac:dyDescent="0.45">
      <c r="A22" s="55">
        <v>55</v>
      </c>
      <c r="B22" s="55">
        <v>8.5</v>
      </c>
      <c r="C22" s="55">
        <v>8.5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U22" s="55" t="s">
        <v>144</v>
      </c>
      <c r="V22" s="55">
        <v>2.5</v>
      </c>
      <c r="W22" s="55">
        <v>5.5</v>
      </c>
    </row>
    <row r="23" spans="1:27" x14ac:dyDescent="0.45">
      <c r="A23" s="55">
        <v>59</v>
      </c>
      <c r="B23" s="55">
        <v>6.5</v>
      </c>
      <c r="C23" s="55">
        <v>7.5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U23" s="55"/>
      <c r="V23" s="55"/>
      <c r="W23" s="55"/>
      <c r="X23">
        <f>SUM(X8:X19)</f>
        <v>99</v>
      </c>
      <c r="Y23">
        <v>117</v>
      </c>
    </row>
    <row r="24" spans="1:27" x14ac:dyDescent="0.45">
      <c r="A24" s="55">
        <v>58</v>
      </c>
      <c r="B24" s="55">
        <v>7.5</v>
      </c>
      <c r="C24" s="55">
        <v>7.5</v>
      </c>
      <c r="D24">
        <v>0</v>
      </c>
      <c r="E24">
        <v>0</v>
      </c>
      <c r="F24">
        <v>0</v>
      </c>
      <c r="G24">
        <v>2</v>
      </c>
      <c r="H24">
        <v>0</v>
      </c>
      <c r="I24">
        <v>1</v>
      </c>
      <c r="J24">
        <v>0</v>
      </c>
      <c r="U24" s="55"/>
      <c r="V24" s="55"/>
      <c r="W24" s="55"/>
    </row>
    <row r="25" spans="1:27" x14ac:dyDescent="0.45">
      <c r="A25" s="55">
        <v>57</v>
      </c>
      <c r="B25" s="55">
        <v>8.5</v>
      </c>
      <c r="C25" s="55">
        <v>7.5</v>
      </c>
      <c r="D25">
        <v>0</v>
      </c>
      <c r="E25">
        <v>0</v>
      </c>
      <c r="F25">
        <v>0</v>
      </c>
      <c r="G25">
        <v>1</v>
      </c>
      <c r="H25">
        <v>1</v>
      </c>
      <c r="I25">
        <v>2</v>
      </c>
      <c r="J25">
        <v>0</v>
      </c>
      <c r="M25" s="130" t="s">
        <v>131</v>
      </c>
      <c r="N25" s="131"/>
      <c r="O25" s="131"/>
      <c r="P25" s="131"/>
      <c r="Q25" s="131"/>
      <c r="R25" s="131"/>
      <c r="U25" s="55"/>
      <c r="V25" s="55"/>
      <c r="W25" s="55"/>
    </row>
    <row r="26" spans="1:27" x14ac:dyDescent="0.45">
      <c r="A26" s="55">
        <v>52</v>
      </c>
      <c r="B26" s="55">
        <v>6.5</v>
      </c>
      <c r="C26" s="55">
        <v>6.5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M26" s="131"/>
      <c r="N26" s="131"/>
      <c r="O26" s="131"/>
      <c r="P26" s="131"/>
      <c r="Q26" s="131"/>
      <c r="R26" s="131"/>
      <c r="U26" s="55"/>
      <c r="V26" s="55"/>
      <c r="W26" s="55"/>
    </row>
    <row r="27" spans="1:27" x14ac:dyDescent="0.45">
      <c r="A27" s="55">
        <v>53</v>
      </c>
      <c r="B27" s="55">
        <v>7.5</v>
      </c>
      <c r="C27" s="55">
        <v>6.5</v>
      </c>
      <c r="D27">
        <v>0</v>
      </c>
      <c r="E27">
        <v>0</v>
      </c>
      <c r="F27">
        <v>1</v>
      </c>
      <c r="G27">
        <v>1</v>
      </c>
      <c r="H27">
        <v>0</v>
      </c>
      <c r="I27">
        <v>0</v>
      </c>
      <c r="J27">
        <v>0</v>
      </c>
      <c r="U27" s="55"/>
      <c r="V27" s="55"/>
      <c r="W27" s="55"/>
    </row>
    <row r="28" spans="1:27" x14ac:dyDescent="0.45">
      <c r="A28" s="55">
        <v>54</v>
      </c>
      <c r="B28" s="55">
        <v>8.5</v>
      </c>
      <c r="C28" s="55">
        <v>6.5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U28" s="55"/>
      <c r="V28" s="55"/>
      <c r="W28" s="55"/>
    </row>
    <row r="29" spans="1:27" x14ac:dyDescent="0.45">
      <c r="A29" s="55">
        <v>91</v>
      </c>
      <c r="B29" s="55">
        <v>0.5</v>
      </c>
      <c r="C29" s="55">
        <v>5.5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U29" s="55"/>
      <c r="V29" s="55"/>
      <c r="W29" s="55"/>
    </row>
    <row r="30" spans="1:27" x14ac:dyDescent="0.45">
      <c r="A30" s="55">
        <v>96</v>
      </c>
      <c r="B30" s="55">
        <v>1.5</v>
      </c>
      <c r="C30" s="55">
        <v>5.5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U30" s="55"/>
      <c r="V30" s="55"/>
      <c r="W30" s="55"/>
    </row>
    <row r="31" spans="1:27" x14ac:dyDescent="0.45">
      <c r="A31" s="55">
        <v>95</v>
      </c>
      <c r="B31" s="55">
        <v>2.5</v>
      </c>
      <c r="C31" s="55">
        <v>5.5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U31" s="55"/>
      <c r="V31" s="55"/>
      <c r="W31" s="55"/>
    </row>
    <row r="32" spans="1:27" x14ac:dyDescent="0.45">
      <c r="A32" s="55">
        <v>99</v>
      </c>
      <c r="B32" s="55">
        <v>0.5</v>
      </c>
      <c r="C32" s="55">
        <v>4.5</v>
      </c>
      <c r="D32">
        <v>0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U32" s="55"/>
      <c r="V32" s="55"/>
      <c r="W32" s="55"/>
    </row>
    <row r="33" spans="1:23" x14ac:dyDescent="0.45">
      <c r="A33" s="55">
        <v>98</v>
      </c>
      <c r="B33" s="55">
        <v>1.5</v>
      </c>
      <c r="C33" s="55">
        <v>4.5</v>
      </c>
      <c r="D33">
        <v>0</v>
      </c>
      <c r="E33">
        <v>0</v>
      </c>
      <c r="F33">
        <v>2</v>
      </c>
      <c r="G33">
        <v>0</v>
      </c>
      <c r="H33">
        <v>0</v>
      </c>
      <c r="I33">
        <v>0</v>
      </c>
      <c r="J33">
        <v>0</v>
      </c>
      <c r="U33" s="55"/>
      <c r="V33" s="55"/>
      <c r="W33" s="55"/>
    </row>
    <row r="34" spans="1:23" x14ac:dyDescent="0.45">
      <c r="A34" s="55">
        <v>97</v>
      </c>
      <c r="B34" s="55">
        <v>2.5</v>
      </c>
      <c r="C34" s="55">
        <v>4.5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23" x14ac:dyDescent="0.45">
      <c r="A35" s="55">
        <v>92</v>
      </c>
      <c r="B35" s="55">
        <v>0.5</v>
      </c>
      <c r="C35" s="55">
        <v>3.5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23" x14ac:dyDescent="0.45">
      <c r="A36" s="55">
        <v>93</v>
      </c>
      <c r="B36" s="55">
        <v>1.5</v>
      </c>
      <c r="C36" s="55">
        <v>3.5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23" x14ac:dyDescent="0.45">
      <c r="A37" s="55">
        <v>94</v>
      </c>
      <c r="B37" s="55">
        <v>2.5</v>
      </c>
      <c r="C37" s="55">
        <v>3.5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23" x14ac:dyDescent="0.45">
      <c r="A38" s="55">
        <v>81</v>
      </c>
      <c r="B38" s="55">
        <v>3.5</v>
      </c>
      <c r="C38" s="55">
        <v>5.5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23" x14ac:dyDescent="0.45">
      <c r="A39" s="55">
        <v>86</v>
      </c>
      <c r="B39" s="55">
        <v>4.5</v>
      </c>
      <c r="C39" s="55">
        <v>5.5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</row>
    <row r="40" spans="1:23" x14ac:dyDescent="0.45">
      <c r="A40" s="55">
        <v>85</v>
      </c>
      <c r="B40" s="55">
        <v>5.5</v>
      </c>
      <c r="C40" s="55">
        <v>5.5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23" x14ac:dyDescent="0.45">
      <c r="A41" s="55">
        <v>89</v>
      </c>
      <c r="B41" s="55">
        <v>3.5</v>
      </c>
      <c r="C41" s="55">
        <v>4.5</v>
      </c>
      <c r="D41">
        <v>0</v>
      </c>
      <c r="E41">
        <v>0</v>
      </c>
      <c r="F41">
        <v>1</v>
      </c>
      <c r="G41">
        <v>1</v>
      </c>
      <c r="H41">
        <v>0</v>
      </c>
      <c r="I41">
        <v>1</v>
      </c>
      <c r="J41">
        <v>0</v>
      </c>
    </row>
    <row r="42" spans="1:23" x14ac:dyDescent="0.45">
      <c r="A42" s="55">
        <v>88</v>
      </c>
      <c r="B42" s="55">
        <v>4.5</v>
      </c>
      <c r="C42" s="55">
        <v>4.5</v>
      </c>
      <c r="D42">
        <v>0</v>
      </c>
      <c r="E42">
        <v>0</v>
      </c>
      <c r="F42">
        <v>3</v>
      </c>
      <c r="G42">
        <v>1</v>
      </c>
      <c r="H42">
        <v>0</v>
      </c>
      <c r="I42">
        <v>0</v>
      </c>
      <c r="J42">
        <v>1</v>
      </c>
    </row>
    <row r="43" spans="1:23" x14ac:dyDescent="0.45">
      <c r="A43" s="55">
        <v>87</v>
      </c>
      <c r="B43" s="55">
        <v>5.5</v>
      </c>
      <c r="C43" s="55">
        <v>4.5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</row>
    <row r="44" spans="1:23" x14ac:dyDescent="0.45">
      <c r="A44" s="55">
        <v>82</v>
      </c>
      <c r="B44" s="55">
        <v>3.5</v>
      </c>
      <c r="C44" s="55">
        <v>3.5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23" x14ac:dyDescent="0.45">
      <c r="A45" s="55">
        <v>83</v>
      </c>
      <c r="B45" s="55">
        <v>4.5</v>
      </c>
      <c r="C45" s="55">
        <v>3.5</v>
      </c>
      <c r="D45">
        <v>0</v>
      </c>
      <c r="E45">
        <v>2</v>
      </c>
      <c r="F45">
        <v>0</v>
      </c>
      <c r="G45">
        <v>0</v>
      </c>
      <c r="H45">
        <v>1</v>
      </c>
      <c r="I45">
        <v>0</v>
      </c>
      <c r="J45">
        <v>0</v>
      </c>
    </row>
    <row r="46" spans="1:23" x14ac:dyDescent="0.45">
      <c r="A46" s="55">
        <v>84</v>
      </c>
      <c r="B46" s="55">
        <v>5.5</v>
      </c>
      <c r="C46" s="55">
        <v>3.5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23" x14ac:dyDescent="0.45">
      <c r="A47" s="55">
        <v>71</v>
      </c>
      <c r="B47" s="55">
        <v>6.5</v>
      </c>
      <c r="C47" s="55">
        <v>5.5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23" x14ac:dyDescent="0.45">
      <c r="A48" s="55">
        <v>76</v>
      </c>
      <c r="B48" s="55">
        <v>7.5</v>
      </c>
      <c r="C48" s="55">
        <v>5.5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L48" s="114" t="s">
        <v>328</v>
      </c>
      <c r="M48" s="114"/>
      <c r="N48" s="114"/>
      <c r="O48" s="114"/>
      <c r="T48" s="114" t="s">
        <v>329</v>
      </c>
      <c r="U48" s="114"/>
      <c r="V48" s="114"/>
      <c r="W48" s="114"/>
    </row>
    <row r="49" spans="1:10" x14ac:dyDescent="0.45">
      <c r="A49" s="55">
        <v>75</v>
      </c>
      <c r="B49" s="55">
        <v>8.5</v>
      </c>
      <c r="C49" s="55">
        <v>5.5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</row>
    <row r="50" spans="1:10" x14ac:dyDescent="0.45">
      <c r="A50" s="55">
        <v>79</v>
      </c>
      <c r="B50" s="55">
        <v>6.5</v>
      </c>
      <c r="C50" s="55">
        <v>4.5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s="55">
        <v>78</v>
      </c>
      <c r="B51" s="55">
        <v>7.5</v>
      </c>
      <c r="C51" s="55">
        <v>4.5</v>
      </c>
      <c r="D51">
        <v>0</v>
      </c>
      <c r="E51">
        <v>0</v>
      </c>
      <c r="F51">
        <v>2</v>
      </c>
      <c r="G51">
        <v>1</v>
      </c>
      <c r="H51">
        <v>0</v>
      </c>
      <c r="I51">
        <v>1</v>
      </c>
      <c r="J51">
        <v>0</v>
      </c>
    </row>
    <row r="52" spans="1:10" x14ac:dyDescent="0.45">
      <c r="A52" s="55">
        <v>77</v>
      </c>
      <c r="B52" s="55">
        <v>8.5</v>
      </c>
      <c r="C52" s="55">
        <v>4.5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</row>
    <row r="53" spans="1:10" x14ac:dyDescent="0.45">
      <c r="A53" s="55">
        <v>72</v>
      </c>
      <c r="B53" s="55">
        <v>6.5</v>
      </c>
      <c r="C53" s="55">
        <v>3.5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s="55">
        <v>73</v>
      </c>
      <c r="B54" s="55">
        <v>7.5</v>
      </c>
      <c r="C54" s="55">
        <v>3.5</v>
      </c>
      <c r="D54">
        <v>0</v>
      </c>
      <c r="E54">
        <v>0</v>
      </c>
      <c r="F54">
        <v>1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s="55">
        <v>74</v>
      </c>
      <c r="B55" s="55">
        <v>8.5</v>
      </c>
      <c r="C55" s="55">
        <v>3.5</v>
      </c>
      <c r="D55">
        <v>0</v>
      </c>
      <c r="E55">
        <v>0</v>
      </c>
      <c r="F55">
        <v>1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s="55">
        <v>21</v>
      </c>
      <c r="B56" s="55">
        <v>0.5</v>
      </c>
      <c r="C56" s="55">
        <v>2.5</v>
      </c>
      <c r="D56">
        <v>0</v>
      </c>
      <c r="E56">
        <v>1</v>
      </c>
      <c r="F56">
        <v>1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s="55">
        <v>26</v>
      </c>
      <c r="B57" s="55">
        <v>1.5</v>
      </c>
      <c r="C57" s="55">
        <v>2.5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s="55">
        <v>25</v>
      </c>
      <c r="B58" s="55">
        <v>2.5</v>
      </c>
      <c r="C58" s="55">
        <v>2.5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s="55">
        <v>29</v>
      </c>
      <c r="B59" s="55">
        <v>0.5</v>
      </c>
      <c r="C59" s="55">
        <v>1.5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45">
      <c r="A60" s="55">
        <v>28</v>
      </c>
      <c r="B60" s="55">
        <v>1.5</v>
      </c>
      <c r="C60" s="55">
        <v>1.5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45">
      <c r="A61" s="55">
        <v>27</v>
      </c>
      <c r="B61" s="55">
        <v>2.5</v>
      </c>
      <c r="C61" s="55">
        <v>1.5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45">
      <c r="A62" s="55">
        <v>22</v>
      </c>
      <c r="B62" s="55">
        <v>0.5</v>
      </c>
      <c r="C62" s="55">
        <v>0.5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s="55">
        <v>23</v>
      </c>
      <c r="B63" s="55">
        <v>1.5</v>
      </c>
      <c r="C63" s="55">
        <v>0.5</v>
      </c>
      <c r="D63">
        <v>0</v>
      </c>
      <c r="E63">
        <v>2</v>
      </c>
      <c r="F63">
        <v>1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s="55">
        <v>24</v>
      </c>
      <c r="B64" s="55">
        <v>2.5</v>
      </c>
      <c r="C64" s="55">
        <v>0.5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s="55">
        <v>31</v>
      </c>
      <c r="B65" s="55">
        <v>3.5</v>
      </c>
      <c r="C65" s="55">
        <v>2.5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s="55">
        <v>36</v>
      </c>
      <c r="B66" s="55">
        <v>4.5</v>
      </c>
      <c r="C66" s="55">
        <v>2.5</v>
      </c>
      <c r="D66">
        <v>1</v>
      </c>
      <c r="E66">
        <v>5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s="55">
        <v>35</v>
      </c>
      <c r="B67" s="55">
        <v>5.5</v>
      </c>
      <c r="C67" s="55">
        <v>2.5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s="55">
        <v>39</v>
      </c>
      <c r="B68" s="55">
        <v>3.5</v>
      </c>
      <c r="C68" s="55">
        <v>1.5</v>
      </c>
      <c r="D68">
        <v>5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s="55">
        <v>38</v>
      </c>
      <c r="B69" s="55">
        <v>4.5</v>
      </c>
      <c r="C69" s="55">
        <v>1.5</v>
      </c>
      <c r="D69">
        <v>1</v>
      </c>
      <c r="E69">
        <v>1</v>
      </c>
      <c r="F69">
        <v>0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s="55">
        <v>37</v>
      </c>
      <c r="B70" s="55">
        <v>5.5</v>
      </c>
      <c r="C70" s="55">
        <v>1.5</v>
      </c>
      <c r="D70">
        <v>0</v>
      </c>
      <c r="E70">
        <v>3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s="55">
        <v>32</v>
      </c>
      <c r="B71" s="55">
        <v>3.5</v>
      </c>
      <c r="C71" s="55">
        <v>0.5</v>
      </c>
      <c r="D71">
        <v>15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s="55">
        <v>33</v>
      </c>
      <c r="B72" s="55">
        <v>4.5</v>
      </c>
      <c r="C72" s="55">
        <v>0.5</v>
      </c>
      <c r="D72">
        <v>4</v>
      </c>
      <c r="E72">
        <v>1</v>
      </c>
      <c r="F72">
        <v>0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s="55">
        <v>34</v>
      </c>
      <c r="B73" s="55">
        <v>5.5</v>
      </c>
      <c r="C73" s="55">
        <v>0.5</v>
      </c>
      <c r="D73">
        <v>2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s="55">
        <v>41</v>
      </c>
      <c r="B74" s="55">
        <v>6.5</v>
      </c>
      <c r="C74" s="55">
        <v>2.5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s="55">
        <v>46</v>
      </c>
      <c r="B75" s="55">
        <v>7.5</v>
      </c>
      <c r="C75" s="55">
        <v>2.5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s="55">
        <v>45</v>
      </c>
      <c r="B76" s="55">
        <v>8.5</v>
      </c>
      <c r="C76" s="55">
        <v>2.5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s="55">
        <v>49</v>
      </c>
      <c r="B77" s="55">
        <v>6.5</v>
      </c>
      <c r="C77" s="55">
        <v>1.5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s="55">
        <v>48</v>
      </c>
      <c r="B78" s="55">
        <v>7.5</v>
      </c>
      <c r="C78" s="55">
        <v>1.5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s="55">
        <v>47</v>
      </c>
      <c r="B79" s="55">
        <v>8.5</v>
      </c>
      <c r="C79" s="55">
        <v>1.5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s="55">
        <v>42</v>
      </c>
      <c r="B80" s="55">
        <v>6.5</v>
      </c>
      <c r="C80" s="55">
        <v>0.5</v>
      </c>
      <c r="D80">
        <v>0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s="55">
        <v>43</v>
      </c>
      <c r="B81" s="55">
        <v>7.5</v>
      </c>
      <c r="C81" s="55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s="55">
        <v>44</v>
      </c>
      <c r="B82" s="55">
        <v>8.5</v>
      </c>
      <c r="C82" s="55">
        <v>0.5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s="55">
        <v>1</v>
      </c>
      <c r="B83" s="55">
        <v>1.5</v>
      </c>
      <c r="C83" s="55">
        <v>7.5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s="55">
        <v>6</v>
      </c>
      <c r="B84" s="55">
        <v>4.5</v>
      </c>
      <c r="C84" s="55">
        <v>7.5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s="55">
        <v>5</v>
      </c>
      <c r="B85" s="55">
        <v>7.5</v>
      </c>
      <c r="C85" s="55">
        <v>7.5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s="55">
        <v>9</v>
      </c>
      <c r="B86" s="55">
        <v>1.5</v>
      </c>
      <c r="C86" s="55">
        <v>4.5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s="55">
        <v>8</v>
      </c>
      <c r="B87" s="55">
        <v>4.5</v>
      </c>
      <c r="C87" s="55">
        <v>4.5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s="55">
        <v>7</v>
      </c>
      <c r="B88" s="55">
        <v>7.5</v>
      </c>
      <c r="C88" s="55">
        <v>4.5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s="55">
        <v>2</v>
      </c>
      <c r="B89" s="55">
        <v>1.5</v>
      </c>
      <c r="C89" s="55">
        <v>1.5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s="55">
        <v>3</v>
      </c>
      <c r="B90" s="55">
        <v>4.5</v>
      </c>
      <c r="C90" s="55">
        <v>1.5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s="55">
        <v>4</v>
      </c>
      <c r="B91" s="55">
        <v>7.5</v>
      </c>
      <c r="C91" s="55">
        <v>1.5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s="55" t="s">
        <v>125</v>
      </c>
      <c r="B92" s="55">
        <v>1.5</v>
      </c>
      <c r="C92" s="55">
        <v>9.5</v>
      </c>
      <c r="D92">
        <v>0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s="55" t="s">
        <v>126</v>
      </c>
      <c r="B93" s="55">
        <v>4.5</v>
      </c>
      <c r="C93" s="55">
        <v>9.5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s="55" t="s">
        <v>127</v>
      </c>
      <c r="B94" s="55">
        <v>7.5</v>
      </c>
      <c r="C94" s="55">
        <v>9.5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</sheetData>
  <mergeCells count="18">
    <mergeCell ref="L48:O48"/>
    <mergeCell ref="T48:W48"/>
    <mergeCell ref="AG3:AH3"/>
    <mergeCell ref="AB4:AB5"/>
    <mergeCell ref="AC4:AD5"/>
    <mergeCell ref="AE4:AF5"/>
    <mergeCell ref="AG4:AH5"/>
    <mergeCell ref="AA17:AA20"/>
    <mergeCell ref="M2:R3"/>
    <mergeCell ref="M25:R26"/>
    <mergeCell ref="AC3:AD3"/>
    <mergeCell ref="AE3:AF3"/>
    <mergeCell ref="AB6:AB7"/>
    <mergeCell ref="AC6:AD7"/>
    <mergeCell ref="AE6:AF7"/>
    <mergeCell ref="AG6:AH7"/>
    <mergeCell ref="AA11:AA13"/>
    <mergeCell ref="AA14:AA16"/>
  </mergeCells>
  <phoneticPr fontId="1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097A01-B026-4936-9870-43C6B6BCA3D3}">
  <dimension ref="A1:AH94"/>
  <sheetViews>
    <sheetView topLeftCell="M2" zoomScale="80" zoomScaleNormal="80" workbookViewId="0">
      <selection activeCell="AA2" sqref="AA2:AI32"/>
    </sheetView>
  </sheetViews>
  <sheetFormatPr defaultRowHeight="18" x14ac:dyDescent="0.45"/>
  <sheetData>
    <row r="1" spans="1:34" x14ac:dyDescent="0.45">
      <c r="A1" t="s">
        <v>128</v>
      </c>
      <c r="D1" t="s">
        <v>7</v>
      </c>
      <c r="E1" t="s">
        <v>8</v>
      </c>
      <c r="F1" t="s">
        <v>123</v>
      </c>
      <c r="G1" t="s">
        <v>7</v>
      </c>
      <c r="H1" t="s">
        <v>8</v>
      </c>
      <c r="I1" t="s">
        <v>123</v>
      </c>
      <c r="J1" t="s">
        <v>129</v>
      </c>
      <c r="U1" t="s">
        <v>90</v>
      </c>
    </row>
    <row r="2" spans="1:34" ht="18.600000000000001" thickBot="1" x14ac:dyDescent="0.5">
      <c r="A2" s="55">
        <v>11</v>
      </c>
      <c r="B2" s="55">
        <v>0.5</v>
      </c>
      <c r="C2" s="55">
        <v>8.5</v>
      </c>
      <c r="D2">
        <v>0</v>
      </c>
      <c r="E2">
        <v>0</v>
      </c>
      <c r="F2">
        <v>0</v>
      </c>
      <c r="G2">
        <v>1</v>
      </c>
      <c r="H2">
        <v>0</v>
      </c>
      <c r="I2">
        <v>1</v>
      </c>
      <c r="J2">
        <v>0</v>
      </c>
      <c r="M2" s="130" t="s">
        <v>130</v>
      </c>
      <c r="N2" s="130"/>
      <c r="O2" s="130"/>
      <c r="P2" s="130"/>
      <c r="Q2" s="130"/>
      <c r="R2" s="130"/>
    </row>
    <row r="3" spans="1:34" x14ac:dyDescent="0.45">
      <c r="A3" s="55">
        <v>16</v>
      </c>
      <c r="B3" s="55">
        <v>1.5</v>
      </c>
      <c r="C3" s="55">
        <v>8.5</v>
      </c>
      <c r="D3">
        <v>0</v>
      </c>
      <c r="E3">
        <v>0</v>
      </c>
      <c r="F3">
        <v>0</v>
      </c>
      <c r="G3">
        <v>2</v>
      </c>
      <c r="H3">
        <v>2</v>
      </c>
      <c r="I3">
        <v>2</v>
      </c>
      <c r="J3">
        <v>0</v>
      </c>
      <c r="M3" s="130"/>
      <c r="N3" s="130"/>
      <c r="O3" s="130"/>
      <c r="P3" s="130"/>
      <c r="Q3" s="130"/>
      <c r="R3" s="130"/>
      <c r="AC3" s="132" t="s">
        <v>132</v>
      </c>
      <c r="AD3" s="133"/>
      <c r="AE3" s="132" t="s">
        <v>133</v>
      </c>
      <c r="AF3" s="133"/>
      <c r="AG3" s="132" t="s">
        <v>134</v>
      </c>
      <c r="AH3" s="133"/>
    </row>
    <row r="4" spans="1:34" x14ac:dyDescent="0.45">
      <c r="A4" s="55">
        <v>15</v>
      </c>
      <c r="B4" s="55">
        <v>2.5</v>
      </c>
      <c r="C4" s="55">
        <v>8.5</v>
      </c>
      <c r="D4">
        <v>0</v>
      </c>
      <c r="E4">
        <v>0</v>
      </c>
      <c r="F4">
        <v>0</v>
      </c>
      <c r="G4">
        <v>0</v>
      </c>
      <c r="H4">
        <v>1</v>
      </c>
      <c r="I4">
        <v>3</v>
      </c>
      <c r="J4">
        <v>1</v>
      </c>
      <c r="AB4" s="134" t="s">
        <v>43</v>
      </c>
      <c r="AC4" s="135">
        <f>(X8+X17)/$X$23</f>
        <v>0.47872340425531917</v>
      </c>
      <c r="AD4" s="136"/>
      <c r="AE4" s="139">
        <f>(X9+X10+X11+X13+X14+X15+X18)/$X$23</f>
        <v>0.19148936170212766</v>
      </c>
      <c r="AF4" s="140"/>
      <c r="AG4" s="143">
        <f>(X12+X16+X19)/$X$23</f>
        <v>0.32978723404255317</v>
      </c>
      <c r="AH4" s="144"/>
    </row>
    <row r="5" spans="1:34" ht="18.600000000000001" thickBot="1" x14ac:dyDescent="0.5">
      <c r="A5" s="55">
        <v>19</v>
      </c>
      <c r="B5" s="55">
        <v>0.5</v>
      </c>
      <c r="C5" s="55">
        <v>7.5</v>
      </c>
      <c r="D5">
        <v>0</v>
      </c>
      <c r="E5">
        <v>0</v>
      </c>
      <c r="F5">
        <v>0</v>
      </c>
      <c r="G5">
        <v>0</v>
      </c>
      <c r="H5">
        <v>0</v>
      </c>
      <c r="I5">
        <v>2</v>
      </c>
      <c r="J5">
        <v>0</v>
      </c>
      <c r="AB5" s="134"/>
      <c r="AC5" s="137"/>
      <c r="AD5" s="138"/>
      <c r="AE5" s="141"/>
      <c r="AF5" s="142"/>
      <c r="AG5" s="145"/>
      <c r="AH5" s="146"/>
    </row>
    <row r="6" spans="1:34" x14ac:dyDescent="0.45">
      <c r="A6" s="55">
        <v>18</v>
      </c>
      <c r="B6" s="55">
        <v>1.5</v>
      </c>
      <c r="C6" s="55">
        <v>7.5</v>
      </c>
      <c r="D6">
        <v>0</v>
      </c>
      <c r="E6">
        <v>0</v>
      </c>
      <c r="F6">
        <v>0</v>
      </c>
      <c r="G6">
        <v>1</v>
      </c>
      <c r="H6">
        <v>1</v>
      </c>
      <c r="I6">
        <v>0</v>
      </c>
      <c r="J6">
        <v>1</v>
      </c>
      <c r="AB6" s="134" t="s">
        <v>135</v>
      </c>
      <c r="AC6" s="115">
        <f>(Y8+Y17)/(X8+X17)</f>
        <v>0.53333333333333333</v>
      </c>
      <c r="AD6" s="116"/>
      <c r="AE6" s="119">
        <f>(Y9+Y10+Y11+Y13+Y14+Y15+Y18)/(X9+X10+X11+X13+X14+X15+X18)</f>
        <v>0.61111111111111116</v>
      </c>
      <c r="AF6" s="120"/>
      <c r="AG6" s="123">
        <f>(Y12+Y16+Y19)/(X12+X16+X19)</f>
        <v>0.29032258064516131</v>
      </c>
      <c r="AH6" s="124"/>
    </row>
    <row r="7" spans="1:34" ht="18.600000000000001" thickBot="1" x14ac:dyDescent="0.5">
      <c r="A7" s="55">
        <v>17</v>
      </c>
      <c r="B7" s="55">
        <v>2.5</v>
      </c>
      <c r="C7" s="55">
        <v>7.5</v>
      </c>
      <c r="D7">
        <v>0</v>
      </c>
      <c r="E7">
        <v>0</v>
      </c>
      <c r="F7">
        <v>0</v>
      </c>
      <c r="G7">
        <v>2</v>
      </c>
      <c r="H7">
        <v>0</v>
      </c>
      <c r="I7">
        <v>1</v>
      </c>
      <c r="J7">
        <v>0</v>
      </c>
      <c r="AB7" s="134"/>
      <c r="AC7" s="117"/>
      <c r="AD7" s="118"/>
      <c r="AE7" s="121"/>
      <c r="AF7" s="122"/>
      <c r="AG7" s="125"/>
      <c r="AH7" s="126"/>
    </row>
    <row r="8" spans="1:34" x14ac:dyDescent="0.45">
      <c r="A8" s="55">
        <v>12</v>
      </c>
      <c r="B8" s="55">
        <v>0.5</v>
      </c>
      <c r="C8" s="55">
        <v>6.5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U8" s="55">
        <v>51</v>
      </c>
      <c r="V8" s="55">
        <v>8.5</v>
      </c>
      <c r="W8" s="55">
        <v>0.5</v>
      </c>
      <c r="X8">
        <v>24</v>
      </c>
      <c r="Y8">
        <v>18</v>
      </c>
    </row>
    <row r="9" spans="1:34" x14ac:dyDescent="0.45">
      <c r="A9" s="55">
        <v>13</v>
      </c>
      <c r="B9" s="55">
        <v>1.5</v>
      </c>
      <c r="C9" s="55">
        <v>6.5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U9" s="55">
        <v>21</v>
      </c>
      <c r="V9" s="55">
        <v>5.5</v>
      </c>
      <c r="W9" s="55">
        <v>0.5</v>
      </c>
      <c r="X9">
        <v>1</v>
      </c>
      <c r="Y9">
        <v>0</v>
      </c>
    </row>
    <row r="10" spans="1:34" x14ac:dyDescent="0.45">
      <c r="A10" s="55">
        <v>14</v>
      </c>
      <c r="B10" s="55">
        <v>2.5</v>
      </c>
      <c r="C10" s="55">
        <v>6.5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U10" s="55">
        <v>11</v>
      </c>
      <c r="V10" s="55">
        <v>4.5</v>
      </c>
      <c r="W10" s="55">
        <v>0.5</v>
      </c>
      <c r="X10">
        <v>10</v>
      </c>
      <c r="Y10">
        <v>6</v>
      </c>
    </row>
    <row r="11" spans="1:34" x14ac:dyDescent="0.45">
      <c r="A11" s="55">
        <v>61</v>
      </c>
      <c r="B11" s="55">
        <v>3.5</v>
      </c>
      <c r="C11" s="55">
        <v>8.5</v>
      </c>
      <c r="D11">
        <v>0</v>
      </c>
      <c r="E11">
        <v>0</v>
      </c>
      <c r="F11">
        <v>0</v>
      </c>
      <c r="G11">
        <v>0</v>
      </c>
      <c r="H11">
        <v>3</v>
      </c>
      <c r="I11">
        <v>2</v>
      </c>
      <c r="J11">
        <v>0</v>
      </c>
      <c r="U11" s="55" t="s">
        <v>136</v>
      </c>
      <c r="V11" s="55">
        <v>2.5</v>
      </c>
      <c r="W11" s="55">
        <v>0.5</v>
      </c>
      <c r="X11">
        <v>1</v>
      </c>
      <c r="Y11">
        <v>0</v>
      </c>
      <c r="AA11" s="127" t="s">
        <v>137</v>
      </c>
    </row>
    <row r="12" spans="1:34" x14ac:dyDescent="0.45">
      <c r="A12" s="55">
        <v>66</v>
      </c>
      <c r="B12" s="55">
        <v>4.5</v>
      </c>
      <c r="C12" s="55">
        <v>8.5</v>
      </c>
      <c r="D12">
        <v>0</v>
      </c>
      <c r="E12">
        <v>0</v>
      </c>
      <c r="F12">
        <v>0</v>
      </c>
      <c r="G12">
        <v>2</v>
      </c>
      <c r="H12">
        <v>1</v>
      </c>
      <c r="I12">
        <v>3</v>
      </c>
      <c r="J12">
        <v>1</v>
      </c>
      <c r="U12" s="55" t="s">
        <v>138</v>
      </c>
      <c r="V12" s="55">
        <v>0.5</v>
      </c>
      <c r="W12" s="55">
        <v>0.5</v>
      </c>
      <c r="X12">
        <v>12</v>
      </c>
      <c r="Y12">
        <v>2</v>
      </c>
      <c r="AA12" s="127"/>
    </row>
    <row r="13" spans="1:34" x14ac:dyDescent="0.45">
      <c r="A13" s="55">
        <v>65</v>
      </c>
      <c r="B13" s="55">
        <v>5.5</v>
      </c>
      <c r="C13" s="55">
        <v>8.5</v>
      </c>
      <c r="D13">
        <v>0</v>
      </c>
      <c r="E13">
        <v>0</v>
      </c>
      <c r="F13">
        <v>0</v>
      </c>
      <c r="G13">
        <v>0</v>
      </c>
      <c r="H13">
        <v>2</v>
      </c>
      <c r="I13">
        <v>1</v>
      </c>
      <c r="J13">
        <v>1</v>
      </c>
      <c r="U13" s="55">
        <v>22</v>
      </c>
      <c r="V13" s="55">
        <v>5.5</v>
      </c>
      <c r="W13" s="55">
        <v>2.5</v>
      </c>
      <c r="X13">
        <v>4</v>
      </c>
      <c r="Y13">
        <v>3</v>
      </c>
      <c r="AA13" s="127"/>
    </row>
    <row r="14" spans="1:34" x14ac:dyDescent="0.45">
      <c r="A14" s="55">
        <v>69</v>
      </c>
      <c r="B14" s="55">
        <v>3.5</v>
      </c>
      <c r="C14" s="55">
        <v>7.5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U14" s="55">
        <v>12</v>
      </c>
      <c r="V14" s="55">
        <v>4.5</v>
      </c>
      <c r="W14" s="55">
        <v>2.5</v>
      </c>
      <c r="X14">
        <v>2</v>
      </c>
      <c r="Y14">
        <v>2</v>
      </c>
      <c r="AA14" s="128" t="s">
        <v>139</v>
      </c>
    </row>
    <row r="15" spans="1:34" x14ac:dyDescent="0.45">
      <c r="A15" s="55">
        <v>68</v>
      </c>
      <c r="B15" s="55">
        <v>4.5</v>
      </c>
      <c r="C15" s="55">
        <v>7.5</v>
      </c>
      <c r="D15">
        <v>0</v>
      </c>
      <c r="E15">
        <v>0</v>
      </c>
      <c r="F15">
        <v>0</v>
      </c>
      <c r="G15">
        <v>3</v>
      </c>
      <c r="H15">
        <v>0</v>
      </c>
      <c r="I15">
        <v>0</v>
      </c>
      <c r="J15">
        <v>0</v>
      </c>
      <c r="U15" s="55" t="s">
        <v>140</v>
      </c>
      <c r="V15" s="55">
        <v>2.5</v>
      </c>
      <c r="W15" s="55">
        <v>2.5</v>
      </c>
      <c r="X15">
        <v>0</v>
      </c>
      <c r="Y15">
        <v>0</v>
      </c>
      <c r="AA15" s="128"/>
    </row>
    <row r="16" spans="1:34" x14ac:dyDescent="0.45">
      <c r="A16" s="55">
        <v>67</v>
      </c>
      <c r="B16" s="55">
        <v>5.5</v>
      </c>
      <c r="C16" s="55">
        <v>7.5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1</v>
      </c>
      <c r="U16" s="55" t="s">
        <v>141</v>
      </c>
      <c r="V16" s="55">
        <v>0.5</v>
      </c>
      <c r="W16" s="55">
        <v>2.5</v>
      </c>
      <c r="X16">
        <v>13</v>
      </c>
      <c r="Y16">
        <v>6</v>
      </c>
      <c r="AA16" s="128"/>
    </row>
    <row r="17" spans="1:27" x14ac:dyDescent="0.45">
      <c r="A17" s="55">
        <v>62</v>
      </c>
      <c r="B17" s="55">
        <v>3.5</v>
      </c>
      <c r="C17" s="55">
        <v>6.5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U17" s="55">
        <v>53</v>
      </c>
      <c r="V17" s="55">
        <v>8.5</v>
      </c>
      <c r="W17" s="55">
        <v>4</v>
      </c>
      <c r="X17">
        <v>21</v>
      </c>
      <c r="Y17">
        <v>6</v>
      </c>
      <c r="AA17" s="129" t="s">
        <v>142</v>
      </c>
    </row>
    <row r="18" spans="1:27" x14ac:dyDescent="0.45">
      <c r="A18" s="55">
        <v>63</v>
      </c>
      <c r="B18" s="55">
        <v>4.5</v>
      </c>
      <c r="C18" s="55">
        <v>6.5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U18" s="55">
        <v>13</v>
      </c>
      <c r="V18" s="55">
        <v>4.5</v>
      </c>
      <c r="W18" s="55">
        <v>4</v>
      </c>
      <c r="X18">
        <v>0</v>
      </c>
      <c r="Y18">
        <v>0</v>
      </c>
      <c r="AA18" s="129"/>
    </row>
    <row r="19" spans="1:27" x14ac:dyDescent="0.45">
      <c r="A19" s="55">
        <v>64</v>
      </c>
      <c r="B19" s="55">
        <v>5.5</v>
      </c>
      <c r="C19" s="55">
        <v>6.5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U19" s="55" t="s">
        <v>143</v>
      </c>
      <c r="V19" s="55">
        <v>0.5</v>
      </c>
      <c r="W19" s="55">
        <v>4</v>
      </c>
      <c r="X19">
        <v>6</v>
      </c>
      <c r="Y19">
        <v>1</v>
      </c>
      <c r="AA19" s="129"/>
    </row>
    <row r="20" spans="1:27" x14ac:dyDescent="0.45">
      <c r="A20" s="55">
        <v>51</v>
      </c>
      <c r="B20" s="55">
        <v>6.5</v>
      </c>
      <c r="C20" s="55">
        <v>8.5</v>
      </c>
      <c r="D20">
        <v>0</v>
      </c>
      <c r="E20">
        <v>0</v>
      </c>
      <c r="F20">
        <v>0</v>
      </c>
      <c r="G20">
        <v>0</v>
      </c>
      <c r="H20">
        <v>0</v>
      </c>
      <c r="I20">
        <v>3</v>
      </c>
      <c r="J20">
        <v>0</v>
      </c>
      <c r="U20" s="55" t="s">
        <v>46</v>
      </c>
      <c r="V20" s="55">
        <v>7.5</v>
      </c>
      <c r="W20" s="55">
        <v>5.5</v>
      </c>
      <c r="AA20" s="129"/>
    </row>
    <row r="21" spans="1:27" x14ac:dyDescent="0.45">
      <c r="A21" s="55">
        <v>56</v>
      </c>
      <c r="B21" s="55">
        <v>7.5</v>
      </c>
      <c r="C21" s="55">
        <v>8.5</v>
      </c>
      <c r="D21">
        <v>0</v>
      </c>
      <c r="E21">
        <v>0</v>
      </c>
      <c r="F21">
        <v>0</v>
      </c>
      <c r="G21">
        <v>3</v>
      </c>
      <c r="H21">
        <v>0</v>
      </c>
      <c r="I21">
        <v>2</v>
      </c>
      <c r="J21">
        <v>1</v>
      </c>
      <c r="U21" s="55" t="s">
        <v>123</v>
      </c>
      <c r="V21" s="55">
        <v>4.5</v>
      </c>
      <c r="W21" s="55">
        <v>5.5</v>
      </c>
    </row>
    <row r="22" spans="1:27" x14ac:dyDescent="0.45">
      <c r="A22" s="55">
        <v>55</v>
      </c>
      <c r="B22" s="55">
        <v>8.5</v>
      </c>
      <c r="C22" s="55">
        <v>8.5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U22" s="55" t="s">
        <v>144</v>
      </c>
      <c r="V22" s="55">
        <v>2.5</v>
      </c>
      <c r="W22" s="55">
        <v>5.5</v>
      </c>
    </row>
    <row r="23" spans="1:27" x14ac:dyDescent="0.45">
      <c r="A23" s="55">
        <v>59</v>
      </c>
      <c r="B23" s="55">
        <v>6.5</v>
      </c>
      <c r="C23" s="55">
        <v>7.5</v>
      </c>
      <c r="D23">
        <v>0</v>
      </c>
      <c r="E23">
        <v>0</v>
      </c>
      <c r="F23">
        <v>0</v>
      </c>
      <c r="G23">
        <v>1</v>
      </c>
      <c r="H23">
        <v>0</v>
      </c>
      <c r="I23">
        <v>0</v>
      </c>
      <c r="J23">
        <v>0</v>
      </c>
      <c r="U23" s="55"/>
      <c r="V23" s="55"/>
      <c r="W23" s="55"/>
      <c r="X23">
        <f>SUM(X8:X19)</f>
        <v>94</v>
      </c>
      <c r="Y23">
        <v>117</v>
      </c>
    </row>
    <row r="24" spans="1:27" x14ac:dyDescent="0.45">
      <c r="A24" s="55">
        <v>58</v>
      </c>
      <c r="B24" s="55">
        <v>7.5</v>
      </c>
      <c r="C24" s="55">
        <v>7.5</v>
      </c>
      <c r="D24">
        <v>0</v>
      </c>
      <c r="E24">
        <v>0</v>
      </c>
      <c r="F24">
        <v>0</v>
      </c>
      <c r="G24">
        <v>1</v>
      </c>
      <c r="H24">
        <v>0</v>
      </c>
      <c r="I24">
        <v>0</v>
      </c>
      <c r="J24">
        <v>0</v>
      </c>
      <c r="U24" s="55"/>
      <c r="V24" s="55"/>
      <c r="W24" s="55"/>
    </row>
    <row r="25" spans="1:27" x14ac:dyDescent="0.45">
      <c r="A25" s="55">
        <v>57</v>
      </c>
      <c r="B25" s="55">
        <v>8.5</v>
      </c>
      <c r="C25" s="55">
        <v>7.5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M25" s="130" t="s">
        <v>131</v>
      </c>
      <c r="N25" s="131"/>
      <c r="O25" s="131"/>
      <c r="P25" s="131"/>
      <c r="Q25" s="131"/>
      <c r="R25" s="131"/>
      <c r="U25" s="55"/>
      <c r="V25" s="55"/>
      <c r="W25" s="55"/>
    </row>
    <row r="26" spans="1:27" x14ac:dyDescent="0.45">
      <c r="A26" s="55">
        <v>52</v>
      </c>
      <c r="B26" s="55">
        <v>6.5</v>
      </c>
      <c r="C26" s="55">
        <v>6.5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M26" s="131"/>
      <c r="N26" s="131"/>
      <c r="O26" s="131"/>
      <c r="P26" s="131"/>
      <c r="Q26" s="131"/>
      <c r="R26" s="131"/>
      <c r="U26" s="55"/>
      <c r="V26" s="55"/>
      <c r="W26" s="55"/>
    </row>
    <row r="27" spans="1:27" x14ac:dyDescent="0.45">
      <c r="A27" s="55">
        <v>53</v>
      </c>
      <c r="B27" s="55">
        <v>7.5</v>
      </c>
      <c r="C27" s="55">
        <v>6.5</v>
      </c>
      <c r="D27">
        <v>0</v>
      </c>
      <c r="E27">
        <v>0</v>
      </c>
      <c r="F27">
        <v>0</v>
      </c>
      <c r="G27">
        <v>1</v>
      </c>
      <c r="H27">
        <v>0</v>
      </c>
      <c r="I27">
        <v>0</v>
      </c>
      <c r="J27">
        <v>0</v>
      </c>
      <c r="U27" s="55"/>
      <c r="V27" s="55"/>
      <c r="W27" s="55"/>
    </row>
    <row r="28" spans="1:27" x14ac:dyDescent="0.45">
      <c r="A28" s="55">
        <v>54</v>
      </c>
      <c r="B28" s="55">
        <v>8.5</v>
      </c>
      <c r="C28" s="55">
        <v>6.5</v>
      </c>
      <c r="D28">
        <v>0</v>
      </c>
      <c r="E28">
        <v>0</v>
      </c>
      <c r="F28">
        <v>0</v>
      </c>
      <c r="G28">
        <v>2</v>
      </c>
      <c r="H28">
        <v>0</v>
      </c>
      <c r="I28">
        <v>0</v>
      </c>
      <c r="J28">
        <v>0</v>
      </c>
      <c r="U28" s="55"/>
      <c r="V28" s="55"/>
      <c r="W28" s="55"/>
    </row>
    <row r="29" spans="1:27" x14ac:dyDescent="0.45">
      <c r="A29" s="55">
        <v>91</v>
      </c>
      <c r="B29" s="55">
        <v>0.5</v>
      </c>
      <c r="C29" s="55">
        <v>5.5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U29" s="55"/>
      <c r="V29" s="55"/>
      <c r="W29" s="55"/>
    </row>
    <row r="30" spans="1:27" x14ac:dyDescent="0.45">
      <c r="A30" s="55">
        <v>96</v>
      </c>
      <c r="B30" s="55">
        <v>1.5</v>
      </c>
      <c r="C30" s="55">
        <v>5.5</v>
      </c>
      <c r="D30">
        <v>0</v>
      </c>
      <c r="E30">
        <v>0</v>
      </c>
      <c r="F30">
        <v>0</v>
      </c>
      <c r="G30">
        <v>0</v>
      </c>
      <c r="H30">
        <v>2</v>
      </c>
      <c r="I30">
        <v>0</v>
      </c>
      <c r="J30">
        <v>0</v>
      </c>
      <c r="U30" s="55"/>
      <c r="V30" s="55"/>
      <c r="W30" s="55"/>
    </row>
    <row r="31" spans="1:27" x14ac:dyDescent="0.45">
      <c r="A31" s="55">
        <v>95</v>
      </c>
      <c r="B31" s="55">
        <v>2.5</v>
      </c>
      <c r="C31" s="55">
        <v>5.5</v>
      </c>
      <c r="D31">
        <v>0</v>
      </c>
      <c r="E31">
        <v>0</v>
      </c>
      <c r="F31">
        <v>0</v>
      </c>
      <c r="G31">
        <v>1</v>
      </c>
      <c r="H31">
        <v>0</v>
      </c>
      <c r="I31">
        <v>0</v>
      </c>
      <c r="J31">
        <v>0</v>
      </c>
      <c r="U31" s="55"/>
      <c r="V31" s="55"/>
      <c r="W31" s="55"/>
    </row>
    <row r="32" spans="1:27" x14ac:dyDescent="0.45">
      <c r="A32" s="55">
        <v>99</v>
      </c>
      <c r="B32" s="55">
        <v>0.5</v>
      </c>
      <c r="C32" s="55">
        <v>4.5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U32" s="55"/>
      <c r="V32" s="55"/>
      <c r="W32" s="55"/>
    </row>
    <row r="33" spans="1:23" x14ac:dyDescent="0.45">
      <c r="A33" s="55">
        <v>98</v>
      </c>
      <c r="B33" s="55">
        <v>1.5</v>
      </c>
      <c r="C33" s="55">
        <v>4.5</v>
      </c>
      <c r="D33">
        <v>0</v>
      </c>
      <c r="E33">
        <v>0</v>
      </c>
      <c r="F33">
        <v>4</v>
      </c>
      <c r="G33">
        <v>0</v>
      </c>
      <c r="H33">
        <v>0</v>
      </c>
      <c r="I33">
        <v>1</v>
      </c>
      <c r="J33">
        <v>0</v>
      </c>
      <c r="U33" s="55"/>
      <c r="V33" s="55"/>
      <c r="W33" s="55"/>
    </row>
    <row r="34" spans="1:23" x14ac:dyDescent="0.45">
      <c r="A34" s="55">
        <v>97</v>
      </c>
      <c r="B34" s="55">
        <v>2.5</v>
      </c>
      <c r="C34" s="55">
        <v>4.5</v>
      </c>
      <c r="D34">
        <v>0</v>
      </c>
      <c r="E34">
        <v>0</v>
      </c>
      <c r="F34">
        <v>1</v>
      </c>
      <c r="G34">
        <v>0</v>
      </c>
      <c r="H34">
        <v>0</v>
      </c>
      <c r="I34">
        <v>0</v>
      </c>
      <c r="J34">
        <v>0</v>
      </c>
    </row>
    <row r="35" spans="1:23" x14ac:dyDescent="0.45">
      <c r="A35" s="55">
        <v>92</v>
      </c>
      <c r="B35" s="55">
        <v>0.5</v>
      </c>
      <c r="C35" s="55">
        <v>3.5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23" x14ac:dyDescent="0.45">
      <c r="A36" s="55">
        <v>93</v>
      </c>
      <c r="B36" s="55">
        <v>1.5</v>
      </c>
      <c r="C36" s="55">
        <v>3.5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23" x14ac:dyDescent="0.45">
      <c r="A37" s="55">
        <v>94</v>
      </c>
      <c r="B37" s="55">
        <v>2.5</v>
      </c>
      <c r="C37" s="55">
        <v>3.5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23" x14ac:dyDescent="0.45">
      <c r="A38" s="55">
        <v>81</v>
      </c>
      <c r="B38" s="55">
        <v>3.5</v>
      </c>
      <c r="C38" s="55">
        <v>5.5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23" x14ac:dyDescent="0.45">
      <c r="A39" s="55">
        <v>86</v>
      </c>
      <c r="B39" s="55">
        <v>4.5</v>
      </c>
      <c r="C39" s="55">
        <v>5.5</v>
      </c>
      <c r="D39">
        <v>0</v>
      </c>
      <c r="E39">
        <v>0</v>
      </c>
      <c r="F39">
        <v>1</v>
      </c>
      <c r="G39">
        <v>0</v>
      </c>
      <c r="H39">
        <v>0</v>
      </c>
      <c r="I39">
        <v>1</v>
      </c>
      <c r="J39">
        <v>0</v>
      </c>
    </row>
    <row r="40" spans="1:23" x14ac:dyDescent="0.45">
      <c r="A40" s="55">
        <v>85</v>
      </c>
      <c r="B40" s="55">
        <v>5.5</v>
      </c>
      <c r="C40" s="55">
        <v>5.5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</row>
    <row r="41" spans="1:23" x14ac:dyDescent="0.45">
      <c r="A41" s="55">
        <v>89</v>
      </c>
      <c r="B41" s="55">
        <v>3.5</v>
      </c>
      <c r="C41" s="55">
        <v>4.5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</row>
    <row r="42" spans="1:23" x14ac:dyDescent="0.45">
      <c r="A42" s="55">
        <v>88</v>
      </c>
      <c r="B42" s="55">
        <v>4.5</v>
      </c>
      <c r="C42" s="55">
        <v>4.5</v>
      </c>
      <c r="D42">
        <v>0</v>
      </c>
      <c r="E42">
        <v>0</v>
      </c>
      <c r="F42">
        <v>1</v>
      </c>
      <c r="G42">
        <v>1</v>
      </c>
      <c r="H42">
        <v>2</v>
      </c>
      <c r="I42">
        <v>0</v>
      </c>
      <c r="J42">
        <v>0</v>
      </c>
    </row>
    <row r="43" spans="1:23" x14ac:dyDescent="0.45">
      <c r="A43" s="55">
        <v>87</v>
      </c>
      <c r="B43" s="55">
        <v>5.5</v>
      </c>
      <c r="C43" s="55">
        <v>4.5</v>
      </c>
      <c r="D43">
        <v>0</v>
      </c>
      <c r="E43">
        <v>0</v>
      </c>
      <c r="F43">
        <v>0</v>
      </c>
      <c r="G43">
        <v>3</v>
      </c>
      <c r="H43">
        <v>0</v>
      </c>
      <c r="I43">
        <v>0</v>
      </c>
      <c r="J43">
        <v>1</v>
      </c>
    </row>
    <row r="44" spans="1:23" x14ac:dyDescent="0.45">
      <c r="A44" s="55">
        <v>82</v>
      </c>
      <c r="B44" s="55">
        <v>3.5</v>
      </c>
      <c r="C44" s="55">
        <v>3.5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</row>
    <row r="45" spans="1:23" x14ac:dyDescent="0.45">
      <c r="A45" s="55">
        <v>83</v>
      </c>
      <c r="B45" s="55">
        <v>4.5</v>
      </c>
      <c r="C45" s="55">
        <v>3.5</v>
      </c>
      <c r="D45">
        <v>0</v>
      </c>
      <c r="E45">
        <v>1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23" x14ac:dyDescent="0.45">
      <c r="A46" s="55">
        <v>84</v>
      </c>
      <c r="B46" s="55">
        <v>5.5</v>
      </c>
      <c r="C46" s="55">
        <v>3.5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</row>
    <row r="47" spans="1:23" x14ac:dyDescent="0.45">
      <c r="A47" s="55">
        <v>71</v>
      </c>
      <c r="B47" s="55">
        <v>6.5</v>
      </c>
      <c r="C47" s="55">
        <v>5.5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</row>
    <row r="48" spans="1:23" x14ac:dyDescent="0.45">
      <c r="A48" s="55">
        <v>76</v>
      </c>
      <c r="B48" s="55">
        <v>7.5</v>
      </c>
      <c r="C48" s="55">
        <v>5.5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</row>
    <row r="49" spans="1:10" x14ac:dyDescent="0.45">
      <c r="A49" s="55">
        <v>75</v>
      </c>
      <c r="B49" s="55">
        <v>8.5</v>
      </c>
      <c r="C49" s="55">
        <v>5.5</v>
      </c>
      <c r="D49">
        <v>0</v>
      </c>
      <c r="E49">
        <v>0</v>
      </c>
      <c r="F49">
        <v>1</v>
      </c>
      <c r="G49">
        <v>1</v>
      </c>
      <c r="H49">
        <v>1</v>
      </c>
      <c r="I49">
        <v>1</v>
      </c>
      <c r="J49">
        <v>0</v>
      </c>
    </row>
    <row r="50" spans="1:10" x14ac:dyDescent="0.45">
      <c r="A50" s="55">
        <v>79</v>
      </c>
      <c r="B50" s="55">
        <v>6.5</v>
      </c>
      <c r="C50" s="55">
        <v>4.5</v>
      </c>
      <c r="D50">
        <v>0</v>
      </c>
      <c r="E50">
        <v>0</v>
      </c>
      <c r="F50">
        <v>1</v>
      </c>
      <c r="G50">
        <v>0</v>
      </c>
      <c r="H50">
        <v>0</v>
      </c>
      <c r="I50">
        <v>0</v>
      </c>
      <c r="J50">
        <v>0</v>
      </c>
    </row>
    <row r="51" spans="1:10" x14ac:dyDescent="0.45">
      <c r="A51" s="55">
        <v>78</v>
      </c>
      <c r="B51" s="55">
        <v>7.5</v>
      </c>
      <c r="C51" s="55">
        <v>4.5</v>
      </c>
      <c r="D51">
        <v>0</v>
      </c>
      <c r="E51">
        <v>0</v>
      </c>
      <c r="F51">
        <v>2</v>
      </c>
      <c r="G51">
        <v>1</v>
      </c>
      <c r="H51">
        <v>0</v>
      </c>
      <c r="I51">
        <v>1</v>
      </c>
      <c r="J51">
        <v>0</v>
      </c>
    </row>
    <row r="52" spans="1:10" x14ac:dyDescent="0.45">
      <c r="A52" s="55">
        <v>77</v>
      </c>
      <c r="B52" s="55">
        <v>8.5</v>
      </c>
      <c r="C52" s="55">
        <v>4.5</v>
      </c>
      <c r="D52">
        <v>0</v>
      </c>
      <c r="E52">
        <v>0</v>
      </c>
      <c r="F52">
        <v>1</v>
      </c>
      <c r="G52">
        <v>1</v>
      </c>
      <c r="H52">
        <v>0</v>
      </c>
      <c r="I52">
        <v>0</v>
      </c>
      <c r="J52">
        <v>0</v>
      </c>
    </row>
    <row r="53" spans="1:10" x14ac:dyDescent="0.45">
      <c r="A53" s="55">
        <v>72</v>
      </c>
      <c r="B53" s="55">
        <v>6.5</v>
      </c>
      <c r="C53" s="55">
        <v>3.5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</row>
    <row r="54" spans="1:10" x14ac:dyDescent="0.45">
      <c r="A54" s="55">
        <v>73</v>
      </c>
      <c r="B54" s="55">
        <v>7.5</v>
      </c>
      <c r="C54" s="55">
        <v>3.5</v>
      </c>
      <c r="D54">
        <v>0</v>
      </c>
      <c r="E54">
        <v>0</v>
      </c>
      <c r="F54">
        <v>2</v>
      </c>
      <c r="G54">
        <v>0</v>
      </c>
      <c r="H54">
        <v>0</v>
      </c>
      <c r="I54">
        <v>0</v>
      </c>
      <c r="J54">
        <v>0</v>
      </c>
    </row>
    <row r="55" spans="1:10" x14ac:dyDescent="0.45">
      <c r="A55" s="55">
        <v>74</v>
      </c>
      <c r="B55" s="55">
        <v>8.5</v>
      </c>
      <c r="C55" s="55">
        <v>3.5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</row>
    <row r="56" spans="1:10" x14ac:dyDescent="0.45">
      <c r="A56" s="55">
        <v>21</v>
      </c>
      <c r="B56" s="55">
        <v>0.5</v>
      </c>
      <c r="C56" s="55">
        <v>2.5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</row>
    <row r="57" spans="1:10" x14ac:dyDescent="0.45">
      <c r="A57" s="55">
        <v>26</v>
      </c>
      <c r="B57" s="55">
        <v>1.5</v>
      </c>
      <c r="C57" s="55">
        <v>2.5</v>
      </c>
      <c r="D57">
        <v>0</v>
      </c>
      <c r="E57">
        <v>1</v>
      </c>
      <c r="F57">
        <v>1</v>
      </c>
      <c r="G57">
        <v>0</v>
      </c>
      <c r="H57">
        <v>0</v>
      </c>
      <c r="I57">
        <v>0</v>
      </c>
      <c r="J57">
        <v>0</v>
      </c>
    </row>
    <row r="58" spans="1:10" x14ac:dyDescent="0.45">
      <c r="A58" s="55">
        <v>25</v>
      </c>
      <c r="B58" s="55">
        <v>2.5</v>
      </c>
      <c r="C58" s="55">
        <v>2.5</v>
      </c>
      <c r="D58">
        <v>0</v>
      </c>
      <c r="E58">
        <v>1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 x14ac:dyDescent="0.45">
      <c r="A59" s="55">
        <v>29</v>
      </c>
      <c r="B59" s="55">
        <v>0.5</v>
      </c>
      <c r="C59" s="55">
        <v>1.5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 x14ac:dyDescent="0.45">
      <c r="A60" s="55">
        <v>28</v>
      </c>
      <c r="B60" s="55">
        <v>1.5</v>
      </c>
      <c r="C60" s="55">
        <v>1.5</v>
      </c>
      <c r="D60">
        <v>0</v>
      </c>
      <c r="E60">
        <v>4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 x14ac:dyDescent="0.45">
      <c r="A61" s="55">
        <v>27</v>
      </c>
      <c r="B61" s="55">
        <v>2.5</v>
      </c>
      <c r="C61" s="55">
        <v>1.5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 x14ac:dyDescent="0.45">
      <c r="A62" s="55">
        <v>22</v>
      </c>
      <c r="B62" s="55">
        <v>0.5</v>
      </c>
      <c r="C62" s="55">
        <v>0.5</v>
      </c>
      <c r="D62">
        <v>0</v>
      </c>
      <c r="E62">
        <v>0</v>
      </c>
      <c r="F62">
        <v>2</v>
      </c>
      <c r="G62">
        <v>0</v>
      </c>
      <c r="H62">
        <v>0</v>
      </c>
      <c r="I62">
        <v>0</v>
      </c>
      <c r="J62">
        <v>0</v>
      </c>
    </row>
    <row r="63" spans="1:10" x14ac:dyDescent="0.45">
      <c r="A63" s="55">
        <v>23</v>
      </c>
      <c r="B63" s="55">
        <v>1.5</v>
      </c>
      <c r="C63" s="55">
        <v>0.5</v>
      </c>
      <c r="D63">
        <v>0</v>
      </c>
      <c r="E63">
        <v>2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 x14ac:dyDescent="0.45">
      <c r="A64" s="55">
        <v>24</v>
      </c>
      <c r="B64" s="55">
        <v>2.5</v>
      </c>
      <c r="C64" s="55">
        <v>0.5</v>
      </c>
      <c r="D64">
        <v>0</v>
      </c>
      <c r="E64">
        <v>0</v>
      </c>
      <c r="F64">
        <v>1</v>
      </c>
      <c r="G64">
        <v>0</v>
      </c>
      <c r="H64">
        <v>0</v>
      </c>
      <c r="I64">
        <v>0</v>
      </c>
      <c r="J64">
        <v>0</v>
      </c>
    </row>
    <row r="65" spans="1:10" x14ac:dyDescent="0.45">
      <c r="A65" s="55">
        <v>31</v>
      </c>
      <c r="B65" s="55">
        <v>3.5</v>
      </c>
      <c r="C65" s="55">
        <v>2.5</v>
      </c>
      <c r="D65">
        <v>2</v>
      </c>
      <c r="E65">
        <v>1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 x14ac:dyDescent="0.45">
      <c r="A66" s="55">
        <v>36</v>
      </c>
      <c r="B66" s="55">
        <v>4.5</v>
      </c>
      <c r="C66" s="55">
        <v>2.5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</row>
    <row r="67" spans="1:10" x14ac:dyDescent="0.45">
      <c r="A67" s="55">
        <v>35</v>
      </c>
      <c r="B67" s="55">
        <v>5.5</v>
      </c>
      <c r="C67" s="55">
        <v>2.5</v>
      </c>
      <c r="D67">
        <v>0</v>
      </c>
      <c r="E67">
        <v>1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 x14ac:dyDescent="0.45">
      <c r="A68" s="55">
        <v>39</v>
      </c>
      <c r="B68" s="55">
        <v>3.5</v>
      </c>
      <c r="C68" s="55">
        <v>1.5</v>
      </c>
      <c r="D68">
        <v>4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</row>
    <row r="69" spans="1:10" x14ac:dyDescent="0.45">
      <c r="A69" s="55">
        <v>38</v>
      </c>
      <c r="B69" s="55">
        <v>4.5</v>
      </c>
      <c r="C69" s="55">
        <v>1.5</v>
      </c>
      <c r="D69">
        <v>4</v>
      </c>
      <c r="E69">
        <v>1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 x14ac:dyDescent="0.45">
      <c r="A70" s="55">
        <v>37</v>
      </c>
      <c r="B70" s="55">
        <v>5.5</v>
      </c>
      <c r="C70" s="55">
        <v>1.5</v>
      </c>
      <c r="D70">
        <v>1</v>
      </c>
      <c r="E70">
        <v>1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 x14ac:dyDescent="0.45">
      <c r="A71" s="55">
        <v>32</v>
      </c>
      <c r="B71" s="55">
        <v>3.5</v>
      </c>
      <c r="C71" s="55">
        <v>0.5</v>
      </c>
      <c r="D71">
        <v>15</v>
      </c>
      <c r="E71">
        <v>1</v>
      </c>
      <c r="F71">
        <v>0</v>
      </c>
      <c r="G71">
        <v>0</v>
      </c>
      <c r="H71">
        <v>0</v>
      </c>
      <c r="I71">
        <v>0</v>
      </c>
      <c r="J71">
        <v>0</v>
      </c>
    </row>
    <row r="72" spans="1:10" x14ac:dyDescent="0.45">
      <c r="A72" s="55">
        <v>33</v>
      </c>
      <c r="B72" s="55">
        <v>4.5</v>
      </c>
      <c r="C72" s="55">
        <v>0.5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</row>
    <row r="73" spans="1:10" x14ac:dyDescent="0.45">
      <c r="A73" s="55">
        <v>34</v>
      </c>
      <c r="B73" s="55">
        <v>5.5</v>
      </c>
      <c r="C73" s="55">
        <v>0.5</v>
      </c>
      <c r="D73">
        <v>1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</row>
    <row r="74" spans="1:10" x14ac:dyDescent="0.45">
      <c r="A74" s="55">
        <v>41</v>
      </c>
      <c r="B74" s="55">
        <v>6.5</v>
      </c>
      <c r="C74" s="55">
        <v>2.5</v>
      </c>
      <c r="D74">
        <v>0</v>
      </c>
      <c r="E74">
        <v>1</v>
      </c>
      <c r="F74">
        <v>0</v>
      </c>
      <c r="G74">
        <v>0</v>
      </c>
      <c r="H74">
        <v>0</v>
      </c>
      <c r="I74">
        <v>0</v>
      </c>
      <c r="J74">
        <v>0</v>
      </c>
    </row>
    <row r="75" spans="1:10" x14ac:dyDescent="0.45">
      <c r="A75" s="55">
        <v>46</v>
      </c>
      <c r="B75" s="55">
        <v>7.5</v>
      </c>
      <c r="C75" s="55">
        <v>2.5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</row>
    <row r="76" spans="1:10" x14ac:dyDescent="0.45">
      <c r="A76" s="55">
        <v>45</v>
      </c>
      <c r="B76" s="55">
        <v>8.5</v>
      </c>
      <c r="C76" s="55">
        <v>2.5</v>
      </c>
      <c r="D76">
        <v>0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</row>
    <row r="77" spans="1:10" x14ac:dyDescent="0.45">
      <c r="A77" s="55">
        <v>49</v>
      </c>
      <c r="B77" s="55">
        <v>6.5</v>
      </c>
      <c r="C77" s="55">
        <v>1.5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</row>
    <row r="78" spans="1:10" x14ac:dyDescent="0.45">
      <c r="A78" s="55">
        <v>48</v>
      </c>
      <c r="B78" s="55">
        <v>7.5</v>
      </c>
      <c r="C78" s="55">
        <v>1.5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</row>
    <row r="79" spans="1:10" x14ac:dyDescent="0.45">
      <c r="A79" s="55">
        <v>47</v>
      </c>
      <c r="B79" s="55">
        <v>8.5</v>
      </c>
      <c r="C79" s="55">
        <v>1.5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</row>
    <row r="80" spans="1:10" x14ac:dyDescent="0.45">
      <c r="A80" s="55">
        <v>42</v>
      </c>
      <c r="B80" s="55">
        <v>6.5</v>
      </c>
      <c r="C80" s="55">
        <v>0.5</v>
      </c>
      <c r="D80">
        <v>0</v>
      </c>
      <c r="E80">
        <v>1</v>
      </c>
      <c r="F80">
        <v>0</v>
      </c>
      <c r="G80">
        <v>0</v>
      </c>
      <c r="H80">
        <v>0</v>
      </c>
      <c r="I80">
        <v>0</v>
      </c>
      <c r="J80">
        <v>0</v>
      </c>
    </row>
    <row r="81" spans="1:10" x14ac:dyDescent="0.45">
      <c r="A81" s="55">
        <v>43</v>
      </c>
      <c r="B81" s="55">
        <v>7.5</v>
      </c>
      <c r="C81" s="55">
        <v>0.5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</row>
    <row r="82" spans="1:10" x14ac:dyDescent="0.45">
      <c r="A82" s="55">
        <v>44</v>
      </c>
      <c r="B82" s="55">
        <v>8.5</v>
      </c>
      <c r="C82" s="55">
        <v>0.5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</row>
    <row r="83" spans="1:10" x14ac:dyDescent="0.45">
      <c r="A83" s="55">
        <v>1</v>
      </c>
      <c r="B83" s="55">
        <v>1.5</v>
      </c>
      <c r="C83" s="55">
        <v>7.5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</row>
    <row r="84" spans="1:10" x14ac:dyDescent="0.45">
      <c r="A84" s="55">
        <v>6</v>
      </c>
      <c r="B84" s="55">
        <v>4.5</v>
      </c>
      <c r="C84" s="55">
        <v>7.5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</row>
    <row r="85" spans="1:10" x14ac:dyDescent="0.45">
      <c r="A85" s="55">
        <v>5</v>
      </c>
      <c r="B85" s="55">
        <v>7.5</v>
      </c>
      <c r="C85" s="55">
        <v>7.5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</row>
    <row r="86" spans="1:10" x14ac:dyDescent="0.45">
      <c r="A86" s="55">
        <v>9</v>
      </c>
      <c r="B86" s="55">
        <v>1.5</v>
      </c>
      <c r="C86" s="55">
        <v>4.5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</row>
    <row r="87" spans="1:10" x14ac:dyDescent="0.45">
      <c r="A87" s="55">
        <v>8</v>
      </c>
      <c r="B87" s="55">
        <v>4.5</v>
      </c>
      <c r="C87" s="55">
        <v>4.5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</row>
    <row r="88" spans="1:10" x14ac:dyDescent="0.45">
      <c r="A88" s="55">
        <v>7</v>
      </c>
      <c r="B88" s="55">
        <v>7.5</v>
      </c>
      <c r="C88" s="55">
        <v>4.5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</row>
    <row r="89" spans="1:10" x14ac:dyDescent="0.45">
      <c r="A89" s="55">
        <v>2</v>
      </c>
      <c r="B89" s="55">
        <v>1.5</v>
      </c>
      <c r="C89" s="55">
        <v>1.5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</row>
    <row r="90" spans="1:10" x14ac:dyDescent="0.45">
      <c r="A90" s="55">
        <v>3</v>
      </c>
      <c r="B90" s="55">
        <v>4.5</v>
      </c>
      <c r="C90" s="55">
        <v>1.5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</row>
    <row r="91" spans="1:10" x14ac:dyDescent="0.45">
      <c r="A91" s="55">
        <v>4</v>
      </c>
      <c r="B91" s="55">
        <v>7.5</v>
      </c>
      <c r="C91" s="55">
        <v>1.5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</row>
    <row r="92" spans="1:10" x14ac:dyDescent="0.45">
      <c r="A92" s="55" t="s">
        <v>125</v>
      </c>
      <c r="B92" s="55">
        <v>1.5</v>
      </c>
      <c r="C92" s="55">
        <v>9.5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</row>
    <row r="93" spans="1:10" x14ac:dyDescent="0.45">
      <c r="A93" s="55" t="s">
        <v>126</v>
      </c>
      <c r="B93" s="55">
        <v>4.5</v>
      </c>
      <c r="C93" s="55">
        <v>9.5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</row>
    <row r="94" spans="1:10" x14ac:dyDescent="0.45">
      <c r="A94" s="55" t="s">
        <v>127</v>
      </c>
      <c r="B94" s="55">
        <v>7.5</v>
      </c>
      <c r="C94" s="55">
        <v>9.5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</row>
  </sheetData>
  <mergeCells count="16">
    <mergeCell ref="AG6:AH7"/>
    <mergeCell ref="AA11:AA13"/>
    <mergeCell ref="AA14:AA16"/>
    <mergeCell ref="M2:R3"/>
    <mergeCell ref="AC3:AD3"/>
    <mergeCell ref="AE3:AF3"/>
    <mergeCell ref="AG3:AH3"/>
    <mergeCell ref="AB4:AB5"/>
    <mergeCell ref="AC4:AD5"/>
    <mergeCell ref="AE4:AF5"/>
    <mergeCell ref="AG4:AH5"/>
    <mergeCell ref="AA17:AA20"/>
    <mergeCell ref="M25:R26"/>
    <mergeCell ref="AB6:AB7"/>
    <mergeCell ref="AC6:AD7"/>
    <mergeCell ref="AE6:AF7"/>
  </mergeCells>
  <phoneticPr fontId="1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8445B6-EFF5-4701-B6F6-6B8FA5E73AC7}">
  <dimension ref="A1:AD878"/>
  <sheetViews>
    <sheetView topLeftCell="A498" zoomScale="80" zoomScaleNormal="80" workbookViewId="0">
      <selection activeCell="F516" sqref="F516"/>
    </sheetView>
  </sheetViews>
  <sheetFormatPr defaultRowHeight="18" x14ac:dyDescent="0.45"/>
  <cols>
    <col min="1" max="1" width="8.796875" style="15"/>
    <col min="2" max="2" width="13.09765625" style="31" bestFit="1" customWidth="1"/>
    <col min="3" max="3" width="4" style="8" customWidth="1"/>
    <col min="4" max="4" width="4" style="179" customWidth="1"/>
    <col min="5" max="5" width="4" style="1" customWidth="1"/>
    <col min="6" max="6" width="8.796875" style="1"/>
    <col min="7" max="7" width="8.796875" style="9"/>
    <col min="8" max="8" width="4" style="8" customWidth="1"/>
    <col min="9" max="9" width="4" style="3" customWidth="1"/>
    <col min="10" max="10" width="4" style="1" customWidth="1"/>
    <col min="11" max="11" width="8.796875" style="1"/>
    <col min="12" max="12" width="8.796875" style="9"/>
    <col min="16" max="16" width="8.09765625" customWidth="1"/>
    <col min="17" max="19" width="3.09765625" customWidth="1"/>
    <col min="20" max="21" width="3" customWidth="1"/>
    <col min="22" max="22" width="12.19921875" bestFit="1" customWidth="1"/>
    <col min="23" max="23" width="7.5" bestFit="1" customWidth="1"/>
    <col min="24" max="24" width="6.69921875" bestFit="1" customWidth="1"/>
    <col min="25" max="25" width="7.69921875" bestFit="1" customWidth="1"/>
    <col min="26" max="26" width="5.5" bestFit="1" customWidth="1"/>
    <col min="27" max="27" width="7.5" bestFit="1" customWidth="1"/>
    <col min="28" max="28" width="6.69921875" bestFit="1" customWidth="1"/>
    <col min="29" max="29" width="6.3984375" bestFit="1" customWidth="1"/>
    <col min="30" max="30" width="5.5" bestFit="1" customWidth="1"/>
    <col min="31" max="31" width="3" customWidth="1"/>
  </cols>
  <sheetData>
    <row r="1" spans="1:30" ht="18.600000000000001" thickBot="1" x14ac:dyDescent="0.5">
      <c r="A1" s="47" t="s">
        <v>90</v>
      </c>
      <c r="B1" s="48" t="s">
        <v>110</v>
      </c>
      <c r="C1" s="47" t="s">
        <v>18</v>
      </c>
      <c r="D1" s="178" t="s">
        <v>115</v>
      </c>
      <c r="E1" s="48" t="s">
        <v>52</v>
      </c>
      <c r="F1" s="48" t="s">
        <v>51</v>
      </c>
      <c r="G1" s="49" t="s">
        <v>50</v>
      </c>
      <c r="H1" s="50" t="s">
        <v>18</v>
      </c>
      <c r="I1" s="75" t="s">
        <v>115</v>
      </c>
      <c r="J1" s="51" t="s">
        <v>52</v>
      </c>
      <c r="K1" s="51" t="s">
        <v>51</v>
      </c>
      <c r="L1" s="52" t="s">
        <v>50</v>
      </c>
      <c r="M1" s="46" t="str">
        <f>Sheet1!B2</f>
        <v>ANK</v>
      </c>
      <c r="N1" s="46" t="str">
        <f>Sheet1!B3</f>
        <v>PIA</v>
      </c>
      <c r="V1" s="147"/>
      <c r="W1" s="148"/>
      <c r="X1" s="148"/>
      <c r="Y1" s="148"/>
      <c r="Z1" s="148"/>
      <c r="AA1" s="149" t="s">
        <v>93</v>
      </c>
      <c r="AB1" s="148"/>
      <c r="AC1" s="148"/>
      <c r="AD1" s="150"/>
    </row>
    <row r="2" spans="1:30" ht="18.600000000000001" thickBot="1" x14ac:dyDescent="0.5">
      <c r="A2" s="22" t="s">
        <v>91</v>
      </c>
      <c r="B2" s="30" t="s">
        <v>146</v>
      </c>
      <c r="C2" s="76">
        <v>5</v>
      </c>
      <c r="D2" s="179" t="s">
        <v>147</v>
      </c>
      <c r="E2" s="77" t="s">
        <v>148</v>
      </c>
      <c r="F2" s="77"/>
      <c r="G2" s="78">
        <v>61</v>
      </c>
      <c r="H2" s="5">
        <v>9</v>
      </c>
      <c r="I2" s="40" t="s">
        <v>147</v>
      </c>
      <c r="J2" s="6" t="s">
        <v>149</v>
      </c>
      <c r="K2" s="6" t="s">
        <v>150</v>
      </c>
      <c r="L2" s="7">
        <v>88</v>
      </c>
      <c r="M2">
        <v>25</v>
      </c>
      <c r="N2">
        <v>19</v>
      </c>
      <c r="V2" s="39" t="s">
        <v>54</v>
      </c>
      <c r="W2" s="23" t="s">
        <v>92</v>
      </c>
      <c r="X2" s="16" t="s">
        <v>52</v>
      </c>
      <c r="Y2" s="16" t="s">
        <v>51</v>
      </c>
      <c r="Z2" s="17" t="s">
        <v>94</v>
      </c>
      <c r="AA2" s="18" t="s">
        <v>92</v>
      </c>
      <c r="AB2" s="16" t="s">
        <v>95</v>
      </c>
      <c r="AC2" s="36" t="s">
        <v>96</v>
      </c>
      <c r="AD2" s="19" t="s">
        <v>94</v>
      </c>
    </row>
    <row r="3" spans="1:30" x14ac:dyDescent="0.45">
      <c r="A3" s="22" t="s">
        <v>91</v>
      </c>
      <c r="B3" s="31" t="s">
        <v>146</v>
      </c>
      <c r="C3" s="76"/>
      <c r="D3" s="179" t="s">
        <v>147</v>
      </c>
      <c r="E3" s="77"/>
      <c r="F3" s="77"/>
      <c r="G3" s="78"/>
      <c r="H3" s="8">
        <v>6</v>
      </c>
      <c r="I3" s="3" t="s">
        <v>147</v>
      </c>
      <c r="J3" s="1" t="s">
        <v>151</v>
      </c>
      <c r="K3" s="1" t="s">
        <v>152</v>
      </c>
      <c r="L3" s="9" t="s">
        <v>153</v>
      </c>
      <c r="Q3" s="5">
        <v>1</v>
      </c>
      <c r="R3" s="6">
        <v>6</v>
      </c>
      <c r="S3" s="7">
        <v>5</v>
      </c>
      <c r="V3" s="14" t="s">
        <v>1</v>
      </c>
      <c r="W3" s="40"/>
      <c r="X3" s="6" t="s">
        <v>60</v>
      </c>
      <c r="Y3" s="6" t="s">
        <v>98</v>
      </c>
      <c r="Z3" s="45"/>
      <c r="AA3" s="5"/>
      <c r="AB3" s="6" t="s">
        <v>99</v>
      </c>
      <c r="AC3" s="6"/>
      <c r="AD3" s="7"/>
    </row>
    <row r="4" spans="1:30" ht="18.600000000000001" thickBot="1" x14ac:dyDescent="0.5">
      <c r="A4" s="22" t="s">
        <v>91</v>
      </c>
      <c r="B4" s="32" t="s">
        <v>146</v>
      </c>
      <c r="C4" s="79"/>
      <c r="D4" s="179" t="s">
        <v>147</v>
      </c>
      <c r="E4" s="17"/>
      <c r="F4" s="17"/>
      <c r="G4" s="19"/>
      <c r="H4" s="10">
        <v>4</v>
      </c>
      <c r="I4" s="42" t="s">
        <v>153</v>
      </c>
      <c r="J4" s="11" t="s">
        <v>154</v>
      </c>
      <c r="K4" s="11" t="s">
        <v>155</v>
      </c>
      <c r="L4" s="12" t="s">
        <v>156</v>
      </c>
      <c r="Q4" s="8">
        <v>9</v>
      </c>
      <c r="R4" s="1">
        <v>8</v>
      </c>
      <c r="S4" s="9">
        <v>7</v>
      </c>
      <c r="V4" s="15" t="s">
        <v>55</v>
      </c>
      <c r="W4" s="3"/>
      <c r="X4" s="1" t="s">
        <v>61</v>
      </c>
      <c r="Y4" s="1" t="s">
        <v>97</v>
      </c>
      <c r="Z4" s="2"/>
      <c r="AA4" s="8"/>
      <c r="AB4" s="1" t="s">
        <v>109</v>
      </c>
      <c r="AC4" s="1"/>
      <c r="AD4" s="9"/>
    </row>
    <row r="5" spans="1:30" ht="18.600000000000001" thickBot="1" x14ac:dyDescent="0.5">
      <c r="A5" s="22" t="s">
        <v>91</v>
      </c>
      <c r="B5" s="30" t="s">
        <v>146</v>
      </c>
      <c r="C5" s="79" t="s">
        <v>157</v>
      </c>
      <c r="D5" s="179" t="s">
        <v>147</v>
      </c>
      <c r="E5" s="17" t="s">
        <v>158</v>
      </c>
      <c r="F5" s="17"/>
      <c r="G5" s="19"/>
      <c r="H5" s="5" t="s">
        <v>157</v>
      </c>
      <c r="I5" s="40" t="s">
        <v>147</v>
      </c>
      <c r="J5" s="6"/>
      <c r="K5" s="6"/>
      <c r="L5" s="7"/>
      <c r="P5" s="33"/>
      <c r="Q5" s="10">
        <v>2</v>
      </c>
      <c r="R5" s="11">
        <v>3</v>
      </c>
      <c r="S5" s="12">
        <v>4</v>
      </c>
      <c r="T5" s="33"/>
      <c r="V5" s="15" t="s">
        <v>56</v>
      </c>
      <c r="W5" s="3"/>
      <c r="X5" s="1" t="s">
        <v>62</v>
      </c>
      <c r="Y5" s="1" t="s">
        <v>98</v>
      </c>
      <c r="Z5" s="2"/>
      <c r="AA5" s="8"/>
      <c r="AB5" s="1" t="s">
        <v>108</v>
      </c>
      <c r="AC5" s="1" t="s">
        <v>97</v>
      </c>
      <c r="AD5" s="9"/>
    </row>
    <row r="6" spans="1:30" x14ac:dyDescent="0.45">
      <c r="A6" s="22" t="s">
        <v>91</v>
      </c>
      <c r="B6" s="31" t="s">
        <v>146</v>
      </c>
      <c r="C6" s="76"/>
      <c r="D6" s="179" t="s">
        <v>147</v>
      </c>
      <c r="E6" s="77"/>
      <c r="F6" s="77"/>
      <c r="G6" s="78"/>
      <c r="I6" s="3" t="s">
        <v>147</v>
      </c>
      <c r="Q6" s="20">
        <v>4</v>
      </c>
      <c r="R6" s="4">
        <v>3</v>
      </c>
      <c r="S6" s="21">
        <v>2</v>
      </c>
      <c r="V6" s="15" t="s">
        <v>59</v>
      </c>
      <c r="W6" s="3"/>
      <c r="X6" s="1" t="s">
        <v>62</v>
      </c>
      <c r="Y6" s="1" t="s">
        <v>65</v>
      </c>
      <c r="Z6" s="2"/>
      <c r="AA6" s="8"/>
      <c r="AB6" s="1" t="s">
        <v>64</v>
      </c>
      <c r="AC6" s="1" t="s">
        <v>63</v>
      </c>
      <c r="AD6" s="9"/>
    </row>
    <row r="7" spans="1:30" ht="18.600000000000001" thickBot="1" x14ac:dyDescent="0.5">
      <c r="A7" s="22" t="s">
        <v>91</v>
      </c>
      <c r="B7" s="32" t="s">
        <v>159</v>
      </c>
      <c r="C7" s="79">
        <v>5</v>
      </c>
      <c r="D7" s="179" t="s">
        <v>147</v>
      </c>
      <c r="E7" s="17" t="s">
        <v>148</v>
      </c>
      <c r="F7" s="17"/>
      <c r="G7" s="19">
        <v>16</v>
      </c>
      <c r="H7" s="10">
        <v>10</v>
      </c>
      <c r="I7" s="42" t="s">
        <v>147</v>
      </c>
      <c r="J7" s="11" t="s">
        <v>149</v>
      </c>
      <c r="K7" s="11" t="s">
        <v>160</v>
      </c>
      <c r="L7" s="12">
        <v>37</v>
      </c>
      <c r="Q7" s="8">
        <v>7</v>
      </c>
      <c r="R7" s="1">
        <v>8</v>
      </c>
      <c r="S7" s="9">
        <v>9</v>
      </c>
      <c r="V7" s="15" t="s">
        <v>53</v>
      </c>
      <c r="W7" s="3"/>
      <c r="X7" s="1" t="s">
        <v>64</v>
      </c>
      <c r="Y7" s="1" t="s">
        <v>65</v>
      </c>
      <c r="Z7" s="2"/>
      <c r="AA7" s="8"/>
      <c r="AB7" s="1" t="s">
        <v>62</v>
      </c>
      <c r="AC7" s="1" t="s">
        <v>63</v>
      </c>
      <c r="AD7" s="9" t="s">
        <v>64</v>
      </c>
    </row>
    <row r="8" spans="1:30" ht="18.600000000000001" thickBot="1" x14ac:dyDescent="0.5">
      <c r="A8" s="22" t="s">
        <v>91</v>
      </c>
      <c r="B8" s="30" t="s">
        <v>159</v>
      </c>
      <c r="C8" s="79"/>
      <c r="D8" s="179" t="s">
        <v>147</v>
      </c>
      <c r="E8" s="17"/>
      <c r="F8" s="17"/>
      <c r="G8" s="19"/>
      <c r="H8" s="5">
        <v>6</v>
      </c>
      <c r="I8" s="40" t="s">
        <v>147</v>
      </c>
      <c r="J8" s="6" t="s">
        <v>151</v>
      </c>
      <c r="K8" s="6"/>
      <c r="L8" s="7">
        <v>12</v>
      </c>
      <c r="Q8" s="10">
        <v>5</v>
      </c>
      <c r="R8" s="11">
        <v>6</v>
      </c>
      <c r="S8" s="12">
        <v>1</v>
      </c>
      <c r="V8" s="15" t="s">
        <v>58</v>
      </c>
      <c r="W8" s="3"/>
      <c r="X8" s="1" t="s">
        <v>64</v>
      </c>
      <c r="Y8" s="1" t="s">
        <v>66</v>
      </c>
      <c r="Z8" s="2"/>
      <c r="AA8" s="8"/>
      <c r="AB8" s="1" t="s">
        <v>101</v>
      </c>
      <c r="AC8" s="1"/>
      <c r="AD8" s="9"/>
    </row>
    <row r="9" spans="1:30" ht="18.600000000000001" thickBot="1" x14ac:dyDescent="0.5">
      <c r="A9" s="22" t="s">
        <v>91</v>
      </c>
      <c r="B9" s="31" t="s">
        <v>159</v>
      </c>
      <c r="C9" s="79"/>
      <c r="D9" s="179" t="s">
        <v>147</v>
      </c>
      <c r="E9" s="17"/>
      <c r="F9" s="17"/>
      <c r="G9" s="19"/>
      <c r="H9" s="8">
        <v>9</v>
      </c>
      <c r="I9" s="3">
        <v>12</v>
      </c>
      <c r="J9" s="1" t="s">
        <v>154</v>
      </c>
      <c r="K9" s="1" t="s">
        <v>161</v>
      </c>
      <c r="L9" s="9">
        <v>65</v>
      </c>
      <c r="V9" s="43" t="s">
        <v>57</v>
      </c>
      <c r="W9" s="42"/>
      <c r="X9" s="11" t="s">
        <v>67</v>
      </c>
      <c r="Y9" s="11" t="s">
        <v>100</v>
      </c>
      <c r="Z9" s="41"/>
      <c r="AA9" s="10"/>
      <c r="AB9" s="11" t="s">
        <v>101</v>
      </c>
      <c r="AC9" s="11"/>
      <c r="AD9" s="12"/>
    </row>
    <row r="10" spans="1:30" ht="18.600000000000001" thickBot="1" x14ac:dyDescent="0.5">
      <c r="A10" s="22" t="s">
        <v>91</v>
      </c>
      <c r="B10" s="32" t="s">
        <v>159</v>
      </c>
      <c r="C10" s="76"/>
      <c r="D10" s="179" t="s">
        <v>147</v>
      </c>
      <c r="E10" s="77"/>
      <c r="F10" s="77"/>
      <c r="G10" s="78"/>
      <c r="H10" s="10"/>
      <c r="I10" s="42" t="s">
        <v>147</v>
      </c>
      <c r="J10" s="11"/>
      <c r="K10" s="11"/>
      <c r="L10" s="12"/>
    </row>
    <row r="11" spans="1:30" ht="18.600000000000001" thickBot="1" x14ac:dyDescent="0.5">
      <c r="A11" s="22" t="s">
        <v>91</v>
      </c>
      <c r="B11" s="30" t="s">
        <v>162</v>
      </c>
      <c r="C11" s="79">
        <v>8</v>
      </c>
      <c r="D11" s="179" t="s">
        <v>147</v>
      </c>
      <c r="E11" s="17" t="s">
        <v>149</v>
      </c>
      <c r="F11" s="17" t="s">
        <v>160</v>
      </c>
      <c r="G11" s="19">
        <v>36</v>
      </c>
      <c r="H11" s="5">
        <v>6</v>
      </c>
      <c r="I11" s="40" t="s">
        <v>147</v>
      </c>
      <c r="J11" s="6" t="s">
        <v>148</v>
      </c>
      <c r="K11" s="6"/>
      <c r="L11" s="7">
        <v>19</v>
      </c>
      <c r="V11" s="28" t="s">
        <v>107</v>
      </c>
      <c r="W11" s="29"/>
      <c r="X11" s="26" t="s">
        <v>102</v>
      </c>
      <c r="Y11" s="26"/>
      <c r="Z11" s="25" t="s">
        <v>92</v>
      </c>
      <c r="AA11" s="24"/>
      <c r="AB11" s="26"/>
      <c r="AC11" s="26"/>
      <c r="AD11" s="27"/>
    </row>
    <row r="12" spans="1:30" ht="18.600000000000001" thickBot="1" x14ac:dyDescent="0.5">
      <c r="A12" s="22" t="s">
        <v>91</v>
      </c>
      <c r="B12" s="31" t="s">
        <v>162</v>
      </c>
      <c r="C12" s="79">
        <v>13</v>
      </c>
      <c r="D12" s="179" t="s">
        <v>147</v>
      </c>
      <c r="E12" s="17" t="s">
        <v>151</v>
      </c>
      <c r="F12" s="17"/>
      <c r="G12" s="19">
        <v>51</v>
      </c>
      <c r="I12" s="3" t="s">
        <v>147</v>
      </c>
      <c r="V12" s="44" t="s">
        <v>68</v>
      </c>
      <c r="W12" s="37"/>
      <c r="X12" s="13" t="s">
        <v>69</v>
      </c>
      <c r="Y12" s="13"/>
      <c r="Z12" s="38"/>
      <c r="AA12" s="34"/>
      <c r="AB12" s="13"/>
      <c r="AC12" s="13"/>
      <c r="AD12" s="35"/>
    </row>
    <row r="13" spans="1:30" ht="18.600000000000001" thickBot="1" x14ac:dyDescent="0.5">
      <c r="A13" s="22" t="s">
        <v>91</v>
      </c>
      <c r="B13" s="32" t="s">
        <v>162</v>
      </c>
      <c r="C13" s="76">
        <v>9</v>
      </c>
      <c r="D13" s="179">
        <v>51</v>
      </c>
      <c r="E13" s="77" t="s">
        <v>154</v>
      </c>
      <c r="F13" s="77" t="s">
        <v>155</v>
      </c>
      <c r="G13" s="78">
        <v>8</v>
      </c>
      <c r="H13" s="10">
        <v>18</v>
      </c>
      <c r="I13" s="42" t="s">
        <v>147</v>
      </c>
      <c r="J13" s="11" t="s">
        <v>160</v>
      </c>
      <c r="K13" s="11" t="s">
        <v>161</v>
      </c>
      <c r="L13" s="12">
        <v>33</v>
      </c>
      <c r="V13" s="14" t="s">
        <v>70</v>
      </c>
      <c r="W13" s="40"/>
      <c r="X13" s="6"/>
      <c r="Y13" s="6"/>
      <c r="Z13" s="45"/>
      <c r="AA13" s="5"/>
      <c r="AB13" s="6"/>
      <c r="AC13" s="6"/>
      <c r="AD13" s="7"/>
    </row>
    <row r="14" spans="1:30" x14ac:dyDescent="0.45">
      <c r="A14" s="22" t="s">
        <v>91</v>
      </c>
      <c r="B14" s="30" t="s">
        <v>162</v>
      </c>
      <c r="C14" s="79" t="s">
        <v>157</v>
      </c>
      <c r="D14" s="179" t="s">
        <v>147</v>
      </c>
      <c r="E14" s="17"/>
      <c r="F14" s="17"/>
      <c r="G14" s="19"/>
      <c r="H14" s="5" t="s">
        <v>163</v>
      </c>
      <c r="I14" s="40" t="s">
        <v>147</v>
      </c>
      <c r="J14" s="6" t="s">
        <v>164</v>
      </c>
      <c r="K14" s="6"/>
      <c r="L14" s="7"/>
      <c r="V14" s="15" t="s">
        <v>71</v>
      </c>
      <c r="W14" s="3" t="s">
        <v>104</v>
      </c>
      <c r="X14" s="1" t="s">
        <v>75</v>
      </c>
      <c r="Y14" s="1"/>
      <c r="Z14" s="2"/>
      <c r="AA14" s="8" t="s">
        <v>106</v>
      </c>
      <c r="AB14" s="1"/>
      <c r="AC14" s="1"/>
      <c r="AD14" s="9"/>
    </row>
    <row r="15" spans="1:30" ht="18.600000000000001" thickBot="1" x14ac:dyDescent="0.5">
      <c r="A15" s="22" t="s">
        <v>91</v>
      </c>
      <c r="B15" s="31" t="s">
        <v>162</v>
      </c>
      <c r="C15" s="79"/>
      <c r="D15" s="179" t="s">
        <v>147</v>
      </c>
      <c r="E15" s="17"/>
      <c r="F15" s="17"/>
      <c r="G15" s="19"/>
      <c r="I15" s="3" t="s">
        <v>147</v>
      </c>
      <c r="V15" s="15" t="s">
        <v>73</v>
      </c>
      <c r="W15" s="3" t="s">
        <v>104</v>
      </c>
      <c r="X15" s="1" t="s">
        <v>77</v>
      </c>
      <c r="Y15" s="1"/>
      <c r="Z15" s="2"/>
      <c r="AA15" s="8" t="s">
        <v>106</v>
      </c>
      <c r="AB15" s="1"/>
      <c r="AC15" s="1"/>
      <c r="AD15" s="9"/>
    </row>
    <row r="16" spans="1:30" ht="18.600000000000001" thickBot="1" x14ac:dyDescent="0.5">
      <c r="A16" s="22" t="s">
        <v>91</v>
      </c>
      <c r="B16" s="32" t="s">
        <v>165</v>
      </c>
      <c r="C16" s="76">
        <v>2</v>
      </c>
      <c r="D16" s="179" t="s">
        <v>147</v>
      </c>
      <c r="E16" s="77" t="s">
        <v>149</v>
      </c>
      <c r="F16" s="77" t="s">
        <v>154</v>
      </c>
      <c r="G16" s="78">
        <v>25</v>
      </c>
      <c r="H16" s="10">
        <v>6</v>
      </c>
      <c r="I16" s="42" t="s">
        <v>147</v>
      </c>
      <c r="J16" s="11" t="s">
        <v>148</v>
      </c>
      <c r="K16" s="11"/>
      <c r="L16" s="12">
        <v>66</v>
      </c>
      <c r="V16" s="15" t="s">
        <v>72</v>
      </c>
      <c r="W16" s="3" t="s">
        <v>103</v>
      </c>
      <c r="X16" s="1" t="s">
        <v>76</v>
      </c>
      <c r="Y16" s="1"/>
      <c r="Z16" s="2"/>
      <c r="AA16" s="8" t="s">
        <v>105</v>
      </c>
      <c r="AB16" s="1"/>
      <c r="AC16" s="1"/>
      <c r="AD16" s="9"/>
    </row>
    <row r="17" spans="1:30" ht="18.600000000000001" thickBot="1" x14ac:dyDescent="0.5">
      <c r="A17" s="22" t="s">
        <v>91</v>
      </c>
      <c r="B17" s="30" t="s">
        <v>165</v>
      </c>
      <c r="C17" s="79">
        <v>13</v>
      </c>
      <c r="D17" s="179" t="s">
        <v>147</v>
      </c>
      <c r="E17" s="17" t="s">
        <v>151</v>
      </c>
      <c r="F17" s="17"/>
      <c r="G17" s="19">
        <v>11</v>
      </c>
      <c r="H17" s="5"/>
      <c r="I17" s="40" t="s">
        <v>147</v>
      </c>
      <c r="J17" s="6"/>
      <c r="K17" s="6"/>
      <c r="L17" s="7"/>
      <c r="V17" s="43" t="s">
        <v>74</v>
      </c>
      <c r="W17" s="42" t="s">
        <v>103</v>
      </c>
      <c r="X17" s="11" t="s">
        <v>78</v>
      </c>
      <c r="Y17" s="11"/>
      <c r="Z17" s="41"/>
      <c r="AA17" s="10" t="s">
        <v>105</v>
      </c>
      <c r="AB17" s="11"/>
      <c r="AC17" s="11"/>
      <c r="AD17" s="12"/>
    </row>
    <row r="18" spans="1:30" ht="18.600000000000001" thickBot="1" x14ac:dyDescent="0.5">
      <c r="A18" s="22" t="s">
        <v>91</v>
      </c>
      <c r="B18" s="31" t="s">
        <v>165</v>
      </c>
      <c r="C18" s="79">
        <v>17</v>
      </c>
      <c r="D18" s="179" t="s">
        <v>330</v>
      </c>
      <c r="E18" s="17" t="s">
        <v>154</v>
      </c>
      <c r="F18" s="17"/>
      <c r="G18" s="19">
        <v>7</v>
      </c>
      <c r="H18" s="8">
        <v>18</v>
      </c>
      <c r="I18" s="3" t="s">
        <v>147</v>
      </c>
      <c r="J18" s="1" t="s">
        <v>160</v>
      </c>
      <c r="K18" s="1" t="s">
        <v>151</v>
      </c>
      <c r="L18" s="9">
        <v>75</v>
      </c>
    </row>
    <row r="19" spans="1:30" ht="18.600000000000001" thickBot="1" x14ac:dyDescent="0.5">
      <c r="A19" s="22" t="s">
        <v>91</v>
      </c>
      <c r="B19" s="32" t="s">
        <v>165</v>
      </c>
      <c r="C19" s="76"/>
      <c r="D19" s="179" t="s">
        <v>147</v>
      </c>
      <c r="E19" s="77"/>
      <c r="F19" s="77"/>
      <c r="G19" s="78"/>
      <c r="H19" s="10">
        <v>10</v>
      </c>
      <c r="I19" s="42" t="s">
        <v>147</v>
      </c>
      <c r="J19" s="11" t="s">
        <v>166</v>
      </c>
      <c r="K19" s="11" t="s">
        <v>160</v>
      </c>
      <c r="L19" s="12">
        <v>85</v>
      </c>
    </row>
    <row r="20" spans="1:30" x14ac:dyDescent="0.45">
      <c r="A20" s="22" t="s">
        <v>91</v>
      </c>
      <c r="B20" s="30" t="s">
        <v>165</v>
      </c>
      <c r="C20" s="79"/>
      <c r="D20" s="179" t="s">
        <v>147</v>
      </c>
      <c r="E20" s="17"/>
      <c r="F20" s="17"/>
      <c r="G20" s="19"/>
      <c r="H20" s="5">
        <v>6</v>
      </c>
      <c r="I20" s="40" t="s">
        <v>147</v>
      </c>
      <c r="J20" s="6" t="s">
        <v>151</v>
      </c>
      <c r="K20" s="6" t="s">
        <v>152</v>
      </c>
      <c r="L20" s="7">
        <v>53</v>
      </c>
    </row>
    <row r="21" spans="1:30" ht="18.600000000000001" thickBot="1" x14ac:dyDescent="0.5">
      <c r="A21" s="22" t="s">
        <v>91</v>
      </c>
      <c r="B21" s="31" t="s">
        <v>165</v>
      </c>
      <c r="C21" s="79">
        <v>13</v>
      </c>
      <c r="D21" s="179" t="s">
        <v>147</v>
      </c>
      <c r="E21" s="17" t="s">
        <v>160</v>
      </c>
      <c r="F21" s="17" t="s">
        <v>151</v>
      </c>
      <c r="G21" s="19">
        <v>12</v>
      </c>
      <c r="H21" s="8">
        <v>8</v>
      </c>
      <c r="I21" s="3">
        <v>53</v>
      </c>
      <c r="J21" s="1" t="s">
        <v>154</v>
      </c>
      <c r="L21" s="9">
        <v>1</v>
      </c>
    </row>
    <row r="22" spans="1:30" ht="18.600000000000001" thickBot="1" x14ac:dyDescent="0.5">
      <c r="A22" s="22" t="s">
        <v>91</v>
      </c>
      <c r="B22" s="32" t="s">
        <v>165</v>
      </c>
      <c r="C22" s="76">
        <v>14</v>
      </c>
      <c r="D22" s="179" t="s">
        <v>147</v>
      </c>
      <c r="E22" s="77" t="s">
        <v>166</v>
      </c>
      <c r="F22" s="77" t="s">
        <v>150</v>
      </c>
      <c r="G22" s="78">
        <v>11</v>
      </c>
      <c r="H22" s="10"/>
      <c r="I22" s="42" t="s">
        <v>147</v>
      </c>
      <c r="J22" s="11"/>
      <c r="K22" s="11"/>
      <c r="L22" s="12"/>
    </row>
    <row r="23" spans="1:30" x14ac:dyDescent="0.45">
      <c r="A23" s="22" t="s">
        <v>91</v>
      </c>
      <c r="B23" s="30" t="s">
        <v>165</v>
      </c>
      <c r="C23" s="79">
        <v>2</v>
      </c>
      <c r="D23" s="179" t="s">
        <v>147</v>
      </c>
      <c r="E23" s="17" t="s">
        <v>151</v>
      </c>
      <c r="F23" s="17" t="s">
        <v>152</v>
      </c>
      <c r="G23" s="19">
        <v>53</v>
      </c>
      <c r="H23" s="5"/>
      <c r="I23" s="40" t="s">
        <v>147</v>
      </c>
      <c r="J23" s="6"/>
      <c r="K23" s="6"/>
      <c r="L23" s="7"/>
    </row>
    <row r="24" spans="1:30" ht="18.600000000000001" thickBot="1" x14ac:dyDescent="0.5">
      <c r="A24" s="22" t="s">
        <v>91</v>
      </c>
      <c r="B24" s="31" t="s">
        <v>165</v>
      </c>
      <c r="C24" s="79">
        <v>9</v>
      </c>
      <c r="D24" s="179" t="s">
        <v>331</v>
      </c>
      <c r="E24" s="17" t="s">
        <v>154</v>
      </c>
      <c r="F24" s="17"/>
      <c r="G24" s="19">
        <v>15</v>
      </c>
      <c r="H24" s="8">
        <v>6</v>
      </c>
      <c r="I24" s="3" t="s">
        <v>147</v>
      </c>
      <c r="J24" s="1" t="s">
        <v>166</v>
      </c>
      <c r="K24" s="1" t="s">
        <v>160</v>
      </c>
      <c r="L24" s="9">
        <v>83</v>
      </c>
    </row>
    <row r="25" spans="1:30" ht="18.600000000000001" thickBot="1" x14ac:dyDescent="0.5">
      <c r="A25" s="22" t="s">
        <v>91</v>
      </c>
      <c r="B25" s="32" t="s">
        <v>165</v>
      </c>
      <c r="C25" s="76"/>
      <c r="D25" s="179" t="s">
        <v>147</v>
      </c>
      <c r="E25" s="77"/>
      <c r="F25" s="77"/>
      <c r="G25" s="78"/>
      <c r="H25" s="10">
        <v>10</v>
      </c>
      <c r="I25" s="42" t="s">
        <v>147</v>
      </c>
      <c r="J25" s="11" t="s">
        <v>151</v>
      </c>
      <c r="K25" s="11" t="s">
        <v>161</v>
      </c>
      <c r="L25" s="12">
        <v>53</v>
      </c>
    </row>
    <row r="26" spans="1:30" x14ac:dyDescent="0.45">
      <c r="A26" s="22" t="s">
        <v>91</v>
      </c>
      <c r="B26" s="30" t="s">
        <v>165</v>
      </c>
      <c r="C26" s="79"/>
      <c r="D26" s="179" t="s">
        <v>147</v>
      </c>
      <c r="E26" s="17"/>
      <c r="F26" s="17"/>
      <c r="G26" s="19"/>
      <c r="H26" s="5">
        <v>8</v>
      </c>
      <c r="I26" s="40">
        <v>53</v>
      </c>
      <c r="J26" s="6" t="s">
        <v>154</v>
      </c>
      <c r="K26" s="6" t="s">
        <v>161</v>
      </c>
      <c r="L26" s="7">
        <v>26</v>
      </c>
    </row>
    <row r="27" spans="1:30" ht="18.600000000000001" thickBot="1" x14ac:dyDescent="0.5">
      <c r="A27" s="22" t="s">
        <v>91</v>
      </c>
      <c r="B27" s="31" t="s">
        <v>165</v>
      </c>
      <c r="C27" s="79" t="s">
        <v>157</v>
      </c>
      <c r="D27" s="179" t="s">
        <v>147</v>
      </c>
      <c r="E27" s="17"/>
      <c r="F27" s="17"/>
      <c r="G27" s="19"/>
      <c r="H27" s="8" t="s">
        <v>163</v>
      </c>
      <c r="I27" s="3" t="s">
        <v>147</v>
      </c>
      <c r="J27" s="1" t="s">
        <v>167</v>
      </c>
    </row>
    <row r="28" spans="1:30" ht="18.600000000000001" thickBot="1" x14ac:dyDescent="0.5">
      <c r="A28" s="22" t="s">
        <v>91</v>
      </c>
      <c r="B28" s="32" t="s">
        <v>165</v>
      </c>
      <c r="C28" s="76"/>
      <c r="D28" s="179" t="s">
        <v>147</v>
      </c>
      <c r="E28" s="77"/>
      <c r="F28" s="77"/>
      <c r="G28" s="78"/>
      <c r="H28" s="10"/>
      <c r="I28" s="42" t="s">
        <v>147</v>
      </c>
      <c r="J28" s="11"/>
      <c r="K28" s="11"/>
      <c r="L28" s="12"/>
    </row>
    <row r="29" spans="1:30" x14ac:dyDescent="0.45">
      <c r="A29" s="22" t="s">
        <v>91</v>
      </c>
      <c r="B29" s="30" t="s">
        <v>168</v>
      </c>
      <c r="C29" s="76">
        <v>9</v>
      </c>
      <c r="D29" s="179" t="s">
        <v>147</v>
      </c>
      <c r="E29" s="77" t="s">
        <v>149</v>
      </c>
      <c r="F29" s="77" t="s">
        <v>154</v>
      </c>
      <c r="G29" s="78">
        <v>32</v>
      </c>
      <c r="H29" s="5">
        <v>6</v>
      </c>
      <c r="I29" s="40" t="s">
        <v>147</v>
      </c>
      <c r="J29" s="6" t="s">
        <v>148</v>
      </c>
      <c r="K29" s="6"/>
      <c r="L29" s="7">
        <v>88</v>
      </c>
    </row>
    <row r="30" spans="1:30" x14ac:dyDescent="0.45">
      <c r="A30" s="22" t="s">
        <v>91</v>
      </c>
      <c r="B30" s="31" t="s">
        <v>168</v>
      </c>
      <c r="C30" s="79">
        <v>13</v>
      </c>
      <c r="D30" s="179" t="s">
        <v>147</v>
      </c>
      <c r="E30" s="17" t="s">
        <v>151</v>
      </c>
      <c r="F30" s="17"/>
      <c r="G30" s="19" t="s">
        <v>169</v>
      </c>
      <c r="I30" s="3" t="s">
        <v>147</v>
      </c>
    </row>
    <row r="31" spans="1:30" ht="18.600000000000001" thickBot="1" x14ac:dyDescent="0.5">
      <c r="A31" s="22" t="s">
        <v>91</v>
      </c>
      <c r="B31" s="32" t="s">
        <v>168</v>
      </c>
      <c r="C31" s="79">
        <v>14</v>
      </c>
      <c r="D31" s="179" t="s">
        <v>169</v>
      </c>
      <c r="E31" s="17" t="s">
        <v>154</v>
      </c>
      <c r="F31" s="17" t="s">
        <v>161</v>
      </c>
      <c r="G31" s="19">
        <v>65</v>
      </c>
      <c r="H31" s="10"/>
      <c r="I31" s="42" t="s">
        <v>147</v>
      </c>
      <c r="J31" s="11"/>
      <c r="K31" s="11"/>
      <c r="L31" s="12"/>
    </row>
    <row r="32" spans="1:30" x14ac:dyDescent="0.45">
      <c r="A32" s="22" t="s">
        <v>91</v>
      </c>
      <c r="B32" s="30" t="s">
        <v>168</v>
      </c>
      <c r="C32" s="79"/>
      <c r="D32" s="179" t="s">
        <v>147</v>
      </c>
      <c r="E32" s="17"/>
      <c r="F32" s="17"/>
      <c r="G32" s="19"/>
      <c r="H32" s="5"/>
      <c r="I32" s="40" t="s">
        <v>147</v>
      </c>
      <c r="J32" s="6"/>
      <c r="K32" s="6"/>
      <c r="L32" s="7"/>
    </row>
    <row r="33" spans="1:12" ht="18.600000000000001" thickBot="1" x14ac:dyDescent="0.5">
      <c r="A33" s="22" t="s">
        <v>91</v>
      </c>
      <c r="B33" s="31" t="s">
        <v>170</v>
      </c>
      <c r="C33" s="79">
        <v>13</v>
      </c>
      <c r="D33" s="179" t="s">
        <v>147</v>
      </c>
      <c r="E33" s="17" t="s">
        <v>148</v>
      </c>
      <c r="F33" s="17"/>
      <c r="G33" s="19">
        <v>56</v>
      </c>
      <c r="H33" s="8">
        <v>9</v>
      </c>
      <c r="I33" s="3" t="s">
        <v>147</v>
      </c>
      <c r="J33" s="1" t="s">
        <v>149</v>
      </c>
      <c r="K33" s="1" t="s">
        <v>154</v>
      </c>
      <c r="L33" s="9">
        <v>32</v>
      </c>
    </row>
    <row r="34" spans="1:12" ht="18.600000000000001" thickBot="1" x14ac:dyDescent="0.5">
      <c r="A34" s="22" t="s">
        <v>91</v>
      </c>
      <c r="B34" s="32" t="s">
        <v>170</v>
      </c>
      <c r="C34" s="76"/>
      <c r="D34" s="179" t="s">
        <v>147</v>
      </c>
      <c r="E34" s="77"/>
      <c r="F34" s="77"/>
      <c r="G34" s="78"/>
      <c r="H34" s="10">
        <v>6</v>
      </c>
      <c r="I34" s="42" t="s">
        <v>147</v>
      </c>
      <c r="J34" s="11" t="s">
        <v>151</v>
      </c>
      <c r="K34" s="11"/>
      <c r="L34" s="12">
        <v>51</v>
      </c>
    </row>
    <row r="35" spans="1:12" x14ac:dyDescent="0.45">
      <c r="A35" s="22" t="s">
        <v>91</v>
      </c>
      <c r="B35" s="30" t="s">
        <v>170</v>
      </c>
      <c r="C35" s="79">
        <v>9</v>
      </c>
      <c r="D35" s="179" t="s">
        <v>147</v>
      </c>
      <c r="E35" s="17" t="s">
        <v>166</v>
      </c>
      <c r="F35" s="17" t="s">
        <v>155</v>
      </c>
      <c r="G35" s="19"/>
      <c r="H35" s="5">
        <v>4</v>
      </c>
      <c r="I35" s="40">
        <v>51</v>
      </c>
      <c r="J35" s="6" t="s">
        <v>154</v>
      </c>
      <c r="K35" s="6" t="s">
        <v>161</v>
      </c>
      <c r="L35" s="7">
        <v>74</v>
      </c>
    </row>
    <row r="36" spans="1:12" ht="18.600000000000001" thickBot="1" x14ac:dyDescent="0.5">
      <c r="A36" s="22" t="s">
        <v>91</v>
      </c>
      <c r="B36" s="31" t="s">
        <v>170</v>
      </c>
      <c r="C36" s="79"/>
      <c r="D36" s="179" t="s">
        <v>147</v>
      </c>
      <c r="E36" s="17"/>
      <c r="F36" s="17"/>
      <c r="G36" s="19"/>
      <c r="I36" s="3" t="s">
        <v>147</v>
      </c>
    </row>
    <row r="37" spans="1:12" ht="18.600000000000001" thickBot="1" x14ac:dyDescent="0.5">
      <c r="A37" s="22" t="s">
        <v>91</v>
      </c>
      <c r="B37" s="32" t="s">
        <v>171</v>
      </c>
      <c r="C37" s="76">
        <v>8</v>
      </c>
      <c r="D37" s="179" t="s">
        <v>147</v>
      </c>
      <c r="E37" s="77" t="s">
        <v>149</v>
      </c>
      <c r="F37" s="77" t="s">
        <v>154</v>
      </c>
      <c r="G37" s="78">
        <v>36</v>
      </c>
      <c r="H37" s="10">
        <v>8</v>
      </c>
      <c r="I37" s="42" t="s">
        <v>147</v>
      </c>
      <c r="J37" s="11" t="s">
        <v>148</v>
      </c>
      <c r="K37" s="11"/>
      <c r="L37" s="12">
        <v>68</v>
      </c>
    </row>
    <row r="38" spans="1:12" x14ac:dyDescent="0.45">
      <c r="A38" s="22" t="s">
        <v>91</v>
      </c>
      <c r="B38" s="30" t="s">
        <v>171</v>
      </c>
      <c r="C38" s="79">
        <v>13</v>
      </c>
      <c r="D38" s="179" t="s">
        <v>147</v>
      </c>
      <c r="E38" s="17" t="s">
        <v>151</v>
      </c>
      <c r="F38" s="17"/>
      <c r="G38" s="19">
        <v>22</v>
      </c>
      <c r="H38" s="5"/>
      <c r="I38" s="40" t="s">
        <v>147</v>
      </c>
      <c r="J38" s="6"/>
      <c r="K38" s="6"/>
      <c r="L38" s="7"/>
    </row>
    <row r="39" spans="1:12" ht="18.600000000000001" thickBot="1" x14ac:dyDescent="0.5">
      <c r="A39" s="22" t="s">
        <v>91</v>
      </c>
      <c r="B39" s="31" t="s">
        <v>171</v>
      </c>
      <c r="C39" s="79">
        <v>2</v>
      </c>
      <c r="D39" s="179">
        <v>22</v>
      </c>
      <c r="E39" s="17" t="s">
        <v>154</v>
      </c>
      <c r="F39" s="17"/>
      <c r="G39" s="19">
        <v>19</v>
      </c>
      <c r="H39" s="8">
        <v>6</v>
      </c>
      <c r="I39" s="3" t="s">
        <v>147</v>
      </c>
      <c r="J39" s="1" t="s">
        <v>166</v>
      </c>
      <c r="K39" s="1" t="s">
        <v>152</v>
      </c>
      <c r="L39" s="9">
        <v>79</v>
      </c>
    </row>
    <row r="40" spans="1:12" ht="18.600000000000001" thickBot="1" x14ac:dyDescent="0.5">
      <c r="A40" s="22" t="s">
        <v>91</v>
      </c>
      <c r="B40" s="32" t="s">
        <v>171</v>
      </c>
      <c r="C40" s="76">
        <v>8</v>
      </c>
      <c r="D40" s="179" t="s">
        <v>147</v>
      </c>
      <c r="E40" s="77" t="s">
        <v>166</v>
      </c>
      <c r="F40" s="77" t="s">
        <v>154</v>
      </c>
      <c r="G40" s="78">
        <v>33</v>
      </c>
      <c r="H40" s="10"/>
      <c r="I40" s="42" t="s">
        <v>147</v>
      </c>
      <c r="J40" s="11"/>
      <c r="K40" s="11"/>
      <c r="L40" s="12"/>
    </row>
    <row r="41" spans="1:12" x14ac:dyDescent="0.45">
      <c r="A41" s="22" t="s">
        <v>91</v>
      </c>
      <c r="B41" s="30" t="s">
        <v>171</v>
      </c>
      <c r="C41" s="79">
        <v>13</v>
      </c>
      <c r="D41" s="179" t="s">
        <v>147</v>
      </c>
      <c r="E41" s="17" t="s">
        <v>151</v>
      </c>
      <c r="F41" s="17"/>
      <c r="G41" s="19">
        <v>51</v>
      </c>
      <c r="H41" s="5"/>
      <c r="I41" s="40" t="s">
        <v>147</v>
      </c>
      <c r="J41" s="6"/>
      <c r="K41" s="6"/>
      <c r="L41" s="7"/>
    </row>
    <row r="42" spans="1:12" x14ac:dyDescent="0.45">
      <c r="A42" s="22" t="s">
        <v>91</v>
      </c>
      <c r="B42" s="31" t="s">
        <v>171</v>
      </c>
      <c r="C42" s="79">
        <v>14</v>
      </c>
      <c r="D42" s="179">
        <v>51</v>
      </c>
      <c r="E42" s="17" t="s">
        <v>154</v>
      </c>
      <c r="F42" s="17" t="s">
        <v>155</v>
      </c>
      <c r="G42" s="19" t="s">
        <v>172</v>
      </c>
      <c r="I42" s="3" t="s">
        <v>147</v>
      </c>
    </row>
    <row r="43" spans="1:12" ht="18.600000000000001" thickBot="1" x14ac:dyDescent="0.5">
      <c r="A43" s="22" t="s">
        <v>91</v>
      </c>
      <c r="B43" s="32" t="s">
        <v>171</v>
      </c>
      <c r="C43" s="79" t="s">
        <v>163</v>
      </c>
      <c r="D43" s="179" t="s">
        <v>147</v>
      </c>
      <c r="E43" s="17"/>
      <c r="F43" s="17"/>
      <c r="G43" s="19"/>
      <c r="H43" s="10" t="s">
        <v>173</v>
      </c>
      <c r="I43" s="42" t="s">
        <v>147</v>
      </c>
      <c r="J43" s="11" t="s">
        <v>158</v>
      </c>
      <c r="K43" s="11"/>
      <c r="L43" s="12"/>
    </row>
    <row r="44" spans="1:12" x14ac:dyDescent="0.45">
      <c r="A44" s="22" t="s">
        <v>91</v>
      </c>
      <c r="B44" s="30" t="s">
        <v>171</v>
      </c>
      <c r="C44" s="76"/>
      <c r="D44" s="179" t="s">
        <v>147</v>
      </c>
      <c r="E44" s="77"/>
      <c r="F44" s="77"/>
      <c r="G44" s="78"/>
      <c r="H44" s="5"/>
      <c r="I44" s="40" t="s">
        <v>147</v>
      </c>
      <c r="J44" s="6"/>
      <c r="K44" s="6"/>
      <c r="L44" s="7"/>
    </row>
    <row r="45" spans="1:12" x14ac:dyDescent="0.45">
      <c r="A45" s="22" t="s">
        <v>91</v>
      </c>
      <c r="B45" s="31" t="s">
        <v>174</v>
      </c>
      <c r="C45" s="79">
        <v>8</v>
      </c>
      <c r="D45" s="179" t="s">
        <v>147</v>
      </c>
      <c r="E45" s="17" t="s">
        <v>149</v>
      </c>
      <c r="F45" s="17" t="s">
        <v>150</v>
      </c>
      <c r="G45" s="19">
        <v>89</v>
      </c>
      <c r="H45" s="8">
        <v>8</v>
      </c>
      <c r="I45" s="3" t="s">
        <v>147</v>
      </c>
      <c r="J45" s="1" t="s">
        <v>148</v>
      </c>
      <c r="L45" s="9">
        <v>65</v>
      </c>
    </row>
    <row r="46" spans="1:12" ht="18.600000000000001" thickBot="1" x14ac:dyDescent="0.5">
      <c r="A46" s="22" t="s">
        <v>91</v>
      </c>
      <c r="B46" s="32" t="s">
        <v>174</v>
      </c>
      <c r="C46" s="79">
        <v>9</v>
      </c>
      <c r="D46" s="179" t="s">
        <v>147</v>
      </c>
      <c r="E46" s="17" t="s">
        <v>151</v>
      </c>
      <c r="F46" s="17" t="s">
        <v>152</v>
      </c>
      <c r="G46" s="19">
        <v>51</v>
      </c>
      <c r="H46" s="10"/>
      <c r="I46" s="42" t="s">
        <v>147</v>
      </c>
      <c r="J46" s="11"/>
      <c r="K46" s="11"/>
      <c r="L46" s="12"/>
    </row>
    <row r="47" spans="1:12" ht="18.600000000000001" thickBot="1" x14ac:dyDescent="0.5">
      <c r="A47" s="22" t="s">
        <v>91</v>
      </c>
      <c r="B47" s="30" t="s">
        <v>174</v>
      </c>
      <c r="C47" s="79">
        <v>14</v>
      </c>
      <c r="D47" s="179">
        <v>51</v>
      </c>
      <c r="E47" s="17" t="s">
        <v>154</v>
      </c>
      <c r="F47" s="17"/>
      <c r="G47" s="19">
        <v>7</v>
      </c>
      <c r="H47" s="5">
        <v>9</v>
      </c>
      <c r="I47" s="40" t="s">
        <v>147</v>
      </c>
      <c r="J47" s="6" t="s">
        <v>160</v>
      </c>
      <c r="K47" s="6" t="s">
        <v>151</v>
      </c>
      <c r="L47" s="7" t="s">
        <v>175</v>
      </c>
    </row>
    <row r="48" spans="1:12" x14ac:dyDescent="0.45">
      <c r="A48" s="22" t="s">
        <v>91</v>
      </c>
      <c r="B48" s="31" t="s">
        <v>174</v>
      </c>
      <c r="C48" s="76"/>
      <c r="D48" s="179" t="s">
        <v>147</v>
      </c>
      <c r="E48" s="77"/>
      <c r="F48" s="77"/>
      <c r="G48" s="78"/>
      <c r="H48" s="8">
        <v>10</v>
      </c>
      <c r="I48" s="3" t="s">
        <v>147</v>
      </c>
      <c r="J48" s="1" t="s">
        <v>166</v>
      </c>
      <c r="K48" s="1" t="s">
        <v>160</v>
      </c>
      <c r="L48" s="9">
        <v>94</v>
      </c>
    </row>
    <row r="49" spans="1:12" ht="18.600000000000001" thickBot="1" x14ac:dyDescent="0.5">
      <c r="A49" s="22" t="s">
        <v>91</v>
      </c>
      <c r="B49" s="32" t="s">
        <v>174</v>
      </c>
      <c r="C49" s="79"/>
      <c r="D49" s="179" t="s">
        <v>147</v>
      </c>
      <c r="E49" s="17"/>
      <c r="F49" s="17"/>
      <c r="G49" s="19"/>
      <c r="H49" s="10">
        <v>6</v>
      </c>
      <c r="I49" s="42" t="s">
        <v>147</v>
      </c>
      <c r="J49" s="11" t="s">
        <v>151</v>
      </c>
      <c r="K49" s="11"/>
      <c r="L49" s="12" t="s">
        <v>176</v>
      </c>
    </row>
    <row r="50" spans="1:12" ht="18.600000000000001" thickBot="1" x14ac:dyDescent="0.5">
      <c r="A50" s="22" t="s">
        <v>91</v>
      </c>
      <c r="B50" s="30" t="s">
        <v>174</v>
      </c>
      <c r="C50" s="79">
        <v>9</v>
      </c>
      <c r="D50" s="179" t="s">
        <v>147</v>
      </c>
      <c r="E50" s="17" t="s">
        <v>166</v>
      </c>
      <c r="F50" s="17" t="s">
        <v>160</v>
      </c>
      <c r="G50" s="19">
        <v>31</v>
      </c>
      <c r="H50" s="5">
        <v>4</v>
      </c>
      <c r="I50" s="40" t="s">
        <v>176</v>
      </c>
      <c r="J50" s="6" t="s">
        <v>154</v>
      </c>
      <c r="K50" s="6"/>
      <c r="L50" s="7">
        <v>49</v>
      </c>
    </row>
    <row r="51" spans="1:12" ht="18.600000000000001" thickBot="1" x14ac:dyDescent="0.5">
      <c r="A51" s="22" t="s">
        <v>91</v>
      </c>
      <c r="B51" s="31" t="s">
        <v>174</v>
      </c>
      <c r="C51" s="76">
        <v>13</v>
      </c>
      <c r="D51" s="179" t="s">
        <v>147</v>
      </c>
      <c r="E51" s="77" t="s">
        <v>151</v>
      </c>
      <c r="F51" s="77"/>
      <c r="G51" s="78">
        <v>51</v>
      </c>
      <c r="I51" s="3" t="s">
        <v>147</v>
      </c>
    </row>
    <row r="52" spans="1:12" ht="18.600000000000001" thickBot="1" x14ac:dyDescent="0.5">
      <c r="A52" s="22" t="s">
        <v>91</v>
      </c>
      <c r="B52" s="32" t="s">
        <v>174</v>
      </c>
      <c r="C52" s="76">
        <v>14</v>
      </c>
      <c r="D52" s="179">
        <v>51</v>
      </c>
      <c r="E52" s="77" t="s">
        <v>154</v>
      </c>
      <c r="F52" s="77"/>
      <c r="G52" s="78">
        <v>7</v>
      </c>
      <c r="H52" s="10">
        <v>4</v>
      </c>
      <c r="I52" s="42" t="s">
        <v>147</v>
      </c>
      <c r="J52" s="11" t="s">
        <v>160</v>
      </c>
      <c r="K52" s="11" t="s">
        <v>151</v>
      </c>
      <c r="L52" s="12">
        <v>84</v>
      </c>
    </row>
    <row r="53" spans="1:12" x14ac:dyDescent="0.45">
      <c r="A53" s="22" t="s">
        <v>91</v>
      </c>
      <c r="B53" s="30" t="s">
        <v>174</v>
      </c>
      <c r="C53" s="79"/>
      <c r="D53" s="179" t="s">
        <v>147</v>
      </c>
      <c r="E53" s="17"/>
      <c r="F53" s="17"/>
      <c r="G53" s="19"/>
      <c r="H53" s="5">
        <v>10</v>
      </c>
      <c r="I53" s="40" t="s">
        <v>147</v>
      </c>
      <c r="J53" s="6" t="s">
        <v>166</v>
      </c>
      <c r="K53" s="6" t="s">
        <v>154</v>
      </c>
      <c r="L53" s="7">
        <v>31</v>
      </c>
    </row>
    <row r="54" spans="1:12" ht="18.600000000000001" thickBot="1" x14ac:dyDescent="0.5">
      <c r="A54" s="22" t="s">
        <v>91</v>
      </c>
      <c r="B54" s="31" t="s">
        <v>174</v>
      </c>
      <c r="C54" s="79"/>
      <c r="D54" s="179" t="s">
        <v>147</v>
      </c>
      <c r="E54" s="17"/>
      <c r="F54" s="17"/>
      <c r="G54" s="19"/>
      <c r="H54" s="8">
        <v>6</v>
      </c>
      <c r="I54" s="3" t="s">
        <v>147</v>
      </c>
      <c r="J54" s="1" t="s">
        <v>151</v>
      </c>
      <c r="L54" s="9">
        <v>51</v>
      </c>
    </row>
    <row r="55" spans="1:12" ht="18.600000000000001" thickBot="1" x14ac:dyDescent="0.5">
      <c r="A55" s="22" t="s">
        <v>91</v>
      </c>
      <c r="B55" s="32" t="s">
        <v>174</v>
      </c>
      <c r="C55" s="76"/>
      <c r="D55" s="179" t="s">
        <v>147</v>
      </c>
      <c r="E55" s="77"/>
      <c r="F55" s="77"/>
      <c r="G55" s="78"/>
      <c r="H55" s="10">
        <v>9</v>
      </c>
      <c r="I55" s="42">
        <v>51</v>
      </c>
      <c r="J55" s="11" t="s">
        <v>154</v>
      </c>
      <c r="K55" s="11" t="s">
        <v>161</v>
      </c>
      <c r="L55" s="12">
        <v>15</v>
      </c>
    </row>
    <row r="56" spans="1:12" x14ac:dyDescent="0.45">
      <c r="A56" s="22" t="s">
        <v>91</v>
      </c>
      <c r="B56" s="30" t="s">
        <v>174</v>
      </c>
      <c r="C56" s="79" t="s">
        <v>163</v>
      </c>
      <c r="D56" s="179" t="s">
        <v>147</v>
      </c>
      <c r="E56" s="17"/>
      <c r="F56" s="17"/>
      <c r="G56" s="19"/>
      <c r="H56" s="5" t="s">
        <v>173</v>
      </c>
      <c r="I56" s="40" t="s">
        <v>147</v>
      </c>
      <c r="J56" s="6" t="s">
        <v>167</v>
      </c>
      <c r="K56" s="6"/>
      <c r="L56" s="7"/>
    </row>
    <row r="57" spans="1:12" ht="18.600000000000001" thickBot="1" x14ac:dyDescent="0.5">
      <c r="A57" s="22" t="s">
        <v>91</v>
      </c>
      <c r="B57" s="31" t="s">
        <v>174</v>
      </c>
      <c r="C57" s="79"/>
      <c r="D57" s="179" t="s">
        <v>147</v>
      </c>
      <c r="E57" s="17"/>
      <c r="F57" s="17"/>
      <c r="G57" s="19"/>
      <c r="I57" s="3" t="s">
        <v>147</v>
      </c>
    </row>
    <row r="58" spans="1:12" ht="18.600000000000001" thickBot="1" x14ac:dyDescent="0.5">
      <c r="A58" s="22" t="s">
        <v>91</v>
      </c>
      <c r="B58" s="32" t="s">
        <v>177</v>
      </c>
      <c r="C58" s="76"/>
      <c r="D58" s="179" t="s">
        <v>147</v>
      </c>
      <c r="E58" s="77"/>
      <c r="F58" s="77"/>
      <c r="G58" s="78"/>
      <c r="H58" s="10">
        <v>8</v>
      </c>
      <c r="I58" s="42" t="s">
        <v>147</v>
      </c>
      <c r="J58" s="11" t="s">
        <v>148</v>
      </c>
      <c r="K58" s="11" t="s">
        <v>155</v>
      </c>
      <c r="L58" s="12"/>
    </row>
    <row r="59" spans="1:12" x14ac:dyDescent="0.45">
      <c r="A59" s="22" t="s">
        <v>91</v>
      </c>
      <c r="B59" s="30" t="s">
        <v>177</v>
      </c>
      <c r="C59" s="79"/>
      <c r="D59" s="179" t="s">
        <v>147</v>
      </c>
      <c r="E59" s="17"/>
      <c r="F59" s="17"/>
      <c r="G59" s="19"/>
      <c r="H59" s="5"/>
      <c r="I59" s="40" t="s">
        <v>147</v>
      </c>
      <c r="J59" s="6"/>
      <c r="K59" s="6"/>
      <c r="L59" s="7"/>
    </row>
    <row r="60" spans="1:12" ht="18.600000000000001" thickBot="1" x14ac:dyDescent="0.5">
      <c r="A60" s="22" t="s">
        <v>91</v>
      </c>
      <c r="B60" s="31" t="s">
        <v>178</v>
      </c>
      <c r="C60" s="79">
        <v>9</v>
      </c>
      <c r="D60" s="179" t="s">
        <v>147</v>
      </c>
      <c r="E60" s="17" t="s">
        <v>148</v>
      </c>
      <c r="F60" s="17"/>
      <c r="G60" s="19">
        <v>87</v>
      </c>
      <c r="H60" s="8">
        <v>10</v>
      </c>
      <c r="I60" s="3" t="s">
        <v>147</v>
      </c>
      <c r="J60" s="1" t="s">
        <v>149</v>
      </c>
      <c r="K60" s="1" t="s">
        <v>152</v>
      </c>
      <c r="L60" s="9">
        <v>35</v>
      </c>
    </row>
    <row r="61" spans="1:12" ht="18.600000000000001" thickBot="1" x14ac:dyDescent="0.5">
      <c r="A61" s="22" t="s">
        <v>91</v>
      </c>
      <c r="B61" s="32" t="s">
        <v>178</v>
      </c>
      <c r="C61" s="76">
        <v>17</v>
      </c>
      <c r="D61" s="179" t="s">
        <v>147</v>
      </c>
      <c r="E61" s="77" t="s">
        <v>166</v>
      </c>
      <c r="F61" s="77" t="s">
        <v>154</v>
      </c>
      <c r="G61" s="78">
        <v>39</v>
      </c>
      <c r="H61" s="10"/>
      <c r="I61" s="42" t="s">
        <v>147</v>
      </c>
      <c r="J61" s="11"/>
      <c r="K61" s="11"/>
      <c r="L61" s="12"/>
    </row>
    <row r="62" spans="1:12" x14ac:dyDescent="0.45">
      <c r="A62" s="22" t="s">
        <v>91</v>
      </c>
      <c r="B62" s="30" t="s">
        <v>178</v>
      </c>
      <c r="C62" s="79">
        <v>13</v>
      </c>
      <c r="D62" s="179" t="s">
        <v>147</v>
      </c>
      <c r="E62" s="17" t="s">
        <v>151</v>
      </c>
      <c r="F62" s="17"/>
      <c r="G62" s="19">
        <v>51</v>
      </c>
      <c r="H62" s="5"/>
      <c r="I62" s="40" t="s">
        <v>147</v>
      </c>
      <c r="J62" s="6"/>
      <c r="K62" s="6"/>
      <c r="L62" s="7"/>
    </row>
    <row r="63" spans="1:12" ht="18.600000000000001" thickBot="1" x14ac:dyDescent="0.5">
      <c r="A63" s="22" t="s">
        <v>91</v>
      </c>
      <c r="B63" s="31" t="s">
        <v>178</v>
      </c>
      <c r="C63" s="79">
        <v>2</v>
      </c>
      <c r="D63" s="179">
        <v>51</v>
      </c>
      <c r="E63" s="17" t="s">
        <v>154</v>
      </c>
      <c r="F63" s="17"/>
      <c r="G63" s="19">
        <v>7</v>
      </c>
      <c r="H63" s="8">
        <v>18</v>
      </c>
      <c r="I63" s="3" t="s">
        <v>147</v>
      </c>
      <c r="J63" s="1" t="s">
        <v>160</v>
      </c>
      <c r="L63" s="9">
        <v>36</v>
      </c>
    </row>
    <row r="64" spans="1:12" ht="18.600000000000001" thickBot="1" x14ac:dyDescent="0.5">
      <c r="A64" s="22" t="s">
        <v>91</v>
      </c>
      <c r="B64" s="32" t="s">
        <v>178</v>
      </c>
      <c r="C64" s="76">
        <v>13</v>
      </c>
      <c r="D64" s="179" t="s">
        <v>147</v>
      </c>
      <c r="E64" s="77" t="s">
        <v>166</v>
      </c>
      <c r="F64" s="77" t="s">
        <v>150</v>
      </c>
      <c r="G64" s="78">
        <v>31</v>
      </c>
      <c r="H64" s="10"/>
      <c r="I64" s="42" t="s">
        <v>147</v>
      </c>
      <c r="J64" s="11"/>
      <c r="K64" s="11"/>
      <c r="L64" s="12"/>
    </row>
    <row r="65" spans="1:12" x14ac:dyDescent="0.45">
      <c r="A65" s="22" t="s">
        <v>91</v>
      </c>
      <c r="B65" s="30" t="s">
        <v>178</v>
      </c>
      <c r="C65" s="79">
        <v>9</v>
      </c>
      <c r="D65" s="179" t="s">
        <v>147</v>
      </c>
      <c r="E65" s="17"/>
      <c r="F65" s="17"/>
      <c r="G65" s="19">
        <v>34</v>
      </c>
      <c r="H65" s="5"/>
      <c r="I65" s="40" t="s">
        <v>147</v>
      </c>
      <c r="J65" s="6"/>
      <c r="K65" s="6"/>
      <c r="L65" s="7"/>
    </row>
    <row r="66" spans="1:12" ht="18.600000000000001" thickBot="1" x14ac:dyDescent="0.5">
      <c r="A66" s="22" t="s">
        <v>91</v>
      </c>
      <c r="B66" s="31" t="s">
        <v>178</v>
      </c>
      <c r="C66" s="79">
        <v>17</v>
      </c>
      <c r="D66" s="179" t="s">
        <v>147</v>
      </c>
      <c r="E66" s="17"/>
      <c r="F66" s="17" t="s">
        <v>152</v>
      </c>
      <c r="G66" s="19">
        <v>43</v>
      </c>
      <c r="I66" s="3" t="s">
        <v>147</v>
      </c>
    </row>
    <row r="67" spans="1:12" ht="18.600000000000001" thickBot="1" x14ac:dyDescent="0.5">
      <c r="A67" s="22" t="s">
        <v>91</v>
      </c>
      <c r="B67" s="32" t="s">
        <v>178</v>
      </c>
      <c r="C67" s="76">
        <v>14</v>
      </c>
      <c r="D67" s="179" t="s">
        <v>147</v>
      </c>
      <c r="E67" s="77" t="s">
        <v>160</v>
      </c>
      <c r="F67" s="77" t="s">
        <v>161</v>
      </c>
      <c r="G67" s="78">
        <v>24</v>
      </c>
      <c r="H67" s="10">
        <v>9</v>
      </c>
      <c r="I67" s="42">
        <v>0</v>
      </c>
      <c r="J67" s="11" t="s">
        <v>154</v>
      </c>
      <c r="K67" s="11" t="s">
        <v>155</v>
      </c>
      <c r="L67" s="12">
        <v>5</v>
      </c>
    </row>
    <row r="68" spans="1:12" x14ac:dyDescent="0.45">
      <c r="A68" s="22" t="s">
        <v>91</v>
      </c>
      <c r="B68" s="30" t="s">
        <v>178</v>
      </c>
      <c r="C68" s="79" t="s">
        <v>173</v>
      </c>
      <c r="D68" s="179" t="s">
        <v>147</v>
      </c>
      <c r="E68" s="17" t="s">
        <v>164</v>
      </c>
      <c r="F68" s="17"/>
      <c r="G68" s="19"/>
      <c r="H68" s="5" t="s">
        <v>173</v>
      </c>
      <c r="I68" s="40" t="s">
        <v>147</v>
      </c>
      <c r="J68" s="6"/>
      <c r="K68" s="6"/>
      <c r="L68" s="7"/>
    </row>
    <row r="69" spans="1:12" ht="18.600000000000001" thickBot="1" x14ac:dyDescent="0.5">
      <c r="A69" s="22" t="s">
        <v>91</v>
      </c>
      <c r="B69" s="31" t="s">
        <v>178</v>
      </c>
      <c r="C69" s="79"/>
      <c r="D69" s="179" t="s">
        <v>147</v>
      </c>
      <c r="E69" s="17"/>
      <c r="F69" s="17"/>
      <c r="G69" s="19"/>
      <c r="I69" s="3" t="s">
        <v>147</v>
      </c>
    </row>
    <row r="70" spans="1:12" ht="18.600000000000001" thickBot="1" x14ac:dyDescent="0.5">
      <c r="A70" s="22" t="s">
        <v>91</v>
      </c>
      <c r="B70" s="32" t="s">
        <v>179</v>
      </c>
      <c r="C70" s="76">
        <v>9</v>
      </c>
      <c r="D70" s="179" t="s">
        <v>147</v>
      </c>
      <c r="E70" s="77" t="s">
        <v>148</v>
      </c>
      <c r="F70" s="77"/>
      <c r="G70" s="78">
        <v>15</v>
      </c>
      <c r="H70" s="10">
        <v>8</v>
      </c>
      <c r="I70" s="42" t="s">
        <v>147</v>
      </c>
      <c r="J70" s="11" t="s">
        <v>149</v>
      </c>
      <c r="K70" s="11" t="s">
        <v>160</v>
      </c>
      <c r="L70" s="12">
        <v>42</v>
      </c>
    </row>
    <row r="71" spans="1:12" x14ac:dyDescent="0.45">
      <c r="A71" s="22" t="s">
        <v>91</v>
      </c>
      <c r="B71" s="30" t="s">
        <v>179</v>
      </c>
      <c r="C71" s="79"/>
      <c r="D71" s="179" t="s">
        <v>147</v>
      </c>
      <c r="E71" s="17"/>
      <c r="F71" s="17"/>
      <c r="G71" s="19"/>
      <c r="H71" s="5">
        <v>6</v>
      </c>
      <c r="I71" s="40" t="s">
        <v>147</v>
      </c>
      <c r="J71" s="6" t="s">
        <v>151</v>
      </c>
      <c r="K71" s="6"/>
      <c r="L71" s="7">
        <v>51</v>
      </c>
    </row>
    <row r="72" spans="1:12" ht="18.600000000000001" thickBot="1" x14ac:dyDescent="0.5">
      <c r="A72" s="22" t="s">
        <v>91</v>
      </c>
      <c r="B72" s="31" t="s">
        <v>179</v>
      </c>
      <c r="C72" s="79">
        <v>14</v>
      </c>
      <c r="D72" s="179" t="s">
        <v>147</v>
      </c>
      <c r="E72" s="17" t="s">
        <v>160</v>
      </c>
      <c r="F72" s="17" t="s">
        <v>155</v>
      </c>
      <c r="G72" s="19">
        <v>23</v>
      </c>
      <c r="H72" s="8">
        <v>9</v>
      </c>
      <c r="I72" s="3">
        <v>51</v>
      </c>
      <c r="J72" s="1" t="s">
        <v>154</v>
      </c>
      <c r="K72" s="1" t="s">
        <v>161</v>
      </c>
    </row>
    <row r="73" spans="1:12" ht="18.600000000000001" thickBot="1" x14ac:dyDescent="0.5">
      <c r="A73" s="22" t="s">
        <v>91</v>
      </c>
      <c r="B73" s="32" t="s">
        <v>179</v>
      </c>
      <c r="C73" s="76"/>
      <c r="D73" s="179" t="s">
        <v>147</v>
      </c>
      <c r="E73" s="77"/>
      <c r="F73" s="77"/>
      <c r="G73" s="78"/>
      <c r="H73" s="10"/>
      <c r="I73" s="42" t="s">
        <v>147</v>
      </c>
      <c r="J73" s="11"/>
      <c r="K73" s="11"/>
      <c r="L73" s="12"/>
    </row>
    <row r="74" spans="1:12" x14ac:dyDescent="0.45">
      <c r="A74" s="22" t="s">
        <v>91</v>
      </c>
      <c r="B74" s="30" t="s">
        <v>180</v>
      </c>
      <c r="C74" s="79">
        <v>8</v>
      </c>
      <c r="D74" s="179" t="s">
        <v>147</v>
      </c>
      <c r="E74" s="17" t="s">
        <v>149</v>
      </c>
      <c r="F74" s="17" t="s">
        <v>154</v>
      </c>
      <c r="G74" s="19">
        <v>32</v>
      </c>
      <c r="H74" s="5">
        <v>18</v>
      </c>
      <c r="I74" s="40" t="s">
        <v>147</v>
      </c>
      <c r="J74" s="6" t="s">
        <v>148</v>
      </c>
      <c r="K74" s="6"/>
      <c r="L74" s="7">
        <v>68</v>
      </c>
    </row>
    <row r="75" spans="1:12" ht="18.600000000000001" thickBot="1" x14ac:dyDescent="0.5">
      <c r="A75" s="22" t="s">
        <v>91</v>
      </c>
      <c r="B75" s="31" t="s">
        <v>180</v>
      </c>
      <c r="C75" s="79">
        <v>13</v>
      </c>
      <c r="D75" s="179" t="s">
        <v>147</v>
      </c>
      <c r="E75" s="17" t="s">
        <v>151</v>
      </c>
      <c r="F75" s="17"/>
      <c r="G75" s="19" t="s">
        <v>176</v>
      </c>
      <c r="I75" s="3" t="s">
        <v>147</v>
      </c>
    </row>
    <row r="76" spans="1:12" ht="18.600000000000001" thickBot="1" x14ac:dyDescent="0.5">
      <c r="A76" s="22" t="s">
        <v>91</v>
      </c>
      <c r="B76" s="32" t="s">
        <v>180</v>
      </c>
      <c r="C76" s="76">
        <v>14</v>
      </c>
      <c r="D76" s="179" t="s">
        <v>176</v>
      </c>
      <c r="E76" s="77" t="s">
        <v>154</v>
      </c>
      <c r="F76" s="77" t="s">
        <v>161</v>
      </c>
      <c r="G76" s="78">
        <v>9</v>
      </c>
      <c r="H76" s="10">
        <v>9</v>
      </c>
      <c r="I76" s="42" t="s">
        <v>147</v>
      </c>
      <c r="J76" s="11" t="s">
        <v>160</v>
      </c>
      <c r="K76" s="11" t="s">
        <v>155</v>
      </c>
      <c r="L76" s="12" t="s">
        <v>181</v>
      </c>
    </row>
    <row r="77" spans="1:12" x14ac:dyDescent="0.45">
      <c r="A77" s="22" t="s">
        <v>91</v>
      </c>
      <c r="B77" s="30" t="s">
        <v>180</v>
      </c>
      <c r="C77" s="79"/>
      <c r="D77" s="179" t="s">
        <v>147</v>
      </c>
      <c r="E77" s="17"/>
      <c r="F77" s="17"/>
      <c r="G77" s="19"/>
      <c r="H77" s="5"/>
      <c r="I77" s="40" t="s">
        <v>147</v>
      </c>
      <c r="J77" s="6"/>
      <c r="K77" s="6"/>
      <c r="L77" s="7"/>
    </row>
    <row r="78" spans="1:12" ht="18.600000000000001" thickBot="1" x14ac:dyDescent="0.5">
      <c r="A78" s="22" t="s">
        <v>91</v>
      </c>
      <c r="B78" s="31" t="s">
        <v>182</v>
      </c>
      <c r="C78" s="79">
        <v>17</v>
      </c>
      <c r="D78" s="179" t="s">
        <v>147</v>
      </c>
      <c r="E78" s="17" t="s">
        <v>148</v>
      </c>
      <c r="F78" s="17"/>
      <c r="G78" s="19">
        <v>68</v>
      </c>
      <c r="H78" s="8">
        <v>8</v>
      </c>
      <c r="I78" s="3" t="s">
        <v>147</v>
      </c>
      <c r="J78" s="1" t="s">
        <v>149</v>
      </c>
      <c r="K78" s="1" t="s">
        <v>154</v>
      </c>
      <c r="L78" s="9">
        <v>39</v>
      </c>
    </row>
    <row r="79" spans="1:12" ht="18.600000000000001" thickBot="1" x14ac:dyDescent="0.5">
      <c r="A79" s="22" t="s">
        <v>91</v>
      </c>
      <c r="B79" s="32" t="s">
        <v>182</v>
      </c>
      <c r="C79" s="76"/>
      <c r="D79" s="179" t="s">
        <v>147</v>
      </c>
      <c r="E79" s="77"/>
      <c r="F79" s="77"/>
      <c r="G79" s="78"/>
      <c r="H79" s="10">
        <v>6</v>
      </c>
      <c r="I79" s="42" t="s">
        <v>147</v>
      </c>
      <c r="J79" s="11" t="s">
        <v>151</v>
      </c>
      <c r="K79" s="11"/>
      <c r="L79" s="12" t="s">
        <v>176</v>
      </c>
    </row>
    <row r="80" spans="1:12" x14ac:dyDescent="0.45">
      <c r="A80" s="22" t="s">
        <v>91</v>
      </c>
      <c r="B80" s="30" t="s">
        <v>182</v>
      </c>
      <c r="C80" s="79">
        <v>2</v>
      </c>
      <c r="D80" s="179" t="s">
        <v>147</v>
      </c>
      <c r="E80" s="17" t="s">
        <v>160</v>
      </c>
      <c r="F80" s="17" t="s">
        <v>151</v>
      </c>
      <c r="G80" s="19">
        <v>98</v>
      </c>
      <c r="H80" s="5">
        <v>4</v>
      </c>
      <c r="I80" s="40" t="s">
        <v>176</v>
      </c>
      <c r="J80" s="6" t="s">
        <v>154</v>
      </c>
      <c r="K80" s="6"/>
      <c r="L80" s="7">
        <v>9</v>
      </c>
    </row>
    <row r="81" spans="1:12" ht="18.600000000000001" thickBot="1" x14ac:dyDescent="0.5">
      <c r="A81" s="22" t="s">
        <v>91</v>
      </c>
      <c r="B81" s="31" t="s">
        <v>182</v>
      </c>
      <c r="C81" s="79">
        <v>13</v>
      </c>
      <c r="D81" s="179" t="s">
        <v>147</v>
      </c>
      <c r="E81" s="17" t="s">
        <v>166</v>
      </c>
      <c r="F81" s="17" t="s">
        <v>160</v>
      </c>
      <c r="G81" s="19">
        <v>88</v>
      </c>
      <c r="I81" s="3" t="s">
        <v>147</v>
      </c>
    </row>
    <row r="82" spans="1:12" ht="18.600000000000001" thickBot="1" x14ac:dyDescent="0.5">
      <c r="A82" s="22" t="s">
        <v>91</v>
      </c>
      <c r="B82" s="32" t="s">
        <v>182</v>
      </c>
      <c r="C82" s="76">
        <v>9</v>
      </c>
      <c r="D82" s="179" t="s">
        <v>147</v>
      </c>
      <c r="E82" s="77" t="s">
        <v>151</v>
      </c>
      <c r="F82" s="77" t="s">
        <v>152</v>
      </c>
      <c r="G82" s="78" t="s">
        <v>153</v>
      </c>
      <c r="H82" s="10"/>
      <c r="I82" s="42" t="s">
        <v>147</v>
      </c>
      <c r="J82" s="11"/>
      <c r="K82" s="11"/>
      <c r="L82" s="12"/>
    </row>
    <row r="83" spans="1:12" x14ac:dyDescent="0.45">
      <c r="A83" s="22" t="s">
        <v>91</v>
      </c>
      <c r="B83" s="30" t="s">
        <v>182</v>
      </c>
      <c r="C83" s="79">
        <v>14</v>
      </c>
      <c r="D83" s="179" t="s">
        <v>153</v>
      </c>
      <c r="E83" s="17" t="s">
        <v>154</v>
      </c>
      <c r="F83" s="17" t="s">
        <v>161</v>
      </c>
      <c r="G83" s="19">
        <v>6</v>
      </c>
      <c r="H83" s="5">
        <v>13</v>
      </c>
      <c r="I83" s="40" t="s">
        <v>147</v>
      </c>
      <c r="J83" s="6" t="s">
        <v>160</v>
      </c>
      <c r="K83" s="6" t="s">
        <v>155</v>
      </c>
      <c r="L83" s="7" t="s">
        <v>172</v>
      </c>
    </row>
    <row r="84" spans="1:12" ht="18.600000000000001" thickBot="1" x14ac:dyDescent="0.5">
      <c r="A84" s="22" t="s">
        <v>91</v>
      </c>
      <c r="B84" s="31" t="s">
        <v>182</v>
      </c>
      <c r="C84" s="79" t="s">
        <v>183</v>
      </c>
      <c r="D84" s="179" t="s">
        <v>147</v>
      </c>
      <c r="E84" s="17" t="s">
        <v>167</v>
      </c>
      <c r="F84" s="17"/>
      <c r="G84" s="19"/>
      <c r="H84" s="8" t="s">
        <v>183</v>
      </c>
      <c r="I84" s="3" t="s">
        <v>147</v>
      </c>
    </row>
    <row r="85" spans="1:12" ht="18.600000000000001" thickBot="1" x14ac:dyDescent="0.5">
      <c r="A85" s="22" t="s">
        <v>91</v>
      </c>
      <c r="B85" s="32" t="s">
        <v>182</v>
      </c>
      <c r="C85" s="76"/>
      <c r="D85" s="179" t="s">
        <v>147</v>
      </c>
      <c r="E85" s="77"/>
      <c r="F85" s="77"/>
      <c r="G85" s="78"/>
      <c r="H85" s="10"/>
      <c r="I85" s="42" t="s">
        <v>147</v>
      </c>
      <c r="J85" s="11"/>
      <c r="K85" s="11"/>
      <c r="L85" s="12"/>
    </row>
    <row r="86" spans="1:12" x14ac:dyDescent="0.45">
      <c r="A86" s="22" t="s">
        <v>91</v>
      </c>
      <c r="B86" s="30" t="s">
        <v>184</v>
      </c>
      <c r="C86" s="79">
        <v>17</v>
      </c>
      <c r="D86" s="179" t="s">
        <v>147</v>
      </c>
      <c r="E86" s="17" t="s">
        <v>148</v>
      </c>
      <c r="F86" s="17"/>
      <c r="G86" s="19">
        <v>59</v>
      </c>
      <c r="H86" s="5">
        <v>9</v>
      </c>
      <c r="I86" s="40" t="s">
        <v>147</v>
      </c>
      <c r="J86" s="6" t="s">
        <v>149</v>
      </c>
      <c r="K86" s="6" t="s">
        <v>154</v>
      </c>
      <c r="L86" s="7">
        <v>34</v>
      </c>
    </row>
    <row r="87" spans="1:12" ht="18.600000000000001" thickBot="1" x14ac:dyDescent="0.5">
      <c r="A87" s="22" t="s">
        <v>91</v>
      </c>
      <c r="B87" s="31" t="s">
        <v>184</v>
      </c>
      <c r="C87" s="79"/>
      <c r="D87" s="179" t="s">
        <v>147</v>
      </c>
      <c r="E87" s="17"/>
      <c r="F87" s="17"/>
      <c r="G87" s="19"/>
      <c r="H87" s="8">
        <v>6</v>
      </c>
      <c r="I87" s="3" t="s">
        <v>147</v>
      </c>
      <c r="J87" s="1" t="s">
        <v>151</v>
      </c>
      <c r="L87" s="9">
        <v>51</v>
      </c>
    </row>
    <row r="88" spans="1:12" ht="18.600000000000001" thickBot="1" x14ac:dyDescent="0.5">
      <c r="A88" s="22" t="s">
        <v>91</v>
      </c>
      <c r="B88" s="32" t="s">
        <v>184</v>
      </c>
      <c r="C88" s="76">
        <v>14</v>
      </c>
      <c r="D88" s="179" t="s">
        <v>147</v>
      </c>
      <c r="E88" s="77" t="s">
        <v>160</v>
      </c>
      <c r="F88" s="77" t="s">
        <v>155</v>
      </c>
      <c r="G88" s="78" t="s">
        <v>185</v>
      </c>
      <c r="H88" s="10">
        <v>9</v>
      </c>
      <c r="I88" s="42">
        <v>51</v>
      </c>
      <c r="J88" s="11" t="s">
        <v>154</v>
      </c>
      <c r="K88" s="11" t="s">
        <v>161</v>
      </c>
      <c r="L88" s="12">
        <v>1</v>
      </c>
    </row>
    <row r="89" spans="1:12" x14ac:dyDescent="0.45">
      <c r="A89" s="22" t="s">
        <v>91</v>
      </c>
      <c r="B89" s="30" t="s">
        <v>184</v>
      </c>
      <c r="C89" s="79"/>
      <c r="D89" s="179" t="s">
        <v>147</v>
      </c>
      <c r="E89" s="17"/>
      <c r="F89" s="17"/>
      <c r="G89" s="19"/>
      <c r="H89" s="5"/>
      <c r="I89" s="40" t="s">
        <v>147</v>
      </c>
      <c r="J89" s="6"/>
      <c r="K89" s="6"/>
      <c r="L89" s="7"/>
    </row>
    <row r="90" spans="1:12" x14ac:dyDescent="0.45">
      <c r="A90" s="22" t="s">
        <v>91</v>
      </c>
      <c r="B90" s="31" t="s">
        <v>186</v>
      </c>
      <c r="C90" s="79">
        <v>9</v>
      </c>
      <c r="D90" s="179" t="s">
        <v>147</v>
      </c>
      <c r="E90" s="17" t="s">
        <v>149</v>
      </c>
      <c r="F90" s="17" t="s">
        <v>152</v>
      </c>
      <c r="G90" s="19">
        <v>42</v>
      </c>
      <c r="H90" s="8">
        <v>4</v>
      </c>
      <c r="I90" s="3" t="s">
        <v>147</v>
      </c>
      <c r="J90" s="1" t="s">
        <v>148</v>
      </c>
      <c r="L90" s="9">
        <v>68</v>
      </c>
    </row>
    <row r="91" spans="1:12" ht="18.600000000000001" thickBot="1" x14ac:dyDescent="0.5">
      <c r="A91" s="22" t="s">
        <v>91</v>
      </c>
      <c r="B91" s="32" t="s">
        <v>186</v>
      </c>
      <c r="C91" s="79"/>
      <c r="D91" s="179" t="s">
        <v>147</v>
      </c>
      <c r="E91" s="17"/>
      <c r="F91" s="17"/>
      <c r="G91" s="19"/>
      <c r="H91" s="10">
        <v>9</v>
      </c>
      <c r="I91" s="42">
        <v>68</v>
      </c>
      <c r="J91" s="11" t="s">
        <v>154</v>
      </c>
      <c r="K91" s="11" t="s">
        <v>161</v>
      </c>
      <c r="L91" s="12">
        <v>98</v>
      </c>
    </row>
    <row r="92" spans="1:12" ht="18.600000000000001" thickBot="1" x14ac:dyDescent="0.5">
      <c r="A92" s="22" t="s">
        <v>91</v>
      </c>
      <c r="B92" s="30" t="s">
        <v>186</v>
      </c>
      <c r="C92" s="76" t="s">
        <v>183</v>
      </c>
      <c r="D92" s="179" t="s">
        <v>147</v>
      </c>
      <c r="E92" s="77"/>
      <c r="F92" s="77"/>
      <c r="G92" s="78"/>
      <c r="H92" s="5" t="s">
        <v>187</v>
      </c>
      <c r="I92" s="40" t="s">
        <v>147</v>
      </c>
      <c r="J92" s="6" t="s">
        <v>167</v>
      </c>
      <c r="K92" s="6"/>
      <c r="L92" s="7"/>
    </row>
    <row r="93" spans="1:12" x14ac:dyDescent="0.45">
      <c r="A93" s="22" t="s">
        <v>91</v>
      </c>
      <c r="B93" s="31" t="s">
        <v>186</v>
      </c>
      <c r="C93" s="76"/>
      <c r="D93" s="179" t="s">
        <v>147</v>
      </c>
      <c r="E93" s="77"/>
      <c r="F93" s="77"/>
      <c r="G93" s="78"/>
      <c r="I93" s="3" t="s">
        <v>147</v>
      </c>
    </row>
    <row r="94" spans="1:12" ht="18.600000000000001" thickBot="1" x14ac:dyDescent="0.5">
      <c r="A94" s="22" t="s">
        <v>91</v>
      </c>
      <c r="B94" s="32" t="s">
        <v>188</v>
      </c>
      <c r="C94" s="79">
        <v>9</v>
      </c>
      <c r="D94" s="179" t="s">
        <v>147</v>
      </c>
      <c r="E94" s="17" t="s">
        <v>149</v>
      </c>
      <c r="F94" s="17" t="s">
        <v>154</v>
      </c>
      <c r="G94" s="19">
        <v>33</v>
      </c>
      <c r="H94" s="10">
        <v>4</v>
      </c>
      <c r="I94" s="42" t="s">
        <v>147</v>
      </c>
      <c r="J94" s="11" t="s">
        <v>148</v>
      </c>
      <c r="K94" s="11"/>
      <c r="L94" s="12">
        <v>61</v>
      </c>
    </row>
    <row r="95" spans="1:12" ht="18.600000000000001" thickBot="1" x14ac:dyDescent="0.5">
      <c r="A95" s="22" t="s">
        <v>91</v>
      </c>
      <c r="B95" s="30" t="s">
        <v>188</v>
      </c>
      <c r="C95" s="79">
        <v>13</v>
      </c>
      <c r="D95" s="179" t="s">
        <v>147</v>
      </c>
      <c r="E95" s="17" t="s">
        <v>151</v>
      </c>
      <c r="F95" s="17"/>
      <c r="G95" s="19">
        <v>21</v>
      </c>
      <c r="H95" s="5"/>
      <c r="I95" s="40" t="s">
        <v>147</v>
      </c>
      <c r="J95" s="6"/>
      <c r="K95" s="6"/>
      <c r="L95" s="7"/>
    </row>
    <row r="96" spans="1:12" x14ac:dyDescent="0.45">
      <c r="A96" s="22" t="s">
        <v>91</v>
      </c>
      <c r="B96" s="31" t="s">
        <v>188</v>
      </c>
      <c r="C96" s="76">
        <v>5</v>
      </c>
      <c r="D96" s="179">
        <v>21</v>
      </c>
      <c r="E96" s="77" t="s">
        <v>154</v>
      </c>
      <c r="F96" s="77"/>
      <c r="G96" s="78">
        <v>52</v>
      </c>
      <c r="H96" s="8">
        <v>10</v>
      </c>
      <c r="I96" s="3" t="s">
        <v>147</v>
      </c>
      <c r="J96" s="1" t="s">
        <v>166</v>
      </c>
      <c r="K96" s="1" t="s">
        <v>150</v>
      </c>
      <c r="L96" s="9">
        <v>66</v>
      </c>
    </row>
    <row r="97" spans="1:12" ht="18.600000000000001" thickBot="1" x14ac:dyDescent="0.5">
      <c r="A97" s="22" t="s">
        <v>91</v>
      </c>
      <c r="B97" s="32" t="s">
        <v>188</v>
      </c>
      <c r="C97" s="79"/>
      <c r="D97" s="179" t="s">
        <v>147</v>
      </c>
      <c r="E97" s="17"/>
      <c r="F97" s="17"/>
      <c r="G97" s="19"/>
      <c r="H97" s="10">
        <v>4</v>
      </c>
      <c r="I97" s="42" t="s">
        <v>147</v>
      </c>
      <c r="J97" s="11" t="s">
        <v>151</v>
      </c>
      <c r="K97" s="11" t="s">
        <v>152</v>
      </c>
      <c r="L97" s="12">
        <v>53</v>
      </c>
    </row>
    <row r="98" spans="1:12" ht="18.600000000000001" thickBot="1" x14ac:dyDescent="0.5">
      <c r="A98" s="22" t="s">
        <v>91</v>
      </c>
      <c r="B98" s="30" t="s">
        <v>188</v>
      </c>
      <c r="C98" s="79">
        <v>2</v>
      </c>
      <c r="D98" s="179" t="s">
        <v>147</v>
      </c>
      <c r="E98" s="17" t="s">
        <v>160</v>
      </c>
      <c r="F98" s="17" t="s">
        <v>151</v>
      </c>
      <c r="G98" s="19" t="s">
        <v>156</v>
      </c>
      <c r="H98" s="5">
        <v>9</v>
      </c>
      <c r="I98" s="40">
        <v>53</v>
      </c>
      <c r="J98" s="6" t="s">
        <v>154</v>
      </c>
      <c r="K98" s="6"/>
      <c r="L98" s="7">
        <v>5</v>
      </c>
    </row>
    <row r="99" spans="1:12" x14ac:dyDescent="0.45">
      <c r="A99" s="22" t="s">
        <v>91</v>
      </c>
      <c r="B99" s="31" t="s">
        <v>188</v>
      </c>
      <c r="C99" s="76">
        <v>9</v>
      </c>
      <c r="D99" s="179" t="s">
        <v>147</v>
      </c>
      <c r="E99" s="77" t="s">
        <v>166</v>
      </c>
      <c r="F99" s="77" t="s">
        <v>160</v>
      </c>
      <c r="G99" s="78">
        <v>88</v>
      </c>
      <c r="I99" s="3" t="s">
        <v>147</v>
      </c>
    </row>
    <row r="100" spans="1:12" ht="18.600000000000001" thickBot="1" x14ac:dyDescent="0.5">
      <c r="A100" s="22" t="s">
        <v>91</v>
      </c>
      <c r="B100" s="32" t="s">
        <v>188</v>
      </c>
      <c r="C100" s="79">
        <v>13</v>
      </c>
      <c r="D100" s="179" t="s">
        <v>147</v>
      </c>
      <c r="E100" s="17" t="s">
        <v>151</v>
      </c>
      <c r="F100" s="17"/>
      <c r="G100" s="19">
        <v>51</v>
      </c>
      <c r="H100" s="10"/>
      <c r="I100" s="42" t="s">
        <v>147</v>
      </c>
      <c r="J100" s="11"/>
      <c r="K100" s="11"/>
      <c r="L100" s="12"/>
    </row>
    <row r="101" spans="1:12" ht="18.600000000000001" thickBot="1" x14ac:dyDescent="0.5">
      <c r="A101" s="22" t="s">
        <v>91</v>
      </c>
      <c r="B101" s="30" t="s">
        <v>188</v>
      </c>
      <c r="C101" s="79">
        <v>2</v>
      </c>
      <c r="D101" s="179" t="s">
        <v>332</v>
      </c>
      <c r="E101" s="17" t="s">
        <v>154</v>
      </c>
      <c r="F101" s="17" t="s">
        <v>161</v>
      </c>
      <c r="G101" s="19">
        <v>7</v>
      </c>
      <c r="H101" s="5">
        <v>6</v>
      </c>
      <c r="I101" s="40" t="s">
        <v>147</v>
      </c>
      <c r="J101" s="6" t="s">
        <v>160</v>
      </c>
      <c r="K101" s="6" t="s">
        <v>155</v>
      </c>
      <c r="L101" s="7">
        <v>87</v>
      </c>
    </row>
    <row r="102" spans="1:12" x14ac:dyDescent="0.45">
      <c r="A102" s="22" t="s">
        <v>91</v>
      </c>
      <c r="B102" s="31" t="s">
        <v>188</v>
      </c>
      <c r="C102" s="76"/>
      <c r="D102" s="179" t="s">
        <v>147</v>
      </c>
      <c r="E102" s="77"/>
      <c r="F102" s="77"/>
      <c r="G102" s="78"/>
      <c r="I102" s="3" t="s">
        <v>147</v>
      </c>
    </row>
    <row r="103" spans="1:12" ht="18.600000000000001" thickBot="1" x14ac:dyDescent="0.5">
      <c r="A103" s="22" t="s">
        <v>91</v>
      </c>
      <c r="B103" s="32" t="s">
        <v>189</v>
      </c>
      <c r="C103" s="79">
        <v>14</v>
      </c>
      <c r="D103" s="179" t="s">
        <v>147</v>
      </c>
      <c r="E103" s="17" t="s">
        <v>148</v>
      </c>
      <c r="F103" s="17" t="s">
        <v>161</v>
      </c>
      <c r="G103" s="19">
        <v>69</v>
      </c>
      <c r="H103" s="10">
        <v>8</v>
      </c>
      <c r="I103" s="42" t="s">
        <v>147</v>
      </c>
      <c r="J103" s="11" t="s">
        <v>149</v>
      </c>
      <c r="K103" s="11" t="s">
        <v>155</v>
      </c>
      <c r="L103" s="12"/>
    </row>
    <row r="104" spans="1:12" ht="18.600000000000001" thickBot="1" x14ac:dyDescent="0.5">
      <c r="A104" s="22" t="s">
        <v>91</v>
      </c>
      <c r="B104" s="30" t="s">
        <v>189</v>
      </c>
      <c r="C104" s="79" t="s">
        <v>187</v>
      </c>
      <c r="D104" s="179" t="s">
        <v>147</v>
      </c>
      <c r="E104" s="17" t="s">
        <v>190</v>
      </c>
      <c r="F104" s="17"/>
      <c r="G104" s="19"/>
      <c r="H104" s="5" t="s">
        <v>187</v>
      </c>
      <c r="I104" s="40" t="s">
        <v>147</v>
      </c>
      <c r="J104" s="6"/>
      <c r="K104" s="6"/>
      <c r="L104" s="7"/>
    </row>
    <row r="105" spans="1:12" x14ac:dyDescent="0.45">
      <c r="A105" s="22" t="s">
        <v>91</v>
      </c>
      <c r="B105" s="31" t="s">
        <v>189</v>
      </c>
      <c r="C105" s="76"/>
      <c r="D105" s="179" t="s">
        <v>147</v>
      </c>
      <c r="E105" s="77"/>
      <c r="F105" s="77"/>
      <c r="G105" s="78"/>
      <c r="I105" s="3" t="s">
        <v>147</v>
      </c>
    </row>
    <row r="106" spans="1:12" ht="18.600000000000001" thickBot="1" x14ac:dyDescent="0.5">
      <c r="A106" s="22" t="s">
        <v>91</v>
      </c>
      <c r="B106" s="32" t="s">
        <v>191</v>
      </c>
      <c r="C106" s="79">
        <v>14</v>
      </c>
      <c r="D106" s="179" t="s">
        <v>147</v>
      </c>
      <c r="E106" s="17" t="s">
        <v>148</v>
      </c>
      <c r="F106" s="17"/>
      <c r="G106" s="19">
        <v>19</v>
      </c>
      <c r="H106" s="10">
        <v>4</v>
      </c>
      <c r="I106" s="42" t="s">
        <v>147</v>
      </c>
      <c r="J106" s="11" t="s">
        <v>149</v>
      </c>
      <c r="K106" s="11" t="s">
        <v>150</v>
      </c>
      <c r="L106" s="12">
        <v>79</v>
      </c>
    </row>
    <row r="107" spans="1:12" ht="18.600000000000001" thickBot="1" x14ac:dyDescent="0.5">
      <c r="A107" s="22" t="s">
        <v>91</v>
      </c>
      <c r="B107" s="30" t="s">
        <v>191</v>
      </c>
      <c r="C107" s="79"/>
      <c r="D107" s="179" t="s">
        <v>147</v>
      </c>
      <c r="E107" s="17"/>
      <c r="F107" s="17"/>
      <c r="G107" s="19"/>
      <c r="H107" s="5">
        <v>6</v>
      </c>
      <c r="I107" s="40" t="s">
        <v>147</v>
      </c>
      <c r="J107" s="6" t="s">
        <v>151</v>
      </c>
      <c r="K107" s="6" t="s">
        <v>152</v>
      </c>
      <c r="L107" s="7">
        <v>51</v>
      </c>
    </row>
    <row r="108" spans="1:12" x14ac:dyDescent="0.45">
      <c r="A108" s="22" t="s">
        <v>91</v>
      </c>
      <c r="B108" s="31" t="s">
        <v>191</v>
      </c>
      <c r="C108" s="76">
        <v>5</v>
      </c>
      <c r="D108" s="179" t="s">
        <v>147</v>
      </c>
      <c r="E108" s="77" t="s">
        <v>160</v>
      </c>
      <c r="F108" s="77" t="s">
        <v>151</v>
      </c>
      <c r="G108" s="78">
        <v>81</v>
      </c>
      <c r="H108" s="8">
        <v>9</v>
      </c>
      <c r="I108" s="3">
        <v>51</v>
      </c>
      <c r="J108" s="1" t="s">
        <v>154</v>
      </c>
      <c r="L108" s="9">
        <v>6</v>
      </c>
    </row>
    <row r="109" spans="1:12" ht="18.600000000000001" thickBot="1" x14ac:dyDescent="0.5">
      <c r="A109" s="22" t="s">
        <v>91</v>
      </c>
      <c r="B109" s="32" t="s">
        <v>191</v>
      </c>
      <c r="C109" s="79">
        <v>8</v>
      </c>
      <c r="D109" s="179" t="s">
        <v>147</v>
      </c>
      <c r="E109" s="17" t="s">
        <v>166</v>
      </c>
      <c r="F109" s="17" t="s">
        <v>154</v>
      </c>
      <c r="G109" s="19">
        <v>36</v>
      </c>
      <c r="H109" s="10"/>
      <c r="I109" s="42" t="s">
        <v>147</v>
      </c>
      <c r="J109" s="11"/>
      <c r="K109" s="11"/>
      <c r="L109" s="12"/>
    </row>
    <row r="110" spans="1:12" ht="18.600000000000001" thickBot="1" x14ac:dyDescent="0.5">
      <c r="A110" s="22" t="s">
        <v>91</v>
      </c>
      <c r="B110" s="30" t="s">
        <v>191</v>
      </c>
      <c r="C110" s="79">
        <v>13</v>
      </c>
      <c r="D110" s="179" t="s">
        <v>147</v>
      </c>
      <c r="E110" s="17" t="s">
        <v>151</v>
      </c>
      <c r="F110" s="17"/>
      <c r="G110" s="19">
        <v>51</v>
      </c>
      <c r="H110" s="5"/>
      <c r="I110" s="40" t="s">
        <v>147</v>
      </c>
      <c r="J110" s="6"/>
      <c r="K110" s="6"/>
      <c r="L110" s="7"/>
    </row>
    <row r="111" spans="1:12" x14ac:dyDescent="0.45">
      <c r="A111" s="22" t="s">
        <v>91</v>
      </c>
      <c r="B111" s="31" t="s">
        <v>191</v>
      </c>
      <c r="C111" s="76">
        <v>2</v>
      </c>
      <c r="D111" s="179">
        <v>51</v>
      </c>
      <c r="E111" s="77" t="s">
        <v>154</v>
      </c>
      <c r="F111" s="77" t="s">
        <v>161</v>
      </c>
      <c r="G111" s="78">
        <v>78</v>
      </c>
      <c r="I111" s="3" t="s">
        <v>147</v>
      </c>
    </row>
    <row r="112" spans="1:12" ht="18.600000000000001" thickBot="1" x14ac:dyDescent="0.5">
      <c r="A112" s="22" t="s">
        <v>91</v>
      </c>
      <c r="B112" s="32" t="s">
        <v>191</v>
      </c>
      <c r="C112" s="79" t="s">
        <v>187</v>
      </c>
      <c r="D112" s="179" t="s">
        <v>147</v>
      </c>
      <c r="E112" s="17" t="s">
        <v>167</v>
      </c>
      <c r="F112" s="17"/>
      <c r="G112" s="19"/>
      <c r="H112" s="10" t="s">
        <v>187</v>
      </c>
      <c r="I112" s="42" t="s">
        <v>147</v>
      </c>
      <c r="J112" s="11"/>
      <c r="K112" s="11"/>
      <c r="L112" s="12"/>
    </row>
    <row r="113" spans="1:12" ht="18.600000000000001" thickBot="1" x14ac:dyDescent="0.5">
      <c r="A113" s="22" t="s">
        <v>91</v>
      </c>
      <c r="B113" s="30" t="s">
        <v>191</v>
      </c>
      <c r="C113" s="79"/>
      <c r="D113" s="179" t="s">
        <v>147</v>
      </c>
      <c r="E113" s="17"/>
      <c r="F113" s="17"/>
      <c r="G113" s="19"/>
      <c r="H113" s="5"/>
      <c r="I113" s="40" t="s">
        <v>147</v>
      </c>
      <c r="J113" s="6"/>
      <c r="K113" s="6"/>
      <c r="L113" s="7"/>
    </row>
    <row r="114" spans="1:12" x14ac:dyDescent="0.45">
      <c r="A114" s="22" t="s">
        <v>91</v>
      </c>
      <c r="B114" s="31" t="s">
        <v>192</v>
      </c>
      <c r="C114" s="76">
        <v>14</v>
      </c>
      <c r="D114" s="179" t="s">
        <v>147</v>
      </c>
      <c r="E114" s="77" t="s">
        <v>148</v>
      </c>
      <c r="F114" s="77"/>
      <c r="G114" s="78">
        <v>18</v>
      </c>
      <c r="H114" s="8">
        <v>10</v>
      </c>
      <c r="I114" s="3" t="s">
        <v>147</v>
      </c>
      <c r="J114" s="1" t="s">
        <v>149</v>
      </c>
      <c r="K114" s="1" t="s">
        <v>154</v>
      </c>
      <c r="L114" s="9">
        <v>39</v>
      </c>
    </row>
    <row r="115" spans="1:12" ht="18.600000000000001" thickBot="1" x14ac:dyDescent="0.5">
      <c r="A115" s="22" t="s">
        <v>91</v>
      </c>
      <c r="B115" s="32" t="s">
        <v>192</v>
      </c>
      <c r="C115" s="79"/>
      <c r="D115" s="179" t="s">
        <v>147</v>
      </c>
      <c r="E115" s="17"/>
      <c r="F115" s="17"/>
      <c r="G115" s="19"/>
      <c r="H115" s="10">
        <v>6</v>
      </c>
      <c r="I115" s="42" t="s">
        <v>147</v>
      </c>
      <c r="J115" s="11" t="s">
        <v>151</v>
      </c>
      <c r="K115" s="11"/>
      <c r="L115" s="12">
        <v>11</v>
      </c>
    </row>
    <row r="116" spans="1:12" ht="18.600000000000001" thickBot="1" x14ac:dyDescent="0.5">
      <c r="A116" s="22" t="s">
        <v>91</v>
      </c>
      <c r="B116" s="30" t="s">
        <v>192</v>
      </c>
      <c r="C116" s="79">
        <v>5</v>
      </c>
      <c r="D116" s="179" t="s">
        <v>147</v>
      </c>
      <c r="E116" s="17" t="s">
        <v>160</v>
      </c>
      <c r="F116" s="17" t="s">
        <v>161</v>
      </c>
      <c r="G116" s="19">
        <v>93</v>
      </c>
      <c r="H116" s="5">
        <v>13</v>
      </c>
      <c r="I116" s="40">
        <v>11</v>
      </c>
      <c r="J116" s="6" t="s">
        <v>154</v>
      </c>
      <c r="K116" s="6" t="s">
        <v>155</v>
      </c>
      <c r="L116" s="7">
        <v>6</v>
      </c>
    </row>
    <row r="117" spans="1:12" x14ac:dyDescent="0.45">
      <c r="A117" s="22" t="s">
        <v>91</v>
      </c>
      <c r="B117" s="31" t="s">
        <v>192</v>
      </c>
      <c r="C117" s="76" t="s">
        <v>187</v>
      </c>
      <c r="D117" s="179" t="s">
        <v>147</v>
      </c>
      <c r="E117" s="77" t="s">
        <v>164</v>
      </c>
      <c r="F117" s="77"/>
      <c r="G117" s="78"/>
      <c r="H117" s="8" t="s">
        <v>187</v>
      </c>
      <c r="I117" s="3" t="s">
        <v>147</v>
      </c>
    </row>
    <row r="118" spans="1:12" ht="18.600000000000001" thickBot="1" x14ac:dyDescent="0.5">
      <c r="A118" s="22" t="s">
        <v>91</v>
      </c>
      <c r="B118" s="32" t="s">
        <v>192</v>
      </c>
      <c r="C118" s="79"/>
      <c r="D118" s="179" t="s">
        <v>147</v>
      </c>
      <c r="E118" s="17"/>
      <c r="F118" s="17"/>
      <c r="G118" s="19"/>
      <c r="H118" s="10"/>
      <c r="I118" s="42" t="s">
        <v>147</v>
      </c>
      <c r="J118" s="11"/>
      <c r="K118" s="11"/>
      <c r="L118" s="12"/>
    </row>
    <row r="119" spans="1:12" ht="18.600000000000001" thickBot="1" x14ac:dyDescent="0.5">
      <c r="A119" s="22" t="s">
        <v>91</v>
      </c>
      <c r="B119" s="30" t="s">
        <v>193</v>
      </c>
      <c r="C119" s="79">
        <v>14</v>
      </c>
      <c r="D119" s="179" t="s">
        <v>147</v>
      </c>
      <c r="E119" s="17" t="s">
        <v>148</v>
      </c>
      <c r="F119" s="17" t="s">
        <v>161</v>
      </c>
      <c r="G119" s="19">
        <v>56</v>
      </c>
      <c r="H119" s="5">
        <v>9</v>
      </c>
      <c r="I119" s="40" t="s">
        <v>147</v>
      </c>
      <c r="J119" s="6" t="s">
        <v>149</v>
      </c>
      <c r="K119" s="6" t="s">
        <v>155</v>
      </c>
      <c r="L119" s="7" t="s">
        <v>185</v>
      </c>
    </row>
    <row r="120" spans="1:12" x14ac:dyDescent="0.45">
      <c r="A120" s="22" t="s">
        <v>91</v>
      </c>
      <c r="B120" s="31" t="s">
        <v>193</v>
      </c>
      <c r="C120" s="76" t="s">
        <v>187</v>
      </c>
      <c r="D120" s="179" t="s">
        <v>147</v>
      </c>
      <c r="E120" s="77" t="s">
        <v>190</v>
      </c>
      <c r="F120" s="77"/>
      <c r="G120" s="78"/>
      <c r="H120" s="8" t="s">
        <v>187</v>
      </c>
      <c r="I120" s="3" t="s">
        <v>147</v>
      </c>
    </row>
    <row r="121" spans="1:12" ht="18.600000000000001" thickBot="1" x14ac:dyDescent="0.5">
      <c r="A121" s="22" t="s">
        <v>91</v>
      </c>
      <c r="B121" s="32" t="s">
        <v>193</v>
      </c>
      <c r="C121" s="79"/>
      <c r="D121" s="179" t="s">
        <v>147</v>
      </c>
      <c r="E121" s="17"/>
      <c r="F121" s="17"/>
      <c r="G121" s="19"/>
      <c r="H121" s="10" t="s">
        <v>194</v>
      </c>
      <c r="I121" s="42" t="s">
        <v>147</v>
      </c>
      <c r="J121" s="11"/>
      <c r="K121" s="11"/>
      <c r="L121" s="12"/>
    </row>
    <row r="122" spans="1:12" ht="18.600000000000001" thickBot="1" x14ac:dyDescent="0.5">
      <c r="A122" s="22" t="s">
        <v>91</v>
      </c>
      <c r="B122" s="30" t="s">
        <v>195</v>
      </c>
      <c r="C122" s="79">
        <v>14</v>
      </c>
      <c r="D122" s="179" t="s">
        <v>147</v>
      </c>
      <c r="E122" s="17" t="s">
        <v>148</v>
      </c>
      <c r="F122" s="17" t="s">
        <v>155</v>
      </c>
      <c r="G122" s="19" t="s">
        <v>156</v>
      </c>
      <c r="H122" s="5"/>
      <c r="I122" s="40" t="s">
        <v>147</v>
      </c>
      <c r="J122" s="6"/>
      <c r="K122" s="6"/>
      <c r="L122" s="7"/>
    </row>
    <row r="123" spans="1:12" x14ac:dyDescent="0.45">
      <c r="A123" s="22" t="s">
        <v>91</v>
      </c>
      <c r="B123" s="31" t="s">
        <v>195</v>
      </c>
      <c r="C123" s="76"/>
      <c r="D123" s="179" t="s">
        <v>147</v>
      </c>
      <c r="E123" s="77"/>
      <c r="F123" s="77"/>
      <c r="G123" s="78"/>
      <c r="I123" s="3" t="s">
        <v>147</v>
      </c>
    </row>
    <row r="124" spans="1:12" ht="18.600000000000001" thickBot="1" x14ac:dyDescent="0.5">
      <c r="A124" s="22" t="s">
        <v>91</v>
      </c>
      <c r="B124" s="32" t="s">
        <v>196</v>
      </c>
      <c r="C124" s="79">
        <v>9</v>
      </c>
      <c r="D124" s="179" t="s">
        <v>147</v>
      </c>
      <c r="E124" s="17" t="s">
        <v>149</v>
      </c>
      <c r="F124" s="17" t="s">
        <v>154</v>
      </c>
      <c r="G124" s="19">
        <v>32</v>
      </c>
      <c r="H124" s="10">
        <v>9</v>
      </c>
      <c r="I124" s="42" t="s">
        <v>147</v>
      </c>
      <c r="J124" s="11" t="s">
        <v>148</v>
      </c>
      <c r="K124" s="11"/>
      <c r="L124" s="12">
        <v>65</v>
      </c>
    </row>
    <row r="125" spans="1:12" ht="18.600000000000001" thickBot="1" x14ac:dyDescent="0.5">
      <c r="A125" s="22" t="s">
        <v>91</v>
      </c>
      <c r="B125" s="30" t="s">
        <v>196</v>
      </c>
      <c r="C125" s="79">
        <v>13</v>
      </c>
      <c r="D125" s="179" t="s">
        <v>147</v>
      </c>
      <c r="E125" s="17" t="s">
        <v>151</v>
      </c>
      <c r="F125" s="17"/>
      <c r="G125" s="19">
        <v>11</v>
      </c>
      <c r="H125" s="5"/>
      <c r="I125" s="40" t="s">
        <v>147</v>
      </c>
      <c r="J125" s="6"/>
      <c r="K125" s="6"/>
      <c r="L125" s="7"/>
    </row>
    <row r="126" spans="1:12" x14ac:dyDescent="0.45">
      <c r="A126" s="22" t="s">
        <v>91</v>
      </c>
      <c r="B126" s="31" t="s">
        <v>196</v>
      </c>
      <c r="C126" s="76">
        <v>5</v>
      </c>
      <c r="D126" s="179">
        <v>11</v>
      </c>
      <c r="E126" s="77" t="s">
        <v>154</v>
      </c>
      <c r="F126" s="77" t="s">
        <v>161</v>
      </c>
      <c r="G126" s="78">
        <v>99</v>
      </c>
      <c r="I126" s="3" t="s">
        <v>147</v>
      </c>
    </row>
    <row r="127" spans="1:12" ht="18.600000000000001" thickBot="1" x14ac:dyDescent="0.5">
      <c r="A127" s="22" t="s">
        <v>91</v>
      </c>
      <c r="B127" s="32" t="s">
        <v>196</v>
      </c>
      <c r="C127" s="79"/>
      <c r="D127" s="179" t="s">
        <v>147</v>
      </c>
      <c r="E127" s="17"/>
      <c r="F127" s="17"/>
      <c r="G127" s="19"/>
      <c r="H127" s="10"/>
      <c r="I127" s="42" t="s">
        <v>147</v>
      </c>
      <c r="J127" s="11"/>
      <c r="K127" s="11"/>
      <c r="L127" s="12"/>
    </row>
    <row r="128" spans="1:12" ht="18.600000000000001" thickBot="1" x14ac:dyDescent="0.5">
      <c r="A128" s="22" t="s">
        <v>91</v>
      </c>
      <c r="B128" s="30" t="s">
        <v>197</v>
      </c>
      <c r="C128" s="79">
        <v>2</v>
      </c>
      <c r="D128" s="179" t="s">
        <v>147</v>
      </c>
      <c r="E128" s="17" t="s">
        <v>148</v>
      </c>
      <c r="F128" s="17"/>
      <c r="G128" s="19">
        <v>87</v>
      </c>
      <c r="H128" s="5">
        <v>8</v>
      </c>
      <c r="I128" s="40" t="s">
        <v>147</v>
      </c>
      <c r="J128" s="6" t="s">
        <v>149</v>
      </c>
      <c r="K128" s="6" t="s">
        <v>154</v>
      </c>
      <c r="L128" s="7">
        <v>32</v>
      </c>
    </row>
    <row r="129" spans="1:12" x14ac:dyDescent="0.45">
      <c r="A129" s="22" t="s">
        <v>91</v>
      </c>
      <c r="B129" s="31" t="s">
        <v>197</v>
      </c>
      <c r="C129" s="76"/>
      <c r="D129" s="179" t="s">
        <v>147</v>
      </c>
      <c r="E129" s="77"/>
      <c r="F129" s="77"/>
      <c r="G129" s="78"/>
      <c r="H129" s="8">
        <v>6</v>
      </c>
      <c r="I129" s="3" t="s">
        <v>147</v>
      </c>
      <c r="J129" s="1" t="s">
        <v>151</v>
      </c>
      <c r="L129" s="9" t="s">
        <v>169</v>
      </c>
    </row>
    <row r="130" spans="1:12" ht="18.600000000000001" thickBot="1" x14ac:dyDescent="0.5">
      <c r="A130" s="22" t="s">
        <v>91</v>
      </c>
      <c r="B130" s="32" t="s">
        <v>197</v>
      </c>
      <c r="C130" s="79">
        <v>8</v>
      </c>
      <c r="D130" s="179" t="s">
        <v>147</v>
      </c>
      <c r="E130" s="17" t="s">
        <v>166</v>
      </c>
      <c r="F130" s="17" t="s">
        <v>150</v>
      </c>
      <c r="G130" s="19" t="s">
        <v>198</v>
      </c>
      <c r="H130" s="10">
        <v>4</v>
      </c>
      <c r="I130" s="42" t="s">
        <v>169</v>
      </c>
      <c r="J130" s="11" t="s">
        <v>154</v>
      </c>
      <c r="K130" s="11"/>
      <c r="L130" s="12">
        <v>59</v>
      </c>
    </row>
    <row r="131" spans="1:12" ht="18.600000000000001" thickBot="1" x14ac:dyDescent="0.5">
      <c r="A131" s="22" t="s">
        <v>91</v>
      </c>
      <c r="B131" s="30" t="s">
        <v>197</v>
      </c>
      <c r="C131" s="79">
        <v>13</v>
      </c>
      <c r="D131" s="179" t="s">
        <v>147</v>
      </c>
      <c r="E131" s="17" t="s">
        <v>151</v>
      </c>
      <c r="F131" s="17" t="s">
        <v>152</v>
      </c>
      <c r="G131" s="19" t="s">
        <v>153</v>
      </c>
      <c r="H131" s="5"/>
      <c r="I131" s="40" t="s">
        <v>147</v>
      </c>
      <c r="J131" s="6"/>
      <c r="K131" s="6"/>
      <c r="L131" s="7"/>
    </row>
    <row r="132" spans="1:12" x14ac:dyDescent="0.45">
      <c r="A132" s="22" t="s">
        <v>91</v>
      </c>
      <c r="B132" s="31" t="s">
        <v>197</v>
      </c>
      <c r="C132" s="76">
        <v>14</v>
      </c>
      <c r="D132" s="179" t="s">
        <v>153</v>
      </c>
      <c r="E132" s="77" t="s">
        <v>154</v>
      </c>
      <c r="F132" s="77" t="s">
        <v>161</v>
      </c>
      <c r="G132" s="78">
        <v>1</v>
      </c>
      <c r="H132" s="8">
        <v>13</v>
      </c>
      <c r="I132" s="3" t="s">
        <v>147</v>
      </c>
      <c r="J132" s="1" t="s">
        <v>160</v>
      </c>
      <c r="K132" s="1" t="s">
        <v>155</v>
      </c>
      <c r="L132" s="9" t="s">
        <v>198</v>
      </c>
    </row>
    <row r="133" spans="1:12" ht="18.600000000000001" thickBot="1" x14ac:dyDescent="0.5">
      <c r="A133" s="22" t="s">
        <v>91</v>
      </c>
      <c r="B133" s="32" t="s">
        <v>197</v>
      </c>
      <c r="C133" s="79" t="s">
        <v>199</v>
      </c>
      <c r="D133" s="179" t="s">
        <v>147</v>
      </c>
      <c r="E133" s="17" t="s">
        <v>167</v>
      </c>
      <c r="F133" s="17"/>
      <c r="G133" s="19"/>
      <c r="H133" s="10" t="s">
        <v>199</v>
      </c>
      <c r="I133" s="42" t="s">
        <v>147</v>
      </c>
      <c r="J133" s="11"/>
      <c r="K133" s="11"/>
      <c r="L133" s="12"/>
    </row>
    <row r="134" spans="1:12" ht="18.600000000000001" thickBot="1" x14ac:dyDescent="0.5">
      <c r="A134" s="22" t="s">
        <v>91</v>
      </c>
      <c r="B134" s="30" t="s">
        <v>197</v>
      </c>
      <c r="C134" s="79"/>
      <c r="D134" s="179" t="s">
        <v>147</v>
      </c>
      <c r="E134" s="17"/>
      <c r="F134" s="17"/>
      <c r="G134" s="19"/>
      <c r="H134" s="5"/>
      <c r="I134" s="40" t="s">
        <v>147</v>
      </c>
      <c r="J134" s="6"/>
      <c r="K134" s="6"/>
      <c r="L134" s="7"/>
    </row>
    <row r="135" spans="1:12" x14ac:dyDescent="0.45">
      <c r="A135" s="22" t="s">
        <v>91</v>
      </c>
      <c r="B135" s="31" t="s">
        <v>200</v>
      </c>
      <c r="C135" s="76">
        <v>2</v>
      </c>
      <c r="D135" s="179" t="s">
        <v>147</v>
      </c>
      <c r="E135" s="77" t="s">
        <v>148</v>
      </c>
      <c r="F135" s="77"/>
      <c r="G135" s="78">
        <v>15</v>
      </c>
      <c r="H135" s="8">
        <v>9</v>
      </c>
      <c r="I135" s="3" t="s">
        <v>147</v>
      </c>
      <c r="J135" s="1" t="s">
        <v>149</v>
      </c>
      <c r="K135" s="1" t="s">
        <v>152</v>
      </c>
      <c r="L135" s="9">
        <v>43</v>
      </c>
    </row>
    <row r="136" spans="1:12" ht="18.600000000000001" thickBot="1" x14ac:dyDescent="0.5">
      <c r="A136" s="22" t="s">
        <v>91</v>
      </c>
      <c r="B136" s="32" t="s">
        <v>200</v>
      </c>
      <c r="C136" s="79">
        <v>9</v>
      </c>
      <c r="D136" s="179" t="s">
        <v>147</v>
      </c>
      <c r="E136" s="17" t="s">
        <v>166</v>
      </c>
      <c r="F136" s="17" t="s">
        <v>154</v>
      </c>
      <c r="G136" s="19">
        <v>32</v>
      </c>
      <c r="H136" s="10"/>
      <c r="I136" s="42" t="s">
        <v>147</v>
      </c>
      <c r="J136" s="11"/>
      <c r="K136" s="11"/>
      <c r="L136" s="12"/>
    </row>
    <row r="137" spans="1:12" ht="18.600000000000001" thickBot="1" x14ac:dyDescent="0.5">
      <c r="A137" s="22" t="s">
        <v>91</v>
      </c>
      <c r="B137" s="30" t="s">
        <v>200</v>
      </c>
      <c r="C137" s="79">
        <v>13</v>
      </c>
      <c r="D137" s="179" t="s">
        <v>147</v>
      </c>
      <c r="E137" s="17" t="s">
        <v>151</v>
      </c>
      <c r="F137" s="17"/>
      <c r="G137" s="19">
        <v>22</v>
      </c>
      <c r="H137" s="5"/>
      <c r="I137" s="40" t="s">
        <v>147</v>
      </c>
      <c r="J137" s="6"/>
      <c r="K137" s="6"/>
      <c r="L137" s="7"/>
    </row>
    <row r="138" spans="1:12" x14ac:dyDescent="0.45">
      <c r="A138" s="22" t="s">
        <v>91</v>
      </c>
      <c r="B138" s="31" t="s">
        <v>200</v>
      </c>
      <c r="C138" s="76">
        <v>2</v>
      </c>
      <c r="D138" s="179">
        <v>22</v>
      </c>
      <c r="E138" s="77" t="s">
        <v>154</v>
      </c>
      <c r="F138" s="77"/>
      <c r="G138" s="78">
        <v>15</v>
      </c>
      <c r="H138" s="8">
        <v>9</v>
      </c>
      <c r="I138" s="3" t="s">
        <v>147</v>
      </c>
      <c r="J138" s="1" t="s">
        <v>166</v>
      </c>
      <c r="K138" s="1" t="s">
        <v>150</v>
      </c>
      <c r="L138" s="9" t="s">
        <v>181</v>
      </c>
    </row>
    <row r="139" spans="1:12" ht="18.600000000000001" thickBot="1" x14ac:dyDescent="0.5">
      <c r="A139" s="22" t="s">
        <v>91</v>
      </c>
      <c r="B139" s="32" t="s">
        <v>200</v>
      </c>
      <c r="C139" s="79"/>
      <c r="D139" s="179" t="s">
        <v>147</v>
      </c>
      <c r="E139" s="17"/>
      <c r="F139" s="17"/>
      <c r="G139" s="19"/>
      <c r="H139" s="10">
        <v>10</v>
      </c>
      <c r="I139" s="42" t="s">
        <v>147</v>
      </c>
      <c r="J139" s="11"/>
      <c r="K139" s="11"/>
      <c r="L139" s="12">
        <v>94</v>
      </c>
    </row>
    <row r="140" spans="1:12" ht="18.600000000000001" thickBot="1" x14ac:dyDescent="0.5">
      <c r="A140" s="22" t="s">
        <v>91</v>
      </c>
      <c r="B140" s="30" t="s">
        <v>200</v>
      </c>
      <c r="C140" s="79">
        <v>8</v>
      </c>
      <c r="D140" s="179" t="s">
        <v>147</v>
      </c>
      <c r="E140" s="17" t="s">
        <v>166</v>
      </c>
      <c r="F140" s="17" t="s">
        <v>154</v>
      </c>
      <c r="G140" s="19">
        <v>32</v>
      </c>
      <c r="H140" s="5">
        <v>8</v>
      </c>
      <c r="I140" s="40" t="s">
        <v>147</v>
      </c>
      <c r="J140" s="6"/>
      <c r="K140" s="6"/>
      <c r="L140" s="7">
        <v>83</v>
      </c>
    </row>
    <row r="141" spans="1:12" x14ac:dyDescent="0.45">
      <c r="A141" s="22" t="s">
        <v>91</v>
      </c>
      <c r="B141" s="31" t="s">
        <v>200</v>
      </c>
      <c r="C141" s="76">
        <v>13</v>
      </c>
      <c r="D141" s="179" t="s">
        <v>147</v>
      </c>
      <c r="E141" s="77" t="s">
        <v>151</v>
      </c>
      <c r="F141" s="77"/>
      <c r="G141" s="78">
        <v>51</v>
      </c>
      <c r="I141" s="3" t="s">
        <v>147</v>
      </c>
    </row>
    <row r="142" spans="1:12" ht="18.600000000000001" thickBot="1" x14ac:dyDescent="0.5">
      <c r="A142" s="22" t="s">
        <v>91</v>
      </c>
      <c r="B142" s="32" t="s">
        <v>200</v>
      </c>
      <c r="C142" s="79">
        <v>9</v>
      </c>
      <c r="D142" s="179">
        <v>51</v>
      </c>
      <c r="E142" s="17" t="s">
        <v>154</v>
      </c>
      <c r="F142" s="17" t="s">
        <v>161</v>
      </c>
      <c r="G142" s="19">
        <v>7</v>
      </c>
      <c r="H142" s="10">
        <v>13</v>
      </c>
      <c r="I142" s="42" t="s">
        <v>147</v>
      </c>
      <c r="J142" s="11" t="s">
        <v>160</v>
      </c>
      <c r="K142" s="11" t="s">
        <v>155</v>
      </c>
      <c r="L142" s="12" t="s">
        <v>152</v>
      </c>
    </row>
    <row r="143" spans="1:12" ht="18.600000000000001" thickBot="1" x14ac:dyDescent="0.5">
      <c r="A143" s="22" t="s">
        <v>91</v>
      </c>
      <c r="B143" s="30" t="s">
        <v>200</v>
      </c>
      <c r="C143" s="79" t="s">
        <v>199</v>
      </c>
      <c r="D143" s="179" t="s">
        <v>147</v>
      </c>
      <c r="E143" s="17" t="s">
        <v>167</v>
      </c>
      <c r="F143" s="17"/>
      <c r="G143" s="19"/>
      <c r="H143" s="5" t="s">
        <v>199</v>
      </c>
      <c r="I143" s="40" t="s">
        <v>147</v>
      </c>
      <c r="J143" s="6"/>
      <c r="K143" s="6"/>
      <c r="L143" s="7"/>
    </row>
    <row r="144" spans="1:12" x14ac:dyDescent="0.45">
      <c r="A144" s="22" t="s">
        <v>91</v>
      </c>
      <c r="B144" s="31" t="s">
        <v>200</v>
      </c>
      <c r="C144" s="76"/>
      <c r="D144" s="179" t="s">
        <v>147</v>
      </c>
      <c r="E144" s="77"/>
      <c r="F144" s="77"/>
      <c r="G144" s="78"/>
      <c r="H144" s="8">
        <v>9</v>
      </c>
      <c r="I144" s="3" t="s">
        <v>147</v>
      </c>
      <c r="J144" s="1" t="s">
        <v>201</v>
      </c>
      <c r="L144" s="9">
        <v>3</v>
      </c>
    </row>
    <row r="145" spans="1:12" ht="18.600000000000001" thickBot="1" x14ac:dyDescent="0.5">
      <c r="A145" s="22" t="s">
        <v>91</v>
      </c>
      <c r="B145" s="32" t="s">
        <v>202</v>
      </c>
      <c r="C145" s="79">
        <v>2</v>
      </c>
      <c r="D145" s="179" t="s">
        <v>147</v>
      </c>
      <c r="E145" s="17" t="s">
        <v>148</v>
      </c>
      <c r="F145" s="17" t="s">
        <v>155</v>
      </c>
      <c r="G145" s="19" t="s">
        <v>185</v>
      </c>
      <c r="H145" s="10"/>
      <c r="I145" s="42" t="s">
        <v>147</v>
      </c>
      <c r="J145" s="11"/>
      <c r="K145" s="11"/>
      <c r="L145" s="12"/>
    </row>
    <row r="146" spans="1:12" ht="18.600000000000001" thickBot="1" x14ac:dyDescent="0.5">
      <c r="A146" s="22" t="s">
        <v>91</v>
      </c>
      <c r="B146" s="30" t="s">
        <v>202</v>
      </c>
      <c r="C146" s="79"/>
      <c r="D146" s="179" t="s">
        <v>147</v>
      </c>
      <c r="E146" s="17"/>
      <c r="F146" s="17"/>
      <c r="G146" s="19"/>
      <c r="H146" s="5"/>
      <c r="I146" s="40" t="s">
        <v>147</v>
      </c>
      <c r="J146" s="6"/>
      <c r="K146" s="6"/>
      <c r="L146" s="7"/>
    </row>
    <row r="147" spans="1:12" x14ac:dyDescent="0.45">
      <c r="A147" s="22" t="s">
        <v>91</v>
      </c>
      <c r="B147" s="31" t="s">
        <v>203</v>
      </c>
      <c r="C147" s="76">
        <v>2</v>
      </c>
      <c r="D147" s="179" t="s">
        <v>147</v>
      </c>
      <c r="E147" s="77" t="s">
        <v>149</v>
      </c>
      <c r="F147" s="77" t="s">
        <v>154</v>
      </c>
      <c r="G147" s="78">
        <v>32</v>
      </c>
      <c r="H147" s="8">
        <v>13</v>
      </c>
      <c r="I147" s="3" t="s">
        <v>147</v>
      </c>
      <c r="J147" s="1" t="s">
        <v>148</v>
      </c>
      <c r="L147" s="9">
        <v>18</v>
      </c>
    </row>
    <row r="148" spans="1:12" ht="18.600000000000001" thickBot="1" x14ac:dyDescent="0.5">
      <c r="A148" s="22" t="s">
        <v>91</v>
      </c>
      <c r="B148" s="32" t="s">
        <v>203</v>
      </c>
      <c r="C148" s="79">
        <v>13</v>
      </c>
      <c r="D148" s="179" t="s">
        <v>147</v>
      </c>
      <c r="E148" s="17" t="s">
        <v>151</v>
      </c>
      <c r="F148" s="17"/>
      <c r="G148" s="19" t="s">
        <v>169</v>
      </c>
      <c r="H148" s="10"/>
      <c r="I148" s="42" t="s">
        <v>147</v>
      </c>
      <c r="J148" s="11"/>
      <c r="K148" s="11"/>
      <c r="L148" s="12"/>
    </row>
    <row r="149" spans="1:12" ht="18.600000000000001" thickBot="1" x14ac:dyDescent="0.5">
      <c r="A149" s="22" t="s">
        <v>91</v>
      </c>
      <c r="B149" s="30" t="s">
        <v>203</v>
      </c>
      <c r="C149" s="79">
        <v>14</v>
      </c>
      <c r="D149" s="179" t="s">
        <v>147</v>
      </c>
      <c r="E149" s="17" t="s">
        <v>155</v>
      </c>
      <c r="F149" s="17"/>
      <c r="G149" s="19"/>
      <c r="H149" s="5"/>
      <c r="I149" s="40" t="s">
        <v>147</v>
      </c>
      <c r="J149" s="6"/>
      <c r="K149" s="6"/>
      <c r="L149" s="7"/>
    </row>
    <row r="150" spans="1:12" x14ac:dyDescent="0.45">
      <c r="A150" s="22" t="s">
        <v>91</v>
      </c>
      <c r="B150" s="31" t="s">
        <v>203</v>
      </c>
      <c r="C150" s="76" t="s">
        <v>199</v>
      </c>
      <c r="D150" s="179" t="s">
        <v>147</v>
      </c>
      <c r="E150" s="77"/>
      <c r="F150" s="77"/>
      <c r="G150" s="78"/>
      <c r="H150" s="8" t="s">
        <v>157</v>
      </c>
      <c r="I150" s="3" t="s">
        <v>147</v>
      </c>
      <c r="J150" s="1" t="s">
        <v>158</v>
      </c>
    </row>
    <row r="151" spans="1:12" ht="18.600000000000001" thickBot="1" x14ac:dyDescent="0.5">
      <c r="A151" s="22" t="s">
        <v>91</v>
      </c>
      <c r="B151" s="32" t="s">
        <v>203</v>
      </c>
      <c r="C151" s="79"/>
      <c r="D151" s="179" t="s">
        <v>147</v>
      </c>
      <c r="E151" s="17"/>
      <c r="F151" s="17"/>
      <c r="G151" s="19"/>
      <c r="H151" s="10"/>
      <c r="I151" s="42" t="s">
        <v>147</v>
      </c>
      <c r="J151" s="11"/>
      <c r="K151" s="11"/>
      <c r="L151" s="12"/>
    </row>
    <row r="152" spans="1:12" ht="18.600000000000001" thickBot="1" x14ac:dyDescent="0.5">
      <c r="A152" s="22" t="s">
        <v>91</v>
      </c>
      <c r="B152" s="30" t="s">
        <v>204</v>
      </c>
      <c r="C152" s="79">
        <v>8</v>
      </c>
      <c r="D152" s="179" t="s">
        <v>147</v>
      </c>
      <c r="E152" s="17" t="s">
        <v>149</v>
      </c>
      <c r="F152" s="17" t="s">
        <v>154</v>
      </c>
      <c r="G152" s="19">
        <v>34</v>
      </c>
      <c r="H152" s="5">
        <v>13</v>
      </c>
      <c r="I152" s="40" t="s">
        <v>147</v>
      </c>
      <c r="J152" s="6" t="s">
        <v>148</v>
      </c>
      <c r="K152" s="6"/>
      <c r="L152" s="7">
        <v>69</v>
      </c>
    </row>
    <row r="153" spans="1:12" x14ac:dyDescent="0.45">
      <c r="A153" s="22" t="s">
        <v>91</v>
      </c>
      <c r="B153" s="31" t="s">
        <v>204</v>
      </c>
      <c r="C153" s="76">
        <v>13</v>
      </c>
      <c r="D153" s="179" t="s">
        <v>147</v>
      </c>
      <c r="E153" s="77" t="s">
        <v>151</v>
      </c>
      <c r="F153" s="77"/>
      <c r="G153" s="78" t="s">
        <v>169</v>
      </c>
      <c r="I153" s="3" t="s">
        <v>147</v>
      </c>
    </row>
    <row r="154" spans="1:12" ht="18.600000000000001" thickBot="1" x14ac:dyDescent="0.5">
      <c r="A154" s="22" t="s">
        <v>91</v>
      </c>
      <c r="B154" s="32" t="s">
        <v>204</v>
      </c>
      <c r="C154" s="79">
        <v>14</v>
      </c>
      <c r="D154" s="179" t="s">
        <v>169</v>
      </c>
      <c r="E154" s="17" t="s">
        <v>154</v>
      </c>
      <c r="F154" s="17" t="s">
        <v>161</v>
      </c>
      <c r="G154" s="19">
        <v>81</v>
      </c>
      <c r="H154" s="10"/>
      <c r="I154" s="42" t="s">
        <v>147</v>
      </c>
      <c r="J154" s="11"/>
      <c r="K154" s="11"/>
      <c r="L154" s="12"/>
    </row>
    <row r="155" spans="1:12" ht="18.600000000000001" thickBot="1" x14ac:dyDescent="0.5">
      <c r="A155" s="22" t="s">
        <v>91</v>
      </c>
      <c r="B155" s="30" t="s">
        <v>204</v>
      </c>
      <c r="C155" s="79"/>
      <c r="D155" s="179" t="s">
        <v>147</v>
      </c>
      <c r="E155" s="17"/>
      <c r="F155" s="17"/>
      <c r="G155" s="19"/>
      <c r="H155" s="5"/>
      <c r="I155" s="40" t="s">
        <v>147</v>
      </c>
      <c r="J155" s="6"/>
      <c r="K155" s="6"/>
      <c r="L155" s="7"/>
    </row>
    <row r="156" spans="1:12" x14ac:dyDescent="0.45">
      <c r="A156" s="22" t="s">
        <v>91</v>
      </c>
      <c r="B156" s="31" t="s">
        <v>205</v>
      </c>
      <c r="C156" s="76">
        <v>5</v>
      </c>
      <c r="D156" s="179" t="s">
        <v>147</v>
      </c>
      <c r="E156" s="77" t="s">
        <v>148</v>
      </c>
      <c r="F156" s="77"/>
      <c r="G156" s="78">
        <v>51</v>
      </c>
      <c r="H156" s="8">
        <v>3</v>
      </c>
      <c r="I156" s="3" t="s">
        <v>147</v>
      </c>
      <c r="J156" s="1" t="s">
        <v>149</v>
      </c>
      <c r="K156" s="1" t="s">
        <v>150</v>
      </c>
      <c r="L156" s="9">
        <v>98</v>
      </c>
    </row>
    <row r="157" spans="1:12" ht="18.600000000000001" thickBot="1" x14ac:dyDescent="0.5">
      <c r="A157" s="22" t="s">
        <v>91</v>
      </c>
      <c r="B157" s="32" t="s">
        <v>205</v>
      </c>
      <c r="C157" s="79"/>
      <c r="D157" s="179" t="s">
        <v>147</v>
      </c>
      <c r="E157" s="17"/>
      <c r="F157" s="17"/>
      <c r="G157" s="19"/>
      <c r="H157" s="10">
        <v>6</v>
      </c>
      <c r="I157" s="42" t="s">
        <v>147</v>
      </c>
      <c r="J157" s="11" t="s">
        <v>151</v>
      </c>
      <c r="K157" s="11"/>
      <c r="L157" s="12">
        <v>51</v>
      </c>
    </row>
    <row r="158" spans="1:12" ht="18.600000000000001" thickBot="1" x14ac:dyDescent="0.5">
      <c r="A158" s="22" t="s">
        <v>91</v>
      </c>
      <c r="B158" s="30" t="s">
        <v>205</v>
      </c>
      <c r="C158" s="79"/>
      <c r="D158" s="179" t="s">
        <v>147</v>
      </c>
      <c r="E158" s="17"/>
      <c r="F158" s="17"/>
      <c r="G158" s="19"/>
      <c r="H158" s="5">
        <v>8</v>
      </c>
      <c r="I158" s="40">
        <v>51</v>
      </c>
      <c r="J158" s="6" t="s">
        <v>154</v>
      </c>
      <c r="K158" s="6" t="s">
        <v>161</v>
      </c>
      <c r="L158" s="7">
        <v>74</v>
      </c>
    </row>
    <row r="159" spans="1:12" x14ac:dyDescent="0.45">
      <c r="A159" s="22" t="s">
        <v>91</v>
      </c>
      <c r="B159" s="31" t="s">
        <v>205</v>
      </c>
      <c r="C159" s="76"/>
      <c r="D159" s="179" t="s">
        <v>147</v>
      </c>
      <c r="E159" s="77"/>
      <c r="F159" s="77"/>
      <c r="G159" s="78"/>
      <c r="I159" s="3" t="s">
        <v>147</v>
      </c>
    </row>
    <row r="160" spans="1:12" ht="18.600000000000001" thickBot="1" x14ac:dyDescent="0.5">
      <c r="A160" s="22" t="s">
        <v>91</v>
      </c>
      <c r="B160" s="32" t="s">
        <v>206</v>
      </c>
      <c r="C160" s="79">
        <v>2</v>
      </c>
      <c r="D160" s="179" t="s">
        <v>147</v>
      </c>
      <c r="E160" s="17" t="s">
        <v>149</v>
      </c>
      <c r="F160" s="17" t="s">
        <v>150</v>
      </c>
      <c r="G160" s="19">
        <v>78</v>
      </c>
      <c r="H160" s="10">
        <v>6</v>
      </c>
      <c r="I160" s="42" t="s">
        <v>147</v>
      </c>
      <c r="J160" s="11" t="s">
        <v>148</v>
      </c>
      <c r="K160" s="11"/>
      <c r="L160" s="12">
        <v>61</v>
      </c>
    </row>
    <row r="161" spans="1:12" ht="18.600000000000001" thickBot="1" x14ac:dyDescent="0.5">
      <c r="A161" s="22" t="s">
        <v>91</v>
      </c>
      <c r="B161" s="30" t="s">
        <v>206</v>
      </c>
      <c r="C161" s="79">
        <v>13</v>
      </c>
      <c r="D161" s="179" t="s">
        <v>147</v>
      </c>
      <c r="E161" s="17" t="s">
        <v>151</v>
      </c>
      <c r="F161" s="17" t="s">
        <v>152</v>
      </c>
      <c r="G161" s="19">
        <v>53</v>
      </c>
      <c r="H161" s="5"/>
      <c r="I161" s="40" t="s">
        <v>147</v>
      </c>
      <c r="J161" s="6"/>
      <c r="K161" s="6"/>
      <c r="L161" s="7"/>
    </row>
    <row r="162" spans="1:12" x14ac:dyDescent="0.45">
      <c r="A162" s="22" t="s">
        <v>91</v>
      </c>
      <c r="B162" s="31" t="s">
        <v>206</v>
      </c>
      <c r="C162" s="76">
        <v>9</v>
      </c>
      <c r="D162" s="179">
        <v>53</v>
      </c>
      <c r="E162" s="77" t="s">
        <v>154</v>
      </c>
      <c r="F162" s="77"/>
      <c r="G162" s="78">
        <v>1</v>
      </c>
      <c r="H162" s="8">
        <v>4</v>
      </c>
      <c r="I162" s="3" t="s">
        <v>147</v>
      </c>
      <c r="J162" s="1" t="s">
        <v>160</v>
      </c>
      <c r="L162" s="9">
        <v>73</v>
      </c>
    </row>
    <row r="163" spans="1:12" ht="18.600000000000001" thickBot="1" x14ac:dyDescent="0.5">
      <c r="A163" s="22" t="s">
        <v>91</v>
      </c>
      <c r="B163" s="32" t="s">
        <v>206</v>
      </c>
      <c r="C163" s="79">
        <v>8</v>
      </c>
      <c r="D163" s="179" t="s">
        <v>147</v>
      </c>
      <c r="E163" s="17" t="s">
        <v>166</v>
      </c>
      <c r="F163" s="17" t="s">
        <v>160</v>
      </c>
      <c r="G163" s="19">
        <v>73</v>
      </c>
      <c r="H163" s="10"/>
      <c r="I163" s="42" t="s">
        <v>147</v>
      </c>
      <c r="J163" s="11"/>
      <c r="K163" s="11"/>
      <c r="L163" s="12"/>
    </row>
    <row r="164" spans="1:12" ht="18.600000000000001" thickBot="1" x14ac:dyDescent="0.5">
      <c r="A164" s="22" t="s">
        <v>91</v>
      </c>
      <c r="B164" s="30" t="s">
        <v>206</v>
      </c>
      <c r="C164" s="79">
        <v>13</v>
      </c>
      <c r="D164" s="179" t="s">
        <v>147</v>
      </c>
      <c r="E164" s="17" t="s">
        <v>151</v>
      </c>
      <c r="F164" s="17"/>
      <c r="G164" s="19" t="s">
        <v>169</v>
      </c>
      <c r="H164" s="5"/>
      <c r="I164" s="40" t="s">
        <v>147</v>
      </c>
      <c r="J164" s="6"/>
      <c r="K164" s="6"/>
      <c r="L164" s="7"/>
    </row>
    <row r="165" spans="1:12" x14ac:dyDescent="0.45">
      <c r="A165" s="22" t="s">
        <v>91</v>
      </c>
      <c r="B165" s="31" t="s">
        <v>206</v>
      </c>
      <c r="C165" s="76">
        <v>14</v>
      </c>
      <c r="D165" s="179" t="s">
        <v>169</v>
      </c>
      <c r="E165" s="77" t="s">
        <v>154</v>
      </c>
      <c r="F165" s="77"/>
      <c r="G165" s="78">
        <v>5</v>
      </c>
      <c r="H165" s="8">
        <v>8</v>
      </c>
      <c r="I165" s="3" t="s">
        <v>147</v>
      </c>
      <c r="J165" s="1" t="s">
        <v>155</v>
      </c>
    </row>
    <row r="166" spans="1:12" ht="18.600000000000001" thickBot="1" x14ac:dyDescent="0.5">
      <c r="A166" s="22" t="s">
        <v>91</v>
      </c>
      <c r="B166" s="32" t="s">
        <v>206</v>
      </c>
      <c r="C166" s="79"/>
      <c r="D166" s="179" t="s">
        <v>147</v>
      </c>
      <c r="E166" s="17"/>
      <c r="F166" s="17"/>
      <c r="G166" s="19"/>
      <c r="H166" s="10"/>
      <c r="I166" s="42" t="s">
        <v>147</v>
      </c>
      <c r="J166" s="11"/>
      <c r="K166" s="11"/>
      <c r="L166" s="12"/>
    </row>
    <row r="167" spans="1:12" ht="18.600000000000001" thickBot="1" x14ac:dyDescent="0.5">
      <c r="A167" s="22" t="s">
        <v>91</v>
      </c>
      <c r="B167" s="30" t="s">
        <v>207</v>
      </c>
      <c r="C167" s="79">
        <v>13</v>
      </c>
      <c r="D167" s="179" t="s">
        <v>147</v>
      </c>
      <c r="E167" s="17" t="s">
        <v>148</v>
      </c>
      <c r="F167" s="17"/>
      <c r="G167" s="19">
        <v>18</v>
      </c>
      <c r="H167" s="5">
        <v>8</v>
      </c>
      <c r="I167" s="40" t="s">
        <v>147</v>
      </c>
      <c r="J167" s="6" t="s">
        <v>149</v>
      </c>
      <c r="K167" s="6" t="s">
        <v>152</v>
      </c>
      <c r="L167" s="7">
        <v>38</v>
      </c>
    </row>
    <row r="168" spans="1:12" x14ac:dyDescent="0.45">
      <c r="A168" s="22" t="s">
        <v>91</v>
      </c>
      <c r="B168" s="31" t="s">
        <v>207</v>
      </c>
      <c r="C168" s="76">
        <v>9</v>
      </c>
      <c r="D168" s="179">
        <v>18</v>
      </c>
      <c r="E168" s="77" t="s">
        <v>154</v>
      </c>
      <c r="F168" s="77" t="s">
        <v>161</v>
      </c>
      <c r="G168" s="78">
        <v>68</v>
      </c>
      <c r="I168" s="3" t="s">
        <v>147</v>
      </c>
    </row>
    <row r="169" spans="1:12" ht="18.600000000000001" thickBot="1" x14ac:dyDescent="0.5">
      <c r="A169" s="22" t="s">
        <v>91</v>
      </c>
      <c r="B169" s="32" t="s">
        <v>207</v>
      </c>
      <c r="C169" s="79" t="s">
        <v>163</v>
      </c>
      <c r="D169" s="179" t="s">
        <v>147</v>
      </c>
      <c r="E169" s="17" t="s">
        <v>167</v>
      </c>
      <c r="F169" s="17"/>
      <c r="G169" s="19"/>
      <c r="H169" s="10" t="s">
        <v>163</v>
      </c>
      <c r="I169" s="42" t="s">
        <v>147</v>
      </c>
      <c r="J169" s="11"/>
      <c r="K169" s="11"/>
      <c r="L169" s="12"/>
    </row>
    <row r="170" spans="1:12" ht="18.600000000000001" thickBot="1" x14ac:dyDescent="0.5">
      <c r="A170" s="22" t="s">
        <v>91</v>
      </c>
      <c r="B170" s="30" t="s">
        <v>207</v>
      </c>
      <c r="C170" s="79"/>
      <c r="D170" s="179" t="s">
        <v>147</v>
      </c>
      <c r="E170" s="17"/>
      <c r="F170" s="17"/>
      <c r="G170" s="19"/>
      <c r="H170" s="5" t="s">
        <v>194</v>
      </c>
      <c r="I170" s="40" t="s">
        <v>147</v>
      </c>
      <c r="J170" s="6"/>
      <c r="K170" s="6"/>
      <c r="L170" s="7"/>
    </row>
    <row r="171" spans="1:12" x14ac:dyDescent="0.45">
      <c r="A171" s="22" t="s">
        <v>91</v>
      </c>
      <c r="B171" s="31" t="s">
        <v>208</v>
      </c>
      <c r="C171" s="76">
        <v>13</v>
      </c>
      <c r="D171" s="179" t="s">
        <v>147</v>
      </c>
      <c r="E171" s="77" t="s">
        <v>148</v>
      </c>
      <c r="F171" s="77"/>
      <c r="G171" s="78">
        <v>56</v>
      </c>
      <c r="H171" s="8">
        <v>3</v>
      </c>
      <c r="I171" s="3" t="s">
        <v>147</v>
      </c>
      <c r="J171" s="1" t="s">
        <v>149</v>
      </c>
      <c r="K171" s="1" t="s">
        <v>154</v>
      </c>
      <c r="L171" s="9">
        <v>39</v>
      </c>
    </row>
    <row r="172" spans="1:12" ht="18.600000000000001" thickBot="1" x14ac:dyDescent="0.5">
      <c r="A172" s="22" t="s">
        <v>91</v>
      </c>
      <c r="B172" s="32" t="s">
        <v>208</v>
      </c>
      <c r="C172" s="79"/>
      <c r="D172" s="179" t="s">
        <v>147</v>
      </c>
      <c r="E172" s="17"/>
      <c r="F172" s="17"/>
      <c r="G172" s="19"/>
      <c r="H172" s="10">
        <v>6</v>
      </c>
      <c r="I172" s="42" t="s">
        <v>147</v>
      </c>
      <c r="J172" s="11" t="s">
        <v>151</v>
      </c>
      <c r="K172" s="11"/>
      <c r="L172" s="12">
        <v>11</v>
      </c>
    </row>
    <row r="173" spans="1:12" ht="18.600000000000001" thickBot="1" x14ac:dyDescent="0.5">
      <c r="A173" s="22" t="s">
        <v>91</v>
      </c>
      <c r="B173" s="30" t="s">
        <v>208</v>
      </c>
      <c r="C173" s="79">
        <v>17</v>
      </c>
      <c r="D173" s="179" t="s">
        <v>147</v>
      </c>
      <c r="E173" s="17" t="s">
        <v>160</v>
      </c>
      <c r="F173" s="17" t="s">
        <v>161</v>
      </c>
      <c r="G173" s="19">
        <v>93</v>
      </c>
      <c r="H173" s="5">
        <v>18</v>
      </c>
      <c r="I173" s="40">
        <v>11</v>
      </c>
      <c r="J173" s="6" t="s">
        <v>154</v>
      </c>
      <c r="K173" s="6" t="s">
        <v>155</v>
      </c>
      <c r="L173" s="7">
        <v>6</v>
      </c>
    </row>
    <row r="174" spans="1:12" x14ac:dyDescent="0.45">
      <c r="A174" s="22" t="s">
        <v>91</v>
      </c>
      <c r="B174" s="31" t="s">
        <v>208</v>
      </c>
      <c r="C174" s="76" t="s">
        <v>163</v>
      </c>
      <c r="D174" s="179" t="s">
        <v>147</v>
      </c>
      <c r="E174" s="77" t="s">
        <v>164</v>
      </c>
      <c r="F174" s="77"/>
      <c r="G174" s="78"/>
      <c r="H174" s="8" t="s">
        <v>163</v>
      </c>
      <c r="I174" s="3" t="s">
        <v>147</v>
      </c>
    </row>
    <row r="175" spans="1:12" ht="18.600000000000001" thickBot="1" x14ac:dyDescent="0.5">
      <c r="A175" s="22" t="s">
        <v>91</v>
      </c>
      <c r="B175" s="32" t="s">
        <v>208</v>
      </c>
      <c r="C175" s="79"/>
      <c r="D175" s="179" t="s">
        <v>147</v>
      </c>
      <c r="E175" s="17"/>
      <c r="F175" s="17"/>
      <c r="G175" s="19"/>
      <c r="H175" s="10"/>
      <c r="I175" s="42" t="s">
        <v>147</v>
      </c>
      <c r="J175" s="11"/>
      <c r="K175" s="11"/>
      <c r="L175" s="12"/>
    </row>
    <row r="176" spans="1:12" ht="18.600000000000001" thickBot="1" x14ac:dyDescent="0.5">
      <c r="A176" s="22" t="s">
        <v>91</v>
      </c>
      <c r="B176" s="30" t="s">
        <v>209</v>
      </c>
      <c r="C176" s="79">
        <v>13</v>
      </c>
      <c r="D176" s="179" t="s">
        <v>147</v>
      </c>
      <c r="E176" s="17" t="s">
        <v>148</v>
      </c>
      <c r="F176" s="17"/>
      <c r="G176" s="19">
        <v>16</v>
      </c>
      <c r="H176" s="5">
        <v>8</v>
      </c>
      <c r="I176" s="40" t="s">
        <v>147</v>
      </c>
      <c r="J176" s="6" t="s">
        <v>149</v>
      </c>
      <c r="K176" s="6" t="s">
        <v>154</v>
      </c>
      <c r="L176" s="7">
        <v>38</v>
      </c>
    </row>
    <row r="177" spans="1:12" x14ac:dyDescent="0.45">
      <c r="A177" s="22" t="s">
        <v>91</v>
      </c>
      <c r="B177" s="31" t="s">
        <v>209</v>
      </c>
      <c r="C177" s="76"/>
      <c r="D177" s="179" t="s">
        <v>147</v>
      </c>
      <c r="E177" s="77"/>
      <c r="F177" s="77"/>
      <c r="G177" s="78"/>
      <c r="H177" s="8">
        <v>6</v>
      </c>
      <c r="I177" s="3" t="s">
        <v>147</v>
      </c>
      <c r="J177" s="1" t="s">
        <v>151</v>
      </c>
      <c r="L177" s="9" t="s">
        <v>176</v>
      </c>
    </row>
    <row r="178" spans="1:12" ht="18.600000000000001" thickBot="1" x14ac:dyDescent="0.5">
      <c r="A178" s="22" t="s">
        <v>91</v>
      </c>
      <c r="B178" s="32" t="s">
        <v>209</v>
      </c>
      <c r="C178" s="79">
        <v>8</v>
      </c>
      <c r="D178" s="179" t="s">
        <v>147</v>
      </c>
      <c r="E178" s="17" t="s">
        <v>166</v>
      </c>
      <c r="F178" s="17" t="s">
        <v>152</v>
      </c>
      <c r="G178" s="19">
        <v>23</v>
      </c>
      <c r="H178" s="10">
        <v>8</v>
      </c>
      <c r="I178" s="42" t="s">
        <v>176</v>
      </c>
      <c r="J178" s="11" t="s">
        <v>154</v>
      </c>
      <c r="K178" s="11"/>
      <c r="L178" s="12">
        <v>57</v>
      </c>
    </row>
    <row r="179" spans="1:12" ht="18.600000000000001" thickBot="1" x14ac:dyDescent="0.5">
      <c r="A179" s="22" t="s">
        <v>91</v>
      </c>
      <c r="B179" s="30" t="s">
        <v>209</v>
      </c>
      <c r="C179" s="79"/>
      <c r="D179" s="179" t="s">
        <v>147</v>
      </c>
      <c r="E179" s="17"/>
      <c r="F179" s="17"/>
      <c r="G179" s="19"/>
      <c r="H179" s="5">
        <v>8</v>
      </c>
      <c r="I179" s="40" t="s">
        <v>147</v>
      </c>
      <c r="J179" s="6" t="s">
        <v>166</v>
      </c>
      <c r="K179" s="6" t="s">
        <v>154</v>
      </c>
      <c r="L179" s="7">
        <v>37</v>
      </c>
    </row>
    <row r="180" spans="1:12" x14ac:dyDescent="0.45">
      <c r="A180" s="22" t="s">
        <v>91</v>
      </c>
      <c r="B180" s="31" t="s">
        <v>209</v>
      </c>
      <c r="C180" s="76"/>
      <c r="D180" s="179" t="s">
        <v>147</v>
      </c>
      <c r="E180" s="77"/>
      <c r="F180" s="77"/>
      <c r="G180" s="78"/>
      <c r="H180" s="8">
        <v>6</v>
      </c>
      <c r="I180" s="3" t="s">
        <v>147</v>
      </c>
      <c r="J180" s="1" t="s">
        <v>151</v>
      </c>
      <c r="L180" s="9" t="s">
        <v>176</v>
      </c>
    </row>
    <row r="181" spans="1:12" ht="18.600000000000001" thickBot="1" x14ac:dyDescent="0.5">
      <c r="A181" s="22" t="s">
        <v>91</v>
      </c>
      <c r="B181" s="32" t="s">
        <v>209</v>
      </c>
      <c r="C181" s="79">
        <v>9</v>
      </c>
      <c r="D181" s="179" t="s">
        <v>147</v>
      </c>
      <c r="E181" s="17" t="s">
        <v>166</v>
      </c>
      <c r="F181" s="17" t="s">
        <v>160</v>
      </c>
      <c r="G181" s="19">
        <v>38</v>
      </c>
      <c r="H181" s="10">
        <v>8</v>
      </c>
      <c r="I181" s="42" t="s">
        <v>176</v>
      </c>
      <c r="J181" s="11" t="s">
        <v>154</v>
      </c>
      <c r="K181" s="11"/>
      <c r="L181" s="12">
        <v>48</v>
      </c>
    </row>
    <row r="182" spans="1:12" ht="18.600000000000001" thickBot="1" x14ac:dyDescent="0.5">
      <c r="A182" s="22" t="s">
        <v>91</v>
      </c>
      <c r="B182" s="30" t="s">
        <v>209</v>
      </c>
      <c r="C182" s="79">
        <v>14</v>
      </c>
      <c r="D182" s="179" t="s">
        <v>147</v>
      </c>
      <c r="E182" s="17" t="s">
        <v>151</v>
      </c>
      <c r="F182" s="17" t="s">
        <v>152</v>
      </c>
      <c r="G182" s="19">
        <v>53</v>
      </c>
      <c r="H182" s="5"/>
      <c r="I182" s="40" t="s">
        <v>147</v>
      </c>
      <c r="J182" s="6"/>
      <c r="K182" s="6"/>
      <c r="L182" s="7"/>
    </row>
    <row r="183" spans="1:12" x14ac:dyDescent="0.45">
      <c r="A183" s="22" t="s">
        <v>91</v>
      </c>
      <c r="B183" s="31" t="s">
        <v>209</v>
      </c>
      <c r="C183" s="76">
        <v>9</v>
      </c>
      <c r="D183" s="179">
        <v>53</v>
      </c>
      <c r="E183" s="77" t="s">
        <v>154</v>
      </c>
      <c r="F183" s="77" t="s">
        <v>161</v>
      </c>
      <c r="G183" s="78">
        <v>42</v>
      </c>
      <c r="H183" s="8">
        <v>10</v>
      </c>
      <c r="I183" s="3" t="s">
        <v>147</v>
      </c>
      <c r="J183" s="1" t="s">
        <v>166</v>
      </c>
      <c r="K183" s="1" t="s">
        <v>155</v>
      </c>
    </row>
    <row r="184" spans="1:12" ht="18.600000000000001" thickBot="1" x14ac:dyDescent="0.5">
      <c r="A184" s="22" t="s">
        <v>91</v>
      </c>
      <c r="B184" s="32" t="s">
        <v>209</v>
      </c>
      <c r="C184" s="79" t="s">
        <v>163</v>
      </c>
      <c r="D184" s="179" t="s">
        <v>147</v>
      </c>
      <c r="E184" s="17" t="s">
        <v>167</v>
      </c>
      <c r="F184" s="17"/>
      <c r="G184" s="19"/>
      <c r="H184" s="10" t="s">
        <v>163</v>
      </c>
      <c r="I184" s="42" t="s">
        <v>147</v>
      </c>
      <c r="J184" s="11"/>
      <c r="K184" s="11"/>
      <c r="L184" s="12"/>
    </row>
    <row r="185" spans="1:12" ht="18.600000000000001" thickBot="1" x14ac:dyDescent="0.5">
      <c r="A185" s="22" t="s">
        <v>91</v>
      </c>
      <c r="B185" s="30" t="s">
        <v>209</v>
      </c>
      <c r="C185" s="79"/>
      <c r="D185" s="179" t="s">
        <v>147</v>
      </c>
      <c r="E185" s="17"/>
      <c r="F185" s="17"/>
      <c r="G185" s="19"/>
      <c r="H185" s="5"/>
      <c r="I185" s="40" t="s">
        <v>147</v>
      </c>
      <c r="J185" s="6"/>
      <c r="K185" s="6"/>
      <c r="L185" s="7"/>
    </row>
    <row r="186" spans="1:12" x14ac:dyDescent="0.45">
      <c r="A186" s="22" t="s">
        <v>91</v>
      </c>
      <c r="B186" s="31" t="s">
        <v>210</v>
      </c>
      <c r="C186" s="76">
        <v>13</v>
      </c>
      <c r="D186" s="179" t="s">
        <v>147</v>
      </c>
      <c r="E186" s="77" t="s">
        <v>148</v>
      </c>
      <c r="F186" s="77"/>
      <c r="G186" s="78">
        <v>87</v>
      </c>
      <c r="H186" s="8">
        <v>18</v>
      </c>
      <c r="I186" s="3" t="s">
        <v>147</v>
      </c>
      <c r="J186" s="1" t="s">
        <v>149</v>
      </c>
      <c r="K186" s="1" t="s">
        <v>154</v>
      </c>
      <c r="L186" s="9">
        <v>32</v>
      </c>
    </row>
    <row r="187" spans="1:12" ht="18.600000000000001" thickBot="1" x14ac:dyDescent="0.5">
      <c r="A187" s="22" t="s">
        <v>91</v>
      </c>
      <c r="B187" s="32" t="s">
        <v>210</v>
      </c>
      <c r="C187" s="79"/>
      <c r="D187" s="179" t="s">
        <v>147</v>
      </c>
      <c r="E187" s="17"/>
      <c r="F187" s="17"/>
      <c r="G187" s="19"/>
      <c r="H187" s="10">
        <v>6</v>
      </c>
      <c r="I187" s="42" t="s">
        <v>147</v>
      </c>
      <c r="J187" s="11" t="s">
        <v>151</v>
      </c>
      <c r="K187" s="11"/>
      <c r="L187" s="12">
        <v>22</v>
      </c>
    </row>
    <row r="188" spans="1:12" ht="18.600000000000001" thickBot="1" x14ac:dyDescent="0.5">
      <c r="A188" s="22" t="s">
        <v>91</v>
      </c>
      <c r="B188" s="30" t="s">
        <v>210</v>
      </c>
      <c r="C188" s="79"/>
      <c r="D188" s="179" t="s">
        <v>147</v>
      </c>
      <c r="E188" s="17"/>
      <c r="F188" s="17"/>
      <c r="G188" s="19"/>
      <c r="H188" s="5">
        <v>3</v>
      </c>
      <c r="I188" s="40">
        <v>22</v>
      </c>
      <c r="J188" s="6" t="s">
        <v>154</v>
      </c>
      <c r="K188" s="6" t="s">
        <v>161</v>
      </c>
      <c r="L188" s="7">
        <v>67</v>
      </c>
    </row>
    <row r="189" spans="1:12" x14ac:dyDescent="0.45">
      <c r="A189" s="22" t="s">
        <v>91</v>
      </c>
      <c r="B189" s="31" t="s">
        <v>210</v>
      </c>
      <c r="C189" s="76"/>
      <c r="D189" s="179" t="s">
        <v>147</v>
      </c>
      <c r="E189" s="77"/>
      <c r="F189" s="77"/>
      <c r="G189" s="78"/>
      <c r="H189" s="8">
        <v>8</v>
      </c>
      <c r="I189" s="3" t="s">
        <v>147</v>
      </c>
      <c r="J189" s="1" t="s">
        <v>201</v>
      </c>
      <c r="L189" s="9">
        <v>15</v>
      </c>
    </row>
    <row r="190" spans="1:12" ht="18.600000000000001" thickBot="1" x14ac:dyDescent="0.5">
      <c r="A190" s="22" t="s">
        <v>91</v>
      </c>
      <c r="B190" s="32" t="s">
        <v>211</v>
      </c>
      <c r="C190" s="79">
        <v>9</v>
      </c>
      <c r="D190" s="179" t="s">
        <v>147</v>
      </c>
      <c r="E190" s="17" t="s">
        <v>149</v>
      </c>
      <c r="F190" s="17" t="s">
        <v>154</v>
      </c>
      <c r="G190" s="19">
        <v>32</v>
      </c>
      <c r="H190" s="10">
        <v>15</v>
      </c>
      <c r="I190" s="42" t="s">
        <v>147</v>
      </c>
      <c r="J190" s="11" t="s">
        <v>148</v>
      </c>
      <c r="K190" s="11"/>
      <c r="L190" s="12">
        <v>17</v>
      </c>
    </row>
    <row r="191" spans="1:12" ht="18.600000000000001" thickBot="1" x14ac:dyDescent="0.5">
      <c r="A191" s="22" t="s">
        <v>91</v>
      </c>
      <c r="B191" s="30" t="s">
        <v>211</v>
      </c>
      <c r="C191" s="79">
        <v>13</v>
      </c>
      <c r="D191" s="179" t="s">
        <v>147</v>
      </c>
      <c r="E191" s="17" t="s">
        <v>151</v>
      </c>
      <c r="F191" s="17"/>
      <c r="G191" s="19">
        <v>11</v>
      </c>
      <c r="H191" s="5"/>
      <c r="I191" s="40" t="s">
        <v>147</v>
      </c>
      <c r="J191" s="6"/>
      <c r="K191" s="6"/>
      <c r="L191" s="7"/>
    </row>
    <row r="192" spans="1:12" x14ac:dyDescent="0.45">
      <c r="A192" s="22" t="s">
        <v>91</v>
      </c>
      <c r="B192" s="31" t="s">
        <v>211</v>
      </c>
      <c r="C192" s="76">
        <v>17</v>
      </c>
      <c r="D192" s="179">
        <v>11</v>
      </c>
      <c r="E192" s="77" t="s">
        <v>154</v>
      </c>
      <c r="F192" s="77" t="s">
        <v>161</v>
      </c>
      <c r="G192" s="78">
        <v>66</v>
      </c>
      <c r="H192" s="8">
        <v>15</v>
      </c>
      <c r="I192" s="3" t="s">
        <v>147</v>
      </c>
      <c r="J192" s="1" t="s">
        <v>166</v>
      </c>
      <c r="K192" s="1" t="s">
        <v>155</v>
      </c>
    </row>
    <row r="193" spans="1:12" ht="18.600000000000001" thickBot="1" x14ac:dyDescent="0.5">
      <c r="A193" s="22" t="s">
        <v>91</v>
      </c>
      <c r="B193" s="32" t="s">
        <v>211</v>
      </c>
      <c r="C193" s="79"/>
      <c r="D193" s="179" t="s">
        <v>147</v>
      </c>
      <c r="E193" s="17"/>
      <c r="F193" s="17"/>
      <c r="G193" s="19"/>
      <c r="H193" s="10"/>
      <c r="I193" s="42" t="s">
        <v>147</v>
      </c>
      <c r="J193" s="11"/>
      <c r="K193" s="11"/>
      <c r="L193" s="12"/>
    </row>
    <row r="194" spans="1:12" ht="18.600000000000001" thickBot="1" x14ac:dyDescent="0.5">
      <c r="A194" s="22" t="s">
        <v>91</v>
      </c>
      <c r="B194" s="30" t="s">
        <v>212</v>
      </c>
      <c r="C194" s="79">
        <v>9</v>
      </c>
      <c r="D194" s="179" t="s">
        <v>147</v>
      </c>
      <c r="E194" s="17" t="s">
        <v>148</v>
      </c>
      <c r="F194" s="17"/>
      <c r="G194" s="19">
        <v>98</v>
      </c>
      <c r="H194" s="5">
        <v>4</v>
      </c>
      <c r="I194" s="40" t="s">
        <v>147</v>
      </c>
      <c r="J194" s="6" t="s">
        <v>149</v>
      </c>
      <c r="K194" s="6" t="s">
        <v>150</v>
      </c>
      <c r="L194" s="7">
        <v>78</v>
      </c>
    </row>
    <row r="195" spans="1:12" x14ac:dyDescent="0.45">
      <c r="A195" s="22" t="s">
        <v>91</v>
      </c>
      <c r="B195" s="31" t="s">
        <v>212</v>
      </c>
      <c r="C195" s="76"/>
      <c r="D195" s="179" t="s">
        <v>147</v>
      </c>
      <c r="E195" s="77"/>
      <c r="F195" s="77"/>
      <c r="G195" s="78"/>
      <c r="H195" s="8">
        <v>6</v>
      </c>
      <c r="I195" s="3" t="s">
        <v>147</v>
      </c>
      <c r="J195" s="1" t="s">
        <v>151</v>
      </c>
      <c r="K195" s="1" t="s">
        <v>152</v>
      </c>
      <c r="L195" s="9">
        <v>53</v>
      </c>
    </row>
    <row r="196" spans="1:12" ht="18.600000000000001" thickBot="1" x14ac:dyDescent="0.5">
      <c r="A196" s="22" t="s">
        <v>91</v>
      </c>
      <c r="B196" s="32" t="s">
        <v>212</v>
      </c>
      <c r="C196" s="79">
        <v>9</v>
      </c>
      <c r="D196" s="179" t="s">
        <v>147</v>
      </c>
      <c r="E196" s="17" t="s">
        <v>166</v>
      </c>
      <c r="F196" s="17" t="s">
        <v>160</v>
      </c>
      <c r="G196" s="19">
        <v>88</v>
      </c>
      <c r="H196" s="10">
        <v>3</v>
      </c>
      <c r="I196" s="42">
        <v>53</v>
      </c>
      <c r="J196" s="11" t="s">
        <v>154</v>
      </c>
      <c r="K196" s="11"/>
      <c r="L196" s="12">
        <v>55</v>
      </c>
    </row>
    <row r="197" spans="1:12" ht="18.600000000000001" thickBot="1" x14ac:dyDescent="0.5">
      <c r="A197" s="22" t="s">
        <v>91</v>
      </c>
      <c r="B197" s="30" t="s">
        <v>212</v>
      </c>
      <c r="C197" s="79">
        <v>13</v>
      </c>
      <c r="D197" s="179" t="s">
        <v>147</v>
      </c>
      <c r="E197" s="17" t="s">
        <v>151</v>
      </c>
      <c r="F197" s="17"/>
      <c r="G197" s="19">
        <v>22</v>
      </c>
      <c r="H197" s="5"/>
      <c r="I197" s="40" t="s">
        <v>147</v>
      </c>
      <c r="J197" s="6"/>
      <c r="K197" s="6"/>
      <c r="L197" s="7"/>
    </row>
    <row r="198" spans="1:12" x14ac:dyDescent="0.45">
      <c r="A198" s="22" t="s">
        <v>91</v>
      </c>
      <c r="B198" s="31" t="s">
        <v>212</v>
      </c>
      <c r="C198" s="76">
        <v>9</v>
      </c>
      <c r="D198" s="179">
        <v>22</v>
      </c>
      <c r="E198" s="77" t="s">
        <v>154</v>
      </c>
      <c r="F198" s="77"/>
      <c r="G198" s="78">
        <v>9</v>
      </c>
      <c r="H198" s="8">
        <v>4</v>
      </c>
      <c r="I198" s="3" t="s">
        <v>147</v>
      </c>
      <c r="J198" s="1" t="s">
        <v>160</v>
      </c>
      <c r="L198" s="9">
        <v>87</v>
      </c>
    </row>
    <row r="199" spans="1:12" ht="18.600000000000001" thickBot="1" x14ac:dyDescent="0.5">
      <c r="A199" s="22" t="s">
        <v>91</v>
      </c>
      <c r="B199" s="32" t="s">
        <v>212</v>
      </c>
      <c r="C199" s="79">
        <v>9</v>
      </c>
      <c r="D199" s="179" t="s">
        <v>147</v>
      </c>
      <c r="E199" s="17" t="s">
        <v>155</v>
      </c>
      <c r="F199" s="17"/>
      <c r="G199" s="19"/>
      <c r="H199" s="10"/>
      <c r="I199" s="42" t="s">
        <v>147</v>
      </c>
      <c r="J199" s="11"/>
      <c r="K199" s="11"/>
      <c r="L199" s="12"/>
    </row>
    <row r="200" spans="1:12" ht="18.600000000000001" thickBot="1" x14ac:dyDescent="0.5">
      <c r="A200" s="22" t="s">
        <v>91</v>
      </c>
      <c r="B200" s="30" t="s">
        <v>212</v>
      </c>
      <c r="C200" s="79"/>
      <c r="D200" s="179" t="s">
        <v>147</v>
      </c>
      <c r="E200" s="17"/>
      <c r="F200" s="17"/>
      <c r="G200" s="19"/>
      <c r="H200" s="5"/>
      <c r="I200" s="40" t="s">
        <v>147</v>
      </c>
      <c r="J200" s="6"/>
      <c r="K200" s="6"/>
      <c r="L200" s="7"/>
    </row>
    <row r="201" spans="1:12" x14ac:dyDescent="0.45">
      <c r="A201" s="22" t="s">
        <v>91</v>
      </c>
      <c r="B201" s="31" t="s">
        <v>213</v>
      </c>
      <c r="C201" s="76"/>
      <c r="D201" s="179" t="s">
        <v>147</v>
      </c>
      <c r="E201" s="77"/>
      <c r="F201" s="77"/>
      <c r="G201" s="78"/>
      <c r="H201" s="8">
        <v>18</v>
      </c>
      <c r="I201" s="3" t="s">
        <v>147</v>
      </c>
      <c r="J201" s="1" t="s">
        <v>148</v>
      </c>
      <c r="K201" s="1" t="s">
        <v>155</v>
      </c>
    </row>
    <row r="202" spans="1:12" ht="18.600000000000001" thickBot="1" x14ac:dyDescent="0.5">
      <c r="A202" s="22" t="s">
        <v>91</v>
      </c>
      <c r="B202" s="32" t="s">
        <v>213</v>
      </c>
      <c r="C202" s="79">
        <v>17</v>
      </c>
      <c r="D202" s="179" t="s">
        <v>147</v>
      </c>
      <c r="E202" s="17" t="s">
        <v>201</v>
      </c>
      <c r="F202" s="17"/>
      <c r="G202" s="19">
        <v>1</v>
      </c>
      <c r="H202" s="10"/>
      <c r="I202" s="42" t="s">
        <v>147</v>
      </c>
      <c r="J202" s="11"/>
      <c r="K202" s="11"/>
      <c r="L202" s="12"/>
    </row>
    <row r="203" spans="1:12" ht="18.600000000000001" thickBot="1" x14ac:dyDescent="0.5">
      <c r="A203" s="22" t="s">
        <v>91</v>
      </c>
      <c r="B203" s="30" t="s">
        <v>214</v>
      </c>
      <c r="C203" s="79">
        <v>1</v>
      </c>
      <c r="D203" s="179" t="s">
        <v>147</v>
      </c>
      <c r="E203" s="17" t="s">
        <v>148</v>
      </c>
      <c r="F203" s="17"/>
      <c r="G203" s="19">
        <v>95</v>
      </c>
      <c r="H203" s="5">
        <v>15</v>
      </c>
      <c r="I203" s="40" t="s">
        <v>147</v>
      </c>
      <c r="J203" s="6" t="s">
        <v>149</v>
      </c>
      <c r="K203" s="6" t="s">
        <v>154</v>
      </c>
      <c r="L203" s="7">
        <v>37</v>
      </c>
    </row>
    <row r="204" spans="1:12" x14ac:dyDescent="0.45">
      <c r="A204" s="22" t="s">
        <v>91</v>
      </c>
      <c r="B204" s="31" t="s">
        <v>214</v>
      </c>
      <c r="C204" s="76"/>
      <c r="D204" s="179" t="s">
        <v>147</v>
      </c>
      <c r="E204" s="77"/>
      <c r="F204" s="77"/>
      <c r="G204" s="78"/>
      <c r="H204" s="8">
        <v>6</v>
      </c>
      <c r="I204" s="3" t="s">
        <v>147</v>
      </c>
      <c r="J204" s="1" t="s">
        <v>151</v>
      </c>
      <c r="L204" s="9" t="s">
        <v>176</v>
      </c>
    </row>
    <row r="205" spans="1:12" ht="18.600000000000001" thickBot="1" x14ac:dyDescent="0.5">
      <c r="A205" s="22" t="s">
        <v>91</v>
      </c>
      <c r="B205" s="32" t="s">
        <v>214</v>
      </c>
      <c r="C205" s="79">
        <v>2</v>
      </c>
      <c r="D205" s="179" t="s">
        <v>147</v>
      </c>
      <c r="E205" s="17" t="s">
        <v>160</v>
      </c>
      <c r="F205" s="17" t="s">
        <v>151</v>
      </c>
      <c r="G205" s="19">
        <v>98</v>
      </c>
      <c r="H205" s="10">
        <v>4</v>
      </c>
      <c r="I205" s="42" t="s">
        <v>176</v>
      </c>
      <c r="J205" s="11" t="s">
        <v>154</v>
      </c>
      <c r="K205" s="11"/>
      <c r="L205" s="12">
        <v>9</v>
      </c>
    </row>
    <row r="206" spans="1:12" ht="18.600000000000001" thickBot="1" x14ac:dyDescent="0.5">
      <c r="A206" s="22" t="s">
        <v>91</v>
      </c>
      <c r="B206" s="30" t="s">
        <v>214</v>
      </c>
      <c r="C206" s="79">
        <v>13</v>
      </c>
      <c r="D206" s="179" t="s">
        <v>147</v>
      </c>
      <c r="E206" s="17" t="s">
        <v>166</v>
      </c>
      <c r="F206" s="17" t="s">
        <v>160</v>
      </c>
      <c r="G206" s="19">
        <v>28</v>
      </c>
      <c r="H206" s="5"/>
      <c r="I206" s="40" t="s">
        <v>147</v>
      </c>
      <c r="J206" s="6"/>
      <c r="K206" s="6"/>
      <c r="L206" s="7"/>
    </row>
    <row r="207" spans="1:12" x14ac:dyDescent="0.45">
      <c r="A207" s="22" t="s">
        <v>91</v>
      </c>
      <c r="B207" s="31" t="s">
        <v>214</v>
      </c>
      <c r="C207" s="76">
        <v>9</v>
      </c>
      <c r="D207" s="179" t="s">
        <v>147</v>
      </c>
      <c r="E207" s="77" t="s">
        <v>151</v>
      </c>
      <c r="F207" s="77"/>
      <c r="G207" s="78">
        <v>51</v>
      </c>
      <c r="I207" s="3" t="s">
        <v>147</v>
      </c>
    </row>
    <row r="208" spans="1:12" ht="18.600000000000001" thickBot="1" x14ac:dyDescent="0.5">
      <c r="A208" s="22" t="s">
        <v>91</v>
      </c>
      <c r="B208" s="32" t="s">
        <v>214</v>
      </c>
      <c r="C208" s="79">
        <v>2</v>
      </c>
      <c r="D208" s="179">
        <v>51</v>
      </c>
      <c r="E208" s="17" t="s">
        <v>154</v>
      </c>
      <c r="F208" s="17" t="s">
        <v>155</v>
      </c>
      <c r="G208" s="19">
        <v>7</v>
      </c>
      <c r="H208" s="10">
        <v>13</v>
      </c>
      <c r="I208" s="42" t="s">
        <v>147</v>
      </c>
      <c r="J208" s="11" t="s">
        <v>160</v>
      </c>
      <c r="K208" s="11" t="s">
        <v>161</v>
      </c>
      <c r="L208" s="12">
        <v>38</v>
      </c>
    </row>
    <row r="209" spans="1:12" ht="18.600000000000001" thickBot="1" x14ac:dyDescent="0.5">
      <c r="A209" s="22" t="s">
        <v>91</v>
      </c>
      <c r="B209" s="30" t="s">
        <v>214</v>
      </c>
      <c r="C209" s="79"/>
      <c r="D209" s="179" t="s">
        <v>147</v>
      </c>
      <c r="E209" s="17"/>
      <c r="F209" s="17"/>
      <c r="G209" s="19"/>
      <c r="H209" s="5"/>
      <c r="I209" s="40" t="s">
        <v>147</v>
      </c>
      <c r="J209" s="6"/>
      <c r="K209" s="6"/>
      <c r="L209" s="7"/>
    </row>
    <row r="210" spans="1:12" x14ac:dyDescent="0.45">
      <c r="A210" s="22" t="s">
        <v>91</v>
      </c>
      <c r="B210" s="31" t="s">
        <v>215</v>
      </c>
      <c r="C210" s="76"/>
      <c r="D210" s="179" t="s">
        <v>147</v>
      </c>
      <c r="E210" s="77"/>
      <c r="F210" s="77"/>
      <c r="G210" s="78"/>
      <c r="H210" s="8">
        <v>4</v>
      </c>
      <c r="I210" s="3" t="s">
        <v>147</v>
      </c>
      <c r="J210" s="1" t="s">
        <v>148</v>
      </c>
      <c r="K210" s="1" t="s">
        <v>155</v>
      </c>
      <c r="L210" s="9" t="s">
        <v>185</v>
      </c>
    </row>
    <row r="211" spans="1:12" ht="18.600000000000001" thickBot="1" x14ac:dyDescent="0.5">
      <c r="A211" s="22" t="s">
        <v>91</v>
      </c>
      <c r="B211" s="32" t="s">
        <v>215</v>
      </c>
      <c r="C211" s="79"/>
      <c r="D211" s="179" t="s">
        <v>147</v>
      </c>
      <c r="E211" s="17"/>
      <c r="F211" s="17"/>
      <c r="G211" s="19"/>
      <c r="H211" s="10"/>
      <c r="I211" s="42" t="s">
        <v>147</v>
      </c>
      <c r="J211" s="11"/>
      <c r="K211" s="11"/>
      <c r="L211" s="12"/>
    </row>
    <row r="212" spans="1:12" ht="18.600000000000001" thickBot="1" x14ac:dyDescent="0.5">
      <c r="A212" s="22" t="s">
        <v>91</v>
      </c>
      <c r="B212" s="30" t="s">
        <v>216</v>
      </c>
      <c r="C212" s="79">
        <v>14</v>
      </c>
      <c r="D212" s="179" t="s">
        <v>147</v>
      </c>
      <c r="E212" s="17" t="s">
        <v>148</v>
      </c>
      <c r="F212" s="17" t="s">
        <v>155</v>
      </c>
      <c r="G212" s="19"/>
      <c r="H212" s="5"/>
      <c r="I212" s="40" t="s">
        <v>147</v>
      </c>
      <c r="J212" s="6"/>
      <c r="K212" s="6"/>
      <c r="L212" s="7"/>
    </row>
    <row r="213" spans="1:12" x14ac:dyDescent="0.45">
      <c r="A213" s="22" t="s">
        <v>91</v>
      </c>
      <c r="B213" s="31" t="s">
        <v>216</v>
      </c>
      <c r="C213" s="76"/>
      <c r="D213" s="179" t="s">
        <v>147</v>
      </c>
      <c r="E213" s="77"/>
      <c r="F213" s="77"/>
      <c r="G213" s="78"/>
      <c r="I213" s="3" t="s">
        <v>147</v>
      </c>
    </row>
    <row r="214" spans="1:12" ht="18.600000000000001" thickBot="1" x14ac:dyDescent="0.5">
      <c r="A214" s="22" t="s">
        <v>91</v>
      </c>
      <c r="B214" s="32" t="s">
        <v>217</v>
      </c>
      <c r="C214" s="79"/>
      <c r="D214" s="179" t="s">
        <v>147</v>
      </c>
      <c r="E214" s="17"/>
      <c r="F214" s="17"/>
      <c r="G214" s="19"/>
      <c r="H214" s="10">
        <v>3</v>
      </c>
      <c r="I214" s="42" t="s">
        <v>147</v>
      </c>
      <c r="J214" s="11" t="s">
        <v>148</v>
      </c>
      <c r="K214" s="11" t="s">
        <v>155</v>
      </c>
      <c r="L214" s="12"/>
    </row>
    <row r="215" spans="1:12" ht="18.600000000000001" thickBot="1" x14ac:dyDescent="0.5">
      <c r="A215" s="22" t="s">
        <v>91</v>
      </c>
      <c r="B215" s="30" t="s">
        <v>217</v>
      </c>
      <c r="C215" s="79"/>
      <c r="D215" s="179" t="s">
        <v>147</v>
      </c>
      <c r="E215" s="17"/>
      <c r="F215" s="17"/>
      <c r="G215" s="19"/>
      <c r="H215" s="5"/>
      <c r="I215" s="40" t="s">
        <v>147</v>
      </c>
      <c r="J215" s="6"/>
      <c r="K215" s="6"/>
      <c r="L215" s="7"/>
    </row>
    <row r="216" spans="1:12" x14ac:dyDescent="0.45">
      <c r="A216" s="22" t="s">
        <v>91</v>
      </c>
      <c r="B216" s="31" t="s">
        <v>218</v>
      </c>
      <c r="C216" s="76">
        <v>2</v>
      </c>
      <c r="D216" s="179" t="s">
        <v>147</v>
      </c>
      <c r="E216" s="77" t="s">
        <v>148</v>
      </c>
      <c r="F216" s="77"/>
      <c r="G216" s="78">
        <v>88</v>
      </c>
      <c r="H216" s="8">
        <v>13</v>
      </c>
      <c r="I216" s="3" t="s">
        <v>147</v>
      </c>
      <c r="J216" s="1" t="s">
        <v>149</v>
      </c>
      <c r="K216" s="1" t="s">
        <v>160</v>
      </c>
      <c r="L216" s="9">
        <v>23</v>
      </c>
    </row>
    <row r="217" spans="1:12" ht="18.600000000000001" thickBot="1" x14ac:dyDescent="0.5">
      <c r="A217" s="22" t="s">
        <v>91</v>
      </c>
      <c r="B217" s="32" t="s">
        <v>218</v>
      </c>
      <c r="C217" s="79"/>
      <c r="D217" s="179" t="s">
        <v>147</v>
      </c>
      <c r="E217" s="17"/>
      <c r="F217" s="17"/>
      <c r="G217" s="19"/>
      <c r="H217" s="10">
        <v>6</v>
      </c>
      <c r="I217" s="42" t="s">
        <v>147</v>
      </c>
      <c r="J217" s="11" t="s">
        <v>151</v>
      </c>
      <c r="K217" s="11"/>
      <c r="L217" s="12" t="s">
        <v>169</v>
      </c>
    </row>
    <row r="218" spans="1:12" ht="18.600000000000001" thickBot="1" x14ac:dyDescent="0.5">
      <c r="A218" s="22" t="s">
        <v>91</v>
      </c>
      <c r="B218" s="30" t="s">
        <v>218</v>
      </c>
      <c r="C218" s="79">
        <v>14</v>
      </c>
      <c r="D218" s="179" t="s">
        <v>147</v>
      </c>
      <c r="E218" s="17" t="s">
        <v>166</v>
      </c>
      <c r="F218" s="17" t="s">
        <v>155</v>
      </c>
      <c r="G218" s="19"/>
      <c r="H218" s="5">
        <v>4</v>
      </c>
      <c r="I218" s="40" t="s">
        <v>169</v>
      </c>
      <c r="J218" s="6" t="s">
        <v>154</v>
      </c>
      <c r="K218" s="6" t="s">
        <v>161</v>
      </c>
      <c r="L218" s="7">
        <v>12</v>
      </c>
    </row>
    <row r="219" spans="1:12" x14ac:dyDescent="0.45">
      <c r="A219" s="22" t="s">
        <v>91</v>
      </c>
      <c r="B219" s="31" t="s">
        <v>218</v>
      </c>
      <c r="C219" s="76"/>
      <c r="D219" s="179" t="s">
        <v>147</v>
      </c>
      <c r="E219" s="77"/>
      <c r="F219" s="77"/>
      <c r="G219" s="78"/>
      <c r="I219" s="3" t="s">
        <v>147</v>
      </c>
    </row>
    <row r="220" spans="1:12" ht="18.600000000000001" thickBot="1" x14ac:dyDescent="0.5">
      <c r="A220" s="22" t="s">
        <v>91</v>
      </c>
      <c r="B220" s="32" t="s">
        <v>219</v>
      </c>
      <c r="C220" s="79">
        <v>2</v>
      </c>
      <c r="D220" s="179" t="s">
        <v>147</v>
      </c>
      <c r="E220" s="17" t="s">
        <v>149</v>
      </c>
      <c r="F220" s="17" t="s">
        <v>154</v>
      </c>
      <c r="G220" s="19">
        <v>39</v>
      </c>
      <c r="H220" s="10">
        <v>13</v>
      </c>
      <c r="I220" s="42" t="s">
        <v>147</v>
      </c>
      <c r="J220" s="11" t="s">
        <v>148</v>
      </c>
      <c r="K220" s="11"/>
      <c r="L220" s="12">
        <v>13</v>
      </c>
    </row>
    <row r="221" spans="1:12" ht="18.600000000000001" thickBot="1" x14ac:dyDescent="0.5">
      <c r="A221" s="22" t="s">
        <v>91</v>
      </c>
      <c r="B221" s="30" t="s">
        <v>219</v>
      </c>
      <c r="C221" s="79">
        <v>13</v>
      </c>
      <c r="D221" s="179" t="s">
        <v>147</v>
      </c>
      <c r="E221" s="17" t="s">
        <v>151</v>
      </c>
      <c r="F221" s="17"/>
      <c r="G221" s="19">
        <v>51</v>
      </c>
      <c r="H221" s="5"/>
      <c r="I221" s="40" t="s">
        <v>147</v>
      </c>
      <c r="J221" s="6"/>
      <c r="K221" s="6"/>
      <c r="L221" s="7"/>
    </row>
    <row r="222" spans="1:12" x14ac:dyDescent="0.45">
      <c r="A222" s="22" t="s">
        <v>91</v>
      </c>
      <c r="B222" s="31" t="s">
        <v>219</v>
      </c>
      <c r="C222" s="76">
        <v>9</v>
      </c>
      <c r="D222" s="179">
        <v>51</v>
      </c>
      <c r="E222" s="77" t="s">
        <v>154</v>
      </c>
      <c r="F222" s="77"/>
      <c r="G222" s="78">
        <v>91</v>
      </c>
      <c r="H222" s="8">
        <v>4</v>
      </c>
      <c r="I222" s="3" t="s">
        <v>147</v>
      </c>
      <c r="J222" s="1" t="s">
        <v>166</v>
      </c>
      <c r="K222" s="1" t="s">
        <v>150</v>
      </c>
      <c r="L222" s="9">
        <v>93</v>
      </c>
    </row>
    <row r="223" spans="1:12" ht="18.600000000000001" thickBot="1" x14ac:dyDescent="0.5">
      <c r="A223" s="22" t="s">
        <v>91</v>
      </c>
      <c r="B223" s="32" t="s">
        <v>219</v>
      </c>
      <c r="C223" s="79"/>
      <c r="D223" s="179" t="s">
        <v>147</v>
      </c>
      <c r="E223" s="17"/>
      <c r="F223" s="17"/>
      <c r="G223" s="19"/>
      <c r="H223" s="10">
        <v>18</v>
      </c>
      <c r="I223" s="42" t="s">
        <v>147</v>
      </c>
      <c r="J223" s="11" t="s">
        <v>151</v>
      </c>
      <c r="K223" s="11" t="s">
        <v>152</v>
      </c>
      <c r="L223" s="12" t="s">
        <v>153</v>
      </c>
    </row>
    <row r="224" spans="1:12" ht="18.600000000000001" thickBot="1" x14ac:dyDescent="0.5">
      <c r="A224" s="22" t="s">
        <v>91</v>
      </c>
      <c r="B224" s="30" t="s">
        <v>219</v>
      </c>
      <c r="C224" s="79">
        <v>8</v>
      </c>
      <c r="D224" s="179" t="s">
        <v>147</v>
      </c>
      <c r="E224" s="17" t="s">
        <v>166</v>
      </c>
      <c r="F224" s="17" t="s">
        <v>160</v>
      </c>
      <c r="G224" s="19">
        <v>83</v>
      </c>
      <c r="H224" s="5">
        <v>4</v>
      </c>
      <c r="I224" s="40" t="s">
        <v>153</v>
      </c>
      <c r="J224" s="6" t="s">
        <v>154</v>
      </c>
      <c r="K224" s="6"/>
      <c r="L224" s="7">
        <v>66</v>
      </c>
    </row>
    <row r="225" spans="1:14" x14ac:dyDescent="0.45">
      <c r="A225" s="22" t="s">
        <v>91</v>
      </c>
      <c r="B225" s="31" t="s">
        <v>219</v>
      </c>
      <c r="C225" s="76">
        <v>13</v>
      </c>
      <c r="D225" s="179" t="s">
        <v>147</v>
      </c>
      <c r="E225" s="77" t="s">
        <v>151</v>
      </c>
      <c r="F225" s="77"/>
      <c r="G225" s="78" t="s">
        <v>169</v>
      </c>
      <c r="I225" s="3" t="s">
        <v>147</v>
      </c>
    </row>
    <row r="226" spans="1:14" ht="18.600000000000001" thickBot="1" x14ac:dyDescent="0.5">
      <c r="A226" s="22" t="s">
        <v>91</v>
      </c>
      <c r="B226" s="32" t="s">
        <v>219</v>
      </c>
      <c r="C226" s="79">
        <v>14</v>
      </c>
      <c r="D226" s="179" t="s">
        <v>169</v>
      </c>
      <c r="E226" s="17" t="s">
        <v>154</v>
      </c>
      <c r="F226" s="17" t="s">
        <v>161</v>
      </c>
      <c r="G226" s="19">
        <v>56</v>
      </c>
      <c r="H226" s="10">
        <v>13</v>
      </c>
      <c r="I226" s="42" t="s">
        <v>147</v>
      </c>
      <c r="J226" s="11" t="s">
        <v>166</v>
      </c>
      <c r="K226" s="11" t="s">
        <v>155</v>
      </c>
      <c r="L226" s="12"/>
    </row>
    <row r="227" spans="1:14" ht="18.600000000000001" thickBot="1" x14ac:dyDescent="0.5">
      <c r="A227" s="22" t="s">
        <v>91</v>
      </c>
      <c r="B227" s="30" t="s">
        <v>219</v>
      </c>
      <c r="C227" s="79"/>
      <c r="D227" s="179" t="s">
        <v>147</v>
      </c>
      <c r="E227" s="17"/>
      <c r="F227" s="17"/>
      <c r="G227" s="19"/>
      <c r="H227" s="5"/>
      <c r="I227" s="40" t="s">
        <v>147</v>
      </c>
      <c r="J227" s="6"/>
      <c r="K227" s="6"/>
      <c r="L227" s="7"/>
    </row>
    <row r="228" spans="1:14" x14ac:dyDescent="0.45">
      <c r="A228" s="22" t="s">
        <v>91</v>
      </c>
      <c r="B228" s="31" t="s">
        <v>220</v>
      </c>
      <c r="C228" s="76">
        <v>5</v>
      </c>
      <c r="D228" s="179" t="s">
        <v>147</v>
      </c>
      <c r="E228" s="77" t="s">
        <v>148</v>
      </c>
      <c r="F228" s="77" t="s">
        <v>155</v>
      </c>
      <c r="G228" s="78"/>
      <c r="I228" s="3" t="s">
        <v>147</v>
      </c>
    </row>
    <row r="229" spans="1:14" ht="18.600000000000001" thickBot="1" x14ac:dyDescent="0.5">
      <c r="A229" s="22" t="s">
        <v>91</v>
      </c>
      <c r="B229" s="32" t="s">
        <v>220</v>
      </c>
      <c r="C229" s="79"/>
      <c r="D229" s="179" t="s">
        <v>147</v>
      </c>
      <c r="E229" s="17"/>
      <c r="F229" s="17"/>
      <c r="G229" s="19"/>
      <c r="H229" s="10"/>
      <c r="I229" s="42" t="s">
        <v>147</v>
      </c>
      <c r="J229" s="11"/>
      <c r="K229" s="11"/>
      <c r="L229" s="12"/>
    </row>
    <row r="230" spans="1:14" ht="18.600000000000001" thickBot="1" x14ac:dyDescent="0.5">
      <c r="A230" s="22" t="s">
        <v>91</v>
      </c>
      <c r="B230" s="30" t="s">
        <v>221</v>
      </c>
      <c r="C230" s="79"/>
      <c r="D230" s="179" t="s">
        <v>147</v>
      </c>
      <c r="E230" s="17"/>
      <c r="F230" s="17"/>
      <c r="G230" s="19"/>
      <c r="H230" s="5">
        <v>6</v>
      </c>
      <c r="I230" s="40" t="s">
        <v>147</v>
      </c>
      <c r="J230" s="6" t="s">
        <v>148</v>
      </c>
      <c r="K230" s="6" t="s">
        <v>155</v>
      </c>
      <c r="L230" s="7" t="s">
        <v>156</v>
      </c>
    </row>
    <row r="231" spans="1:14" ht="18.600000000000001" thickBot="1" x14ac:dyDescent="0.5">
      <c r="C231" s="76"/>
      <c r="E231" s="77"/>
      <c r="F231" s="77"/>
      <c r="G231" s="78"/>
    </row>
    <row r="232" spans="1:14" ht="18.600000000000001" thickBot="1" x14ac:dyDescent="0.5">
      <c r="A232" s="15" t="s">
        <v>222</v>
      </c>
      <c r="B232" s="151" t="s">
        <v>49</v>
      </c>
      <c r="C232" s="5">
        <v>2</v>
      </c>
      <c r="D232" s="180" t="s">
        <v>147</v>
      </c>
      <c r="E232" s="6" t="s">
        <v>223</v>
      </c>
      <c r="F232" s="6" t="s">
        <v>224</v>
      </c>
      <c r="G232" s="7">
        <v>39</v>
      </c>
      <c r="H232" s="5">
        <v>6</v>
      </c>
      <c r="I232" s="40" t="s">
        <v>147</v>
      </c>
      <c r="J232" s="6" t="s">
        <v>225</v>
      </c>
      <c r="K232" s="6"/>
      <c r="L232" s="7">
        <v>19</v>
      </c>
      <c r="M232">
        <v>25</v>
      </c>
      <c r="N232">
        <v>18</v>
      </c>
    </row>
    <row r="233" spans="1:14" ht="18.600000000000001" thickBot="1" x14ac:dyDescent="0.5">
      <c r="A233" s="15" t="s">
        <v>222</v>
      </c>
      <c r="B233" s="152" t="s">
        <v>146</v>
      </c>
      <c r="C233" s="8">
        <v>13</v>
      </c>
      <c r="D233" s="180" t="s">
        <v>147</v>
      </c>
      <c r="E233" s="1" t="s">
        <v>226</v>
      </c>
      <c r="G233" s="9">
        <v>11</v>
      </c>
      <c r="I233" s="40" t="s">
        <v>147</v>
      </c>
    </row>
    <row r="234" spans="1:14" ht="18.600000000000001" thickBot="1" x14ac:dyDescent="0.5">
      <c r="A234" s="15" t="s">
        <v>222</v>
      </c>
      <c r="B234" s="153" t="s">
        <v>146</v>
      </c>
      <c r="C234" s="10">
        <v>5</v>
      </c>
      <c r="D234" s="180">
        <v>11</v>
      </c>
      <c r="E234" s="11" t="s">
        <v>224</v>
      </c>
      <c r="F234" s="11"/>
      <c r="G234" s="12">
        <v>59</v>
      </c>
      <c r="H234" s="10">
        <v>10</v>
      </c>
      <c r="I234" s="40" t="s">
        <v>147</v>
      </c>
      <c r="J234" s="11" t="s">
        <v>227</v>
      </c>
      <c r="K234" s="11" t="s">
        <v>228</v>
      </c>
      <c r="L234" s="12">
        <v>26</v>
      </c>
    </row>
    <row r="235" spans="1:14" ht="18.600000000000001" thickBot="1" x14ac:dyDescent="0.5">
      <c r="A235" s="15" t="s">
        <v>222</v>
      </c>
      <c r="B235" s="151" t="s">
        <v>146</v>
      </c>
      <c r="C235" s="5"/>
      <c r="D235" s="180" t="s">
        <v>147</v>
      </c>
      <c r="E235" s="6"/>
      <c r="F235" s="6"/>
      <c r="G235" s="7"/>
      <c r="H235" s="5">
        <v>6</v>
      </c>
      <c r="I235" s="40" t="s">
        <v>147</v>
      </c>
      <c r="J235" s="6" t="s">
        <v>226</v>
      </c>
      <c r="K235" s="6"/>
      <c r="L235" s="7">
        <v>12</v>
      </c>
    </row>
    <row r="236" spans="1:14" ht="18.600000000000001" thickBot="1" x14ac:dyDescent="0.5">
      <c r="A236" s="15" t="s">
        <v>222</v>
      </c>
      <c r="B236" s="152" t="s">
        <v>146</v>
      </c>
      <c r="C236" s="8">
        <v>8</v>
      </c>
      <c r="D236" s="180" t="s">
        <v>147</v>
      </c>
      <c r="E236" s="1" t="s">
        <v>227</v>
      </c>
      <c r="F236" s="1" t="s">
        <v>229</v>
      </c>
      <c r="H236" s="8">
        <v>9</v>
      </c>
      <c r="I236" s="40">
        <v>12</v>
      </c>
      <c r="J236" s="1" t="s">
        <v>224</v>
      </c>
      <c r="K236" s="1" t="s">
        <v>230</v>
      </c>
      <c r="L236" s="9">
        <v>56</v>
      </c>
    </row>
    <row r="237" spans="1:14" ht="18.600000000000001" thickBot="1" x14ac:dyDescent="0.5">
      <c r="A237" s="15" t="s">
        <v>222</v>
      </c>
      <c r="B237" s="153" t="s">
        <v>146</v>
      </c>
      <c r="C237" s="10" t="s">
        <v>231</v>
      </c>
      <c r="D237" s="180" t="s">
        <v>147</v>
      </c>
      <c r="E237" s="11"/>
      <c r="F237" s="11"/>
      <c r="G237" s="12"/>
      <c r="H237" s="10" t="s">
        <v>232</v>
      </c>
      <c r="I237" s="40" t="s">
        <v>147</v>
      </c>
      <c r="J237" s="11" t="s">
        <v>233</v>
      </c>
      <c r="K237" s="11"/>
      <c r="L237" s="12"/>
    </row>
    <row r="238" spans="1:14" ht="18.600000000000001" thickBot="1" x14ac:dyDescent="0.5">
      <c r="A238" s="15" t="s">
        <v>222</v>
      </c>
      <c r="B238" s="151" t="s">
        <v>146</v>
      </c>
      <c r="C238" s="5"/>
      <c r="D238" s="180" t="s">
        <v>147</v>
      </c>
      <c r="E238" s="6"/>
      <c r="F238" s="6"/>
      <c r="G238" s="7"/>
      <c r="H238" s="5"/>
      <c r="I238" s="40" t="s">
        <v>147</v>
      </c>
      <c r="J238" s="6"/>
      <c r="K238" s="6"/>
      <c r="L238" s="7"/>
    </row>
    <row r="239" spans="1:14" ht="18.600000000000001" thickBot="1" x14ac:dyDescent="0.5">
      <c r="A239" s="15" t="s">
        <v>222</v>
      </c>
      <c r="B239" s="152" t="s">
        <v>234</v>
      </c>
      <c r="C239" s="8">
        <v>8</v>
      </c>
      <c r="D239" s="180" t="s">
        <v>147</v>
      </c>
      <c r="E239" s="1" t="s">
        <v>223</v>
      </c>
      <c r="F239" s="1" t="s">
        <v>224</v>
      </c>
      <c r="G239" s="9">
        <v>32</v>
      </c>
      <c r="H239" s="8">
        <v>6</v>
      </c>
      <c r="I239" s="40" t="s">
        <v>147</v>
      </c>
      <c r="J239" s="1" t="s">
        <v>225</v>
      </c>
      <c r="L239" s="9">
        <v>66</v>
      </c>
    </row>
    <row r="240" spans="1:14" ht="18.600000000000001" thickBot="1" x14ac:dyDescent="0.5">
      <c r="A240" s="15" t="s">
        <v>222</v>
      </c>
      <c r="B240" s="153" t="s">
        <v>159</v>
      </c>
      <c r="C240" s="10">
        <v>13</v>
      </c>
      <c r="D240" s="180" t="s">
        <v>147</v>
      </c>
      <c r="E240" s="11" t="s">
        <v>226</v>
      </c>
      <c r="F240" s="11"/>
      <c r="G240" s="12">
        <v>22</v>
      </c>
      <c r="H240" s="10"/>
      <c r="I240" s="40" t="s">
        <v>147</v>
      </c>
      <c r="J240" s="11"/>
      <c r="K240" s="11"/>
      <c r="L240" s="12"/>
    </row>
    <row r="241" spans="1:12" ht="18.600000000000001" thickBot="1" x14ac:dyDescent="0.5">
      <c r="A241" s="15" t="s">
        <v>222</v>
      </c>
      <c r="B241" s="151" t="s">
        <v>159</v>
      </c>
      <c r="C241" s="5">
        <v>2</v>
      </c>
      <c r="D241" s="180">
        <v>22</v>
      </c>
      <c r="E241" s="6" t="s">
        <v>224</v>
      </c>
      <c r="F241" s="6"/>
      <c r="G241" s="7">
        <v>6</v>
      </c>
      <c r="H241" s="5">
        <v>18</v>
      </c>
      <c r="I241" s="40" t="s">
        <v>147</v>
      </c>
      <c r="J241" s="6" t="s">
        <v>228</v>
      </c>
      <c r="K241" s="6" t="s">
        <v>226</v>
      </c>
      <c r="L241" s="7">
        <v>58</v>
      </c>
    </row>
    <row r="242" spans="1:12" ht="18.600000000000001" thickBot="1" x14ac:dyDescent="0.5">
      <c r="A242" s="15" t="s">
        <v>222</v>
      </c>
      <c r="B242" s="152" t="s">
        <v>159</v>
      </c>
      <c r="D242" s="180" t="s">
        <v>147</v>
      </c>
      <c r="H242" s="8">
        <v>10</v>
      </c>
      <c r="I242" s="40" t="s">
        <v>147</v>
      </c>
      <c r="J242" s="1" t="s">
        <v>227</v>
      </c>
      <c r="K242" s="1" t="s">
        <v>235</v>
      </c>
      <c r="L242" s="9">
        <v>32</v>
      </c>
    </row>
    <row r="243" spans="1:12" ht="18.600000000000001" thickBot="1" x14ac:dyDescent="0.5">
      <c r="A243" s="15" t="s">
        <v>222</v>
      </c>
      <c r="B243" s="153" t="s">
        <v>159</v>
      </c>
      <c r="C243" s="10">
        <v>5</v>
      </c>
      <c r="D243" s="180" t="s">
        <v>147</v>
      </c>
      <c r="E243" s="11" t="s">
        <v>228</v>
      </c>
      <c r="F243" s="11" t="s">
        <v>229</v>
      </c>
      <c r="G243" s="12">
        <v>28</v>
      </c>
      <c r="H243" s="10">
        <v>8</v>
      </c>
      <c r="I243" s="40">
        <v>32</v>
      </c>
      <c r="J243" s="11" t="s">
        <v>224</v>
      </c>
      <c r="K243" s="11" t="s">
        <v>230</v>
      </c>
      <c r="L243" s="12"/>
    </row>
    <row r="244" spans="1:12" ht="18.600000000000001" thickBot="1" x14ac:dyDescent="0.5">
      <c r="A244" s="15" t="s">
        <v>222</v>
      </c>
      <c r="B244" s="151" t="s">
        <v>159</v>
      </c>
      <c r="C244" s="5" t="s">
        <v>231</v>
      </c>
      <c r="D244" s="180" t="s">
        <v>147</v>
      </c>
      <c r="E244" s="6"/>
      <c r="F244" s="6"/>
      <c r="G244" s="7"/>
      <c r="H244" s="5" t="s">
        <v>232</v>
      </c>
      <c r="I244" s="40" t="s">
        <v>147</v>
      </c>
      <c r="J244" s="6" t="s">
        <v>233</v>
      </c>
      <c r="K244" s="6"/>
      <c r="L244" s="7"/>
    </row>
    <row r="245" spans="1:12" ht="18.600000000000001" thickBot="1" x14ac:dyDescent="0.5">
      <c r="A245" s="15" t="s">
        <v>222</v>
      </c>
      <c r="B245" s="152" t="s">
        <v>159</v>
      </c>
      <c r="D245" s="180" t="s">
        <v>147</v>
      </c>
      <c r="I245" s="40" t="s">
        <v>147</v>
      </c>
    </row>
    <row r="246" spans="1:12" ht="18.600000000000001" thickBot="1" x14ac:dyDescent="0.5">
      <c r="A246" s="15" t="s">
        <v>222</v>
      </c>
      <c r="B246" s="153" t="s">
        <v>236</v>
      </c>
      <c r="C246" s="10">
        <v>8</v>
      </c>
      <c r="D246" s="180" t="s">
        <v>147</v>
      </c>
      <c r="E246" s="11" t="s">
        <v>223</v>
      </c>
      <c r="F246" s="11" t="s">
        <v>228</v>
      </c>
      <c r="G246" s="12">
        <v>23</v>
      </c>
      <c r="H246" s="10">
        <v>6</v>
      </c>
      <c r="I246" s="40" t="s">
        <v>147</v>
      </c>
      <c r="J246" s="11" t="s">
        <v>225</v>
      </c>
      <c r="K246" s="11"/>
      <c r="L246" s="12">
        <v>17</v>
      </c>
    </row>
    <row r="247" spans="1:12" ht="18.600000000000001" thickBot="1" x14ac:dyDescent="0.5">
      <c r="A247" s="15" t="s">
        <v>222</v>
      </c>
      <c r="B247" s="151" t="s">
        <v>162</v>
      </c>
      <c r="C247" s="5">
        <v>13</v>
      </c>
      <c r="D247" s="180" t="s">
        <v>147</v>
      </c>
      <c r="E247" s="6" t="s">
        <v>226</v>
      </c>
      <c r="F247" s="6"/>
      <c r="G247" s="7" t="s">
        <v>237</v>
      </c>
      <c r="H247" s="5"/>
      <c r="I247" s="40" t="s">
        <v>147</v>
      </c>
      <c r="J247" s="6"/>
      <c r="K247" s="6"/>
      <c r="L247" s="7"/>
    </row>
    <row r="248" spans="1:12" ht="18.600000000000001" thickBot="1" x14ac:dyDescent="0.5">
      <c r="A248" s="15" t="s">
        <v>222</v>
      </c>
      <c r="B248" s="152" t="s">
        <v>162</v>
      </c>
      <c r="C248" s="8">
        <v>5</v>
      </c>
      <c r="D248" s="180" t="s">
        <v>238</v>
      </c>
      <c r="E248" s="1" t="s">
        <v>224</v>
      </c>
      <c r="F248" s="1" t="s">
        <v>230</v>
      </c>
      <c r="G248" s="9">
        <v>56</v>
      </c>
      <c r="I248" s="40" t="s">
        <v>147</v>
      </c>
    </row>
    <row r="249" spans="1:12" ht="18.600000000000001" thickBot="1" x14ac:dyDescent="0.5">
      <c r="A249" s="15" t="s">
        <v>222</v>
      </c>
      <c r="B249" s="153" t="s">
        <v>162</v>
      </c>
      <c r="C249" s="10"/>
      <c r="D249" s="180" t="s">
        <v>147</v>
      </c>
      <c r="E249" s="11"/>
      <c r="F249" s="11"/>
      <c r="G249" s="12"/>
      <c r="H249" s="10"/>
      <c r="I249" s="40" t="s">
        <v>147</v>
      </c>
      <c r="J249" s="11"/>
      <c r="K249" s="11"/>
      <c r="L249" s="12"/>
    </row>
    <row r="250" spans="1:12" ht="18.600000000000001" thickBot="1" x14ac:dyDescent="0.5">
      <c r="A250" s="15" t="s">
        <v>222</v>
      </c>
      <c r="B250" s="151" t="s">
        <v>239</v>
      </c>
      <c r="C250" s="5">
        <v>5</v>
      </c>
      <c r="D250" s="180" t="s">
        <v>147</v>
      </c>
      <c r="E250" s="6" t="s">
        <v>225</v>
      </c>
      <c r="F250" s="6" t="s">
        <v>229</v>
      </c>
      <c r="G250" s="7"/>
      <c r="H250" s="5"/>
      <c r="I250" s="40" t="s">
        <v>147</v>
      </c>
      <c r="J250" s="6"/>
      <c r="K250" s="6"/>
      <c r="L250" s="7"/>
    </row>
    <row r="251" spans="1:12" ht="18.600000000000001" thickBot="1" x14ac:dyDescent="0.5">
      <c r="A251" s="15" t="s">
        <v>222</v>
      </c>
      <c r="B251" s="152" t="s">
        <v>165</v>
      </c>
      <c r="D251" s="180" t="s">
        <v>147</v>
      </c>
      <c r="I251" s="40" t="s">
        <v>147</v>
      </c>
    </row>
    <row r="252" spans="1:12" ht="18.600000000000001" thickBot="1" x14ac:dyDescent="0.5">
      <c r="A252" s="15" t="s">
        <v>222</v>
      </c>
      <c r="B252" s="153" t="s">
        <v>240</v>
      </c>
      <c r="C252" s="10">
        <v>8</v>
      </c>
      <c r="D252" s="180" t="s">
        <v>147</v>
      </c>
      <c r="E252" s="11" t="s">
        <v>223</v>
      </c>
      <c r="F252" s="11" t="s">
        <v>228</v>
      </c>
      <c r="G252" s="12">
        <v>83</v>
      </c>
      <c r="H252" s="10">
        <v>8</v>
      </c>
      <c r="I252" s="40" t="s">
        <v>147</v>
      </c>
      <c r="J252" s="11" t="s">
        <v>225</v>
      </c>
      <c r="K252" s="11"/>
      <c r="L252" s="12">
        <v>15</v>
      </c>
    </row>
    <row r="253" spans="1:12" ht="18.600000000000001" thickBot="1" x14ac:dyDescent="0.5">
      <c r="A253" s="15" t="s">
        <v>222</v>
      </c>
      <c r="B253" s="151" t="s">
        <v>168</v>
      </c>
      <c r="C253" s="5">
        <v>13</v>
      </c>
      <c r="D253" s="180" t="s">
        <v>147</v>
      </c>
      <c r="E253" s="6" t="s">
        <v>226</v>
      </c>
      <c r="F253" s="6"/>
      <c r="G253" s="7" t="s">
        <v>241</v>
      </c>
      <c r="H253" s="5"/>
      <c r="I253" s="40" t="s">
        <v>147</v>
      </c>
      <c r="J253" s="6"/>
      <c r="K253" s="6"/>
      <c r="L253" s="7"/>
    </row>
    <row r="254" spans="1:12" ht="18.600000000000001" thickBot="1" x14ac:dyDescent="0.5">
      <c r="A254" s="15" t="s">
        <v>222</v>
      </c>
      <c r="B254" s="152" t="s">
        <v>168</v>
      </c>
      <c r="C254" s="8">
        <v>14</v>
      </c>
      <c r="D254" s="180" t="s">
        <v>169</v>
      </c>
      <c r="E254" s="1" t="s">
        <v>224</v>
      </c>
      <c r="F254" s="1" t="s">
        <v>229</v>
      </c>
      <c r="G254" s="9">
        <v>5</v>
      </c>
      <c r="H254" s="8">
        <v>18</v>
      </c>
      <c r="I254" s="40"/>
      <c r="J254" s="1" t="s">
        <v>228</v>
      </c>
      <c r="K254" s="1" t="s">
        <v>230</v>
      </c>
      <c r="L254" s="9">
        <v>33</v>
      </c>
    </row>
    <row r="255" spans="1:12" ht="18.600000000000001" thickBot="1" x14ac:dyDescent="0.5">
      <c r="A255" s="15" t="s">
        <v>222</v>
      </c>
      <c r="B255" s="153" t="s">
        <v>168</v>
      </c>
      <c r="C255" s="10" t="s">
        <v>242</v>
      </c>
      <c r="D255" s="180" t="s">
        <v>147</v>
      </c>
      <c r="E255" s="11"/>
      <c r="F255" s="11"/>
      <c r="G255" s="12"/>
      <c r="H255" s="10" t="s">
        <v>243</v>
      </c>
      <c r="I255" s="40" t="s">
        <v>147</v>
      </c>
      <c r="J255" s="11" t="s">
        <v>244</v>
      </c>
      <c r="K255" s="11"/>
      <c r="L255" s="12"/>
    </row>
    <row r="256" spans="1:12" ht="18.600000000000001" thickBot="1" x14ac:dyDescent="0.5">
      <c r="A256" s="15" t="s">
        <v>222</v>
      </c>
      <c r="B256" s="151" t="s">
        <v>168</v>
      </c>
      <c r="C256" s="5"/>
      <c r="D256" s="180" t="s">
        <v>147</v>
      </c>
      <c r="E256" s="6"/>
      <c r="F256" s="6"/>
      <c r="G256" s="7"/>
      <c r="H256" s="5"/>
      <c r="I256" s="40" t="s">
        <v>147</v>
      </c>
      <c r="J256" s="6"/>
      <c r="K256" s="6"/>
      <c r="L256" s="7"/>
    </row>
    <row r="257" spans="1:12" ht="18.600000000000001" thickBot="1" x14ac:dyDescent="0.5">
      <c r="A257" s="15" t="s">
        <v>222</v>
      </c>
      <c r="B257" s="152" t="s">
        <v>245</v>
      </c>
      <c r="C257" s="8">
        <v>9</v>
      </c>
      <c r="D257" s="180" t="s">
        <v>147</v>
      </c>
      <c r="E257" s="1" t="s">
        <v>223</v>
      </c>
      <c r="F257" s="1" t="s">
        <v>246</v>
      </c>
      <c r="G257" s="9">
        <v>23</v>
      </c>
      <c r="H257" s="8">
        <v>8</v>
      </c>
      <c r="I257" s="40" t="s">
        <v>147</v>
      </c>
      <c r="J257" s="1" t="s">
        <v>225</v>
      </c>
      <c r="L257" s="9">
        <v>57</v>
      </c>
    </row>
    <row r="258" spans="1:12" ht="18.600000000000001" thickBot="1" x14ac:dyDescent="0.5">
      <c r="A258" s="15" t="s">
        <v>222</v>
      </c>
      <c r="B258" s="153" t="s">
        <v>170</v>
      </c>
      <c r="C258" s="10">
        <v>13</v>
      </c>
      <c r="D258" s="180">
        <v>23</v>
      </c>
      <c r="E258" s="11" t="s">
        <v>224</v>
      </c>
      <c r="F258" s="11" t="s">
        <v>230</v>
      </c>
      <c r="G258" s="12"/>
      <c r="H258" s="10">
        <v>9</v>
      </c>
      <c r="I258" s="40" t="s">
        <v>147</v>
      </c>
      <c r="J258" s="11" t="s">
        <v>228</v>
      </c>
      <c r="K258" s="11" t="s">
        <v>229</v>
      </c>
      <c r="L258" s="12">
        <v>43</v>
      </c>
    </row>
    <row r="259" spans="1:12" ht="18.600000000000001" thickBot="1" x14ac:dyDescent="0.5">
      <c r="A259" s="15" t="s">
        <v>222</v>
      </c>
      <c r="B259" s="151" t="s">
        <v>170</v>
      </c>
      <c r="C259" s="5"/>
      <c r="D259" s="180" t="s">
        <v>147</v>
      </c>
      <c r="E259" s="6"/>
      <c r="F259" s="6"/>
      <c r="G259" s="7"/>
      <c r="H259" s="5"/>
      <c r="I259" s="40" t="s">
        <v>147</v>
      </c>
      <c r="J259" s="6"/>
      <c r="K259" s="6"/>
      <c r="L259" s="7"/>
    </row>
    <row r="260" spans="1:12" ht="18.600000000000001" thickBot="1" x14ac:dyDescent="0.5">
      <c r="A260" s="15" t="s">
        <v>222</v>
      </c>
      <c r="B260" s="152" t="s">
        <v>247</v>
      </c>
      <c r="C260" s="8">
        <v>13</v>
      </c>
      <c r="D260" s="180" t="s">
        <v>147</v>
      </c>
      <c r="E260" s="1" t="s">
        <v>225</v>
      </c>
      <c r="G260" s="9">
        <v>75</v>
      </c>
      <c r="H260" s="8">
        <v>9</v>
      </c>
      <c r="I260" s="40" t="s">
        <v>147</v>
      </c>
      <c r="J260" s="1" t="s">
        <v>223</v>
      </c>
      <c r="K260" s="1" t="s">
        <v>224</v>
      </c>
      <c r="L260" s="9">
        <v>38</v>
      </c>
    </row>
    <row r="261" spans="1:12" ht="18.600000000000001" thickBot="1" x14ac:dyDescent="0.5">
      <c r="A261" s="15" t="s">
        <v>222</v>
      </c>
      <c r="B261" s="153" t="s">
        <v>171</v>
      </c>
      <c r="C261" s="10"/>
      <c r="D261" s="180" t="s">
        <v>147</v>
      </c>
      <c r="E261" s="11"/>
      <c r="F261" s="11"/>
      <c r="G261" s="12"/>
      <c r="H261" s="10">
        <v>6</v>
      </c>
      <c r="I261" s="40" t="s">
        <v>147</v>
      </c>
      <c r="J261" s="11" t="s">
        <v>226</v>
      </c>
      <c r="K261" s="11"/>
      <c r="L261" s="12" t="s">
        <v>248</v>
      </c>
    </row>
    <row r="262" spans="1:12" ht="18.600000000000001" thickBot="1" x14ac:dyDescent="0.5">
      <c r="A262" s="15" t="s">
        <v>222</v>
      </c>
      <c r="B262" s="151" t="s">
        <v>171</v>
      </c>
      <c r="C262" s="5">
        <v>17</v>
      </c>
      <c r="D262" s="180" t="s">
        <v>147</v>
      </c>
      <c r="E262" s="6" t="s">
        <v>228</v>
      </c>
      <c r="F262" s="6" t="s">
        <v>230</v>
      </c>
      <c r="G262" s="7">
        <v>92</v>
      </c>
      <c r="H262" s="5">
        <v>4</v>
      </c>
      <c r="I262" s="40" t="s">
        <v>176</v>
      </c>
      <c r="J262" s="6" t="s">
        <v>224</v>
      </c>
      <c r="K262" s="6" t="s">
        <v>229</v>
      </c>
      <c r="L262" s="7">
        <v>1</v>
      </c>
    </row>
    <row r="263" spans="1:12" ht="18.600000000000001" thickBot="1" x14ac:dyDescent="0.5">
      <c r="A263" s="15" t="s">
        <v>222</v>
      </c>
      <c r="B263" s="152" t="s">
        <v>171</v>
      </c>
      <c r="C263" s="8" t="s">
        <v>232</v>
      </c>
      <c r="D263" s="180" t="s">
        <v>147</v>
      </c>
      <c r="E263" s="1" t="s">
        <v>249</v>
      </c>
      <c r="H263" s="8" t="s">
        <v>243</v>
      </c>
      <c r="I263" s="40" t="s">
        <v>147</v>
      </c>
    </row>
    <row r="264" spans="1:12" ht="18.600000000000001" thickBot="1" x14ac:dyDescent="0.5">
      <c r="A264" s="15" t="s">
        <v>222</v>
      </c>
      <c r="B264" s="153" t="s">
        <v>171</v>
      </c>
      <c r="C264" s="10"/>
      <c r="D264" s="180" t="s">
        <v>147</v>
      </c>
      <c r="E264" s="11"/>
      <c r="F264" s="11"/>
      <c r="G264" s="12"/>
      <c r="H264" s="10"/>
      <c r="I264" s="40" t="s">
        <v>147</v>
      </c>
      <c r="J264" s="11"/>
      <c r="K264" s="11"/>
      <c r="L264" s="12"/>
    </row>
    <row r="265" spans="1:12" ht="18.600000000000001" thickBot="1" x14ac:dyDescent="0.5">
      <c r="A265" s="15" t="s">
        <v>222</v>
      </c>
      <c r="B265" s="151" t="s">
        <v>250</v>
      </c>
      <c r="C265" s="5">
        <v>13</v>
      </c>
      <c r="D265" s="180" t="s">
        <v>147</v>
      </c>
      <c r="E265" s="6" t="s">
        <v>225</v>
      </c>
      <c r="F265" s="6"/>
      <c r="G265" s="7">
        <v>77</v>
      </c>
      <c r="H265" s="5">
        <v>9</v>
      </c>
      <c r="I265" s="40" t="s">
        <v>147</v>
      </c>
      <c r="J265" s="6" t="s">
        <v>223</v>
      </c>
      <c r="K265" s="6" t="s">
        <v>224</v>
      </c>
      <c r="L265" s="7">
        <v>31</v>
      </c>
    </row>
    <row r="266" spans="1:12" ht="18.600000000000001" thickBot="1" x14ac:dyDescent="0.5">
      <c r="A266" s="15" t="s">
        <v>222</v>
      </c>
      <c r="B266" s="152" t="s">
        <v>174</v>
      </c>
      <c r="D266" s="180" t="s">
        <v>147</v>
      </c>
      <c r="H266" s="8">
        <v>6</v>
      </c>
      <c r="I266" s="40" t="s">
        <v>147</v>
      </c>
      <c r="J266" s="1" t="s">
        <v>226</v>
      </c>
      <c r="L266" s="9">
        <v>51</v>
      </c>
    </row>
    <row r="267" spans="1:12" ht="18.600000000000001" thickBot="1" x14ac:dyDescent="0.5">
      <c r="A267" s="15" t="s">
        <v>222</v>
      </c>
      <c r="B267" s="153" t="s">
        <v>174</v>
      </c>
      <c r="C267" s="10">
        <v>14</v>
      </c>
      <c r="D267" s="180" t="s">
        <v>147</v>
      </c>
      <c r="E267" s="11" t="s">
        <v>228</v>
      </c>
      <c r="F267" s="11"/>
      <c r="G267" s="12">
        <v>47</v>
      </c>
      <c r="H267" s="10">
        <v>9</v>
      </c>
      <c r="I267" s="40">
        <v>51</v>
      </c>
      <c r="J267" s="11" t="s">
        <v>224</v>
      </c>
      <c r="K267" s="11"/>
      <c r="L267" s="12"/>
    </row>
    <row r="268" spans="1:12" ht="18.600000000000001" thickBot="1" x14ac:dyDescent="0.5">
      <c r="A268" s="15" t="s">
        <v>222</v>
      </c>
      <c r="B268" s="151" t="s">
        <v>174</v>
      </c>
      <c r="C268" s="5"/>
      <c r="D268" s="180" t="s">
        <v>147</v>
      </c>
      <c r="E268" s="6"/>
      <c r="F268" s="6"/>
      <c r="G268" s="7"/>
      <c r="H268" s="5">
        <v>10</v>
      </c>
      <c r="I268" s="40" t="s">
        <v>147</v>
      </c>
      <c r="J268" s="6" t="s">
        <v>227</v>
      </c>
      <c r="K268" s="6" t="s">
        <v>235</v>
      </c>
      <c r="L268" s="7">
        <v>33</v>
      </c>
    </row>
    <row r="269" spans="1:12" ht="18.600000000000001" thickBot="1" x14ac:dyDescent="0.5">
      <c r="A269" s="15" t="s">
        <v>222</v>
      </c>
      <c r="B269" s="152" t="s">
        <v>174</v>
      </c>
      <c r="C269" s="8">
        <v>9</v>
      </c>
      <c r="D269" s="180">
        <v>0</v>
      </c>
      <c r="E269" s="1" t="s">
        <v>224</v>
      </c>
      <c r="F269" s="1" t="s">
        <v>230</v>
      </c>
      <c r="G269" s="9">
        <v>57</v>
      </c>
      <c r="I269" s="40" t="s">
        <v>147</v>
      </c>
    </row>
    <row r="270" spans="1:12" ht="18.600000000000001" thickBot="1" x14ac:dyDescent="0.5">
      <c r="A270" s="15" t="s">
        <v>222</v>
      </c>
      <c r="B270" s="153" t="s">
        <v>174</v>
      </c>
      <c r="C270" s="10" t="s">
        <v>232</v>
      </c>
      <c r="D270" s="180" t="s">
        <v>147</v>
      </c>
      <c r="E270" s="11" t="s">
        <v>233</v>
      </c>
      <c r="F270" s="11"/>
      <c r="G270" s="12"/>
      <c r="H270" s="10" t="s">
        <v>243</v>
      </c>
      <c r="I270" s="40" t="s">
        <v>147</v>
      </c>
      <c r="J270" s="11"/>
      <c r="K270" s="11"/>
      <c r="L270" s="12"/>
    </row>
    <row r="271" spans="1:12" ht="18.600000000000001" thickBot="1" x14ac:dyDescent="0.5">
      <c r="A271" s="15" t="s">
        <v>222</v>
      </c>
      <c r="B271" s="151" t="s">
        <v>174</v>
      </c>
      <c r="C271" s="5"/>
      <c r="D271" s="180" t="s">
        <v>147</v>
      </c>
      <c r="E271" s="6"/>
      <c r="F271" s="6"/>
      <c r="G271" s="7"/>
      <c r="H271" s="5"/>
      <c r="I271" s="40" t="s">
        <v>147</v>
      </c>
      <c r="J271" s="6"/>
      <c r="K271" s="6"/>
      <c r="L271" s="7"/>
    </row>
    <row r="272" spans="1:12" ht="18.600000000000001" thickBot="1" x14ac:dyDescent="0.5">
      <c r="A272" s="15" t="s">
        <v>222</v>
      </c>
      <c r="B272" s="152" t="s">
        <v>251</v>
      </c>
      <c r="C272" s="8">
        <v>13</v>
      </c>
      <c r="D272" s="180" t="s">
        <v>147</v>
      </c>
      <c r="E272" s="1" t="s">
        <v>225</v>
      </c>
      <c r="G272" s="9">
        <v>68</v>
      </c>
      <c r="H272" s="8">
        <v>10</v>
      </c>
      <c r="I272" s="40" t="s">
        <v>147</v>
      </c>
      <c r="J272" s="1" t="s">
        <v>223</v>
      </c>
      <c r="K272" s="1" t="s">
        <v>224</v>
      </c>
      <c r="L272" s="9">
        <v>36</v>
      </c>
    </row>
    <row r="273" spans="1:12" ht="18.600000000000001" thickBot="1" x14ac:dyDescent="0.5">
      <c r="A273" s="15" t="s">
        <v>222</v>
      </c>
      <c r="B273" s="153" t="s">
        <v>177</v>
      </c>
      <c r="C273" s="10"/>
      <c r="D273" s="180" t="s">
        <v>147</v>
      </c>
      <c r="E273" s="11"/>
      <c r="F273" s="11"/>
      <c r="G273" s="12"/>
      <c r="H273" s="10">
        <v>6</v>
      </c>
      <c r="I273" s="40" t="s">
        <v>147</v>
      </c>
      <c r="J273" s="11" t="s">
        <v>226</v>
      </c>
      <c r="K273" s="11"/>
      <c r="L273" s="12">
        <v>51</v>
      </c>
    </row>
    <row r="274" spans="1:12" ht="18.600000000000001" thickBot="1" x14ac:dyDescent="0.5">
      <c r="A274" s="15" t="s">
        <v>222</v>
      </c>
      <c r="B274" s="151" t="s">
        <v>177</v>
      </c>
      <c r="C274" s="5">
        <v>2</v>
      </c>
      <c r="D274" s="180" t="s">
        <v>147</v>
      </c>
      <c r="E274" s="6" t="s">
        <v>227</v>
      </c>
      <c r="F274" s="6" t="s">
        <v>229</v>
      </c>
      <c r="G274" s="7"/>
      <c r="H274" s="5">
        <v>9</v>
      </c>
      <c r="I274" s="40">
        <v>51</v>
      </c>
      <c r="J274" s="6" t="s">
        <v>224</v>
      </c>
      <c r="K274" s="6" t="s">
        <v>230</v>
      </c>
      <c r="L274" s="7" t="s">
        <v>252</v>
      </c>
    </row>
    <row r="275" spans="1:12" ht="18.600000000000001" thickBot="1" x14ac:dyDescent="0.5">
      <c r="A275" s="15" t="s">
        <v>222</v>
      </c>
      <c r="B275" s="152" t="s">
        <v>177</v>
      </c>
      <c r="D275" s="180" t="s">
        <v>147</v>
      </c>
      <c r="I275" s="40" t="s">
        <v>147</v>
      </c>
    </row>
    <row r="276" spans="1:12" ht="18.600000000000001" thickBot="1" x14ac:dyDescent="0.5">
      <c r="A276" s="15" t="s">
        <v>222</v>
      </c>
      <c r="B276" s="153" t="s">
        <v>253</v>
      </c>
      <c r="C276" s="10">
        <v>9</v>
      </c>
      <c r="D276" s="180" t="s">
        <v>147</v>
      </c>
      <c r="E276" s="11" t="s">
        <v>223</v>
      </c>
      <c r="F276" s="11" t="s">
        <v>228</v>
      </c>
      <c r="G276" s="12">
        <v>37</v>
      </c>
      <c r="H276" s="10">
        <v>18</v>
      </c>
      <c r="I276" s="40" t="s">
        <v>147</v>
      </c>
      <c r="J276" s="11" t="s">
        <v>225</v>
      </c>
      <c r="K276" s="11"/>
      <c r="L276" s="12">
        <v>16</v>
      </c>
    </row>
    <row r="277" spans="1:12" ht="18.600000000000001" thickBot="1" x14ac:dyDescent="0.5">
      <c r="A277" s="15" t="s">
        <v>222</v>
      </c>
      <c r="B277" s="151" t="s">
        <v>178</v>
      </c>
      <c r="C277" s="5">
        <v>13</v>
      </c>
      <c r="D277" s="180" t="s">
        <v>147</v>
      </c>
      <c r="E277" s="6" t="s">
        <v>226</v>
      </c>
      <c r="F277" s="6"/>
      <c r="G277" s="7">
        <v>51</v>
      </c>
      <c r="H277" s="5"/>
      <c r="I277" s="40" t="s">
        <v>147</v>
      </c>
      <c r="J277" s="6"/>
      <c r="K277" s="6"/>
      <c r="L277" s="7"/>
    </row>
    <row r="278" spans="1:12" ht="18.600000000000001" thickBot="1" x14ac:dyDescent="0.5">
      <c r="A278" s="15" t="s">
        <v>222</v>
      </c>
      <c r="B278" s="152" t="s">
        <v>178</v>
      </c>
      <c r="C278" s="8">
        <v>14</v>
      </c>
      <c r="D278" s="180">
        <v>51</v>
      </c>
      <c r="E278" s="1" t="s">
        <v>224</v>
      </c>
      <c r="F278" s="1" t="s">
        <v>230</v>
      </c>
      <c r="G278" s="9">
        <v>18</v>
      </c>
      <c r="H278" s="8">
        <v>6</v>
      </c>
      <c r="I278" s="40" t="s">
        <v>147</v>
      </c>
      <c r="J278" s="1" t="s">
        <v>227</v>
      </c>
      <c r="K278" s="1" t="s">
        <v>229</v>
      </c>
    </row>
    <row r="279" spans="1:12" ht="18.600000000000001" thickBot="1" x14ac:dyDescent="0.5">
      <c r="A279" s="15" t="s">
        <v>222</v>
      </c>
      <c r="B279" s="153" t="s">
        <v>178</v>
      </c>
      <c r="C279" s="10"/>
      <c r="D279" s="180" t="s">
        <v>147</v>
      </c>
      <c r="E279" s="11"/>
      <c r="F279" s="11"/>
      <c r="G279" s="12"/>
      <c r="H279" s="10"/>
      <c r="I279" s="40" t="s">
        <v>147</v>
      </c>
      <c r="J279" s="11"/>
      <c r="K279" s="11"/>
      <c r="L279" s="12"/>
    </row>
    <row r="280" spans="1:12" ht="18.600000000000001" thickBot="1" x14ac:dyDescent="0.5">
      <c r="A280" s="15" t="s">
        <v>222</v>
      </c>
      <c r="B280" s="151" t="s">
        <v>254</v>
      </c>
      <c r="C280" s="5">
        <v>9</v>
      </c>
      <c r="D280" s="180" t="s">
        <v>147</v>
      </c>
      <c r="E280" s="6" t="s">
        <v>225</v>
      </c>
      <c r="F280" s="6" t="s">
        <v>229</v>
      </c>
      <c r="G280" s="7" t="s">
        <v>255</v>
      </c>
      <c r="H280" s="5"/>
      <c r="I280" s="40" t="s">
        <v>147</v>
      </c>
      <c r="J280" s="6"/>
      <c r="K280" s="6"/>
      <c r="L280" s="7"/>
    </row>
    <row r="281" spans="1:12" ht="18.600000000000001" thickBot="1" x14ac:dyDescent="0.5">
      <c r="A281" s="15" t="s">
        <v>222</v>
      </c>
      <c r="B281" s="152" t="s">
        <v>179</v>
      </c>
      <c r="D281" s="180" t="s">
        <v>147</v>
      </c>
      <c r="I281" s="40" t="s">
        <v>147</v>
      </c>
    </row>
    <row r="282" spans="1:12" ht="18.600000000000001" thickBot="1" x14ac:dyDescent="0.5">
      <c r="A282" s="15" t="s">
        <v>222</v>
      </c>
      <c r="B282" s="153" t="s">
        <v>256</v>
      </c>
      <c r="C282" s="10">
        <v>9</v>
      </c>
      <c r="D282" s="180" t="s">
        <v>147</v>
      </c>
      <c r="E282" s="11" t="s">
        <v>223</v>
      </c>
      <c r="F282" s="11" t="s">
        <v>224</v>
      </c>
      <c r="G282" s="12">
        <v>33</v>
      </c>
      <c r="H282" s="10">
        <v>4</v>
      </c>
      <c r="I282" s="40" t="s">
        <v>147</v>
      </c>
      <c r="J282" s="11" t="s">
        <v>225</v>
      </c>
      <c r="K282" s="11"/>
      <c r="L282" s="12">
        <v>16</v>
      </c>
    </row>
    <row r="283" spans="1:12" ht="18.600000000000001" thickBot="1" x14ac:dyDescent="0.5">
      <c r="A283" s="15" t="s">
        <v>222</v>
      </c>
      <c r="B283" s="151" t="s">
        <v>180</v>
      </c>
      <c r="C283" s="5">
        <v>13</v>
      </c>
      <c r="D283" s="180" t="s">
        <v>147</v>
      </c>
      <c r="E283" s="6" t="s">
        <v>226</v>
      </c>
      <c r="F283" s="6"/>
      <c r="G283" s="7">
        <v>51</v>
      </c>
      <c r="H283" s="5"/>
      <c r="I283" s="40" t="s">
        <v>147</v>
      </c>
      <c r="J283" s="6"/>
      <c r="K283" s="6"/>
      <c r="L283" s="7"/>
    </row>
    <row r="284" spans="1:12" ht="18.600000000000001" thickBot="1" x14ac:dyDescent="0.5">
      <c r="A284" s="15" t="s">
        <v>222</v>
      </c>
      <c r="B284" s="152" t="s">
        <v>180</v>
      </c>
      <c r="C284" s="8">
        <v>2</v>
      </c>
      <c r="D284" s="180">
        <v>51</v>
      </c>
      <c r="E284" s="1" t="s">
        <v>224</v>
      </c>
      <c r="F284" s="1" t="s">
        <v>230</v>
      </c>
      <c r="G284" s="9">
        <v>54</v>
      </c>
      <c r="H284" s="8">
        <v>10</v>
      </c>
      <c r="I284" s="40" t="s">
        <v>147</v>
      </c>
      <c r="J284" s="1" t="s">
        <v>227</v>
      </c>
      <c r="K284" s="1" t="s">
        <v>229</v>
      </c>
    </row>
    <row r="285" spans="1:12" ht="18.600000000000001" thickBot="1" x14ac:dyDescent="0.5">
      <c r="A285" s="15" t="s">
        <v>222</v>
      </c>
      <c r="B285" s="153" t="s">
        <v>180</v>
      </c>
      <c r="C285" s="10"/>
      <c r="D285" s="180" t="s">
        <v>147</v>
      </c>
      <c r="E285" s="11"/>
      <c r="F285" s="11"/>
      <c r="G285" s="12"/>
      <c r="H285" s="10"/>
      <c r="I285" s="40" t="s">
        <v>147</v>
      </c>
      <c r="J285" s="11"/>
      <c r="K285" s="11"/>
      <c r="L285" s="12"/>
    </row>
    <row r="286" spans="1:12" ht="18.600000000000001" thickBot="1" x14ac:dyDescent="0.5">
      <c r="A286" s="15" t="s">
        <v>222</v>
      </c>
      <c r="B286" s="151" t="s">
        <v>257</v>
      </c>
      <c r="C286" s="5">
        <v>17</v>
      </c>
      <c r="D286" s="180" t="s">
        <v>147</v>
      </c>
      <c r="E286" s="6" t="s">
        <v>225</v>
      </c>
      <c r="F286" s="6"/>
      <c r="G286" s="7">
        <v>51</v>
      </c>
      <c r="H286" s="5">
        <v>8</v>
      </c>
      <c r="I286" s="40" t="s">
        <v>147</v>
      </c>
      <c r="J286" s="6" t="s">
        <v>223</v>
      </c>
      <c r="K286" s="6" t="s">
        <v>246</v>
      </c>
      <c r="L286" s="7">
        <v>45</v>
      </c>
    </row>
    <row r="287" spans="1:12" ht="18.600000000000001" thickBot="1" x14ac:dyDescent="0.5">
      <c r="A287" s="15" t="s">
        <v>222</v>
      </c>
      <c r="B287" s="152" t="s">
        <v>182</v>
      </c>
      <c r="D287" s="180" t="s">
        <v>147</v>
      </c>
      <c r="H287" s="8">
        <v>6</v>
      </c>
      <c r="I287" s="40" t="s">
        <v>147</v>
      </c>
      <c r="J287" s="1" t="s">
        <v>226</v>
      </c>
      <c r="K287" s="1" t="s">
        <v>235</v>
      </c>
      <c r="L287" s="9">
        <v>53</v>
      </c>
    </row>
    <row r="288" spans="1:12" ht="18.600000000000001" thickBot="1" x14ac:dyDescent="0.5">
      <c r="A288" s="15" t="s">
        <v>222</v>
      </c>
      <c r="B288" s="153" t="s">
        <v>182</v>
      </c>
      <c r="C288" s="10">
        <v>14</v>
      </c>
      <c r="D288" s="180" t="s">
        <v>147</v>
      </c>
      <c r="E288" s="11" t="s">
        <v>228</v>
      </c>
      <c r="F288" s="11" t="s">
        <v>226</v>
      </c>
      <c r="G288" s="12" t="s">
        <v>252</v>
      </c>
      <c r="H288" s="10">
        <v>9</v>
      </c>
      <c r="I288" s="40">
        <v>53</v>
      </c>
      <c r="J288" s="11" t="s">
        <v>224</v>
      </c>
      <c r="K288" s="11"/>
      <c r="L288" s="12">
        <v>5</v>
      </c>
    </row>
    <row r="289" spans="1:12" ht="18.600000000000001" thickBot="1" x14ac:dyDescent="0.5">
      <c r="A289" s="15" t="s">
        <v>222</v>
      </c>
      <c r="B289" s="151" t="s">
        <v>182</v>
      </c>
      <c r="C289" s="5">
        <v>9</v>
      </c>
      <c r="D289" s="180" t="s">
        <v>147</v>
      </c>
      <c r="E289" s="6" t="s">
        <v>227</v>
      </c>
      <c r="F289" s="6" t="s">
        <v>246</v>
      </c>
      <c r="G289" s="7">
        <v>23</v>
      </c>
      <c r="H289" s="5"/>
      <c r="I289" s="40" t="s">
        <v>147</v>
      </c>
      <c r="J289" s="6"/>
      <c r="K289" s="6"/>
      <c r="L289" s="7"/>
    </row>
    <row r="290" spans="1:12" ht="18.600000000000001" thickBot="1" x14ac:dyDescent="0.5">
      <c r="A290" s="15" t="s">
        <v>222</v>
      </c>
      <c r="B290" s="152" t="s">
        <v>182</v>
      </c>
      <c r="C290" s="8">
        <v>5</v>
      </c>
      <c r="D290" s="180">
        <v>23</v>
      </c>
      <c r="E290" s="1" t="s">
        <v>224</v>
      </c>
      <c r="H290" s="8">
        <v>13</v>
      </c>
      <c r="I290" s="40" t="s">
        <v>147</v>
      </c>
      <c r="J290" s="1" t="s">
        <v>228</v>
      </c>
      <c r="K290" s="1" t="s">
        <v>226</v>
      </c>
      <c r="L290" s="9">
        <v>23</v>
      </c>
    </row>
    <row r="291" spans="1:12" ht="18.600000000000001" thickBot="1" x14ac:dyDescent="0.5">
      <c r="A291" s="15" t="s">
        <v>222</v>
      </c>
      <c r="B291" s="153" t="s">
        <v>182</v>
      </c>
      <c r="C291" s="10"/>
      <c r="D291" s="180" t="s">
        <v>147</v>
      </c>
      <c r="E291" s="11"/>
      <c r="F291" s="11"/>
      <c r="G291" s="12"/>
      <c r="H291" s="10">
        <v>6</v>
      </c>
      <c r="I291" s="40" t="s">
        <v>147</v>
      </c>
      <c r="J291" s="11" t="s">
        <v>227</v>
      </c>
      <c r="K291" s="11" t="s">
        <v>228</v>
      </c>
      <c r="L291" s="12">
        <v>88</v>
      </c>
    </row>
    <row r="292" spans="1:12" ht="18.600000000000001" thickBot="1" x14ac:dyDescent="0.5">
      <c r="A292" s="15" t="s">
        <v>222</v>
      </c>
      <c r="B292" s="151" t="s">
        <v>182</v>
      </c>
      <c r="C292" s="5"/>
      <c r="D292" s="180" t="s">
        <v>147</v>
      </c>
      <c r="E292" s="6"/>
      <c r="F292" s="6"/>
      <c r="G292" s="7"/>
      <c r="H292" s="5">
        <v>8</v>
      </c>
      <c r="I292" s="40" t="s">
        <v>147</v>
      </c>
      <c r="J292" s="6" t="s">
        <v>226</v>
      </c>
      <c r="K292" s="6" t="s">
        <v>235</v>
      </c>
      <c r="L292" s="7">
        <v>53</v>
      </c>
    </row>
    <row r="293" spans="1:12" ht="18.600000000000001" thickBot="1" x14ac:dyDescent="0.5">
      <c r="A293" s="15" t="s">
        <v>222</v>
      </c>
      <c r="B293" s="152" t="s">
        <v>182</v>
      </c>
      <c r="C293" s="8">
        <v>14</v>
      </c>
      <c r="D293" s="180" t="s">
        <v>147</v>
      </c>
      <c r="E293" s="1" t="s">
        <v>228</v>
      </c>
      <c r="G293" s="9">
        <v>44</v>
      </c>
      <c r="H293" s="8">
        <v>9</v>
      </c>
      <c r="I293" s="40">
        <v>53</v>
      </c>
      <c r="J293" s="1" t="s">
        <v>224</v>
      </c>
    </row>
    <row r="294" spans="1:12" ht="18.600000000000001" thickBot="1" x14ac:dyDescent="0.5">
      <c r="A294" s="15" t="s">
        <v>222</v>
      </c>
      <c r="B294" s="153" t="s">
        <v>182</v>
      </c>
      <c r="C294" s="10"/>
      <c r="D294" s="180" t="s">
        <v>147</v>
      </c>
      <c r="E294" s="11"/>
      <c r="F294" s="11"/>
      <c r="G294" s="12"/>
      <c r="H294" s="10">
        <v>9</v>
      </c>
      <c r="I294" s="40" t="s">
        <v>147</v>
      </c>
      <c r="J294" s="11" t="s">
        <v>227</v>
      </c>
      <c r="K294" s="11" t="s">
        <v>246</v>
      </c>
      <c r="L294" s="12">
        <v>71</v>
      </c>
    </row>
    <row r="295" spans="1:12" ht="18.600000000000001" thickBot="1" x14ac:dyDescent="0.5">
      <c r="A295" s="15" t="s">
        <v>222</v>
      </c>
      <c r="B295" s="151" t="s">
        <v>182</v>
      </c>
      <c r="C295" s="5"/>
      <c r="D295" s="180" t="s">
        <v>147</v>
      </c>
      <c r="E295" s="6"/>
      <c r="F295" s="6"/>
      <c r="G295" s="7"/>
      <c r="H295" s="5">
        <v>6</v>
      </c>
      <c r="I295" s="40" t="s">
        <v>147</v>
      </c>
      <c r="J295" s="6" t="s">
        <v>226</v>
      </c>
      <c r="K295" s="6" t="s">
        <v>235</v>
      </c>
      <c r="L295" s="7" t="s">
        <v>258</v>
      </c>
    </row>
    <row r="296" spans="1:12" ht="18.600000000000001" thickBot="1" x14ac:dyDescent="0.5">
      <c r="A296" s="15" t="s">
        <v>222</v>
      </c>
      <c r="B296" s="152" t="s">
        <v>182</v>
      </c>
      <c r="D296" s="180" t="s">
        <v>147</v>
      </c>
      <c r="H296" s="8">
        <v>4</v>
      </c>
      <c r="I296" s="40" t="s">
        <v>153</v>
      </c>
      <c r="J296" s="1" t="s">
        <v>224</v>
      </c>
      <c r="K296" s="1" t="s">
        <v>229</v>
      </c>
      <c r="L296" s="9" t="s">
        <v>259</v>
      </c>
    </row>
    <row r="297" spans="1:12" ht="18.600000000000001" thickBot="1" x14ac:dyDescent="0.5">
      <c r="A297" s="15" t="s">
        <v>222</v>
      </c>
      <c r="B297" s="153" t="s">
        <v>182</v>
      </c>
      <c r="C297" s="10" t="s">
        <v>260</v>
      </c>
      <c r="D297" s="180" t="s">
        <v>147</v>
      </c>
      <c r="E297" s="11" t="s">
        <v>244</v>
      </c>
      <c r="F297" s="11"/>
      <c r="G297" s="12"/>
      <c r="H297" s="10" t="s">
        <v>261</v>
      </c>
      <c r="I297" s="40" t="s">
        <v>147</v>
      </c>
      <c r="J297" s="11"/>
      <c r="K297" s="11"/>
      <c r="L297" s="12"/>
    </row>
    <row r="298" spans="1:12" ht="18.600000000000001" thickBot="1" x14ac:dyDescent="0.5">
      <c r="A298" s="15" t="s">
        <v>222</v>
      </c>
      <c r="B298" s="151" t="s">
        <v>182</v>
      </c>
      <c r="C298" s="5"/>
      <c r="D298" s="180" t="s">
        <v>147</v>
      </c>
      <c r="E298" s="6"/>
      <c r="F298" s="6"/>
      <c r="G298" s="7"/>
      <c r="H298" s="5"/>
      <c r="I298" s="40" t="s">
        <v>147</v>
      </c>
      <c r="J298" s="6"/>
      <c r="K298" s="6"/>
      <c r="L298" s="7"/>
    </row>
    <row r="299" spans="1:12" ht="18.600000000000001" thickBot="1" x14ac:dyDescent="0.5">
      <c r="A299" s="15" t="s">
        <v>222</v>
      </c>
      <c r="B299" s="152" t="s">
        <v>262</v>
      </c>
      <c r="C299" s="8">
        <v>17</v>
      </c>
      <c r="D299" s="180" t="s">
        <v>147</v>
      </c>
      <c r="E299" s="1" t="s">
        <v>225</v>
      </c>
      <c r="G299" s="9">
        <v>56</v>
      </c>
      <c r="H299" s="8">
        <v>8</v>
      </c>
      <c r="I299" s="40" t="s">
        <v>147</v>
      </c>
      <c r="J299" s="1" t="s">
        <v>223</v>
      </c>
      <c r="K299" s="1" t="s">
        <v>246</v>
      </c>
      <c r="L299" s="9">
        <v>38</v>
      </c>
    </row>
    <row r="300" spans="1:12" ht="18.600000000000001" thickBot="1" x14ac:dyDescent="0.5">
      <c r="A300" s="15" t="s">
        <v>222</v>
      </c>
      <c r="B300" s="153" t="s">
        <v>184</v>
      </c>
      <c r="C300" s="10"/>
      <c r="D300" s="180" t="s">
        <v>147</v>
      </c>
      <c r="E300" s="11"/>
      <c r="F300" s="11"/>
      <c r="G300" s="12"/>
      <c r="H300" s="10">
        <v>6</v>
      </c>
      <c r="I300" s="40" t="s">
        <v>147</v>
      </c>
      <c r="J300" s="11" t="s">
        <v>226</v>
      </c>
      <c r="K300" s="11" t="s">
        <v>235</v>
      </c>
      <c r="L300" s="12">
        <v>53</v>
      </c>
    </row>
    <row r="301" spans="1:12" ht="18.600000000000001" thickBot="1" x14ac:dyDescent="0.5">
      <c r="A301" s="15" t="s">
        <v>222</v>
      </c>
      <c r="B301" s="151" t="s">
        <v>184</v>
      </c>
      <c r="C301" s="5"/>
      <c r="D301" s="180" t="s">
        <v>147</v>
      </c>
      <c r="E301" s="6"/>
      <c r="F301" s="6"/>
      <c r="G301" s="7"/>
      <c r="H301" s="5">
        <v>9</v>
      </c>
      <c r="I301" s="40">
        <v>53</v>
      </c>
      <c r="J301" s="6" t="s">
        <v>224</v>
      </c>
      <c r="K301" s="6" t="s">
        <v>230</v>
      </c>
      <c r="L301" s="7">
        <v>56</v>
      </c>
    </row>
    <row r="302" spans="1:12" ht="18.600000000000001" thickBot="1" x14ac:dyDescent="0.5">
      <c r="A302" s="15" t="s">
        <v>222</v>
      </c>
      <c r="B302" s="152" t="s">
        <v>184</v>
      </c>
      <c r="D302" s="180" t="s">
        <v>147</v>
      </c>
      <c r="I302" s="40" t="s">
        <v>147</v>
      </c>
    </row>
    <row r="303" spans="1:12" ht="18.600000000000001" thickBot="1" x14ac:dyDescent="0.5">
      <c r="A303" s="15" t="s">
        <v>222</v>
      </c>
      <c r="B303" s="153" t="s">
        <v>263</v>
      </c>
      <c r="C303" s="10">
        <v>9</v>
      </c>
      <c r="D303" s="180" t="s">
        <v>147</v>
      </c>
      <c r="E303" s="11" t="s">
        <v>223</v>
      </c>
      <c r="F303" s="11" t="s">
        <v>246</v>
      </c>
      <c r="G303" s="12">
        <v>45</v>
      </c>
      <c r="H303" s="10">
        <v>9</v>
      </c>
      <c r="I303" s="40" t="s">
        <v>147</v>
      </c>
      <c r="J303" s="11" t="s">
        <v>225</v>
      </c>
      <c r="K303" s="11"/>
      <c r="L303" s="12">
        <v>17</v>
      </c>
    </row>
    <row r="304" spans="1:12" ht="18.600000000000001" thickBot="1" x14ac:dyDescent="0.5">
      <c r="A304" s="15" t="s">
        <v>222</v>
      </c>
      <c r="B304" s="151" t="s">
        <v>186</v>
      </c>
      <c r="C304" s="5">
        <v>5</v>
      </c>
      <c r="D304" s="180" t="s">
        <v>147</v>
      </c>
      <c r="E304" s="6" t="s">
        <v>226</v>
      </c>
      <c r="F304" s="6" t="s">
        <v>235</v>
      </c>
      <c r="G304" s="7" t="s">
        <v>258</v>
      </c>
      <c r="H304" s="5"/>
      <c r="I304" s="40" t="s">
        <v>147</v>
      </c>
      <c r="J304" s="6"/>
      <c r="K304" s="6"/>
      <c r="L304" s="7"/>
    </row>
    <row r="305" spans="1:12" ht="18.600000000000001" thickBot="1" x14ac:dyDescent="0.5">
      <c r="A305" s="15" t="s">
        <v>222</v>
      </c>
      <c r="B305" s="152" t="s">
        <v>186</v>
      </c>
      <c r="C305" s="8">
        <v>14</v>
      </c>
      <c r="D305" s="180" t="s">
        <v>153</v>
      </c>
      <c r="E305" s="1" t="s">
        <v>224</v>
      </c>
      <c r="G305" s="9">
        <v>5</v>
      </c>
      <c r="H305" s="8">
        <v>6</v>
      </c>
      <c r="I305" s="40" t="s">
        <v>147</v>
      </c>
      <c r="J305" s="1" t="s">
        <v>228</v>
      </c>
      <c r="K305" s="1" t="s">
        <v>226</v>
      </c>
      <c r="L305" s="9" t="s">
        <v>259</v>
      </c>
    </row>
    <row r="306" spans="1:12" ht="18.600000000000001" thickBot="1" x14ac:dyDescent="0.5">
      <c r="A306" s="15" t="s">
        <v>222</v>
      </c>
      <c r="B306" s="153" t="s">
        <v>186</v>
      </c>
      <c r="C306" s="10"/>
      <c r="D306" s="180" t="s">
        <v>147</v>
      </c>
      <c r="E306" s="11"/>
      <c r="F306" s="11"/>
      <c r="G306" s="12"/>
      <c r="H306" s="10">
        <v>4</v>
      </c>
      <c r="I306" s="40" t="s">
        <v>147</v>
      </c>
      <c r="J306" s="11" t="s">
        <v>227</v>
      </c>
      <c r="K306" s="11" t="s">
        <v>246</v>
      </c>
      <c r="L306" s="12">
        <v>23</v>
      </c>
    </row>
    <row r="307" spans="1:12" ht="18.600000000000001" thickBot="1" x14ac:dyDescent="0.5">
      <c r="A307" s="15" t="s">
        <v>222</v>
      </c>
      <c r="B307" s="151" t="s">
        <v>186</v>
      </c>
      <c r="C307" s="5">
        <v>9</v>
      </c>
      <c r="D307" s="180" t="s">
        <v>147</v>
      </c>
      <c r="E307" s="6" t="s">
        <v>227</v>
      </c>
      <c r="F307" s="6" t="s">
        <v>228</v>
      </c>
      <c r="G307" s="7">
        <v>37</v>
      </c>
      <c r="H307" s="5">
        <v>6</v>
      </c>
      <c r="I307" s="40">
        <v>23</v>
      </c>
      <c r="J307" s="6" t="s">
        <v>224</v>
      </c>
      <c r="K307" s="6"/>
      <c r="L307" s="7">
        <v>68</v>
      </c>
    </row>
    <row r="308" spans="1:12" ht="18.600000000000001" thickBot="1" x14ac:dyDescent="0.5">
      <c r="A308" s="15" t="s">
        <v>222</v>
      </c>
      <c r="B308" s="152" t="s">
        <v>186</v>
      </c>
      <c r="C308" s="8">
        <v>13</v>
      </c>
      <c r="D308" s="180" t="s">
        <v>147</v>
      </c>
      <c r="E308" s="1" t="s">
        <v>226</v>
      </c>
      <c r="G308" s="9">
        <v>51</v>
      </c>
      <c r="I308" s="40" t="s">
        <v>147</v>
      </c>
    </row>
    <row r="309" spans="1:12" ht="18.600000000000001" thickBot="1" x14ac:dyDescent="0.5">
      <c r="A309" s="15" t="s">
        <v>222</v>
      </c>
      <c r="B309" s="153" t="s">
        <v>186</v>
      </c>
      <c r="C309" s="10">
        <v>2</v>
      </c>
      <c r="D309" s="180">
        <v>51</v>
      </c>
      <c r="E309" s="11" t="s">
        <v>224</v>
      </c>
      <c r="F309" s="11" t="s">
        <v>230</v>
      </c>
      <c r="G309" s="12"/>
      <c r="H309" s="10">
        <v>6</v>
      </c>
      <c r="I309" s="40" t="s">
        <v>147</v>
      </c>
      <c r="J309" s="11" t="s">
        <v>228</v>
      </c>
      <c r="K309" s="11" t="s">
        <v>229</v>
      </c>
      <c r="L309" s="12" t="s">
        <v>264</v>
      </c>
    </row>
    <row r="310" spans="1:12" ht="18.600000000000001" thickBot="1" x14ac:dyDescent="0.5">
      <c r="A310" s="15" t="s">
        <v>222</v>
      </c>
      <c r="B310" s="151" t="s">
        <v>186</v>
      </c>
      <c r="C310" s="5"/>
      <c r="D310" s="180" t="s">
        <v>147</v>
      </c>
      <c r="E310" s="6"/>
      <c r="F310" s="6"/>
      <c r="G310" s="7"/>
      <c r="H310" s="5"/>
      <c r="I310" s="40" t="s">
        <v>147</v>
      </c>
      <c r="J310" s="6"/>
      <c r="K310" s="6"/>
      <c r="L310" s="7"/>
    </row>
    <row r="311" spans="1:12" ht="18.600000000000001" thickBot="1" x14ac:dyDescent="0.5">
      <c r="A311" s="15" t="s">
        <v>222</v>
      </c>
      <c r="B311" s="152" t="s">
        <v>265</v>
      </c>
      <c r="C311" s="8">
        <v>14</v>
      </c>
      <c r="D311" s="180" t="s">
        <v>147</v>
      </c>
      <c r="E311" s="1" t="s">
        <v>225</v>
      </c>
      <c r="F311" s="1" t="s">
        <v>229</v>
      </c>
      <c r="G311" s="9" t="s">
        <v>252</v>
      </c>
      <c r="I311" s="40" t="s">
        <v>147</v>
      </c>
    </row>
    <row r="312" spans="1:12" ht="18.600000000000001" thickBot="1" x14ac:dyDescent="0.5">
      <c r="A312" s="15" t="s">
        <v>222</v>
      </c>
      <c r="B312" s="153" t="s">
        <v>188</v>
      </c>
      <c r="C312" s="10"/>
      <c r="D312" s="180" t="s">
        <v>147</v>
      </c>
      <c r="E312" s="11"/>
      <c r="F312" s="11"/>
      <c r="G312" s="12"/>
      <c r="H312" s="10"/>
      <c r="I312" s="40" t="s">
        <v>147</v>
      </c>
      <c r="J312" s="11"/>
      <c r="K312" s="11"/>
      <c r="L312" s="12"/>
    </row>
    <row r="313" spans="1:12" ht="18.600000000000001" thickBot="1" x14ac:dyDescent="0.5">
      <c r="A313" s="15" t="s">
        <v>222</v>
      </c>
      <c r="B313" s="151" t="s">
        <v>266</v>
      </c>
      <c r="C313" s="5">
        <v>9</v>
      </c>
      <c r="D313" s="180" t="s">
        <v>147</v>
      </c>
      <c r="E313" s="6" t="s">
        <v>223</v>
      </c>
      <c r="F313" s="6" t="s">
        <v>246</v>
      </c>
      <c r="G313" s="7">
        <v>99</v>
      </c>
      <c r="H313" s="5">
        <v>13</v>
      </c>
      <c r="I313" s="40" t="s">
        <v>147</v>
      </c>
      <c r="J313" s="6" t="s">
        <v>225</v>
      </c>
      <c r="K313" s="6"/>
      <c r="L313" s="7">
        <v>61</v>
      </c>
    </row>
    <row r="314" spans="1:12" ht="18.600000000000001" thickBot="1" x14ac:dyDescent="0.5">
      <c r="A314" s="15" t="s">
        <v>222</v>
      </c>
      <c r="B314" s="152" t="s">
        <v>189</v>
      </c>
      <c r="C314" s="8">
        <v>13</v>
      </c>
      <c r="D314" s="180" t="s">
        <v>147</v>
      </c>
      <c r="E314" s="1" t="s">
        <v>226</v>
      </c>
      <c r="F314" s="1" t="s">
        <v>235</v>
      </c>
      <c r="G314" s="9">
        <v>53</v>
      </c>
      <c r="I314" s="40" t="s">
        <v>147</v>
      </c>
    </row>
    <row r="315" spans="1:12" ht="18.600000000000001" thickBot="1" x14ac:dyDescent="0.5">
      <c r="A315" s="15" t="s">
        <v>222</v>
      </c>
      <c r="B315" s="153" t="s">
        <v>189</v>
      </c>
      <c r="C315" s="10">
        <v>2</v>
      </c>
      <c r="D315" s="180">
        <v>53</v>
      </c>
      <c r="E315" s="11" t="s">
        <v>224</v>
      </c>
      <c r="F315" s="11" t="s">
        <v>230</v>
      </c>
      <c r="G315" s="12">
        <v>6</v>
      </c>
      <c r="H315" s="10">
        <v>18</v>
      </c>
      <c r="I315" s="40" t="s">
        <v>147</v>
      </c>
      <c r="J315" s="11" t="s">
        <v>228</v>
      </c>
      <c r="K315" s="11" t="s">
        <v>229</v>
      </c>
      <c r="L315" s="12" t="s">
        <v>267</v>
      </c>
    </row>
    <row r="316" spans="1:12" ht="18.600000000000001" thickBot="1" x14ac:dyDescent="0.5">
      <c r="A316" s="15" t="s">
        <v>222</v>
      </c>
      <c r="B316" s="151" t="s">
        <v>189</v>
      </c>
      <c r="C316" s="5"/>
      <c r="D316" s="180" t="s">
        <v>147</v>
      </c>
      <c r="E316" s="6"/>
      <c r="F316" s="6"/>
      <c r="G316" s="7"/>
      <c r="H316" s="5"/>
      <c r="I316" s="40" t="s">
        <v>147</v>
      </c>
      <c r="J316" s="6"/>
      <c r="K316" s="6"/>
      <c r="L316" s="7"/>
    </row>
    <row r="317" spans="1:12" ht="18.600000000000001" thickBot="1" x14ac:dyDescent="0.5">
      <c r="A317" s="15" t="s">
        <v>222</v>
      </c>
      <c r="B317" s="152" t="s">
        <v>268</v>
      </c>
      <c r="C317" s="8">
        <v>2</v>
      </c>
      <c r="D317" s="180" t="s">
        <v>147</v>
      </c>
      <c r="E317" s="1" t="s">
        <v>225</v>
      </c>
      <c r="G317" s="9">
        <v>86</v>
      </c>
      <c r="H317" s="8">
        <v>18</v>
      </c>
      <c r="I317" s="40" t="s">
        <v>147</v>
      </c>
      <c r="J317" s="1" t="s">
        <v>223</v>
      </c>
      <c r="K317" s="1" t="s">
        <v>246</v>
      </c>
      <c r="L317" s="9">
        <v>26</v>
      </c>
    </row>
    <row r="318" spans="1:12" ht="18.600000000000001" thickBot="1" x14ac:dyDescent="0.5">
      <c r="A318" s="15" t="s">
        <v>222</v>
      </c>
      <c r="B318" s="153" t="s">
        <v>191</v>
      </c>
      <c r="C318" s="10"/>
      <c r="D318" s="180" t="s">
        <v>147</v>
      </c>
      <c r="E318" s="11"/>
      <c r="F318" s="11"/>
      <c r="G318" s="12"/>
      <c r="H318" s="10">
        <v>6</v>
      </c>
      <c r="I318" s="40" t="s">
        <v>147</v>
      </c>
      <c r="J318" s="11" t="s">
        <v>226</v>
      </c>
      <c r="K318" s="11"/>
      <c r="L318" s="12" t="s">
        <v>241</v>
      </c>
    </row>
    <row r="319" spans="1:12" ht="18.600000000000001" thickBot="1" x14ac:dyDescent="0.5">
      <c r="A319" s="15" t="s">
        <v>222</v>
      </c>
      <c r="B319" s="151" t="s">
        <v>191</v>
      </c>
      <c r="C319" s="5">
        <v>9</v>
      </c>
      <c r="D319" s="180" t="s">
        <v>147</v>
      </c>
      <c r="E319" s="6" t="s">
        <v>228</v>
      </c>
      <c r="F319" s="6" t="s">
        <v>230</v>
      </c>
      <c r="G319" s="7">
        <v>23</v>
      </c>
      <c r="H319" s="5">
        <v>4</v>
      </c>
      <c r="I319" s="40" t="s">
        <v>169</v>
      </c>
      <c r="J319" s="6" t="s">
        <v>224</v>
      </c>
      <c r="K319" s="6" t="s">
        <v>229</v>
      </c>
      <c r="L319" s="7">
        <v>6</v>
      </c>
    </row>
    <row r="320" spans="1:12" ht="18.600000000000001" thickBot="1" x14ac:dyDescent="0.5">
      <c r="A320" s="15" t="s">
        <v>222</v>
      </c>
      <c r="B320" s="152" t="s">
        <v>191</v>
      </c>
      <c r="C320" s="8" t="s">
        <v>231</v>
      </c>
      <c r="D320" s="180" t="s">
        <v>147</v>
      </c>
      <c r="E320" s="1" t="s">
        <v>249</v>
      </c>
      <c r="H320" s="8" t="s">
        <v>242</v>
      </c>
      <c r="I320" s="40" t="s">
        <v>147</v>
      </c>
    </row>
    <row r="321" spans="1:12" ht="18.600000000000001" thickBot="1" x14ac:dyDescent="0.5">
      <c r="A321" s="15" t="s">
        <v>222</v>
      </c>
      <c r="B321" s="153" t="s">
        <v>191</v>
      </c>
      <c r="C321" s="10"/>
      <c r="D321" s="180" t="s">
        <v>147</v>
      </c>
      <c r="E321" s="11"/>
      <c r="F321" s="11"/>
      <c r="G321" s="12"/>
      <c r="H321" s="10"/>
      <c r="I321" s="40" t="s">
        <v>147</v>
      </c>
      <c r="J321" s="11"/>
      <c r="K321" s="11"/>
      <c r="L321" s="12"/>
    </row>
    <row r="322" spans="1:12" ht="18.600000000000001" thickBot="1" x14ac:dyDescent="0.5">
      <c r="A322" s="15" t="s">
        <v>222</v>
      </c>
      <c r="B322" s="151" t="s">
        <v>269</v>
      </c>
      <c r="C322" s="5">
        <v>2</v>
      </c>
      <c r="D322" s="180" t="s">
        <v>147</v>
      </c>
      <c r="E322" s="6" t="s">
        <v>225</v>
      </c>
      <c r="F322" s="6"/>
      <c r="G322" s="7">
        <v>18</v>
      </c>
      <c r="H322" s="5">
        <v>10</v>
      </c>
      <c r="I322" s="40" t="s">
        <v>147</v>
      </c>
      <c r="J322" s="6" t="s">
        <v>223</v>
      </c>
      <c r="K322" s="6" t="s">
        <v>228</v>
      </c>
      <c r="L322" s="7">
        <v>26</v>
      </c>
    </row>
    <row r="323" spans="1:12" ht="18.600000000000001" thickBot="1" x14ac:dyDescent="0.5">
      <c r="A323" s="15" t="s">
        <v>222</v>
      </c>
      <c r="B323" s="152" t="s">
        <v>192</v>
      </c>
      <c r="D323" s="180" t="s">
        <v>147</v>
      </c>
      <c r="H323" s="8">
        <v>6</v>
      </c>
      <c r="I323" s="40" t="s">
        <v>147</v>
      </c>
      <c r="J323" s="1" t="s">
        <v>226</v>
      </c>
      <c r="L323" s="9">
        <v>51</v>
      </c>
    </row>
    <row r="324" spans="1:12" ht="18.600000000000001" thickBot="1" x14ac:dyDescent="0.5">
      <c r="A324" s="15" t="s">
        <v>222</v>
      </c>
      <c r="B324" s="153" t="s">
        <v>192</v>
      </c>
      <c r="C324" s="10">
        <v>2</v>
      </c>
      <c r="D324" s="180" t="s">
        <v>147</v>
      </c>
      <c r="E324" s="11" t="s">
        <v>227</v>
      </c>
      <c r="F324" s="11" t="s">
        <v>246</v>
      </c>
      <c r="G324" s="12">
        <v>99</v>
      </c>
      <c r="H324" s="10">
        <v>8</v>
      </c>
      <c r="I324" s="40">
        <v>51</v>
      </c>
      <c r="J324" s="11" t="s">
        <v>224</v>
      </c>
      <c r="K324" s="11"/>
      <c r="L324" s="12">
        <v>66</v>
      </c>
    </row>
    <row r="325" spans="1:12" ht="18.600000000000001" thickBot="1" x14ac:dyDescent="0.5">
      <c r="A325" s="15" t="s">
        <v>222</v>
      </c>
      <c r="B325" s="151" t="s">
        <v>192</v>
      </c>
      <c r="C325" s="5">
        <v>14</v>
      </c>
      <c r="D325" s="180" t="s">
        <v>147</v>
      </c>
      <c r="E325" s="6" t="s">
        <v>226</v>
      </c>
      <c r="F325" s="6" t="s">
        <v>235</v>
      </c>
      <c r="G325" s="7">
        <v>53</v>
      </c>
      <c r="H325" s="5"/>
      <c r="I325" s="40" t="s">
        <v>147</v>
      </c>
      <c r="J325" s="6"/>
      <c r="K325" s="6"/>
      <c r="L325" s="7"/>
    </row>
    <row r="326" spans="1:12" ht="18.600000000000001" thickBot="1" x14ac:dyDescent="0.5">
      <c r="A326" s="15" t="s">
        <v>222</v>
      </c>
      <c r="B326" s="152" t="s">
        <v>192</v>
      </c>
      <c r="C326" s="8">
        <v>9</v>
      </c>
      <c r="D326" s="180">
        <v>53</v>
      </c>
      <c r="E326" s="1" t="s">
        <v>224</v>
      </c>
      <c r="F326" s="1" t="s">
        <v>229</v>
      </c>
      <c r="G326" s="9" t="s">
        <v>255</v>
      </c>
      <c r="I326" s="40" t="s">
        <v>147</v>
      </c>
    </row>
    <row r="327" spans="1:12" ht="18.600000000000001" thickBot="1" x14ac:dyDescent="0.5">
      <c r="A327" s="15" t="s">
        <v>222</v>
      </c>
      <c r="B327" s="153" t="s">
        <v>192</v>
      </c>
      <c r="C327" s="10"/>
      <c r="D327" s="180" t="s">
        <v>147</v>
      </c>
      <c r="E327" s="11"/>
      <c r="F327" s="11"/>
      <c r="G327" s="12"/>
      <c r="H327" s="10"/>
      <c r="I327" s="40" t="s">
        <v>147</v>
      </c>
      <c r="J327" s="11"/>
      <c r="K327" s="11"/>
      <c r="L327" s="12"/>
    </row>
    <row r="328" spans="1:12" ht="18.600000000000001" thickBot="1" x14ac:dyDescent="0.5">
      <c r="A328" s="15" t="s">
        <v>222</v>
      </c>
      <c r="B328" s="151" t="s">
        <v>270</v>
      </c>
      <c r="C328" s="5"/>
      <c r="D328" s="180" t="s">
        <v>147</v>
      </c>
      <c r="E328" s="6"/>
      <c r="F328" s="6"/>
      <c r="G328" s="7"/>
      <c r="H328" s="5">
        <v>6</v>
      </c>
      <c r="I328" s="40" t="s">
        <v>147</v>
      </c>
      <c r="J328" s="6" t="s">
        <v>225</v>
      </c>
      <c r="K328" s="6" t="s">
        <v>229</v>
      </c>
      <c r="L328" s="7"/>
    </row>
    <row r="329" spans="1:12" ht="18.600000000000001" thickBot="1" x14ac:dyDescent="0.5">
      <c r="A329" s="15" t="s">
        <v>222</v>
      </c>
      <c r="B329" s="152" t="s">
        <v>193</v>
      </c>
      <c r="D329" s="180" t="s">
        <v>147</v>
      </c>
      <c r="I329" s="40" t="s">
        <v>147</v>
      </c>
    </row>
    <row r="330" spans="1:12" ht="18.600000000000001" thickBot="1" x14ac:dyDescent="0.5">
      <c r="A330" s="15" t="s">
        <v>222</v>
      </c>
      <c r="B330" s="153" t="s">
        <v>271</v>
      </c>
      <c r="C330" s="10">
        <v>5</v>
      </c>
      <c r="D330" s="180" t="s">
        <v>147</v>
      </c>
      <c r="E330" s="11" t="s">
        <v>225</v>
      </c>
      <c r="F330" s="11" t="s">
        <v>229</v>
      </c>
      <c r="G330" s="12" t="s">
        <v>267</v>
      </c>
      <c r="H330" s="10"/>
      <c r="I330" s="40" t="s">
        <v>147</v>
      </c>
      <c r="J330" s="11"/>
      <c r="K330" s="11"/>
      <c r="L330" s="12"/>
    </row>
    <row r="331" spans="1:12" ht="18.600000000000001" thickBot="1" x14ac:dyDescent="0.5">
      <c r="A331" s="15" t="s">
        <v>222</v>
      </c>
      <c r="B331" s="151" t="s">
        <v>195</v>
      </c>
      <c r="C331" s="5"/>
      <c r="D331" s="180" t="s">
        <v>147</v>
      </c>
      <c r="E331" s="6"/>
      <c r="F331" s="6"/>
      <c r="G331" s="7"/>
      <c r="H331" s="5"/>
      <c r="I331" s="40" t="s">
        <v>147</v>
      </c>
      <c r="J331" s="6"/>
      <c r="K331" s="6"/>
      <c r="L331" s="7"/>
    </row>
    <row r="332" spans="1:12" ht="18.600000000000001" thickBot="1" x14ac:dyDescent="0.5">
      <c r="A332" s="15" t="s">
        <v>222</v>
      </c>
      <c r="B332" s="152" t="s">
        <v>272</v>
      </c>
      <c r="C332" s="8">
        <v>8</v>
      </c>
      <c r="D332" s="180" t="s">
        <v>147</v>
      </c>
      <c r="E332" s="1" t="s">
        <v>223</v>
      </c>
      <c r="F332" s="1" t="s">
        <v>228</v>
      </c>
      <c r="G332" s="9">
        <v>36</v>
      </c>
      <c r="H332" s="8">
        <v>8</v>
      </c>
      <c r="I332" s="40" t="s">
        <v>147</v>
      </c>
      <c r="J332" s="1" t="s">
        <v>225</v>
      </c>
      <c r="L332" s="9">
        <v>15</v>
      </c>
    </row>
    <row r="333" spans="1:12" ht="18.600000000000001" thickBot="1" x14ac:dyDescent="0.5">
      <c r="A333" s="15" t="s">
        <v>222</v>
      </c>
      <c r="B333" s="153" t="s">
        <v>196</v>
      </c>
      <c r="C333" s="10">
        <v>13</v>
      </c>
      <c r="D333" s="180" t="s">
        <v>147</v>
      </c>
      <c r="E333" s="11" t="s">
        <v>226</v>
      </c>
      <c r="F333" s="11"/>
      <c r="G333" s="12" t="s">
        <v>241</v>
      </c>
      <c r="H333" s="10"/>
      <c r="I333" s="40" t="s">
        <v>147</v>
      </c>
      <c r="J333" s="11"/>
      <c r="K333" s="11"/>
      <c r="L333" s="12"/>
    </row>
    <row r="334" spans="1:12" ht="18.600000000000001" thickBot="1" x14ac:dyDescent="0.5">
      <c r="A334" s="15" t="s">
        <v>222</v>
      </c>
      <c r="B334" s="151" t="s">
        <v>196</v>
      </c>
      <c r="C334" s="5">
        <v>14</v>
      </c>
      <c r="D334" s="180" t="s">
        <v>169</v>
      </c>
      <c r="E334" s="6" t="s">
        <v>224</v>
      </c>
      <c r="F334" s="6" t="s">
        <v>229</v>
      </c>
      <c r="G334" s="7"/>
      <c r="H334" s="5"/>
      <c r="I334" s="40" t="s">
        <v>147</v>
      </c>
      <c r="J334" s="6"/>
      <c r="K334" s="6"/>
      <c r="L334" s="7"/>
    </row>
    <row r="335" spans="1:12" ht="18.600000000000001" thickBot="1" x14ac:dyDescent="0.5">
      <c r="A335" s="15" t="s">
        <v>222</v>
      </c>
      <c r="B335" s="152" t="s">
        <v>196</v>
      </c>
      <c r="C335" s="8" t="s">
        <v>242</v>
      </c>
      <c r="D335" s="180" t="s">
        <v>147</v>
      </c>
      <c r="H335" s="8" t="s">
        <v>243</v>
      </c>
      <c r="I335" s="40" t="s">
        <v>147</v>
      </c>
      <c r="J335" s="1" t="s">
        <v>244</v>
      </c>
    </row>
    <row r="336" spans="1:12" ht="18.600000000000001" thickBot="1" x14ac:dyDescent="0.5">
      <c r="A336" s="15" t="s">
        <v>222</v>
      </c>
      <c r="B336" s="153" t="s">
        <v>196</v>
      </c>
      <c r="C336" s="10"/>
      <c r="D336" s="180" t="s">
        <v>147</v>
      </c>
      <c r="E336" s="11"/>
      <c r="F336" s="11"/>
      <c r="G336" s="12"/>
      <c r="H336" s="10"/>
      <c r="I336" s="40" t="s">
        <v>147</v>
      </c>
      <c r="J336" s="11"/>
      <c r="K336" s="11"/>
      <c r="L336" s="12"/>
    </row>
    <row r="337" spans="1:12" ht="18.600000000000001" thickBot="1" x14ac:dyDescent="0.5">
      <c r="A337" s="15" t="s">
        <v>222</v>
      </c>
      <c r="B337" s="151" t="s">
        <v>273</v>
      </c>
      <c r="C337" s="5">
        <v>9</v>
      </c>
      <c r="D337" s="180" t="s">
        <v>147</v>
      </c>
      <c r="E337" s="6" t="s">
        <v>223</v>
      </c>
      <c r="F337" s="6" t="s">
        <v>228</v>
      </c>
      <c r="G337" s="7">
        <v>37</v>
      </c>
      <c r="H337" s="5">
        <v>8</v>
      </c>
      <c r="I337" s="40" t="s">
        <v>147</v>
      </c>
      <c r="J337" s="6" t="s">
        <v>225</v>
      </c>
      <c r="K337" s="6"/>
      <c r="L337" s="7">
        <v>68</v>
      </c>
    </row>
    <row r="338" spans="1:12" ht="18.600000000000001" thickBot="1" x14ac:dyDescent="0.5">
      <c r="A338" s="15" t="s">
        <v>222</v>
      </c>
      <c r="B338" s="152" t="s">
        <v>197</v>
      </c>
      <c r="C338" s="8">
        <v>13</v>
      </c>
      <c r="D338" s="180" t="s">
        <v>147</v>
      </c>
      <c r="E338" s="1" t="s">
        <v>226</v>
      </c>
      <c r="G338" s="9">
        <v>51</v>
      </c>
      <c r="I338" s="40" t="s">
        <v>147</v>
      </c>
    </row>
    <row r="339" spans="1:12" ht="18.600000000000001" thickBot="1" x14ac:dyDescent="0.5">
      <c r="A339" s="15" t="s">
        <v>222</v>
      </c>
      <c r="B339" s="153" t="s">
        <v>197</v>
      </c>
      <c r="C339" s="10">
        <v>9</v>
      </c>
      <c r="D339" s="180">
        <v>51</v>
      </c>
      <c r="E339" s="11" t="s">
        <v>224</v>
      </c>
      <c r="F339" s="11" t="s">
        <v>230</v>
      </c>
      <c r="G339" s="12">
        <v>2</v>
      </c>
      <c r="H339" s="10">
        <v>4</v>
      </c>
      <c r="I339" s="40" t="s">
        <v>147</v>
      </c>
      <c r="J339" s="11" t="s">
        <v>228</v>
      </c>
      <c r="K339" s="11" t="s">
        <v>229</v>
      </c>
      <c r="L339" s="12" t="s">
        <v>264</v>
      </c>
    </row>
    <row r="340" spans="1:12" ht="18.600000000000001" thickBot="1" x14ac:dyDescent="0.5">
      <c r="A340" s="15" t="s">
        <v>222</v>
      </c>
      <c r="B340" s="151" t="s">
        <v>197</v>
      </c>
      <c r="C340" s="5"/>
      <c r="D340" s="180" t="s">
        <v>147</v>
      </c>
      <c r="E340" s="6"/>
      <c r="F340" s="6"/>
      <c r="G340" s="7"/>
      <c r="H340" s="5"/>
      <c r="I340" s="40" t="s">
        <v>147</v>
      </c>
      <c r="J340" s="6"/>
      <c r="K340" s="6"/>
      <c r="L340" s="7"/>
    </row>
    <row r="341" spans="1:12" ht="18.600000000000001" thickBot="1" x14ac:dyDescent="0.5">
      <c r="A341" s="15" t="s">
        <v>222</v>
      </c>
      <c r="B341" s="152" t="s">
        <v>274</v>
      </c>
      <c r="C341" s="8">
        <v>13</v>
      </c>
      <c r="D341" s="180" t="s">
        <v>147</v>
      </c>
      <c r="E341" s="1" t="s">
        <v>225</v>
      </c>
      <c r="G341" s="9">
        <v>11</v>
      </c>
      <c r="H341" s="8">
        <v>8</v>
      </c>
      <c r="I341" s="40" t="s">
        <v>147</v>
      </c>
      <c r="J341" s="1" t="s">
        <v>223</v>
      </c>
      <c r="K341" s="1" t="s">
        <v>224</v>
      </c>
      <c r="L341" s="9">
        <v>32</v>
      </c>
    </row>
    <row r="342" spans="1:12" ht="18.600000000000001" thickBot="1" x14ac:dyDescent="0.5">
      <c r="A342" s="15" t="s">
        <v>222</v>
      </c>
      <c r="B342" s="153" t="s">
        <v>200</v>
      </c>
      <c r="C342" s="10"/>
      <c r="D342" s="180" t="s">
        <v>147</v>
      </c>
      <c r="E342" s="11"/>
      <c r="F342" s="11"/>
      <c r="G342" s="12"/>
      <c r="H342" s="10">
        <v>6</v>
      </c>
      <c r="I342" s="40" t="s">
        <v>147</v>
      </c>
      <c r="J342" s="11" t="s">
        <v>226</v>
      </c>
      <c r="K342" s="11"/>
      <c r="L342" s="12">
        <v>11</v>
      </c>
    </row>
    <row r="343" spans="1:12" ht="18.600000000000001" thickBot="1" x14ac:dyDescent="0.5">
      <c r="A343" s="15" t="s">
        <v>222</v>
      </c>
      <c r="B343" s="151" t="s">
        <v>200</v>
      </c>
      <c r="C343" s="5"/>
      <c r="D343" s="180" t="s">
        <v>147</v>
      </c>
      <c r="E343" s="6"/>
      <c r="F343" s="6"/>
      <c r="G343" s="7"/>
      <c r="H343" s="5">
        <v>18</v>
      </c>
      <c r="I343" s="40">
        <v>11</v>
      </c>
      <c r="J343" s="6" t="s">
        <v>224</v>
      </c>
      <c r="K343" s="6" t="s">
        <v>230</v>
      </c>
      <c r="L343" s="7">
        <v>75</v>
      </c>
    </row>
    <row r="344" spans="1:12" ht="18.600000000000001" thickBot="1" x14ac:dyDescent="0.5">
      <c r="A344" s="15" t="s">
        <v>222</v>
      </c>
      <c r="B344" s="152" t="s">
        <v>200</v>
      </c>
      <c r="D344" s="180" t="s">
        <v>147</v>
      </c>
      <c r="I344" s="40" t="s">
        <v>147</v>
      </c>
    </row>
    <row r="345" spans="1:12" ht="18.600000000000001" thickBot="1" x14ac:dyDescent="0.5">
      <c r="A345" s="15" t="s">
        <v>222</v>
      </c>
      <c r="B345" s="153" t="s">
        <v>275</v>
      </c>
      <c r="C345" s="10">
        <v>9</v>
      </c>
      <c r="D345" s="180" t="s">
        <v>147</v>
      </c>
      <c r="E345" s="11" t="s">
        <v>223</v>
      </c>
      <c r="F345" s="11" t="s">
        <v>224</v>
      </c>
      <c r="G345" s="12">
        <v>32</v>
      </c>
      <c r="H345" s="10">
        <v>18</v>
      </c>
      <c r="I345" s="40" t="s">
        <v>147</v>
      </c>
      <c r="J345" s="11" t="s">
        <v>225</v>
      </c>
      <c r="K345" s="11"/>
      <c r="L345" s="12">
        <v>11</v>
      </c>
    </row>
    <row r="346" spans="1:12" ht="18.600000000000001" thickBot="1" x14ac:dyDescent="0.5">
      <c r="A346" s="15" t="s">
        <v>222</v>
      </c>
      <c r="B346" s="151" t="s">
        <v>202</v>
      </c>
      <c r="C346" s="5">
        <v>13</v>
      </c>
      <c r="D346" s="180" t="s">
        <v>147</v>
      </c>
      <c r="E346" s="6" t="s">
        <v>226</v>
      </c>
      <c r="F346" s="6"/>
      <c r="G346" s="7">
        <v>22</v>
      </c>
      <c r="H346" s="5"/>
      <c r="I346" s="40" t="s">
        <v>147</v>
      </c>
      <c r="J346" s="6"/>
      <c r="K346" s="6"/>
      <c r="L346" s="7"/>
    </row>
    <row r="347" spans="1:12" ht="18.600000000000001" thickBot="1" x14ac:dyDescent="0.5">
      <c r="A347" s="15" t="s">
        <v>222</v>
      </c>
      <c r="B347" s="152" t="s">
        <v>202</v>
      </c>
      <c r="C347" s="8">
        <v>2</v>
      </c>
      <c r="D347" s="180">
        <v>22</v>
      </c>
      <c r="E347" s="1" t="s">
        <v>224</v>
      </c>
      <c r="G347" s="9">
        <v>17</v>
      </c>
      <c r="H347" s="8">
        <v>6</v>
      </c>
      <c r="I347" s="40" t="s">
        <v>147</v>
      </c>
      <c r="J347" s="1" t="s">
        <v>227</v>
      </c>
      <c r="K347" s="1" t="s">
        <v>246</v>
      </c>
      <c r="L347" s="9">
        <v>88</v>
      </c>
    </row>
    <row r="348" spans="1:12" ht="18.600000000000001" thickBot="1" x14ac:dyDescent="0.5">
      <c r="A348" s="15" t="s">
        <v>222</v>
      </c>
      <c r="B348" s="153" t="s">
        <v>202</v>
      </c>
      <c r="C348" s="10"/>
      <c r="D348" s="180" t="s">
        <v>147</v>
      </c>
      <c r="E348" s="11"/>
      <c r="F348" s="11"/>
      <c r="G348" s="12"/>
      <c r="H348" s="10">
        <v>8</v>
      </c>
      <c r="I348" s="40" t="s">
        <v>147</v>
      </c>
      <c r="J348" s="11" t="s">
        <v>226</v>
      </c>
      <c r="K348" s="11" t="s">
        <v>235</v>
      </c>
      <c r="L348" s="12">
        <v>53</v>
      </c>
    </row>
    <row r="349" spans="1:12" ht="18.600000000000001" thickBot="1" x14ac:dyDescent="0.5">
      <c r="A349" s="15" t="s">
        <v>222</v>
      </c>
      <c r="B349" s="151" t="s">
        <v>202</v>
      </c>
      <c r="C349" s="5">
        <v>17</v>
      </c>
      <c r="D349" s="180" t="s">
        <v>147</v>
      </c>
      <c r="E349" s="6" t="s">
        <v>228</v>
      </c>
      <c r="F349" s="6" t="s">
        <v>226</v>
      </c>
      <c r="G349" s="7">
        <v>72</v>
      </c>
      <c r="H349" s="5">
        <v>9</v>
      </c>
      <c r="I349" s="40">
        <v>53</v>
      </c>
      <c r="J349" s="6" t="s">
        <v>224</v>
      </c>
      <c r="K349" s="6"/>
      <c r="L349" s="7">
        <v>7</v>
      </c>
    </row>
    <row r="350" spans="1:12" ht="18.600000000000001" thickBot="1" x14ac:dyDescent="0.5">
      <c r="A350" s="15" t="s">
        <v>222</v>
      </c>
      <c r="B350" s="152" t="s">
        <v>202</v>
      </c>
      <c r="C350" s="8">
        <v>2</v>
      </c>
      <c r="D350" s="180" t="s">
        <v>147</v>
      </c>
      <c r="E350" s="1" t="s">
        <v>227</v>
      </c>
      <c r="F350" s="1" t="s">
        <v>246</v>
      </c>
      <c r="G350" s="9">
        <v>98</v>
      </c>
      <c r="I350" s="40" t="s">
        <v>147</v>
      </c>
    </row>
    <row r="351" spans="1:12" ht="18.600000000000001" thickBot="1" x14ac:dyDescent="0.5">
      <c r="A351" s="15" t="s">
        <v>222</v>
      </c>
      <c r="B351" s="153" t="s">
        <v>202</v>
      </c>
      <c r="C351" s="10">
        <v>13</v>
      </c>
      <c r="D351" s="180" t="s">
        <v>147</v>
      </c>
      <c r="E351" s="11" t="s">
        <v>226</v>
      </c>
      <c r="F351" s="11"/>
      <c r="G351" s="12">
        <v>53</v>
      </c>
      <c r="H351" s="10"/>
      <c r="I351" s="40" t="s">
        <v>147</v>
      </c>
      <c r="J351" s="11"/>
      <c r="K351" s="11"/>
      <c r="L351" s="12"/>
    </row>
    <row r="352" spans="1:12" ht="18.600000000000001" thickBot="1" x14ac:dyDescent="0.5">
      <c r="A352" s="15" t="s">
        <v>222</v>
      </c>
      <c r="B352" s="151" t="s">
        <v>202</v>
      </c>
      <c r="C352" s="5">
        <v>14</v>
      </c>
      <c r="D352" s="180">
        <v>53</v>
      </c>
      <c r="E352" s="6" t="s">
        <v>224</v>
      </c>
      <c r="F352" s="6" t="s">
        <v>230</v>
      </c>
      <c r="G352" s="7"/>
      <c r="H352" s="5">
        <v>4</v>
      </c>
      <c r="I352" s="40" t="s">
        <v>147</v>
      </c>
      <c r="J352" s="6" t="s">
        <v>228</v>
      </c>
      <c r="K352" s="6" t="s">
        <v>229</v>
      </c>
      <c r="L352" s="7" t="s">
        <v>264</v>
      </c>
    </row>
    <row r="353" spans="1:12" ht="18.600000000000001" thickBot="1" x14ac:dyDescent="0.5">
      <c r="A353" s="15" t="s">
        <v>222</v>
      </c>
      <c r="B353" s="152" t="s">
        <v>202</v>
      </c>
      <c r="D353" s="180" t="s">
        <v>147</v>
      </c>
      <c r="I353" s="40" t="s">
        <v>147</v>
      </c>
    </row>
    <row r="354" spans="1:12" ht="18.600000000000001" thickBot="1" x14ac:dyDescent="0.5">
      <c r="A354" s="15" t="s">
        <v>222</v>
      </c>
      <c r="B354" s="153" t="s">
        <v>276</v>
      </c>
      <c r="C354" s="10">
        <v>9</v>
      </c>
      <c r="D354" s="180" t="s">
        <v>147</v>
      </c>
      <c r="E354" s="11" t="s">
        <v>225</v>
      </c>
      <c r="F354" s="11" t="s">
        <v>230</v>
      </c>
      <c r="G354" s="12">
        <v>65</v>
      </c>
      <c r="H354" s="10">
        <v>8</v>
      </c>
      <c r="I354" s="40" t="s">
        <v>147</v>
      </c>
      <c r="J354" s="11" t="s">
        <v>223</v>
      </c>
      <c r="K354" s="11" t="s">
        <v>229</v>
      </c>
      <c r="L354" s="12"/>
    </row>
    <row r="355" spans="1:12" ht="18.600000000000001" thickBot="1" x14ac:dyDescent="0.5">
      <c r="A355" s="15" t="s">
        <v>222</v>
      </c>
      <c r="B355" s="151" t="s">
        <v>203</v>
      </c>
      <c r="C355" s="5" t="s">
        <v>243</v>
      </c>
      <c r="D355" s="180" t="s">
        <v>147</v>
      </c>
      <c r="E355" s="6" t="s">
        <v>277</v>
      </c>
      <c r="F355" s="6"/>
      <c r="G355" s="7"/>
      <c r="H355" s="5" t="s">
        <v>260</v>
      </c>
      <c r="I355" s="40" t="s">
        <v>147</v>
      </c>
      <c r="J355" s="6"/>
      <c r="K355" s="6"/>
      <c r="L355" s="7"/>
    </row>
    <row r="356" spans="1:12" ht="18.600000000000001" thickBot="1" x14ac:dyDescent="0.5">
      <c r="A356" s="15" t="s">
        <v>222</v>
      </c>
      <c r="B356" s="152" t="s">
        <v>203</v>
      </c>
      <c r="D356" s="180" t="s">
        <v>147</v>
      </c>
      <c r="I356" s="40" t="s">
        <v>147</v>
      </c>
    </row>
    <row r="357" spans="1:12" ht="18.600000000000001" thickBot="1" x14ac:dyDescent="0.5">
      <c r="A357" s="15" t="s">
        <v>222</v>
      </c>
      <c r="B357" s="153" t="s">
        <v>278</v>
      </c>
      <c r="C357" s="10">
        <v>9</v>
      </c>
      <c r="D357" s="180" t="s">
        <v>147</v>
      </c>
      <c r="E357" s="11" t="s">
        <v>225</v>
      </c>
      <c r="F357" s="11" t="s">
        <v>230</v>
      </c>
      <c r="G357" s="12">
        <v>61</v>
      </c>
      <c r="H357" s="10"/>
      <c r="I357" s="40" t="s">
        <v>147</v>
      </c>
      <c r="J357" s="11"/>
      <c r="K357" s="11"/>
      <c r="L357" s="12"/>
    </row>
    <row r="358" spans="1:12" ht="18.600000000000001" thickBot="1" x14ac:dyDescent="0.5">
      <c r="A358" s="15" t="s">
        <v>222</v>
      </c>
      <c r="B358" s="151" t="s">
        <v>204</v>
      </c>
      <c r="C358" s="5" t="s">
        <v>243</v>
      </c>
      <c r="D358" s="180" t="s">
        <v>147</v>
      </c>
      <c r="E358" s="6" t="s">
        <v>277</v>
      </c>
      <c r="F358" s="6"/>
      <c r="G358" s="7"/>
      <c r="H358" s="5" t="s">
        <v>260</v>
      </c>
      <c r="I358" s="40" t="s">
        <v>147</v>
      </c>
      <c r="J358" s="6"/>
      <c r="K358" s="6"/>
      <c r="L358" s="7"/>
    </row>
    <row r="359" spans="1:12" ht="18.600000000000001" thickBot="1" x14ac:dyDescent="0.5">
      <c r="A359" s="15" t="s">
        <v>222</v>
      </c>
      <c r="B359" s="152" t="s">
        <v>204</v>
      </c>
      <c r="D359" s="180" t="s">
        <v>147</v>
      </c>
      <c r="H359" s="8" t="s">
        <v>279</v>
      </c>
      <c r="I359" s="40" t="s">
        <v>147</v>
      </c>
    </row>
    <row r="360" spans="1:12" ht="18.600000000000001" thickBot="1" x14ac:dyDescent="0.5">
      <c r="A360" s="15" t="s">
        <v>222</v>
      </c>
      <c r="B360" s="153" t="s">
        <v>280</v>
      </c>
      <c r="C360" s="10">
        <v>9</v>
      </c>
      <c r="D360" s="180" t="s">
        <v>147</v>
      </c>
      <c r="E360" s="11" t="s">
        <v>225</v>
      </c>
      <c r="F360" s="11" t="s">
        <v>229</v>
      </c>
      <c r="G360" s="12" t="s">
        <v>252</v>
      </c>
      <c r="H360" s="10"/>
      <c r="I360" s="40" t="s">
        <v>147</v>
      </c>
      <c r="J360" s="11"/>
      <c r="K360" s="11"/>
      <c r="L360" s="12"/>
    </row>
    <row r="361" spans="1:12" ht="18.600000000000001" thickBot="1" x14ac:dyDescent="0.5">
      <c r="A361" s="15" t="s">
        <v>222</v>
      </c>
      <c r="B361" s="151" t="s">
        <v>205</v>
      </c>
      <c r="C361" s="5"/>
      <c r="D361" s="180" t="s">
        <v>147</v>
      </c>
      <c r="E361" s="6"/>
      <c r="F361" s="6"/>
      <c r="G361" s="7"/>
      <c r="H361" s="5"/>
      <c r="I361" s="40" t="s">
        <v>147</v>
      </c>
      <c r="J361" s="6"/>
      <c r="K361" s="6"/>
      <c r="L361" s="7"/>
    </row>
    <row r="362" spans="1:12" ht="18.600000000000001" thickBot="1" x14ac:dyDescent="0.5">
      <c r="A362" s="15" t="s">
        <v>222</v>
      </c>
      <c r="B362" s="152" t="s">
        <v>281</v>
      </c>
      <c r="D362" s="180" t="s">
        <v>147</v>
      </c>
      <c r="H362" s="8">
        <v>4</v>
      </c>
      <c r="I362" s="40" t="s">
        <v>147</v>
      </c>
      <c r="J362" s="1" t="s">
        <v>225</v>
      </c>
      <c r="K362" s="1" t="s">
        <v>229</v>
      </c>
      <c r="L362" s="9" t="s">
        <v>267</v>
      </c>
    </row>
    <row r="363" spans="1:12" ht="18.600000000000001" thickBot="1" x14ac:dyDescent="0.5">
      <c r="A363" s="15" t="s">
        <v>222</v>
      </c>
      <c r="B363" s="153" t="s">
        <v>206</v>
      </c>
      <c r="C363" s="10"/>
      <c r="D363" s="180" t="s">
        <v>147</v>
      </c>
      <c r="E363" s="11"/>
      <c r="F363" s="11"/>
      <c r="G363" s="12"/>
      <c r="H363" s="10"/>
      <c r="I363" s="40" t="s">
        <v>147</v>
      </c>
      <c r="J363" s="11"/>
      <c r="K363" s="11"/>
      <c r="L363" s="12"/>
    </row>
    <row r="364" spans="1:12" ht="18.600000000000001" thickBot="1" x14ac:dyDescent="0.5">
      <c r="A364" s="15" t="s">
        <v>222</v>
      </c>
      <c r="B364" s="151" t="s">
        <v>282</v>
      </c>
      <c r="C364" s="5">
        <v>17</v>
      </c>
      <c r="D364" s="180" t="s">
        <v>147</v>
      </c>
      <c r="E364" s="6" t="s">
        <v>225</v>
      </c>
      <c r="F364" s="6"/>
      <c r="G364" s="7">
        <v>54</v>
      </c>
      <c r="H364" s="5">
        <v>9</v>
      </c>
      <c r="I364" s="40" t="s">
        <v>147</v>
      </c>
      <c r="J364" s="6" t="s">
        <v>223</v>
      </c>
      <c r="K364" s="6" t="s">
        <v>224</v>
      </c>
      <c r="L364" s="7">
        <v>31</v>
      </c>
    </row>
    <row r="365" spans="1:12" ht="18.600000000000001" thickBot="1" x14ac:dyDescent="0.5">
      <c r="A365" s="15" t="s">
        <v>222</v>
      </c>
      <c r="B365" s="152" t="s">
        <v>207</v>
      </c>
      <c r="D365" s="180" t="s">
        <v>147</v>
      </c>
      <c r="H365" s="8">
        <v>6</v>
      </c>
      <c r="I365" s="40" t="s">
        <v>147</v>
      </c>
      <c r="J365" s="1" t="s">
        <v>226</v>
      </c>
      <c r="L365" s="9">
        <v>22</v>
      </c>
    </row>
    <row r="366" spans="1:12" ht="18.600000000000001" thickBot="1" x14ac:dyDescent="0.5">
      <c r="A366" s="15" t="s">
        <v>222</v>
      </c>
      <c r="B366" s="153" t="s">
        <v>207</v>
      </c>
      <c r="C366" s="10">
        <v>5</v>
      </c>
      <c r="D366" s="180" t="s">
        <v>147</v>
      </c>
      <c r="E366" s="11" t="s">
        <v>228</v>
      </c>
      <c r="F366" s="11" t="s">
        <v>230</v>
      </c>
      <c r="G366" s="12">
        <v>88</v>
      </c>
      <c r="H366" s="10">
        <v>8</v>
      </c>
      <c r="I366" s="40">
        <v>22</v>
      </c>
      <c r="J366" s="11" t="s">
        <v>224</v>
      </c>
      <c r="K366" s="11" t="s">
        <v>229</v>
      </c>
      <c r="L366" s="12">
        <v>6</v>
      </c>
    </row>
    <row r="367" spans="1:12" ht="18.600000000000001" thickBot="1" x14ac:dyDescent="0.5">
      <c r="A367" s="15" t="s">
        <v>222</v>
      </c>
      <c r="B367" s="151" t="s">
        <v>207</v>
      </c>
      <c r="C367" s="5" t="s">
        <v>260</v>
      </c>
      <c r="D367" s="180" t="s">
        <v>147</v>
      </c>
      <c r="E367" s="6" t="s">
        <v>249</v>
      </c>
      <c r="F367" s="6"/>
      <c r="G367" s="7"/>
      <c r="H367" s="5" t="s">
        <v>261</v>
      </c>
      <c r="I367" s="40" t="s">
        <v>147</v>
      </c>
      <c r="J367" s="6"/>
      <c r="K367" s="6"/>
      <c r="L367" s="7"/>
    </row>
    <row r="368" spans="1:12" ht="18.600000000000001" thickBot="1" x14ac:dyDescent="0.5">
      <c r="A368" s="15" t="s">
        <v>222</v>
      </c>
      <c r="B368" s="152" t="s">
        <v>207</v>
      </c>
      <c r="D368" s="180" t="s">
        <v>147</v>
      </c>
      <c r="I368" s="40" t="s">
        <v>147</v>
      </c>
    </row>
    <row r="369" spans="1:12" ht="18.600000000000001" thickBot="1" x14ac:dyDescent="0.5">
      <c r="A369" s="15" t="s">
        <v>222</v>
      </c>
      <c r="B369" s="153" t="s">
        <v>283</v>
      </c>
      <c r="C369" s="10">
        <v>17</v>
      </c>
      <c r="D369" s="180" t="s">
        <v>147</v>
      </c>
      <c r="E369" s="11" t="s">
        <v>225</v>
      </c>
      <c r="F369" s="11"/>
      <c r="G369" s="12">
        <v>75</v>
      </c>
      <c r="H369" s="10">
        <v>9</v>
      </c>
      <c r="I369" s="40" t="s">
        <v>147</v>
      </c>
      <c r="J369" s="11" t="s">
        <v>223</v>
      </c>
      <c r="K369" s="11" t="s">
        <v>246</v>
      </c>
      <c r="L369" s="12" t="s">
        <v>259</v>
      </c>
    </row>
    <row r="370" spans="1:12" ht="18.600000000000001" thickBot="1" x14ac:dyDescent="0.5">
      <c r="A370" s="15" t="s">
        <v>222</v>
      </c>
      <c r="B370" s="151" t="s">
        <v>208</v>
      </c>
      <c r="C370" s="5"/>
      <c r="D370" s="180" t="s">
        <v>147</v>
      </c>
      <c r="E370" s="6"/>
      <c r="F370" s="6"/>
      <c r="G370" s="7"/>
      <c r="H370" s="5">
        <v>4</v>
      </c>
      <c r="I370" s="40" t="s">
        <v>147</v>
      </c>
      <c r="J370" s="6" t="s">
        <v>226</v>
      </c>
      <c r="K370" s="6" t="s">
        <v>235</v>
      </c>
      <c r="L370" s="7">
        <v>33</v>
      </c>
    </row>
    <row r="371" spans="1:12" ht="18.600000000000001" thickBot="1" x14ac:dyDescent="0.5">
      <c r="A371" s="15" t="s">
        <v>222</v>
      </c>
      <c r="B371" s="152" t="s">
        <v>208</v>
      </c>
      <c r="C371" s="8">
        <v>5</v>
      </c>
      <c r="D371" s="180" t="s">
        <v>147</v>
      </c>
      <c r="E371" s="1" t="s">
        <v>228</v>
      </c>
      <c r="F371" s="1" t="s">
        <v>226</v>
      </c>
      <c r="G371" s="9">
        <v>38</v>
      </c>
      <c r="H371" s="8">
        <v>13</v>
      </c>
      <c r="I371" s="40">
        <v>33</v>
      </c>
      <c r="J371" s="1" t="s">
        <v>224</v>
      </c>
      <c r="L371" s="9">
        <v>3</v>
      </c>
    </row>
    <row r="372" spans="1:12" ht="18.600000000000001" thickBot="1" x14ac:dyDescent="0.5">
      <c r="A372" s="15" t="s">
        <v>222</v>
      </c>
      <c r="B372" s="153" t="s">
        <v>208</v>
      </c>
      <c r="C372" s="10">
        <v>5</v>
      </c>
      <c r="D372" s="180" t="s">
        <v>147</v>
      </c>
      <c r="E372" s="11" t="s">
        <v>227</v>
      </c>
      <c r="F372" s="11" t="s">
        <v>246</v>
      </c>
      <c r="G372" s="12">
        <v>17</v>
      </c>
      <c r="H372" s="10"/>
      <c r="I372" s="40" t="s">
        <v>147</v>
      </c>
      <c r="J372" s="11"/>
      <c r="K372" s="11"/>
      <c r="L372" s="12"/>
    </row>
    <row r="373" spans="1:12" ht="18.600000000000001" thickBot="1" x14ac:dyDescent="0.5">
      <c r="A373" s="15" t="s">
        <v>222</v>
      </c>
      <c r="B373" s="151" t="s">
        <v>208</v>
      </c>
      <c r="C373" s="5">
        <v>9</v>
      </c>
      <c r="D373" s="180" t="s">
        <v>147</v>
      </c>
      <c r="E373" s="6" t="s">
        <v>226</v>
      </c>
      <c r="F373" s="6"/>
      <c r="G373" s="7">
        <v>53</v>
      </c>
      <c r="H373" s="5"/>
      <c r="I373" s="40" t="s">
        <v>147</v>
      </c>
      <c r="J373" s="6"/>
      <c r="K373" s="6"/>
      <c r="L373" s="7"/>
    </row>
    <row r="374" spans="1:12" ht="18.600000000000001" thickBot="1" x14ac:dyDescent="0.5">
      <c r="A374" s="15" t="s">
        <v>222</v>
      </c>
      <c r="B374" s="152" t="s">
        <v>208</v>
      </c>
      <c r="C374" s="8">
        <v>2</v>
      </c>
      <c r="D374" s="180">
        <v>53</v>
      </c>
      <c r="E374" s="1" t="s">
        <v>224</v>
      </c>
      <c r="G374" s="9">
        <v>97</v>
      </c>
      <c r="H374" s="8">
        <v>4</v>
      </c>
      <c r="I374" s="40" t="s">
        <v>147</v>
      </c>
      <c r="J374" s="1" t="s">
        <v>227</v>
      </c>
      <c r="K374" s="1" t="s">
        <v>224</v>
      </c>
      <c r="L374" s="9">
        <v>38</v>
      </c>
    </row>
    <row r="375" spans="1:12" ht="18.600000000000001" thickBot="1" x14ac:dyDescent="0.5">
      <c r="A375" s="15" t="s">
        <v>222</v>
      </c>
      <c r="B375" s="153" t="s">
        <v>208</v>
      </c>
      <c r="C375" s="10"/>
      <c r="D375" s="180" t="s">
        <v>147</v>
      </c>
      <c r="E375" s="11"/>
      <c r="F375" s="11"/>
      <c r="G375" s="12"/>
      <c r="H375" s="10">
        <v>6</v>
      </c>
      <c r="I375" s="40" t="s">
        <v>147</v>
      </c>
      <c r="J375" s="11" t="s">
        <v>226</v>
      </c>
      <c r="K375" s="11"/>
      <c r="L375" s="12" t="s">
        <v>241</v>
      </c>
    </row>
    <row r="376" spans="1:12" ht="18.600000000000001" thickBot="1" x14ac:dyDescent="0.5">
      <c r="A376" s="15" t="s">
        <v>222</v>
      </c>
      <c r="B376" s="151" t="s">
        <v>208</v>
      </c>
      <c r="C376" s="5"/>
      <c r="D376" s="180" t="s">
        <v>147</v>
      </c>
      <c r="E376" s="6"/>
      <c r="F376" s="6"/>
      <c r="G376" s="7"/>
      <c r="H376" s="5">
        <v>4</v>
      </c>
      <c r="I376" s="40" t="s">
        <v>169</v>
      </c>
      <c r="J376" s="6" t="s">
        <v>224</v>
      </c>
      <c r="K376" s="6" t="s">
        <v>229</v>
      </c>
      <c r="L376" s="7" t="s">
        <v>252</v>
      </c>
    </row>
    <row r="377" spans="1:12" ht="18.600000000000001" thickBot="1" x14ac:dyDescent="0.5">
      <c r="A377" s="15" t="s">
        <v>222</v>
      </c>
      <c r="B377" s="152" t="s">
        <v>208</v>
      </c>
      <c r="C377" s="8" t="s">
        <v>260</v>
      </c>
      <c r="D377" s="180" t="s">
        <v>147</v>
      </c>
      <c r="E377" s="1" t="s">
        <v>244</v>
      </c>
      <c r="H377" s="8" t="s">
        <v>261</v>
      </c>
      <c r="I377" s="40" t="s">
        <v>147</v>
      </c>
    </row>
    <row r="378" spans="1:12" ht="18.600000000000001" thickBot="1" x14ac:dyDescent="0.5">
      <c r="A378" s="15" t="s">
        <v>222</v>
      </c>
      <c r="B378" s="153" t="s">
        <v>208</v>
      </c>
      <c r="C378" s="10"/>
      <c r="D378" s="180" t="s">
        <v>147</v>
      </c>
      <c r="E378" s="11"/>
      <c r="F378" s="11"/>
      <c r="G378" s="12"/>
      <c r="H378" s="10">
        <v>4</v>
      </c>
      <c r="I378" s="40" t="s">
        <v>147</v>
      </c>
      <c r="J378" s="11" t="s">
        <v>284</v>
      </c>
      <c r="K378" s="11"/>
      <c r="L378" s="12">
        <v>3</v>
      </c>
    </row>
    <row r="379" spans="1:12" ht="18.600000000000001" thickBot="1" x14ac:dyDescent="0.5">
      <c r="A379" s="15" t="s">
        <v>222</v>
      </c>
      <c r="B379" s="151" t="s">
        <v>285</v>
      </c>
      <c r="C379" s="5">
        <v>17</v>
      </c>
      <c r="D379" s="180" t="s">
        <v>147</v>
      </c>
      <c r="E379" s="6" t="s">
        <v>225</v>
      </c>
      <c r="F379" s="6"/>
      <c r="G379" s="7">
        <v>75</v>
      </c>
      <c r="H379" s="5">
        <v>10</v>
      </c>
      <c r="I379" s="40" t="s">
        <v>147</v>
      </c>
      <c r="J379" s="6" t="s">
        <v>223</v>
      </c>
      <c r="K379" s="6" t="s">
        <v>228</v>
      </c>
      <c r="L379" s="7">
        <v>38</v>
      </c>
    </row>
    <row r="380" spans="1:12" ht="18.600000000000001" thickBot="1" x14ac:dyDescent="0.5">
      <c r="A380" s="15" t="s">
        <v>222</v>
      </c>
      <c r="B380" s="152" t="s">
        <v>209</v>
      </c>
      <c r="D380" s="180" t="s">
        <v>147</v>
      </c>
      <c r="H380" s="8">
        <v>6</v>
      </c>
      <c r="I380" s="40" t="s">
        <v>147</v>
      </c>
      <c r="J380" s="1" t="s">
        <v>226</v>
      </c>
      <c r="L380" s="9" t="s">
        <v>241</v>
      </c>
    </row>
    <row r="381" spans="1:12" ht="18.600000000000001" thickBot="1" x14ac:dyDescent="0.5">
      <c r="A381" s="15" t="s">
        <v>222</v>
      </c>
      <c r="B381" s="153" t="s">
        <v>209</v>
      </c>
      <c r="C381" s="10"/>
      <c r="D381" s="180" t="s">
        <v>147</v>
      </c>
      <c r="E381" s="11"/>
      <c r="F381" s="11"/>
      <c r="G381" s="12"/>
      <c r="H381" s="10">
        <v>8</v>
      </c>
      <c r="I381" s="40" t="s">
        <v>169</v>
      </c>
      <c r="J381" s="11" t="s">
        <v>224</v>
      </c>
      <c r="K381" s="11" t="s">
        <v>229</v>
      </c>
      <c r="L381" s="12" t="s">
        <v>252</v>
      </c>
    </row>
    <row r="382" spans="1:12" ht="18.600000000000001" thickBot="1" x14ac:dyDescent="0.5">
      <c r="A382" s="15" t="s">
        <v>222</v>
      </c>
      <c r="B382" s="151" t="s">
        <v>209</v>
      </c>
      <c r="C382" s="5" t="s">
        <v>260</v>
      </c>
      <c r="D382" s="180" t="s">
        <v>147</v>
      </c>
      <c r="E382" s="6" t="s">
        <v>244</v>
      </c>
      <c r="F382" s="6"/>
      <c r="G382" s="7"/>
      <c r="H382" s="5" t="s">
        <v>261</v>
      </c>
      <c r="I382" s="40" t="s">
        <v>147</v>
      </c>
      <c r="J382" s="6"/>
      <c r="K382" s="6"/>
      <c r="L382" s="7"/>
    </row>
    <row r="383" spans="1:12" ht="18.600000000000001" thickBot="1" x14ac:dyDescent="0.5">
      <c r="A383" s="15" t="s">
        <v>222</v>
      </c>
      <c r="B383" s="152" t="s">
        <v>209</v>
      </c>
      <c r="D383" s="180" t="s">
        <v>147</v>
      </c>
      <c r="H383" s="8" t="s">
        <v>279</v>
      </c>
      <c r="I383" s="40" t="s">
        <v>147</v>
      </c>
    </row>
    <row r="384" spans="1:12" ht="18.600000000000001" thickBot="1" x14ac:dyDescent="0.5">
      <c r="A384" s="15" t="s">
        <v>222</v>
      </c>
      <c r="B384" s="153" t="s">
        <v>286</v>
      </c>
      <c r="C384" s="10">
        <v>17</v>
      </c>
      <c r="D384" s="180" t="s">
        <v>147</v>
      </c>
      <c r="E384" s="11" t="s">
        <v>225</v>
      </c>
      <c r="F384" s="11"/>
      <c r="G384" s="12">
        <v>78</v>
      </c>
      <c r="H384" s="10">
        <v>8</v>
      </c>
      <c r="I384" s="40" t="s">
        <v>147</v>
      </c>
      <c r="J384" s="11" t="s">
        <v>223</v>
      </c>
      <c r="K384" s="11" t="s">
        <v>246</v>
      </c>
      <c r="L384" s="12">
        <v>33</v>
      </c>
    </row>
    <row r="385" spans="1:12" ht="18.600000000000001" thickBot="1" x14ac:dyDescent="0.5">
      <c r="A385" s="15" t="s">
        <v>222</v>
      </c>
      <c r="B385" s="151" t="s">
        <v>210</v>
      </c>
      <c r="C385" s="5"/>
      <c r="D385" s="180" t="s">
        <v>147</v>
      </c>
      <c r="E385" s="6"/>
      <c r="F385" s="6"/>
      <c r="G385" s="7"/>
      <c r="H385" s="5">
        <v>6</v>
      </c>
      <c r="I385" s="40" t="s">
        <v>147</v>
      </c>
      <c r="J385" s="6" t="s">
        <v>226</v>
      </c>
      <c r="K385" s="6"/>
      <c r="L385" s="7">
        <v>51</v>
      </c>
    </row>
    <row r="386" spans="1:12" ht="18.600000000000001" thickBot="1" x14ac:dyDescent="0.5">
      <c r="A386" s="15" t="s">
        <v>222</v>
      </c>
      <c r="B386" s="152" t="s">
        <v>210</v>
      </c>
      <c r="C386" s="8">
        <v>9</v>
      </c>
      <c r="D386" s="180" t="s">
        <v>147</v>
      </c>
      <c r="E386" s="1" t="s">
        <v>227</v>
      </c>
      <c r="F386" s="1" t="s">
        <v>235</v>
      </c>
      <c r="G386" s="9">
        <v>83</v>
      </c>
      <c r="H386" s="8">
        <v>9</v>
      </c>
      <c r="I386" s="40">
        <v>51</v>
      </c>
      <c r="J386" s="1" t="s">
        <v>224</v>
      </c>
      <c r="L386" s="9">
        <v>88</v>
      </c>
    </row>
    <row r="387" spans="1:12" ht="18.600000000000001" thickBot="1" x14ac:dyDescent="0.5">
      <c r="A387" s="15" t="s">
        <v>222</v>
      </c>
      <c r="B387" s="153" t="s">
        <v>210</v>
      </c>
      <c r="C387" s="10"/>
      <c r="D387" s="180" t="s">
        <v>147</v>
      </c>
      <c r="E387" s="11"/>
      <c r="F387" s="11"/>
      <c r="G387" s="12"/>
      <c r="H387" s="10">
        <v>10</v>
      </c>
      <c r="I387" s="40" t="s">
        <v>147</v>
      </c>
      <c r="J387" s="11" t="s">
        <v>227</v>
      </c>
      <c r="K387" s="11" t="s">
        <v>224</v>
      </c>
      <c r="L387" s="12">
        <v>32</v>
      </c>
    </row>
    <row r="388" spans="1:12" ht="18.600000000000001" thickBot="1" x14ac:dyDescent="0.5">
      <c r="A388" s="15" t="s">
        <v>222</v>
      </c>
      <c r="B388" s="151" t="s">
        <v>210</v>
      </c>
      <c r="C388" s="5"/>
      <c r="D388" s="180" t="s">
        <v>147</v>
      </c>
      <c r="E388" s="6"/>
      <c r="F388" s="6"/>
      <c r="G388" s="7"/>
      <c r="H388" s="5">
        <v>6</v>
      </c>
      <c r="I388" s="40" t="s">
        <v>147</v>
      </c>
      <c r="J388" s="6" t="s">
        <v>226</v>
      </c>
      <c r="K388" s="6"/>
      <c r="L388" s="7">
        <v>51</v>
      </c>
    </row>
    <row r="389" spans="1:12" ht="18.600000000000001" thickBot="1" x14ac:dyDescent="0.5">
      <c r="A389" s="15" t="s">
        <v>222</v>
      </c>
      <c r="B389" s="152" t="s">
        <v>210</v>
      </c>
      <c r="C389" s="8">
        <v>9</v>
      </c>
      <c r="D389" s="180" t="s">
        <v>147</v>
      </c>
      <c r="E389" s="1" t="s">
        <v>227</v>
      </c>
      <c r="F389" s="1" t="s">
        <v>229</v>
      </c>
      <c r="H389" s="8">
        <v>9</v>
      </c>
      <c r="I389" s="40">
        <v>51</v>
      </c>
      <c r="J389" s="1" t="s">
        <v>224</v>
      </c>
      <c r="K389" s="1" t="s">
        <v>230</v>
      </c>
      <c r="L389" s="9">
        <v>75</v>
      </c>
    </row>
    <row r="390" spans="1:12" ht="18.600000000000001" thickBot="1" x14ac:dyDescent="0.5">
      <c r="A390" s="15" t="s">
        <v>222</v>
      </c>
      <c r="B390" s="153" t="s">
        <v>210</v>
      </c>
      <c r="C390" s="10"/>
      <c r="D390" s="180" t="s">
        <v>147</v>
      </c>
      <c r="E390" s="11"/>
      <c r="F390" s="11"/>
      <c r="G390" s="12"/>
      <c r="H390" s="10"/>
      <c r="I390" s="40" t="s">
        <v>147</v>
      </c>
      <c r="J390" s="11"/>
      <c r="K390" s="11"/>
      <c r="L390" s="12"/>
    </row>
    <row r="391" spans="1:12" ht="18.600000000000001" thickBot="1" x14ac:dyDescent="0.5">
      <c r="A391" s="15" t="s">
        <v>222</v>
      </c>
      <c r="B391" s="151" t="s">
        <v>287</v>
      </c>
      <c r="C391" s="5">
        <v>2</v>
      </c>
      <c r="D391" s="180" t="s">
        <v>147</v>
      </c>
      <c r="E391" s="6" t="s">
        <v>223</v>
      </c>
      <c r="F391" s="6" t="s">
        <v>246</v>
      </c>
      <c r="G391" s="7">
        <v>98</v>
      </c>
      <c r="H391" s="5">
        <v>9</v>
      </c>
      <c r="I391" s="40" t="s">
        <v>147</v>
      </c>
      <c r="J391" s="6" t="s">
        <v>225</v>
      </c>
      <c r="K391" s="6"/>
      <c r="L391" s="7">
        <v>58</v>
      </c>
    </row>
    <row r="392" spans="1:12" ht="18.600000000000001" thickBot="1" x14ac:dyDescent="0.5">
      <c r="A392" s="15" t="s">
        <v>222</v>
      </c>
      <c r="B392" s="152" t="s">
        <v>211</v>
      </c>
      <c r="C392" s="8">
        <v>14</v>
      </c>
      <c r="D392" s="180" t="s">
        <v>147</v>
      </c>
      <c r="E392" s="1" t="s">
        <v>226</v>
      </c>
      <c r="F392" s="1" t="s">
        <v>235</v>
      </c>
      <c r="G392" s="9">
        <v>53</v>
      </c>
      <c r="I392" s="40" t="s">
        <v>147</v>
      </c>
    </row>
    <row r="393" spans="1:12" ht="18.600000000000001" thickBot="1" x14ac:dyDescent="0.5">
      <c r="A393" s="15" t="s">
        <v>222</v>
      </c>
      <c r="B393" s="153" t="s">
        <v>211</v>
      </c>
      <c r="C393" s="10">
        <v>2</v>
      </c>
      <c r="D393" s="180" t="s">
        <v>147</v>
      </c>
      <c r="E393" s="11"/>
      <c r="F393" s="11" t="s">
        <v>288</v>
      </c>
      <c r="G393" s="12">
        <v>15</v>
      </c>
      <c r="H393" s="10"/>
      <c r="I393" s="40" t="s">
        <v>147</v>
      </c>
      <c r="J393" s="11"/>
      <c r="K393" s="11"/>
      <c r="L393" s="12"/>
    </row>
    <row r="394" spans="1:12" ht="18.600000000000001" thickBot="1" x14ac:dyDescent="0.5">
      <c r="A394" s="15" t="s">
        <v>222</v>
      </c>
      <c r="B394" s="151" t="s">
        <v>211</v>
      </c>
      <c r="C394" s="5"/>
      <c r="D394" s="180" t="s">
        <v>147</v>
      </c>
      <c r="E394" s="6"/>
      <c r="F394" s="6"/>
      <c r="G394" s="7"/>
      <c r="H394" s="5"/>
      <c r="I394" s="40" t="s">
        <v>147</v>
      </c>
      <c r="J394" s="6"/>
      <c r="K394" s="6"/>
      <c r="L394" s="7"/>
    </row>
    <row r="395" spans="1:12" ht="18.600000000000001" thickBot="1" x14ac:dyDescent="0.5">
      <c r="A395" s="15" t="s">
        <v>222</v>
      </c>
      <c r="B395" s="152" t="s">
        <v>289</v>
      </c>
      <c r="C395" s="8">
        <v>14</v>
      </c>
      <c r="D395" s="180" t="s">
        <v>147</v>
      </c>
      <c r="E395" s="1" t="s">
        <v>225</v>
      </c>
      <c r="G395" s="9">
        <v>56</v>
      </c>
      <c r="H395" s="8">
        <v>8</v>
      </c>
      <c r="I395" s="40" t="s">
        <v>147</v>
      </c>
      <c r="J395" s="1" t="s">
        <v>223</v>
      </c>
      <c r="K395" s="1" t="s">
        <v>246</v>
      </c>
      <c r="L395" s="9">
        <v>75</v>
      </c>
    </row>
    <row r="396" spans="1:12" ht="18.600000000000001" thickBot="1" x14ac:dyDescent="0.5">
      <c r="A396" s="15" t="s">
        <v>222</v>
      </c>
      <c r="B396" s="153" t="s">
        <v>212</v>
      </c>
      <c r="C396" s="10"/>
      <c r="D396" s="180" t="s">
        <v>147</v>
      </c>
      <c r="E396" s="11"/>
      <c r="F396" s="11"/>
      <c r="G396" s="12"/>
      <c r="H396" s="10">
        <v>6</v>
      </c>
      <c r="I396" s="40" t="s">
        <v>147</v>
      </c>
      <c r="J396" s="11" t="s">
        <v>226</v>
      </c>
      <c r="K396" s="11" t="s">
        <v>235</v>
      </c>
      <c r="L396" s="12">
        <v>53</v>
      </c>
    </row>
    <row r="397" spans="1:12" ht="18.600000000000001" thickBot="1" x14ac:dyDescent="0.5">
      <c r="A397" s="15" t="s">
        <v>222</v>
      </c>
      <c r="B397" s="151" t="s">
        <v>212</v>
      </c>
      <c r="C397" s="5"/>
      <c r="D397" s="180" t="s">
        <v>147</v>
      </c>
      <c r="E397" s="6"/>
      <c r="F397" s="6"/>
      <c r="G397" s="7"/>
      <c r="H397" s="5">
        <v>8</v>
      </c>
      <c r="I397" s="40">
        <v>53</v>
      </c>
      <c r="J397" s="6" t="s">
        <v>224</v>
      </c>
      <c r="K397" s="6" t="s">
        <v>230</v>
      </c>
      <c r="L397" s="7">
        <v>65</v>
      </c>
    </row>
    <row r="398" spans="1:12" ht="18.600000000000001" thickBot="1" x14ac:dyDescent="0.5">
      <c r="A398" s="15" t="s">
        <v>222</v>
      </c>
      <c r="B398" s="152" t="s">
        <v>212</v>
      </c>
      <c r="D398" s="180" t="s">
        <v>147</v>
      </c>
      <c r="I398" s="40" t="s">
        <v>147</v>
      </c>
    </row>
    <row r="399" spans="1:12" ht="18.600000000000001" thickBot="1" x14ac:dyDescent="0.5">
      <c r="A399" s="15" t="s">
        <v>222</v>
      </c>
      <c r="B399" s="153" t="s">
        <v>290</v>
      </c>
      <c r="C399" s="10">
        <v>9</v>
      </c>
      <c r="D399" s="180" t="s">
        <v>147</v>
      </c>
      <c r="E399" s="11" t="s">
        <v>223</v>
      </c>
      <c r="F399" s="11" t="s">
        <v>246</v>
      </c>
      <c r="G399" s="12">
        <v>88</v>
      </c>
      <c r="H399" s="10">
        <v>13</v>
      </c>
      <c r="I399" s="40" t="s">
        <v>147</v>
      </c>
      <c r="J399" s="11" t="s">
        <v>225</v>
      </c>
      <c r="K399" s="11"/>
      <c r="L399" s="12">
        <v>60</v>
      </c>
    </row>
    <row r="400" spans="1:12" ht="18.600000000000001" thickBot="1" x14ac:dyDescent="0.5">
      <c r="A400" s="15" t="s">
        <v>222</v>
      </c>
      <c r="B400" s="151" t="s">
        <v>213</v>
      </c>
      <c r="C400" s="5">
        <v>13</v>
      </c>
      <c r="D400" s="180" t="s">
        <v>147</v>
      </c>
      <c r="E400" s="6" t="s">
        <v>226</v>
      </c>
      <c r="F400" s="6"/>
      <c r="G400" s="7">
        <v>51</v>
      </c>
      <c r="H400" s="5"/>
      <c r="I400" s="40" t="s">
        <v>147</v>
      </c>
      <c r="J400" s="6"/>
      <c r="K400" s="6"/>
      <c r="L400" s="7"/>
    </row>
    <row r="401" spans="1:12" ht="18.600000000000001" thickBot="1" x14ac:dyDescent="0.5">
      <c r="A401" s="15" t="s">
        <v>222</v>
      </c>
      <c r="B401" s="152" t="s">
        <v>213</v>
      </c>
      <c r="C401" s="8">
        <v>2</v>
      </c>
      <c r="D401" s="180">
        <v>51</v>
      </c>
      <c r="E401" s="1" t="s">
        <v>224</v>
      </c>
      <c r="G401" s="9">
        <v>7</v>
      </c>
      <c r="H401" s="8">
        <v>6</v>
      </c>
      <c r="I401" s="40" t="s">
        <v>147</v>
      </c>
      <c r="J401" s="1" t="s">
        <v>228</v>
      </c>
      <c r="K401" s="1" t="s">
        <v>226</v>
      </c>
      <c r="L401" s="9">
        <v>96</v>
      </c>
    </row>
    <row r="402" spans="1:12" ht="18.600000000000001" thickBot="1" x14ac:dyDescent="0.5">
      <c r="A402" s="15" t="s">
        <v>222</v>
      </c>
      <c r="B402" s="153" t="s">
        <v>213</v>
      </c>
      <c r="C402" s="10"/>
      <c r="D402" s="180" t="s">
        <v>147</v>
      </c>
      <c r="E402" s="11"/>
      <c r="F402" s="11"/>
      <c r="G402" s="12"/>
      <c r="H402" s="10">
        <v>9</v>
      </c>
      <c r="I402" s="40" t="s">
        <v>147</v>
      </c>
      <c r="J402" s="11" t="s">
        <v>227</v>
      </c>
      <c r="K402" s="11" t="s">
        <v>246</v>
      </c>
      <c r="L402" s="12">
        <v>13</v>
      </c>
    </row>
    <row r="403" spans="1:12" ht="18.600000000000001" thickBot="1" x14ac:dyDescent="0.5">
      <c r="A403" s="15" t="s">
        <v>222</v>
      </c>
      <c r="B403" s="151" t="s">
        <v>213</v>
      </c>
      <c r="C403" s="5">
        <v>9</v>
      </c>
      <c r="D403" s="180" t="s">
        <v>147</v>
      </c>
      <c r="E403" s="6" t="s">
        <v>227</v>
      </c>
      <c r="F403" s="6" t="s">
        <v>228</v>
      </c>
      <c r="G403" s="7">
        <v>98</v>
      </c>
      <c r="H403" s="5">
        <v>8</v>
      </c>
      <c r="I403" s="40">
        <v>13</v>
      </c>
      <c r="J403" s="6" t="s">
        <v>224</v>
      </c>
      <c r="K403" s="6"/>
      <c r="L403" s="7">
        <v>66</v>
      </c>
    </row>
    <row r="404" spans="1:12" ht="18.600000000000001" thickBot="1" x14ac:dyDescent="0.5">
      <c r="A404" s="15" t="s">
        <v>222</v>
      </c>
      <c r="B404" s="152" t="s">
        <v>213</v>
      </c>
      <c r="C404" s="8">
        <v>13</v>
      </c>
      <c r="D404" s="180" t="s">
        <v>147</v>
      </c>
      <c r="E404" s="1" t="s">
        <v>226</v>
      </c>
      <c r="F404" s="1" t="s">
        <v>235</v>
      </c>
      <c r="G404" s="9">
        <v>53</v>
      </c>
      <c r="I404" s="40" t="s">
        <v>147</v>
      </c>
    </row>
    <row r="405" spans="1:12" ht="18.600000000000001" thickBot="1" x14ac:dyDescent="0.5">
      <c r="A405" s="15" t="s">
        <v>222</v>
      </c>
      <c r="B405" s="153" t="s">
        <v>213</v>
      </c>
      <c r="C405" s="10">
        <v>2</v>
      </c>
      <c r="D405" s="180">
        <v>53</v>
      </c>
      <c r="E405" s="11" t="s">
        <v>224</v>
      </c>
      <c r="F405" s="11" t="s">
        <v>229</v>
      </c>
      <c r="G405" s="12">
        <v>3</v>
      </c>
      <c r="H405" s="10">
        <v>18</v>
      </c>
      <c r="I405" s="40" t="s">
        <v>147</v>
      </c>
      <c r="J405" s="11" t="s">
        <v>228</v>
      </c>
      <c r="K405" s="11" t="s">
        <v>230</v>
      </c>
      <c r="L405" s="12">
        <v>38</v>
      </c>
    </row>
    <row r="406" spans="1:12" ht="18.600000000000001" thickBot="1" x14ac:dyDescent="0.5">
      <c r="A406" s="15" t="s">
        <v>222</v>
      </c>
      <c r="B406" s="151" t="s">
        <v>213</v>
      </c>
      <c r="C406" s="5" t="s">
        <v>261</v>
      </c>
      <c r="D406" s="180" t="s">
        <v>147</v>
      </c>
      <c r="E406" s="6"/>
      <c r="F406" s="6"/>
      <c r="G406" s="7"/>
      <c r="H406" s="5" t="s">
        <v>242</v>
      </c>
      <c r="I406" s="40" t="s">
        <v>147</v>
      </c>
      <c r="J406" s="6" t="s">
        <v>249</v>
      </c>
      <c r="K406" s="6"/>
      <c r="L406" s="7"/>
    </row>
    <row r="407" spans="1:12" ht="18.600000000000001" thickBot="1" x14ac:dyDescent="0.5">
      <c r="A407" s="15" t="s">
        <v>222</v>
      </c>
      <c r="B407" s="152" t="s">
        <v>213</v>
      </c>
      <c r="D407" s="180" t="s">
        <v>147</v>
      </c>
      <c r="I407" s="40" t="s">
        <v>147</v>
      </c>
    </row>
    <row r="408" spans="1:12" ht="18.600000000000001" thickBot="1" x14ac:dyDescent="0.5">
      <c r="A408" s="15" t="s">
        <v>222</v>
      </c>
      <c r="B408" s="153" t="s">
        <v>291</v>
      </c>
      <c r="C408" s="10">
        <v>2</v>
      </c>
      <c r="D408" s="180" t="s">
        <v>147</v>
      </c>
      <c r="E408" s="11" t="s">
        <v>223</v>
      </c>
      <c r="F408" s="11" t="s">
        <v>246</v>
      </c>
      <c r="G408" s="12">
        <v>66</v>
      </c>
      <c r="H408" s="10">
        <v>13</v>
      </c>
      <c r="I408" s="40" t="s">
        <v>147</v>
      </c>
      <c r="J408" s="11" t="s">
        <v>225</v>
      </c>
      <c r="K408" s="11"/>
      <c r="L408" s="12">
        <v>56</v>
      </c>
    </row>
    <row r="409" spans="1:12" ht="18.600000000000001" thickBot="1" x14ac:dyDescent="0.5">
      <c r="A409" s="15" t="s">
        <v>222</v>
      </c>
      <c r="B409" s="151" t="s">
        <v>214</v>
      </c>
      <c r="C409" s="5">
        <v>9</v>
      </c>
      <c r="D409" s="180" t="s">
        <v>147</v>
      </c>
      <c r="E409" s="6" t="s">
        <v>226</v>
      </c>
      <c r="F409" s="6" t="s">
        <v>235</v>
      </c>
      <c r="G409" s="7">
        <v>53</v>
      </c>
      <c r="H409" s="5"/>
      <c r="I409" s="40" t="s">
        <v>147</v>
      </c>
      <c r="J409" s="6"/>
      <c r="K409" s="6"/>
      <c r="L409" s="7"/>
    </row>
    <row r="410" spans="1:12" ht="18.600000000000001" thickBot="1" x14ac:dyDescent="0.5">
      <c r="A410" s="15" t="s">
        <v>222</v>
      </c>
      <c r="B410" s="152" t="s">
        <v>214</v>
      </c>
      <c r="C410" s="8">
        <v>2</v>
      </c>
      <c r="D410" s="180">
        <v>53</v>
      </c>
      <c r="E410" s="1" t="s">
        <v>224</v>
      </c>
      <c r="G410" s="9">
        <v>58</v>
      </c>
      <c r="H410" s="8">
        <v>13</v>
      </c>
      <c r="I410" s="40" t="s">
        <v>147</v>
      </c>
      <c r="J410" s="1" t="s">
        <v>227</v>
      </c>
      <c r="K410" s="1" t="s">
        <v>235</v>
      </c>
      <c r="L410" s="9">
        <v>48</v>
      </c>
    </row>
    <row r="411" spans="1:12" ht="18.600000000000001" thickBot="1" x14ac:dyDescent="0.5">
      <c r="A411" s="15" t="s">
        <v>222</v>
      </c>
      <c r="B411" s="153" t="s">
        <v>214</v>
      </c>
      <c r="C411" s="10">
        <v>5</v>
      </c>
      <c r="D411" s="180" t="s">
        <v>147</v>
      </c>
      <c r="E411" s="11" t="s">
        <v>227</v>
      </c>
      <c r="F411" s="11" t="s">
        <v>224</v>
      </c>
      <c r="G411" s="12">
        <v>33</v>
      </c>
      <c r="H411" s="10"/>
      <c r="I411" s="40" t="s">
        <v>147</v>
      </c>
      <c r="J411" s="11"/>
      <c r="K411" s="11"/>
      <c r="L411" s="12"/>
    </row>
    <row r="412" spans="1:12" ht="18.600000000000001" thickBot="1" x14ac:dyDescent="0.5">
      <c r="A412" s="15" t="s">
        <v>222</v>
      </c>
      <c r="B412" s="151" t="s">
        <v>214</v>
      </c>
      <c r="C412" s="5">
        <v>13</v>
      </c>
      <c r="D412" s="180" t="s">
        <v>147</v>
      </c>
      <c r="E412" s="6" t="s">
        <v>226</v>
      </c>
      <c r="F412" s="6"/>
      <c r="G412" s="7" t="s">
        <v>241</v>
      </c>
      <c r="H412" s="5"/>
      <c r="I412" s="40" t="s">
        <v>147</v>
      </c>
      <c r="J412" s="6"/>
      <c r="K412" s="6"/>
      <c r="L412" s="7"/>
    </row>
    <row r="413" spans="1:12" ht="18.600000000000001" thickBot="1" x14ac:dyDescent="0.5">
      <c r="A413" s="15" t="s">
        <v>222</v>
      </c>
      <c r="B413" s="152" t="s">
        <v>214</v>
      </c>
      <c r="C413" s="8">
        <v>14</v>
      </c>
      <c r="D413" s="180" t="s">
        <v>169</v>
      </c>
      <c r="E413" s="1" t="s">
        <v>224</v>
      </c>
      <c r="F413" s="1" t="s">
        <v>230</v>
      </c>
      <c r="G413" s="9">
        <v>51</v>
      </c>
      <c r="H413" s="8">
        <v>13</v>
      </c>
      <c r="I413" s="40" t="s">
        <v>147</v>
      </c>
      <c r="J413" s="1" t="s">
        <v>227</v>
      </c>
      <c r="K413" s="1" t="s">
        <v>229</v>
      </c>
    </row>
    <row r="414" spans="1:12" ht="18.600000000000001" thickBot="1" x14ac:dyDescent="0.5">
      <c r="A414" s="15" t="s">
        <v>222</v>
      </c>
      <c r="B414" s="153" t="s">
        <v>214</v>
      </c>
      <c r="C414" s="10"/>
      <c r="D414" s="180" t="s">
        <v>147</v>
      </c>
      <c r="E414" s="11"/>
      <c r="F414" s="11"/>
      <c r="G414" s="12"/>
      <c r="H414" s="10"/>
      <c r="I414" s="40" t="s">
        <v>147</v>
      </c>
      <c r="J414" s="11"/>
      <c r="K414" s="11"/>
      <c r="L414" s="12"/>
    </row>
    <row r="415" spans="1:12" ht="18.600000000000001" thickBot="1" x14ac:dyDescent="0.5">
      <c r="A415" s="15" t="s">
        <v>222</v>
      </c>
      <c r="B415" s="151" t="s">
        <v>292</v>
      </c>
      <c r="C415" s="5">
        <v>2</v>
      </c>
      <c r="D415" s="180" t="s">
        <v>147</v>
      </c>
      <c r="E415" s="6" t="s">
        <v>225</v>
      </c>
      <c r="F415" s="6"/>
      <c r="G415" s="7">
        <v>88</v>
      </c>
      <c r="H415" s="5">
        <v>18</v>
      </c>
      <c r="I415" s="40" t="s">
        <v>147</v>
      </c>
      <c r="J415" s="6" t="s">
        <v>223</v>
      </c>
      <c r="K415" s="6" t="s">
        <v>228</v>
      </c>
      <c r="L415" s="7">
        <v>23</v>
      </c>
    </row>
    <row r="416" spans="1:12" ht="18.600000000000001" thickBot="1" x14ac:dyDescent="0.5">
      <c r="A416" s="15" t="s">
        <v>222</v>
      </c>
      <c r="B416" s="152" t="s">
        <v>215</v>
      </c>
      <c r="D416" s="180" t="s">
        <v>147</v>
      </c>
      <c r="H416" s="8">
        <v>6</v>
      </c>
      <c r="I416" s="40" t="s">
        <v>147</v>
      </c>
      <c r="J416" s="1" t="s">
        <v>226</v>
      </c>
      <c r="L416" s="9">
        <v>51</v>
      </c>
    </row>
    <row r="417" spans="1:12" ht="18.600000000000001" thickBot="1" x14ac:dyDescent="0.5">
      <c r="A417" s="15" t="s">
        <v>222</v>
      </c>
      <c r="B417" s="153" t="s">
        <v>215</v>
      </c>
      <c r="C417" s="10">
        <v>14</v>
      </c>
      <c r="D417" s="180" t="s">
        <v>147</v>
      </c>
      <c r="E417" s="11" t="s">
        <v>227</v>
      </c>
      <c r="F417" s="11" t="s">
        <v>246</v>
      </c>
      <c r="G417" s="12">
        <v>38</v>
      </c>
      <c r="H417" s="10">
        <v>8</v>
      </c>
      <c r="I417" s="40">
        <v>51</v>
      </c>
      <c r="J417" s="11" t="s">
        <v>224</v>
      </c>
      <c r="K417" s="11"/>
      <c r="L417" s="12">
        <v>21</v>
      </c>
    </row>
    <row r="418" spans="1:12" ht="18.600000000000001" thickBot="1" x14ac:dyDescent="0.5">
      <c r="A418" s="15" t="s">
        <v>222</v>
      </c>
      <c r="B418" s="151" t="s">
        <v>215</v>
      </c>
      <c r="C418" s="5">
        <v>13</v>
      </c>
      <c r="D418" s="180" t="s">
        <v>147</v>
      </c>
      <c r="E418" s="6" t="s">
        <v>226</v>
      </c>
      <c r="F418" s="6" t="s">
        <v>235</v>
      </c>
      <c r="G418" s="7">
        <v>33</v>
      </c>
      <c r="H418" s="5"/>
      <c r="I418" s="40" t="s">
        <v>147</v>
      </c>
      <c r="J418" s="6"/>
      <c r="K418" s="6"/>
      <c r="L418" s="7"/>
    </row>
    <row r="419" spans="1:12" ht="18.600000000000001" thickBot="1" x14ac:dyDescent="0.5">
      <c r="A419" s="15" t="s">
        <v>222</v>
      </c>
      <c r="B419" s="152" t="s">
        <v>215</v>
      </c>
      <c r="C419" s="8">
        <v>9</v>
      </c>
      <c r="D419" s="180">
        <v>33</v>
      </c>
      <c r="E419" s="1" t="s">
        <v>224</v>
      </c>
      <c r="F419" s="1" t="s">
        <v>230</v>
      </c>
      <c r="G419" s="9">
        <v>25</v>
      </c>
      <c r="H419" s="8">
        <v>10</v>
      </c>
      <c r="I419" s="40" t="s">
        <v>147</v>
      </c>
      <c r="J419" s="1" t="s">
        <v>227</v>
      </c>
      <c r="K419" s="1" t="s">
        <v>246</v>
      </c>
      <c r="L419" s="9">
        <v>38</v>
      </c>
    </row>
    <row r="420" spans="1:12" ht="18.600000000000001" thickBot="1" x14ac:dyDescent="0.5">
      <c r="A420" s="15" t="s">
        <v>222</v>
      </c>
      <c r="B420" s="153" t="s">
        <v>215</v>
      </c>
      <c r="C420" s="10"/>
      <c r="D420" s="180" t="s">
        <v>147</v>
      </c>
      <c r="E420" s="11"/>
      <c r="F420" s="11"/>
      <c r="G420" s="12"/>
      <c r="H420" s="10">
        <v>8</v>
      </c>
      <c r="I420" s="40" t="s">
        <v>147</v>
      </c>
      <c r="J420" s="11" t="s">
        <v>229</v>
      </c>
      <c r="K420" s="11"/>
      <c r="L420" s="12"/>
    </row>
    <row r="421" spans="1:12" ht="18.600000000000001" thickBot="1" x14ac:dyDescent="0.5">
      <c r="A421" s="15" t="s">
        <v>222</v>
      </c>
      <c r="B421" s="151" t="s">
        <v>215</v>
      </c>
      <c r="C421" s="5" t="s">
        <v>231</v>
      </c>
      <c r="D421" s="180" t="s">
        <v>147</v>
      </c>
      <c r="E421" s="6" t="s">
        <v>244</v>
      </c>
      <c r="F421" s="6"/>
      <c r="G421" s="7"/>
      <c r="H421" s="5" t="s">
        <v>242</v>
      </c>
      <c r="I421" s="40" t="s">
        <v>147</v>
      </c>
      <c r="J421" s="6"/>
      <c r="K421" s="6"/>
      <c r="L421" s="7"/>
    </row>
    <row r="422" spans="1:12" ht="18.600000000000001" thickBot="1" x14ac:dyDescent="0.5">
      <c r="A422" s="15" t="s">
        <v>222</v>
      </c>
      <c r="B422" s="152" t="s">
        <v>215</v>
      </c>
      <c r="D422" s="180" t="s">
        <v>147</v>
      </c>
      <c r="I422" s="40" t="s">
        <v>147</v>
      </c>
    </row>
    <row r="423" spans="1:12" ht="18.600000000000001" thickBot="1" x14ac:dyDescent="0.5">
      <c r="A423" s="15" t="s">
        <v>222</v>
      </c>
      <c r="B423" s="153" t="s">
        <v>293</v>
      </c>
      <c r="C423" s="10">
        <v>2</v>
      </c>
      <c r="D423" s="180" t="s">
        <v>147</v>
      </c>
      <c r="E423" s="11" t="s">
        <v>225</v>
      </c>
      <c r="F423" s="11" t="s">
        <v>230</v>
      </c>
      <c r="G423" s="12">
        <v>67</v>
      </c>
      <c r="H423" s="10">
        <v>3</v>
      </c>
      <c r="I423" s="40" t="s">
        <v>147</v>
      </c>
      <c r="J423" s="11" t="s">
        <v>223</v>
      </c>
      <c r="K423" s="11" t="s">
        <v>229</v>
      </c>
      <c r="L423" s="12"/>
    </row>
    <row r="424" spans="1:12" ht="18.600000000000001" thickBot="1" x14ac:dyDescent="0.5">
      <c r="A424" s="15" t="s">
        <v>222</v>
      </c>
      <c r="B424" s="151" t="s">
        <v>216</v>
      </c>
      <c r="C424" s="5" t="s">
        <v>231</v>
      </c>
      <c r="D424" s="180" t="s">
        <v>147</v>
      </c>
      <c r="E424" s="6" t="s">
        <v>277</v>
      </c>
      <c r="F424" s="6"/>
      <c r="G424" s="7"/>
      <c r="H424" s="5" t="s">
        <v>242</v>
      </c>
      <c r="I424" s="40" t="s">
        <v>147</v>
      </c>
      <c r="J424" s="6"/>
      <c r="K424" s="6"/>
      <c r="L424" s="7"/>
    </row>
    <row r="425" spans="1:12" ht="18.600000000000001" thickBot="1" x14ac:dyDescent="0.5">
      <c r="A425" s="15" t="s">
        <v>222</v>
      </c>
      <c r="B425" s="152" t="s">
        <v>216</v>
      </c>
      <c r="D425" s="180" t="s">
        <v>147</v>
      </c>
      <c r="I425" s="40" t="s">
        <v>147</v>
      </c>
    </row>
    <row r="426" spans="1:12" ht="18.600000000000001" thickBot="1" x14ac:dyDescent="0.5">
      <c r="A426" s="15" t="s">
        <v>222</v>
      </c>
      <c r="B426" s="153" t="s">
        <v>294</v>
      </c>
      <c r="C426" s="10">
        <v>2</v>
      </c>
      <c r="D426" s="180" t="s">
        <v>147</v>
      </c>
      <c r="E426" s="11" t="s">
        <v>225</v>
      </c>
      <c r="F426" s="11"/>
      <c r="G426" s="12">
        <v>19</v>
      </c>
      <c r="H426" s="10">
        <v>10</v>
      </c>
      <c r="I426" s="40" t="s">
        <v>147</v>
      </c>
      <c r="J426" s="11" t="s">
        <v>223</v>
      </c>
      <c r="K426" s="11" t="s">
        <v>246</v>
      </c>
      <c r="L426" s="12">
        <v>24</v>
      </c>
    </row>
    <row r="427" spans="1:12" ht="18.600000000000001" thickBot="1" x14ac:dyDescent="0.5">
      <c r="A427" s="15" t="s">
        <v>222</v>
      </c>
      <c r="B427" s="151" t="s">
        <v>217</v>
      </c>
      <c r="C427" s="5">
        <v>9</v>
      </c>
      <c r="D427" s="180" t="s">
        <v>147</v>
      </c>
      <c r="E427" s="6" t="s">
        <v>228</v>
      </c>
      <c r="F427" s="6"/>
      <c r="G427" s="7">
        <v>47</v>
      </c>
      <c r="H427" s="5">
        <v>6</v>
      </c>
      <c r="I427" s="40">
        <v>24</v>
      </c>
      <c r="J427" s="6" t="s">
        <v>224</v>
      </c>
      <c r="K427" s="6"/>
      <c r="L427" s="7"/>
    </row>
    <row r="428" spans="1:12" ht="18.600000000000001" thickBot="1" x14ac:dyDescent="0.5">
      <c r="A428" s="15" t="s">
        <v>222</v>
      </c>
      <c r="B428" s="152" t="s">
        <v>217</v>
      </c>
      <c r="D428" s="180" t="s">
        <v>147</v>
      </c>
      <c r="H428" s="8">
        <v>8</v>
      </c>
      <c r="I428" s="40" t="s">
        <v>147</v>
      </c>
      <c r="J428" s="1" t="s">
        <v>227</v>
      </c>
      <c r="K428" s="1" t="s">
        <v>224</v>
      </c>
      <c r="L428" s="9">
        <v>32</v>
      </c>
    </row>
    <row r="429" spans="1:12" ht="18.600000000000001" thickBot="1" x14ac:dyDescent="0.5">
      <c r="A429" s="15" t="s">
        <v>222</v>
      </c>
      <c r="B429" s="153" t="s">
        <v>217</v>
      </c>
      <c r="C429" s="10"/>
      <c r="D429" s="180" t="s">
        <v>147</v>
      </c>
      <c r="E429" s="11"/>
      <c r="F429" s="11"/>
      <c r="G429" s="12"/>
      <c r="H429" s="10">
        <v>6</v>
      </c>
      <c r="I429" s="40" t="s">
        <v>147</v>
      </c>
      <c r="J429" s="11" t="s">
        <v>226</v>
      </c>
      <c r="K429" s="11"/>
      <c r="L429" s="12" t="s">
        <v>241</v>
      </c>
    </row>
    <row r="430" spans="1:12" ht="18.600000000000001" thickBot="1" x14ac:dyDescent="0.5">
      <c r="A430" s="15" t="s">
        <v>222</v>
      </c>
      <c r="B430" s="151" t="s">
        <v>217</v>
      </c>
      <c r="C430" s="5">
        <v>9</v>
      </c>
      <c r="D430" s="180" t="s">
        <v>147</v>
      </c>
      <c r="E430" s="6" t="s">
        <v>228</v>
      </c>
      <c r="F430" s="6" t="s">
        <v>229</v>
      </c>
      <c r="G430" s="7" t="s">
        <v>295</v>
      </c>
      <c r="H430" s="5">
        <v>9</v>
      </c>
      <c r="I430" s="40" t="s">
        <v>169</v>
      </c>
      <c r="J430" s="6" t="s">
        <v>224</v>
      </c>
      <c r="K430" s="6" t="s">
        <v>230</v>
      </c>
      <c r="L430" s="7">
        <v>6</v>
      </c>
    </row>
    <row r="431" spans="1:12" ht="18.600000000000001" thickBot="1" x14ac:dyDescent="0.5">
      <c r="A431" s="15" t="s">
        <v>222</v>
      </c>
      <c r="B431" s="152" t="s">
        <v>217</v>
      </c>
      <c r="D431" s="180" t="s">
        <v>147</v>
      </c>
      <c r="I431" s="40" t="s">
        <v>147</v>
      </c>
    </row>
    <row r="432" spans="1:12" ht="18.600000000000001" thickBot="1" x14ac:dyDescent="0.5">
      <c r="A432" s="15" t="s">
        <v>222</v>
      </c>
      <c r="B432" s="153" t="s">
        <v>296</v>
      </c>
      <c r="C432" s="10"/>
      <c r="D432" s="180" t="s">
        <v>147</v>
      </c>
      <c r="E432" s="11"/>
      <c r="F432" s="11"/>
      <c r="G432" s="12"/>
      <c r="H432" s="10">
        <v>6</v>
      </c>
      <c r="I432" s="40" t="s">
        <v>147</v>
      </c>
      <c r="J432" s="11" t="s">
        <v>225</v>
      </c>
      <c r="K432" s="11" t="s">
        <v>229</v>
      </c>
      <c r="L432" s="12"/>
    </row>
    <row r="433" spans="1:14" ht="18.600000000000001" thickBot="1" x14ac:dyDescent="0.5">
      <c r="A433" s="15" t="s">
        <v>222</v>
      </c>
      <c r="B433" s="151" t="s">
        <v>218</v>
      </c>
      <c r="C433" s="5">
        <v>5</v>
      </c>
      <c r="D433" s="180" t="s">
        <v>147</v>
      </c>
      <c r="E433" s="6" t="s">
        <v>284</v>
      </c>
      <c r="F433" s="6"/>
      <c r="G433" s="7">
        <v>1</v>
      </c>
      <c r="H433" s="5"/>
      <c r="I433" s="40" t="s">
        <v>147</v>
      </c>
      <c r="J433" s="6"/>
      <c r="K433" s="6"/>
      <c r="L433" s="7"/>
    </row>
    <row r="434" spans="1:14" ht="18.600000000000001" thickBot="1" x14ac:dyDescent="0.5">
      <c r="A434" s="15" t="s">
        <v>222</v>
      </c>
      <c r="B434" s="152" t="s">
        <v>297</v>
      </c>
      <c r="C434" s="8">
        <v>1</v>
      </c>
      <c r="D434" s="180" t="s">
        <v>147</v>
      </c>
      <c r="E434" s="1" t="s">
        <v>225</v>
      </c>
      <c r="F434" s="1" t="s">
        <v>229</v>
      </c>
      <c r="G434" s="9" t="s">
        <v>255</v>
      </c>
      <c r="I434" s="40" t="s">
        <v>147</v>
      </c>
    </row>
    <row r="435" spans="1:14" ht="18.600000000000001" thickBot="1" x14ac:dyDescent="0.5">
      <c r="A435" s="15" t="s">
        <v>222</v>
      </c>
      <c r="B435" s="153" t="s">
        <v>219</v>
      </c>
      <c r="C435" s="10">
        <v>1</v>
      </c>
      <c r="D435" s="180" t="s">
        <v>147</v>
      </c>
      <c r="E435" s="11" t="s">
        <v>284</v>
      </c>
      <c r="F435" s="11"/>
      <c r="G435" s="12">
        <v>5</v>
      </c>
      <c r="H435" s="10"/>
      <c r="I435" s="40" t="s">
        <v>147</v>
      </c>
      <c r="J435" s="11"/>
      <c r="K435" s="11"/>
      <c r="L435" s="12"/>
    </row>
    <row r="436" spans="1:14" ht="18.600000000000001" thickBot="1" x14ac:dyDescent="0.5">
      <c r="A436" s="15" t="s">
        <v>222</v>
      </c>
      <c r="B436" s="151" t="s">
        <v>219</v>
      </c>
      <c r="C436" s="5"/>
      <c r="D436" s="180" t="s">
        <v>147</v>
      </c>
      <c r="E436" s="6"/>
      <c r="F436" s="6"/>
      <c r="G436" s="7"/>
      <c r="H436" s="5"/>
      <c r="I436" s="40" t="s">
        <v>147</v>
      </c>
      <c r="J436" s="6"/>
      <c r="K436" s="6"/>
      <c r="L436" s="7"/>
    </row>
    <row r="437" spans="1:14" ht="18.600000000000001" thickBot="1" x14ac:dyDescent="0.5">
      <c r="A437" s="15" t="s">
        <v>222</v>
      </c>
      <c r="B437" s="152" t="s">
        <v>298</v>
      </c>
      <c r="C437" s="8">
        <v>2</v>
      </c>
      <c r="D437" s="180" t="s">
        <v>147</v>
      </c>
      <c r="E437" s="1" t="s">
        <v>223</v>
      </c>
      <c r="F437" s="1" t="s">
        <v>246</v>
      </c>
      <c r="G437" s="9">
        <v>74</v>
      </c>
      <c r="H437" s="8">
        <v>8</v>
      </c>
      <c r="I437" s="40" t="s">
        <v>147</v>
      </c>
      <c r="J437" s="1" t="s">
        <v>225</v>
      </c>
      <c r="L437" s="9">
        <v>68</v>
      </c>
    </row>
    <row r="438" spans="1:14" ht="18.600000000000001" thickBot="1" x14ac:dyDescent="0.5">
      <c r="A438" s="15" t="s">
        <v>222</v>
      </c>
      <c r="B438" s="153" t="s">
        <v>220</v>
      </c>
      <c r="C438" s="10">
        <v>9</v>
      </c>
      <c r="D438" s="180" t="s">
        <v>147</v>
      </c>
      <c r="E438" s="11" t="s">
        <v>226</v>
      </c>
      <c r="F438" s="11" t="s">
        <v>235</v>
      </c>
      <c r="G438" s="12" t="s">
        <v>258</v>
      </c>
      <c r="H438" s="10"/>
      <c r="I438" s="40" t="s">
        <v>147</v>
      </c>
      <c r="J438" s="11"/>
      <c r="K438" s="11"/>
      <c r="L438" s="12"/>
    </row>
    <row r="439" spans="1:14" x14ac:dyDescent="0.45">
      <c r="A439" s="15" t="s">
        <v>222</v>
      </c>
      <c r="B439" s="151" t="s">
        <v>220</v>
      </c>
      <c r="C439" s="5">
        <v>14</v>
      </c>
      <c r="D439" s="180" t="s">
        <v>153</v>
      </c>
      <c r="E439" s="6" t="s">
        <v>224</v>
      </c>
      <c r="F439" s="6" t="s">
        <v>230</v>
      </c>
      <c r="G439" s="7">
        <v>91</v>
      </c>
      <c r="H439" s="5">
        <v>6</v>
      </c>
      <c r="I439" s="40" t="s">
        <v>147</v>
      </c>
      <c r="J439" s="6" t="s">
        <v>227</v>
      </c>
      <c r="K439" s="6" t="s">
        <v>229</v>
      </c>
      <c r="L439" s="7"/>
    </row>
    <row r="440" spans="1:14" ht="18.600000000000001" thickBot="1" x14ac:dyDescent="0.5">
      <c r="C440" s="10"/>
      <c r="E440" s="11"/>
      <c r="F440" s="11"/>
      <c r="G440" s="12"/>
    </row>
    <row r="441" spans="1:14" x14ac:dyDescent="0.45">
      <c r="A441" s="15" t="s">
        <v>299</v>
      </c>
      <c r="B441" s="31" t="s">
        <v>146</v>
      </c>
      <c r="C441" s="5">
        <v>5</v>
      </c>
      <c r="D441" s="179" t="s">
        <v>147</v>
      </c>
      <c r="E441" s="6" t="s">
        <v>148</v>
      </c>
      <c r="F441" s="6"/>
      <c r="G441" s="7">
        <v>65</v>
      </c>
      <c r="H441" s="8">
        <v>8</v>
      </c>
      <c r="I441" s="3" t="s">
        <v>147</v>
      </c>
      <c r="J441" s="1" t="s">
        <v>149</v>
      </c>
      <c r="K441" s="1" t="s">
        <v>160</v>
      </c>
      <c r="L441" s="9">
        <v>25</v>
      </c>
      <c r="M441">
        <v>19</v>
      </c>
      <c r="N441">
        <v>25</v>
      </c>
    </row>
    <row r="442" spans="1:14" x14ac:dyDescent="0.45">
      <c r="A442" s="15" t="s">
        <v>299</v>
      </c>
      <c r="B442" s="31" t="s">
        <v>146</v>
      </c>
      <c r="D442" s="179" t="s">
        <v>147</v>
      </c>
      <c r="H442" s="8">
        <v>6</v>
      </c>
      <c r="I442" s="3" t="s">
        <v>147</v>
      </c>
      <c r="J442" s="1" t="s">
        <v>151</v>
      </c>
      <c r="L442" s="9">
        <v>11</v>
      </c>
    </row>
    <row r="443" spans="1:14" ht="18.600000000000001" thickBot="1" x14ac:dyDescent="0.5">
      <c r="A443" s="15" t="s">
        <v>299</v>
      </c>
      <c r="B443" s="31" t="s">
        <v>146</v>
      </c>
      <c r="C443" s="10">
        <v>14</v>
      </c>
      <c r="D443" s="179" t="s">
        <v>147</v>
      </c>
      <c r="E443" s="11" t="s">
        <v>166</v>
      </c>
      <c r="F443" s="11" t="s">
        <v>155</v>
      </c>
      <c r="G443" s="12"/>
      <c r="H443" s="8">
        <v>13</v>
      </c>
      <c r="I443" s="3">
        <v>11</v>
      </c>
      <c r="J443" s="1" t="s">
        <v>154</v>
      </c>
      <c r="K443" s="1" t="s">
        <v>161</v>
      </c>
      <c r="L443" s="9">
        <v>98</v>
      </c>
    </row>
    <row r="444" spans="1:14" x14ac:dyDescent="0.45">
      <c r="A444" s="15" t="s">
        <v>299</v>
      </c>
      <c r="B444" s="31" t="s">
        <v>146</v>
      </c>
      <c r="C444" s="5"/>
      <c r="D444" s="179" t="s">
        <v>147</v>
      </c>
      <c r="E444" s="6"/>
      <c r="F444" s="6"/>
      <c r="G444" s="7"/>
      <c r="I444" s="3" t="s">
        <v>147</v>
      </c>
    </row>
    <row r="445" spans="1:14" x14ac:dyDescent="0.45">
      <c r="A445" s="15" t="s">
        <v>299</v>
      </c>
      <c r="B445" s="31" t="s">
        <v>159</v>
      </c>
      <c r="C445" s="8">
        <v>2</v>
      </c>
      <c r="D445" s="179" t="s">
        <v>147</v>
      </c>
      <c r="E445" s="1" t="s">
        <v>149</v>
      </c>
      <c r="F445" s="1" t="s">
        <v>154</v>
      </c>
      <c r="G445" s="9">
        <v>33</v>
      </c>
      <c r="H445" s="8">
        <v>9</v>
      </c>
      <c r="I445" s="3" t="s">
        <v>147</v>
      </c>
      <c r="J445" s="1" t="s">
        <v>148</v>
      </c>
      <c r="L445" s="9">
        <v>69</v>
      </c>
    </row>
    <row r="446" spans="1:14" ht="18.600000000000001" thickBot="1" x14ac:dyDescent="0.5">
      <c r="A446" s="15" t="s">
        <v>299</v>
      </c>
      <c r="B446" s="31" t="s">
        <v>159</v>
      </c>
      <c r="C446" s="10">
        <v>13</v>
      </c>
      <c r="D446" s="179" t="s">
        <v>147</v>
      </c>
      <c r="E446" s="11" t="s">
        <v>151</v>
      </c>
      <c r="F446" s="11"/>
      <c r="G446" s="12">
        <v>21</v>
      </c>
      <c r="I446" s="3" t="s">
        <v>147</v>
      </c>
    </row>
    <row r="447" spans="1:14" x14ac:dyDescent="0.45">
      <c r="A447" s="15" t="s">
        <v>299</v>
      </c>
      <c r="B447" s="31" t="s">
        <v>159</v>
      </c>
      <c r="C447" s="5">
        <v>17</v>
      </c>
      <c r="D447" s="179">
        <v>21</v>
      </c>
      <c r="E447" s="6" t="s">
        <v>154</v>
      </c>
      <c r="F447" s="6" t="s">
        <v>161</v>
      </c>
      <c r="G447" s="7">
        <v>6</v>
      </c>
      <c r="H447" s="8">
        <v>13</v>
      </c>
      <c r="I447" s="3" t="s">
        <v>147</v>
      </c>
      <c r="J447" s="1" t="s">
        <v>160</v>
      </c>
      <c r="K447" s="1" t="s">
        <v>155</v>
      </c>
      <c r="L447" s="9" t="s">
        <v>172</v>
      </c>
    </row>
    <row r="448" spans="1:14" x14ac:dyDescent="0.45">
      <c r="A448" s="15" t="s">
        <v>299</v>
      </c>
      <c r="B448" s="31" t="s">
        <v>159</v>
      </c>
      <c r="D448" s="179" t="s">
        <v>147</v>
      </c>
      <c r="I448" s="3" t="s">
        <v>147</v>
      </c>
    </row>
    <row r="449" spans="1:12" ht="18.600000000000001" thickBot="1" x14ac:dyDescent="0.5">
      <c r="A449" s="15" t="s">
        <v>299</v>
      </c>
      <c r="B449" s="31" t="s">
        <v>162</v>
      </c>
      <c r="C449" s="10">
        <v>13</v>
      </c>
      <c r="D449" s="179" t="s">
        <v>147</v>
      </c>
      <c r="E449" s="11" t="s">
        <v>148</v>
      </c>
      <c r="F449" s="11"/>
      <c r="G449" s="12">
        <v>16</v>
      </c>
      <c r="H449" s="8">
        <v>10</v>
      </c>
      <c r="I449" s="3" t="s">
        <v>147</v>
      </c>
      <c r="J449" s="1" t="s">
        <v>149</v>
      </c>
      <c r="K449" s="1" t="s">
        <v>160</v>
      </c>
      <c r="L449" s="9">
        <v>41</v>
      </c>
    </row>
    <row r="450" spans="1:12" x14ac:dyDescent="0.45">
      <c r="A450" s="15" t="s">
        <v>299</v>
      </c>
      <c r="B450" s="31" t="s">
        <v>162</v>
      </c>
      <c r="C450" s="5"/>
      <c r="D450" s="179" t="s">
        <v>147</v>
      </c>
      <c r="E450" s="6"/>
      <c r="F450" s="6"/>
      <c r="G450" s="7"/>
      <c r="H450" s="8">
        <v>6</v>
      </c>
      <c r="I450" s="3" t="s">
        <v>147</v>
      </c>
      <c r="J450" s="1" t="s">
        <v>151</v>
      </c>
      <c r="L450" s="9">
        <v>21</v>
      </c>
    </row>
    <row r="451" spans="1:12" x14ac:dyDescent="0.45">
      <c r="A451" s="15" t="s">
        <v>299</v>
      </c>
      <c r="B451" s="31" t="s">
        <v>162</v>
      </c>
      <c r="C451" s="8">
        <v>14</v>
      </c>
      <c r="D451" s="179" t="s">
        <v>147</v>
      </c>
      <c r="E451" s="1" t="s">
        <v>160</v>
      </c>
      <c r="F451" s="1" t="s">
        <v>161</v>
      </c>
      <c r="G451" s="9">
        <v>97</v>
      </c>
      <c r="H451" s="8">
        <v>13</v>
      </c>
      <c r="I451" s="3">
        <v>21</v>
      </c>
      <c r="J451" s="1" t="s">
        <v>154</v>
      </c>
      <c r="K451" s="1" t="s">
        <v>155</v>
      </c>
      <c r="L451" s="9">
        <v>6</v>
      </c>
    </row>
    <row r="452" spans="1:12" ht="18.600000000000001" thickBot="1" x14ac:dyDescent="0.5">
      <c r="A452" s="15" t="s">
        <v>299</v>
      </c>
      <c r="B452" s="31" t="s">
        <v>162</v>
      </c>
      <c r="C452" s="10" t="s">
        <v>163</v>
      </c>
      <c r="D452" s="179" t="s">
        <v>147</v>
      </c>
      <c r="E452" s="11" t="s">
        <v>164</v>
      </c>
      <c r="F452" s="11"/>
      <c r="G452" s="12"/>
      <c r="H452" s="8" t="s">
        <v>187</v>
      </c>
      <c r="I452" s="3" t="s">
        <v>147</v>
      </c>
    </row>
    <row r="453" spans="1:12" x14ac:dyDescent="0.45">
      <c r="A453" s="15" t="s">
        <v>299</v>
      </c>
      <c r="B453" s="31" t="s">
        <v>162</v>
      </c>
      <c r="C453" s="5"/>
      <c r="D453" s="179" t="s">
        <v>147</v>
      </c>
      <c r="E453" s="6"/>
      <c r="F453" s="6"/>
      <c r="G453" s="7"/>
      <c r="I453" s="3" t="s">
        <v>147</v>
      </c>
    </row>
    <row r="454" spans="1:12" x14ac:dyDescent="0.45">
      <c r="A454" s="15" t="s">
        <v>299</v>
      </c>
      <c r="B454" s="31" t="s">
        <v>165</v>
      </c>
      <c r="C454" s="8">
        <v>13</v>
      </c>
      <c r="D454" s="179" t="s">
        <v>147</v>
      </c>
      <c r="E454" s="1" t="s">
        <v>148</v>
      </c>
      <c r="G454" s="9">
        <v>65</v>
      </c>
      <c r="H454" s="8">
        <v>8</v>
      </c>
      <c r="I454" s="3" t="s">
        <v>147</v>
      </c>
      <c r="J454" s="1" t="s">
        <v>149</v>
      </c>
      <c r="K454" s="1" t="s">
        <v>160</v>
      </c>
      <c r="L454" s="9">
        <v>31</v>
      </c>
    </row>
    <row r="455" spans="1:12" ht="18.600000000000001" thickBot="1" x14ac:dyDescent="0.5">
      <c r="A455" s="15" t="s">
        <v>299</v>
      </c>
      <c r="B455" s="31" t="s">
        <v>165</v>
      </c>
      <c r="C455" s="10"/>
      <c r="D455" s="179" t="s">
        <v>147</v>
      </c>
      <c r="E455" s="11"/>
      <c r="F455" s="11"/>
      <c r="G455" s="12"/>
      <c r="H455" s="8">
        <v>6</v>
      </c>
      <c r="I455" s="3" t="s">
        <v>147</v>
      </c>
      <c r="J455" s="1" t="s">
        <v>151</v>
      </c>
      <c r="L455" s="9" t="s">
        <v>169</v>
      </c>
    </row>
    <row r="456" spans="1:12" x14ac:dyDescent="0.45">
      <c r="A456" s="15" t="s">
        <v>299</v>
      </c>
      <c r="B456" s="31" t="s">
        <v>165</v>
      </c>
      <c r="C456" s="5">
        <v>9</v>
      </c>
      <c r="D456" s="179" t="s">
        <v>147</v>
      </c>
      <c r="E456" s="6" t="s">
        <v>160</v>
      </c>
      <c r="F456" s="6" t="s">
        <v>155</v>
      </c>
      <c r="G456" s="7">
        <v>63</v>
      </c>
      <c r="H456" s="8">
        <v>9</v>
      </c>
      <c r="I456" s="3" t="s">
        <v>169</v>
      </c>
      <c r="J456" s="1" t="s">
        <v>154</v>
      </c>
      <c r="K456" s="1" t="s">
        <v>161</v>
      </c>
      <c r="L456" s="9">
        <v>6</v>
      </c>
    </row>
    <row r="457" spans="1:12" x14ac:dyDescent="0.45">
      <c r="A457" s="15" t="s">
        <v>299</v>
      </c>
      <c r="B457" s="31" t="s">
        <v>165</v>
      </c>
      <c r="D457" s="179" t="s">
        <v>147</v>
      </c>
      <c r="I457" s="3" t="s">
        <v>147</v>
      </c>
    </row>
    <row r="458" spans="1:12" ht="18.600000000000001" thickBot="1" x14ac:dyDescent="0.5">
      <c r="A458" s="15" t="s">
        <v>299</v>
      </c>
      <c r="B458" s="31" t="s">
        <v>168</v>
      </c>
      <c r="C458" s="10"/>
      <c r="D458" s="179" t="s">
        <v>147</v>
      </c>
      <c r="E458" s="11"/>
      <c r="F458" s="11"/>
      <c r="G458" s="12"/>
      <c r="H458" s="8">
        <v>3</v>
      </c>
      <c r="I458" s="3" t="s">
        <v>147</v>
      </c>
      <c r="J458" s="1" t="s">
        <v>148</v>
      </c>
      <c r="K458" s="1" t="s">
        <v>155</v>
      </c>
      <c r="L458" s="9" t="s">
        <v>185</v>
      </c>
    </row>
    <row r="459" spans="1:12" x14ac:dyDescent="0.45">
      <c r="A459" s="15" t="s">
        <v>299</v>
      </c>
      <c r="B459" s="31" t="s">
        <v>168</v>
      </c>
      <c r="C459" s="5"/>
      <c r="D459" s="179" t="s">
        <v>147</v>
      </c>
      <c r="E459" s="6"/>
      <c r="F459" s="6"/>
      <c r="G459" s="7"/>
      <c r="I459" s="3" t="s">
        <v>147</v>
      </c>
    </row>
    <row r="460" spans="1:12" x14ac:dyDescent="0.45">
      <c r="A460" s="15" t="s">
        <v>299</v>
      </c>
      <c r="B460" s="31" t="s">
        <v>170</v>
      </c>
      <c r="C460" s="8">
        <v>9</v>
      </c>
      <c r="D460" s="179" t="s">
        <v>147</v>
      </c>
      <c r="E460" s="1" t="s">
        <v>148</v>
      </c>
      <c r="G460" s="9">
        <v>17</v>
      </c>
      <c r="H460" s="8">
        <v>3</v>
      </c>
      <c r="I460" s="3" t="s">
        <v>147</v>
      </c>
      <c r="J460" s="1" t="s">
        <v>149</v>
      </c>
      <c r="K460" s="1" t="s">
        <v>150</v>
      </c>
      <c r="L460" s="9">
        <v>86</v>
      </c>
    </row>
    <row r="461" spans="1:12" ht="18.600000000000001" thickBot="1" x14ac:dyDescent="0.5">
      <c r="A461" s="15" t="s">
        <v>299</v>
      </c>
      <c r="B461" s="31" t="s">
        <v>170</v>
      </c>
      <c r="C461" s="10"/>
      <c r="D461" s="179" t="s">
        <v>147</v>
      </c>
      <c r="E461" s="11"/>
      <c r="F461" s="11"/>
      <c r="G461" s="12"/>
      <c r="H461" s="8">
        <v>6</v>
      </c>
      <c r="I461" s="3" t="s">
        <v>147</v>
      </c>
      <c r="J461" s="1" t="s">
        <v>151</v>
      </c>
      <c r="K461" s="1" t="s">
        <v>152</v>
      </c>
      <c r="L461" s="9">
        <v>53</v>
      </c>
    </row>
    <row r="462" spans="1:12" x14ac:dyDescent="0.45">
      <c r="A462" s="15" t="s">
        <v>299</v>
      </c>
      <c r="B462" s="31" t="s">
        <v>170</v>
      </c>
      <c r="C462" s="5">
        <v>17</v>
      </c>
      <c r="D462" s="179" t="s">
        <v>147</v>
      </c>
      <c r="E462" s="6" t="s">
        <v>160</v>
      </c>
      <c r="F462" s="6" t="s">
        <v>151</v>
      </c>
      <c r="G462" s="7" t="s">
        <v>156</v>
      </c>
      <c r="H462" s="8">
        <v>8</v>
      </c>
      <c r="I462" s="3">
        <v>53</v>
      </c>
      <c r="J462" s="1" t="s">
        <v>154</v>
      </c>
      <c r="L462" s="9">
        <v>6</v>
      </c>
    </row>
    <row r="463" spans="1:12" x14ac:dyDescent="0.45">
      <c r="A463" s="15" t="s">
        <v>299</v>
      </c>
      <c r="B463" s="31" t="s">
        <v>170</v>
      </c>
      <c r="C463" s="8">
        <v>9</v>
      </c>
      <c r="D463" s="179" t="s">
        <v>147</v>
      </c>
      <c r="E463" s="1" t="s">
        <v>166</v>
      </c>
      <c r="F463" s="1" t="s">
        <v>150</v>
      </c>
      <c r="G463" s="9">
        <v>68</v>
      </c>
      <c r="I463" s="3" t="s">
        <v>147</v>
      </c>
    </row>
    <row r="464" spans="1:12" ht="18.600000000000001" thickBot="1" x14ac:dyDescent="0.5">
      <c r="A464" s="15" t="s">
        <v>299</v>
      </c>
      <c r="B464" s="31" t="s">
        <v>170</v>
      </c>
      <c r="C464" s="10">
        <v>13</v>
      </c>
      <c r="D464" s="179" t="s">
        <v>147</v>
      </c>
      <c r="E464" s="11" t="s">
        <v>151</v>
      </c>
      <c r="F464" s="11" t="s">
        <v>152</v>
      </c>
      <c r="G464" s="12">
        <v>53</v>
      </c>
      <c r="I464" s="3" t="s">
        <v>147</v>
      </c>
    </row>
    <row r="465" spans="1:12" x14ac:dyDescent="0.45">
      <c r="A465" s="15" t="s">
        <v>299</v>
      </c>
      <c r="B465" s="31" t="s">
        <v>170</v>
      </c>
      <c r="C465" s="5">
        <v>2</v>
      </c>
      <c r="D465" s="179" t="s">
        <v>147</v>
      </c>
      <c r="E465" s="6"/>
      <c r="F465" s="6"/>
      <c r="G465" s="7" t="s">
        <v>154</v>
      </c>
      <c r="H465" s="8">
        <v>6</v>
      </c>
      <c r="I465" s="3" t="s">
        <v>147</v>
      </c>
      <c r="J465" s="1" t="s">
        <v>160</v>
      </c>
      <c r="L465" s="9">
        <v>48</v>
      </c>
    </row>
    <row r="466" spans="1:12" x14ac:dyDescent="0.45">
      <c r="A466" s="15" t="s">
        <v>299</v>
      </c>
      <c r="B466" s="31" t="s">
        <v>170</v>
      </c>
      <c r="C466" s="8">
        <v>8</v>
      </c>
      <c r="D466" s="179" t="s">
        <v>147</v>
      </c>
      <c r="E466" s="1" t="s">
        <v>166</v>
      </c>
      <c r="F466" s="1" t="s">
        <v>150</v>
      </c>
      <c r="G466" s="9">
        <v>23</v>
      </c>
      <c r="I466" s="3" t="s">
        <v>147</v>
      </c>
    </row>
    <row r="467" spans="1:12" ht="18.600000000000001" thickBot="1" x14ac:dyDescent="0.5">
      <c r="A467" s="15" t="s">
        <v>299</v>
      </c>
      <c r="B467" s="31" t="s">
        <v>170</v>
      </c>
      <c r="C467" s="10">
        <v>14</v>
      </c>
      <c r="D467" s="179" t="s">
        <v>147</v>
      </c>
      <c r="E467" s="11" t="s">
        <v>151</v>
      </c>
      <c r="F467" s="11" t="s">
        <v>152</v>
      </c>
      <c r="G467" s="12">
        <v>33</v>
      </c>
      <c r="I467" s="3" t="s">
        <v>147</v>
      </c>
    </row>
    <row r="468" spans="1:12" x14ac:dyDescent="0.45">
      <c r="A468" s="15" t="s">
        <v>299</v>
      </c>
      <c r="B468" s="31" t="s">
        <v>170</v>
      </c>
      <c r="C468" s="5">
        <v>9</v>
      </c>
      <c r="D468" s="179">
        <v>33</v>
      </c>
      <c r="E468" s="6" t="s">
        <v>154</v>
      </c>
      <c r="F468" s="6"/>
      <c r="G468" s="7">
        <v>14</v>
      </c>
      <c r="H468" s="8">
        <v>9</v>
      </c>
      <c r="I468" s="3" t="s">
        <v>147</v>
      </c>
      <c r="J468" s="1" t="s">
        <v>166</v>
      </c>
      <c r="K468" s="1" t="s">
        <v>160</v>
      </c>
      <c r="L468" s="9">
        <v>37</v>
      </c>
    </row>
    <row r="469" spans="1:12" x14ac:dyDescent="0.45">
      <c r="A469" s="15" t="s">
        <v>299</v>
      </c>
      <c r="B469" s="31" t="s">
        <v>170</v>
      </c>
      <c r="D469" s="179" t="s">
        <v>147</v>
      </c>
      <c r="H469" s="8">
        <v>6</v>
      </c>
      <c r="I469" s="3" t="s">
        <v>147</v>
      </c>
      <c r="J469" s="1" t="s">
        <v>151</v>
      </c>
      <c r="L469" s="9" t="s">
        <v>169</v>
      </c>
    </row>
    <row r="470" spans="1:12" ht="18.600000000000001" thickBot="1" x14ac:dyDescent="0.5">
      <c r="A470" s="15" t="s">
        <v>299</v>
      </c>
      <c r="B470" s="31" t="s">
        <v>170</v>
      </c>
      <c r="C470" s="10">
        <v>8</v>
      </c>
      <c r="D470" s="179" t="s">
        <v>147</v>
      </c>
      <c r="E470" s="11" t="s">
        <v>166</v>
      </c>
      <c r="F470" s="11" t="s">
        <v>155</v>
      </c>
      <c r="G470" s="12"/>
      <c r="H470" s="8">
        <v>9</v>
      </c>
      <c r="I470" s="3" t="s">
        <v>169</v>
      </c>
      <c r="J470" s="1" t="s">
        <v>154</v>
      </c>
      <c r="K470" s="1" t="s">
        <v>161</v>
      </c>
      <c r="L470" s="9">
        <v>51</v>
      </c>
    </row>
    <row r="471" spans="1:12" x14ac:dyDescent="0.45">
      <c r="A471" s="15" t="s">
        <v>299</v>
      </c>
      <c r="B471" s="31" t="s">
        <v>170</v>
      </c>
      <c r="C471" s="5"/>
      <c r="D471" s="179" t="s">
        <v>147</v>
      </c>
      <c r="E471" s="6"/>
      <c r="F471" s="6"/>
      <c r="G471" s="7"/>
      <c r="I471" s="3" t="s">
        <v>147</v>
      </c>
    </row>
    <row r="472" spans="1:12" x14ac:dyDescent="0.45">
      <c r="A472" s="15" t="s">
        <v>299</v>
      </c>
      <c r="B472" s="31" t="s">
        <v>171</v>
      </c>
      <c r="C472" s="8">
        <v>2</v>
      </c>
      <c r="D472" s="179" t="s">
        <v>147</v>
      </c>
      <c r="E472" s="1" t="s">
        <v>149</v>
      </c>
      <c r="F472" s="1" t="s">
        <v>154</v>
      </c>
      <c r="G472" s="9">
        <v>32</v>
      </c>
      <c r="H472" s="8">
        <v>13</v>
      </c>
      <c r="I472" s="3" t="s">
        <v>147</v>
      </c>
      <c r="J472" s="1" t="s">
        <v>148</v>
      </c>
      <c r="L472" s="9">
        <v>53</v>
      </c>
    </row>
    <row r="473" spans="1:12" ht="18.600000000000001" thickBot="1" x14ac:dyDescent="0.5">
      <c r="A473" s="15" t="s">
        <v>299</v>
      </c>
      <c r="B473" s="31" t="s">
        <v>171</v>
      </c>
      <c r="C473" s="10">
        <v>13</v>
      </c>
      <c r="D473" s="179" t="s">
        <v>147</v>
      </c>
      <c r="E473" s="11" t="s">
        <v>151</v>
      </c>
      <c r="F473" s="11"/>
      <c r="G473" s="12">
        <v>21</v>
      </c>
      <c r="I473" s="3" t="s">
        <v>147</v>
      </c>
    </row>
    <row r="474" spans="1:12" x14ac:dyDescent="0.45">
      <c r="A474" s="15" t="s">
        <v>299</v>
      </c>
      <c r="B474" s="31" t="s">
        <v>171</v>
      </c>
      <c r="C474" s="5">
        <v>17</v>
      </c>
      <c r="D474" s="179">
        <v>21</v>
      </c>
      <c r="E474" s="6" t="s">
        <v>154</v>
      </c>
      <c r="F474" s="6" t="s">
        <v>161</v>
      </c>
      <c r="G474" s="7">
        <v>1</v>
      </c>
      <c r="H474" s="8">
        <v>18</v>
      </c>
      <c r="I474" s="3" t="s">
        <v>147</v>
      </c>
      <c r="J474" s="1" t="s">
        <v>160</v>
      </c>
      <c r="K474" s="1" t="s">
        <v>155</v>
      </c>
      <c r="L474" s="9" t="s">
        <v>152</v>
      </c>
    </row>
    <row r="475" spans="1:12" x14ac:dyDescent="0.45">
      <c r="A475" s="15" t="s">
        <v>299</v>
      </c>
      <c r="B475" s="31" t="s">
        <v>171</v>
      </c>
      <c r="D475" s="179" t="s">
        <v>147</v>
      </c>
      <c r="I475" s="3" t="s">
        <v>147</v>
      </c>
    </row>
    <row r="476" spans="1:12" ht="18.600000000000001" thickBot="1" x14ac:dyDescent="0.5">
      <c r="A476" s="15" t="s">
        <v>299</v>
      </c>
      <c r="B476" s="31" t="s">
        <v>174</v>
      </c>
      <c r="C476" s="10">
        <v>17</v>
      </c>
      <c r="D476" s="179" t="s">
        <v>147</v>
      </c>
      <c r="E476" s="11" t="s">
        <v>148</v>
      </c>
      <c r="F476" s="11"/>
      <c r="G476" s="12">
        <v>76</v>
      </c>
      <c r="H476" s="8">
        <v>8</v>
      </c>
      <c r="I476" s="3" t="s">
        <v>147</v>
      </c>
      <c r="J476" s="1" t="s">
        <v>149</v>
      </c>
      <c r="K476" s="1" t="s">
        <v>154</v>
      </c>
      <c r="L476" s="9">
        <v>32</v>
      </c>
    </row>
    <row r="477" spans="1:12" x14ac:dyDescent="0.45">
      <c r="A477" s="15" t="s">
        <v>299</v>
      </c>
      <c r="B477" s="31" t="s">
        <v>174</v>
      </c>
      <c r="C477" s="5"/>
      <c r="D477" s="179" t="s">
        <v>147</v>
      </c>
      <c r="E477" s="6"/>
      <c r="F477" s="6"/>
      <c r="G477" s="7"/>
      <c r="H477" s="8">
        <v>6</v>
      </c>
      <c r="I477" s="3" t="s">
        <v>147</v>
      </c>
      <c r="J477" s="1" t="s">
        <v>151</v>
      </c>
      <c r="L477" s="9">
        <v>11</v>
      </c>
    </row>
    <row r="478" spans="1:12" x14ac:dyDescent="0.45">
      <c r="A478" s="15" t="s">
        <v>299</v>
      </c>
      <c r="B478" s="31" t="s">
        <v>174</v>
      </c>
      <c r="C478" s="8">
        <v>9</v>
      </c>
      <c r="D478" s="179" t="s">
        <v>147</v>
      </c>
      <c r="E478" s="1" t="s">
        <v>166</v>
      </c>
      <c r="F478" s="1" t="s">
        <v>155</v>
      </c>
      <c r="H478" s="8">
        <v>18</v>
      </c>
      <c r="I478" s="3">
        <v>11</v>
      </c>
      <c r="J478" s="1" t="s">
        <v>154</v>
      </c>
      <c r="K478" s="1" t="s">
        <v>161</v>
      </c>
      <c r="L478" s="9">
        <v>65</v>
      </c>
    </row>
    <row r="479" spans="1:12" ht="18.600000000000001" thickBot="1" x14ac:dyDescent="0.5">
      <c r="A479" s="15" t="s">
        <v>299</v>
      </c>
      <c r="B479" s="31" t="s">
        <v>174</v>
      </c>
      <c r="C479" s="10"/>
      <c r="D479" s="179" t="s">
        <v>147</v>
      </c>
      <c r="E479" s="11"/>
      <c r="F479" s="11"/>
      <c r="G479" s="12"/>
      <c r="I479" s="3" t="s">
        <v>147</v>
      </c>
    </row>
    <row r="480" spans="1:12" x14ac:dyDescent="0.45">
      <c r="A480" s="15" t="s">
        <v>299</v>
      </c>
      <c r="B480" s="31" t="s">
        <v>177</v>
      </c>
      <c r="C480" s="5">
        <v>9</v>
      </c>
      <c r="D480" s="179" t="s">
        <v>147</v>
      </c>
      <c r="E480" s="6" t="s">
        <v>149</v>
      </c>
      <c r="F480" s="6" t="s">
        <v>150</v>
      </c>
      <c r="G480" s="7">
        <v>21</v>
      </c>
      <c r="H480" s="8">
        <v>6</v>
      </c>
      <c r="I480" s="3" t="s">
        <v>147</v>
      </c>
      <c r="J480" s="1" t="s">
        <v>148</v>
      </c>
      <c r="L480" s="9">
        <v>51</v>
      </c>
    </row>
    <row r="481" spans="1:12" x14ac:dyDescent="0.45">
      <c r="A481" s="15" t="s">
        <v>299</v>
      </c>
      <c r="B481" s="31" t="s">
        <v>177</v>
      </c>
      <c r="C481" s="8">
        <v>13</v>
      </c>
      <c r="D481" s="179" t="s">
        <v>147</v>
      </c>
      <c r="E481" s="1" t="s">
        <v>151</v>
      </c>
      <c r="F481" s="1" t="s">
        <v>152</v>
      </c>
      <c r="G481" s="9" t="s">
        <v>153</v>
      </c>
      <c r="I481" s="3" t="s">
        <v>147</v>
      </c>
    </row>
    <row r="482" spans="1:12" ht="18.600000000000001" thickBot="1" x14ac:dyDescent="0.5">
      <c r="A482" s="15" t="s">
        <v>299</v>
      </c>
      <c r="B482" s="31" t="s">
        <v>177</v>
      </c>
      <c r="C482" s="10">
        <v>14</v>
      </c>
      <c r="D482" s="179" t="s">
        <v>153</v>
      </c>
      <c r="E482" s="11" t="s">
        <v>154</v>
      </c>
      <c r="F482" s="11" t="s">
        <v>155</v>
      </c>
      <c r="G482" s="12" t="s">
        <v>181</v>
      </c>
      <c r="I482" s="3" t="s">
        <v>147</v>
      </c>
    </row>
    <row r="483" spans="1:12" x14ac:dyDescent="0.45">
      <c r="A483" s="15" t="s">
        <v>299</v>
      </c>
      <c r="B483" s="31" t="s">
        <v>177</v>
      </c>
      <c r="C483" s="5" t="s">
        <v>183</v>
      </c>
      <c r="D483" s="179" t="s">
        <v>147</v>
      </c>
      <c r="E483" s="6"/>
      <c r="F483" s="6"/>
      <c r="G483" s="7"/>
      <c r="H483" s="8" t="s">
        <v>163</v>
      </c>
      <c r="I483" s="3" t="s">
        <v>147</v>
      </c>
      <c r="J483" s="1" t="s">
        <v>158</v>
      </c>
    </row>
    <row r="484" spans="1:12" x14ac:dyDescent="0.45">
      <c r="A484" s="15" t="s">
        <v>299</v>
      </c>
      <c r="B484" s="31" t="s">
        <v>177</v>
      </c>
      <c r="D484" s="179" t="s">
        <v>147</v>
      </c>
      <c r="I484" s="3" t="s">
        <v>147</v>
      </c>
    </row>
    <row r="485" spans="1:12" ht="18.600000000000001" thickBot="1" x14ac:dyDescent="0.5">
      <c r="A485" s="15" t="s">
        <v>299</v>
      </c>
      <c r="B485" s="31" t="s">
        <v>178</v>
      </c>
      <c r="C485" s="10">
        <v>2</v>
      </c>
      <c r="D485" s="179" t="s">
        <v>147</v>
      </c>
      <c r="E485" s="11" t="s">
        <v>149</v>
      </c>
      <c r="F485" s="11" t="s">
        <v>154</v>
      </c>
      <c r="G485" s="12">
        <v>32</v>
      </c>
      <c r="H485" s="8">
        <v>6</v>
      </c>
      <c r="I485" s="3" t="s">
        <v>147</v>
      </c>
      <c r="J485" s="1" t="s">
        <v>148</v>
      </c>
      <c r="L485" s="9">
        <v>58</v>
      </c>
    </row>
    <row r="486" spans="1:12" x14ac:dyDescent="0.45">
      <c r="A486" s="15" t="s">
        <v>299</v>
      </c>
      <c r="B486" s="31" t="s">
        <v>178</v>
      </c>
      <c r="C486" s="5">
        <v>13</v>
      </c>
      <c r="D486" s="179" t="s">
        <v>147</v>
      </c>
      <c r="E486" s="6" t="s">
        <v>151</v>
      </c>
      <c r="F486" s="6"/>
      <c r="G486" s="7">
        <v>51</v>
      </c>
      <c r="I486" s="3" t="s">
        <v>147</v>
      </c>
    </row>
    <row r="487" spans="1:12" x14ac:dyDescent="0.45">
      <c r="A487" s="15" t="s">
        <v>299</v>
      </c>
      <c r="B487" s="31" t="s">
        <v>178</v>
      </c>
      <c r="C487" s="8">
        <v>2</v>
      </c>
      <c r="D487" s="179">
        <v>51</v>
      </c>
      <c r="E487" s="1" t="s">
        <v>154</v>
      </c>
      <c r="F487" s="1" t="s">
        <v>161</v>
      </c>
      <c r="G487" s="9">
        <v>87</v>
      </c>
      <c r="I487" s="3" t="s">
        <v>147</v>
      </c>
    </row>
    <row r="488" spans="1:12" ht="18.600000000000001" thickBot="1" x14ac:dyDescent="0.5">
      <c r="A488" s="15" t="s">
        <v>299</v>
      </c>
      <c r="B488" s="31" t="s">
        <v>178</v>
      </c>
      <c r="C488" s="10"/>
      <c r="D488" s="179" t="s">
        <v>147</v>
      </c>
      <c r="E488" s="11"/>
      <c r="F488" s="11"/>
      <c r="G488" s="12"/>
      <c r="I488" s="3" t="s">
        <v>147</v>
      </c>
    </row>
    <row r="489" spans="1:12" x14ac:dyDescent="0.45">
      <c r="A489" s="15" t="s">
        <v>299</v>
      </c>
      <c r="B489" s="31" t="s">
        <v>179</v>
      </c>
      <c r="C489" s="5">
        <v>14</v>
      </c>
      <c r="D489" s="179" t="s">
        <v>147</v>
      </c>
      <c r="E489" s="6" t="s">
        <v>148</v>
      </c>
      <c r="F489" s="6"/>
      <c r="G489" s="7">
        <v>65</v>
      </c>
      <c r="H489" s="8">
        <v>3</v>
      </c>
      <c r="I489" s="3" t="s">
        <v>147</v>
      </c>
      <c r="J489" s="1" t="s">
        <v>149</v>
      </c>
      <c r="K489" s="1" t="s">
        <v>150</v>
      </c>
      <c r="L489" s="9">
        <v>83</v>
      </c>
    </row>
    <row r="490" spans="1:12" x14ac:dyDescent="0.45">
      <c r="A490" s="15" t="s">
        <v>299</v>
      </c>
      <c r="B490" s="31" t="s">
        <v>179</v>
      </c>
      <c r="D490" s="179" t="s">
        <v>147</v>
      </c>
      <c r="H490" s="8">
        <v>6</v>
      </c>
      <c r="I490" s="3" t="s">
        <v>147</v>
      </c>
      <c r="J490" s="1" t="s">
        <v>151</v>
      </c>
      <c r="L490" s="9">
        <v>51</v>
      </c>
    </row>
    <row r="491" spans="1:12" ht="18.600000000000001" thickBot="1" x14ac:dyDescent="0.5">
      <c r="A491" s="15" t="s">
        <v>299</v>
      </c>
      <c r="B491" s="31" t="s">
        <v>179</v>
      </c>
      <c r="C491" s="10">
        <v>5</v>
      </c>
      <c r="D491" s="179" t="s">
        <v>147</v>
      </c>
      <c r="E491" s="11" t="s">
        <v>160</v>
      </c>
      <c r="F491" s="11" t="s">
        <v>155</v>
      </c>
      <c r="G491" s="12" t="s">
        <v>152</v>
      </c>
      <c r="H491" s="8">
        <v>9</v>
      </c>
      <c r="I491" s="3">
        <v>51</v>
      </c>
      <c r="J491" s="1" t="s">
        <v>154</v>
      </c>
      <c r="K491" s="1" t="s">
        <v>161</v>
      </c>
      <c r="L491" s="9">
        <v>7</v>
      </c>
    </row>
    <row r="492" spans="1:12" x14ac:dyDescent="0.45">
      <c r="A492" s="15" t="s">
        <v>299</v>
      </c>
      <c r="B492" s="31" t="s">
        <v>179</v>
      </c>
      <c r="C492" s="5"/>
      <c r="D492" s="179" t="s">
        <v>147</v>
      </c>
      <c r="E492" s="6"/>
      <c r="F492" s="6"/>
      <c r="G492" s="7"/>
      <c r="I492" s="3" t="s">
        <v>147</v>
      </c>
    </row>
    <row r="493" spans="1:12" x14ac:dyDescent="0.45">
      <c r="A493" s="15" t="s">
        <v>299</v>
      </c>
      <c r="B493" s="31" t="s">
        <v>180</v>
      </c>
      <c r="C493" s="8">
        <v>2</v>
      </c>
      <c r="D493" s="179" t="s">
        <v>147</v>
      </c>
      <c r="E493" s="1" t="s">
        <v>149</v>
      </c>
      <c r="F493" s="1" t="s">
        <v>150</v>
      </c>
      <c r="G493" s="9" t="s">
        <v>185</v>
      </c>
      <c r="H493" s="8">
        <v>8</v>
      </c>
      <c r="I493" s="3" t="s">
        <v>147</v>
      </c>
      <c r="J493" s="1" t="s">
        <v>148</v>
      </c>
      <c r="L493" s="9">
        <v>57</v>
      </c>
    </row>
    <row r="494" spans="1:12" ht="18.600000000000001" thickBot="1" x14ac:dyDescent="0.5">
      <c r="A494" s="15" t="s">
        <v>299</v>
      </c>
      <c r="B494" s="31" t="s">
        <v>180</v>
      </c>
      <c r="C494" s="10">
        <v>9</v>
      </c>
      <c r="D494" s="179" t="s">
        <v>147</v>
      </c>
      <c r="E494" s="11"/>
      <c r="F494" s="11"/>
      <c r="G494" s="12">
        <v>48</v>
      </c>
      <c r="I494" s="3" t="s">
        <v>147</v>
      </c>
    </row>
    <row r="495" spans="1:12" x14ac:dyDescent="0.45">
      <c r="A495" s="15" t="s">
        <v>299</v>
      </c>
      <c r="B495" s="31" t="s">
        <v>180</v>
      </c>
      <c r="C495" s="5">
        <v>2</v>
      </c>
      <c r="D495" s="179" t="s">
        <v>147</v>
      </c>
      <c r="E495" s="6"/>
      <c r="F495" s="6" t="s">
        <v>152</v>
      </c>
      <c r="G495" s="7">
        <v>25</v>
      </c>
      <c r="H495" s="8">
        <v>18</v>
      </c>
      <c r="I495" s="3" t="s">
        <v>147</v>
      </c>
      <c r="J495" s="1" t="s">
        <v>166</v>
      </c>
      <c r="K495" s="1" t="s">
        <v>154</v>
      </c>
      <c r="L495" s="9">
        <v>32</v>
      </c>
    </row>
    <row r="496" spans="1:12" x14ac:dyDescent="0.45">
      <c r="A496" s="15" t="s">
        <v>299</v>
      </c>
      <c r="B496" s="31" t="s">
        <v>180</v>
      </c>
      <c r="C496" s="20"/>
      <c r="D496" s="179" t="s">
        <v>147</v>
      </c>
      <c r="E496" s="4"/>
      <c r="F496" s="4"/>
      <c r="G496" s="21"/>
      <c r="H496" s="8">
        <v>6</v>
      </c>
      <c r="I496" s="3" t="s">
        <v>147</v>
      </c>
      <c r="J496" s="1" t="s">
        <v>151</v>
      </c>
      <c r="L496" s="9">
        <v>51</v>
      </c>
    </row>
    <row r="497" spans="1:12" x14ac:dyDescent="0.45">
      <c r="A497" s="15" t="s">
        <v>299</v>
      </c>
      <c r="B497" s="31" t="s">
        <v>180</v>
      </c>
      <c r="C497" s="8">
        <v>8</v>
      </c>
      <c r="D497" s="179" t="s">
        <v>147</v>
      </c>
      <c r="E497" s="1" t="s">
        <v>166</v>
      </c>
      <c r="F497" s="1" t="s">
        <v>155</v>
      </c>
      <c r="H497" s="8">
        <v>3</v>
      </c>
      <c r="I497" s="3">
        <v>51</v>
      </c>
      <c r="J497" s="1" t="s">
        <v>154</v>
      </c>
      <c r="K497" s="1" t="s">
        <v>161</v>
      </c>
      <c r="L497" s="9">
        <v>78</v>
      </c>
    </row>
    <row r="498" spans="1:12" ht="18.600000000000001" thickBot="1" x14ac:dyDescent="0.5">
      <c r="A498" s="15" t="s">
        <v>299</v>
      </c>
      <c r="B498" s="31" t="s">
        <v>180</v>
      </c>
      <c r="C498" s="10" t="s">
        <v>187</v>
      </c>
      <c r="D498" s="179" t="s">
        <v>147</v>
      </c>
      <c r="E498" s="11"/>
      <c r="F498" s="11"/>
      <c r="G498" s="12"/>
      <c r="H498" s="8" t="s">
        <v>173</v>
      </c>
      <c r="I498" s="3" t="s">
        <v>147</v>
      </c>
      <c r="J498" s="1" t="s">
        <v>167</v>
      </c>
    </row>
    <row r="499" spans="1:12" x14ac:dyDescent="0.45">
      <c r="A499" s="15" t="s">
        <v>299</v>
      </c>
      <c r="B499" s="31" t="s">
        <v>180</v>
      </c>
      <c r="C499" s="5"/>
      <c r="D499" s="179" t="s">
        <v>147</v>
      </c>
      <c r="E499" s="6"/>
      <c r="F499" s="6"/>
      <c r="G499" s="7"/>
      <c r="I499" s="3" t="s">
        <v>147</v>
      </c>
    </row>
    <row r="500" spans="1:12" x14ac:dyDescent="0.45">
      <c r="A500" s="15" t="s">
        <v>299</v>
      </c>
      <c r="B500" s="31" t="s">
        <v>182</v>
      </c>
      <c r="C500" s="8">
        <v>9</v>
      </c>
      <c r="D500" s="179" t="s">
        <v>147</v>
      </c>
      <c r="E500" s="1" t="s">
        <v>149</v>
      </c>
      <c r="F500" s="1" t="s">
        <v>160</v>
      </c>
      <c r="G500" s="9">
        <v>36</v>
      </c>
      <c r="H500" s="8">
        <v>8</v>
      </c>
      <c r="I500" s="3" t="s">
        <v>147</v>
      </c>
      <c r="J500" s="1" t="s">
        <v>148</v>
      </c>
      <c r="L500" s="9">
        <v>56</v>
      </c>
    </row>
    <row r="501" spans="1:12" ht="18.600000000000001" thickBot="1" x14ac:dyDescent="0.5">
      <c r="A501" s="15" t="s">
        <v>299</v>
      </c>
      <c r="B501" s="31" t="s">
        <v>182</v>
      </c>
      <c r="C501" s="10">
        <v>13</v>
      </c>
      <c r="D501" s="179" t="s">
        <v>147</v>
      </c>
      <c r="E501" s="11" t="s">
        <v>151</v>
      </c>
      <c r="F501" s="11"/>
      <c r="G501" s="12" t="s">
        <v>169</v>
      </c>
      <c r="I501" s="3" t="s">
        <v>147</v>
      </c>
    </row>
    <row r="502" spans="1:12" x14ac:dyDescent="0.45">
      <c r="A502" s="15" t="s">
        <v>299</v>
      </c>
      <c r="B502" s="31" t="s">
        <v>182</v>
      </c>
      <c r="C502" s="5">
        <v>14</v>
      </c>
      <c r="D502" s="179" t="s">
        <v>169</v>
      </c>
      <c r="E502" s="6" t="s">
        <v>154</v>
      </c>
      <c r="F502" s="6" t="s">
        <v>155</v>
      </c>
      <c r="G502" s="7">
        <v>6</v>
      </c>
      <c r="H502" s="8">
        <v>18</v>
      </c>
      <c r="I502" s="3" t="s">
        <v>147</v>
      </c>
      <c r="J502" s="1" t="s">
        <v>160</v>
      </c>
      <c r="K502" s="1" t="s">
        <v>161</v>
      </c>
      <c r="L502" s="9">
        <v>38</v>
      </c>
    </row>
    <row r="503" spans="1:12" x14ac:dyDescent="0.45">
      <c r="A503" s="15" t="s">
        <v>299</v>
      </c>
      <c r="B503" s="31" t="s">
        <v>182</v>
      </c>
      <c r="C503" s="8" t="s">
        <v>187</v>
      </c>
      <c r="D503" s="179" t="s">
        <v>147</v>
      </c>
      <c r="H503" s="8" t="s">
        <v>173</v>
      </c>
      <c r="I503" s="3" t="s">
        <v>147</v>
      </c>
      <c r="J503" s="1" t="s">
        <v>164</v>
      </c>
    </row>
    <row r="504" spans="1:12" ht="18.600000000000001" thickBot="1" x14ac:dyDescent="0.5">
      <c r="A504" s="15" t="s">
        <v>299</v>
      </c>
      <c r="B504" s="31" t="s">
        <v>182</v>
      </c>
      <c r="C504" s="10" t="s">
        <v>194</v>
      </c>
      <c r="D504" s="179" t="s">
        <v>147</v>
      </c>
      <c r="E504" s="11"/>
      <c r="F504" s="11"/>
      <c r="G504" s="12"/>
      <c r="I504" s="3" t="s">
        <v>147</v>
      </c>
    </row>
    <row r="505" spans="1:12" x14ac:dyDescent="0.45">
      <c r="A505" s="15" t="s">
        <v>299</v>
      </c>
      <c r="B505" s="31" t="s">
        <v>184</v>
      </c>
      <c r="C505" s="5">
        <v>9</v>
      </c>
      <c r="D505" s="179" t="s">
        <v>147</v>
      </c>
      <c r="E505" s="6" t="s">
        <v>149</v>
      </c>
      <c r="F505" s="6" t="s">
        <v>150</v>
      </c>
      <c r="G505" s="7">
        <v>88</v>
      </c>
      <c r="H505" s="8">
        <v>8</v>
      </c>
      <c r="I505" s="3" t="s">
        <v>147</v>
      </c>
      <c r="J505" s="1" t="s">
        <v>148</v>
      </c>
      <c r="L505" s="9">
        <v>61</v>
      </c>
    </row>
    <row r="506" spans="1:12" x14ac:dyDescent="0.45">
      <c r="A506" s="15" t="s">
        <v>299</v>
      </c>
      <c r="B506" s="31" t="s">
        <v>184</v>
      </c>
      <c r="C506" s="8">
        <v>13</v>
      </c>
      <c r="D506" s="179" t="s">
        <v>147</v>
      </c>
      <c r="E506" s="1" t="s">
        <v>151</v>
      </c>
      <c r="F506" s="1" t="s">
        <v>152</v>
      </c>
      <c r="G506" s="9">
        <v>53</v>
      </c>
      <c r="I506" s="3" t="s">
        <v>147</v>
      </c>
    </row>
    <row r="507" spans="1:12" ht="18.600000000000001" thickBot="1" x14ac:dyDescent="0.5">
      <c r="A507" s="15" t="s">
        <v>299</v>
      </c>
      <c r="B507" s="31" t="s">
        <v>184</v>
      </c>
      <c r="C507" s="10">
        <v>2</v>
      </c>
      <c r="D507" s="179">
        <v>53</v>
      </c>
      <c r="E507" s="11" t="s">
        <v>154</v>
      </c>
      <c r="F507" s="11"/>
      <c r="G507" s="12">
        <v>7</v>
      </c>
      <c r="H507" s="8">
        <v>18</v>
      </c>
      <c r="I507" s="3" t="s">
        <v>147</v>
      </c>
      <c r="J507" s="1" t="s">
        <v>160</v>
      </c>
      <c r="K507" s="1" t="s">
        <v>151</v>
      </c>
      <c r="L507" s="9">
        <v>48</v>
      </c>
    </row>
    <row r="508" spans="1:12" x14ac:dyDescent="0.45">
      <c r="A508" s="15" t="s">
        <v>299</v>
      </c>
      <c r="B508" s="31" t="s">
        <v>184</v>
      </c>
      <c r="C508" s="5"/>
      <c r="D508" s="179" t="s">
        <v>147</v>
      </c>
      <c r="E508" s="6"/>
      <c r="F508" s="6"/>
      <c r="G508" s="7"/>
      <c r="H508" s="8">
        <v>10</v>
      </c>
      <c r="I508" s="3" t="s">
        <v>147</v>
      </c>
      <c r="J508" s="1" t="s">
        <v>166</v>
      </c>
      <c r="K508" s="1" t="s">
        <v>160</v>
      </c>
      <c r="L508" s="9">
        <v>83</v>
      </c>
    </row>
    <row r="509" spans="1:12" x14ac:dyDescent="0.45">
      <c r="A509" s="15" t="s">
        <v>299</v>
      </c>
      <c r="B509" s="31" t="s">
        <v>184</v>
      </c>
      <c r="D509" s="179" t="s">
        <v>147</v>
      </c>
      <c r="H509" s="8">
        <v>6</v>
      </c>
      <c r="I509" s="3" t="s">
        <v>147</v>
      </c>
      <c r="J509" s="1" t="s">
        <v>151</v>
      </c>
      <c r="L509" s="9">
        <v>51</v>
      </c>
    </row>
    <row r="510" spans="1:12" ht="18.600000000000001" thickBot="1" x14ac:dyDescent="0.5">
      <c r="A510" s="15" t="s">
        <v>299</v>
      </c>
      <c r="B510" s="31" t="s">
        <v>184</v>
      </c>
      <c r="C510" s="10">
        <v>13</v>
      </c>
      <c r="D510" s="179" t="s">
        <v>147</v>
      </c>
      <c r="E510" s="11" t="s">
        <v>160</v>
      </c>
      <c r="F510" s="11" t="s">
        <v>155</v>
      </c>
      <c r="G510" s="12" t="s">
        <v>152</v>
      </c>
      <c r="H510" s="8">
        <v>3</v>
      </c>
      <c r="I510" s="3">
        <v>51</v>
      </c>
      <c r="J510" s="1" t="s">
        <v>154</v>
      </c>
      <c r="K510" s="1" t="s">
        <v>161</v>
      </c>
      <c r="L510" s="9">
        <v>2</v>
      </c>
    </row>
    <row r="511" spans="1:12" x14ac:dyDescent="0.45">
      <c r="A511" s="15" t="s">
        <v>299</v>
      </c>
      <c r="B511" s="31" t="s">
        <v>184</v>
      </c>
      <c r="C511" s="5" t="s">
        <v>187</v>
      </c>
      <c r="D511" s="179" t="s">
        <v>147</v>
      </c>
      <c r="E511" s="6"/>
      <c r="F511" s="6"/>
      <c r="G511" s="7"/>
      <c r="H511" s="8" t="s">
        <v>173</v>
      </c>
      <c r="I511" s="3" t="s">
        <v>147</v>
      </c>
      <c r="J511" s="1" t="s">
        <v>167</v>
      </c>
    </row>
    <row r="512" spans="1:12" x14ac:dyDescent="0.45">
      <c r="A512" s="15" t="s">
        <v>299</v>
      </c>
      <c r="B512" s="31" t="s">
        <v>184</v>
      </c>
      <c r="C512" s="8">
        <v>13</v>
      </c>
      <c r="D512" s="179" t="s">
        <v>147</v>
      </c>
      <c r="E512" s="1" t="s">
        <v>201</v>
      </c>
      <c r="G512" s="9">
        <v>1</v>
      </c>
      <c r="I512" s="3" t="s">
        <v>147</v>
      </c>
    </row>
    <row r="513" spans="1:12" ht="18.600000000000001" thickBot="1" x14ac:dyDescent="0.5">
      <c r="A513" s="15" t="s">
        <v>299</v>
      </c>
      <c r="B513" s="31" t="s">
        <v>186</v>
      </c>
      <c r="C513" s="10">
        <v>9</v>
      </c>
      <c r="D513" s="179" t="s">
        <v>147</v>
      </c>
      <c r="E513" s="11" t="s">
        <v>149</v>
      </c>
      <c r="F513" s="11" t="s">
        <v>150</v>
      </c>
      <c r="G513" s="12">
        <v>78</v>
      </c>
      <c r="H513" s="8">
        <v>8</v>
      </c>
      <c r="I513" s="3" t="s">
        <v>147</v>
      </c>
      <c r="J513" s="1" t="s">
        <v>148</v>
      </c>
      <c r="L513" s="9">
        <v>65</v>
      </c>
    </row>
    <row r="514" spans="1:12" x14ac:dyDescent="0.45">
      <c r="A514" s="15" t="s">
        <v>299</v>
      </c>
      <c r="B514" s="31" t="s">
        <v>186</v>
      </c>
      <c r="C514" s="5">
        <v>1</v>
      </c>
      <c r="D514" s="179" t="s">
        <v>147</v>
      </c>
      <c r="E514" s="6" t="s">
        <v>151</v>
      </c>
      <c r="F514" s="6" t="s">
        <v>152</v>
      </c>
      <c r="G514" s="7">
        <v>53</v>
      </c>
      <c r="I514" s="3" t="s">
        <v>147</v>
      </c>
    </row>
    <row r="515" spans="1:12" x14ac:dyDescent="0.45">
      <c r="A515" s="15" t="s">
        <v>299</v>
      </c>
      <c r="B515" s="31" t="s">
        <v>186</v>
      </c>
      <c r="C515" s="8">
        <v>2</v>
      </c>
      <c r="D515" s="179">
        <v>53</v>
      </c>
      <c r="E515" s="1" t="s">
        <v>154</v>
      </c>
      <c r="F515" s="1" t="s">
        <v>304</v>
      </c>
      <c r="G515" s="9">
        <v>7</v>
      </c>
      <c r="H515" s="8">
        <v>3</v>
      </c>
      <c r="I515" s="3" t="s">
        <v>147</v>
      </c>
      <c r="J515" s="1" t="s">
        <v>160</v>
      </c>
      <c r="K515" s="1" t="s">
        <v>161</v>
      </c>
      <c r="L515" s="9">
        <v>49</v>
      </c>
    </row>
    <row r="516" spans="1:12" ht="18.600000000000001" thickBot="1" x14ac:dyDescent="0.5">
      <c r="A516" s="15" t="s">
        <v>299</v>
      </c>
      <c r="B516" s="31" t="s">
        <v>186</v>
      </c>
      <c r="C516" s="10" t="s">
        <v>187</v>
      </c>
      <c r="D516" s="179" t="s">
        <v>147</v>
      </c>
      <c r="E516" s="11"/>
      <c r="F516" s="11"/>
      <c r="G516" s="12"/>
      <c r="H516" s="8" t="s">
        <v>173</v>
      </c>
      <c r="I516" s="3" t="s">
        <v>147</v>
      </c>
      <c r="J516" s="1" t="s">
        <v>164</v>
      </c>
    </row>
    <row r="517" spans="1:12" x14ac:dyDescent="0.45">
      <c r="A517" s="15" t="s">
        <v>299</v>
      </c>
      <c r="B517" s="31" t="s">
        <v>186</v>
      </c>
      <c r="C517" s="5">
        <v>2</v>
      </c>
      <c r="D517" s="179" t="s">
        <v>147</v>
      </c>
      <c r="E517" s="6" t="s">
        <v>201</v>
      </c>
      <c r="F517" s="6"/>
      <c r="G517" s="7">
        <v>7</v>
      </c>
      <c r="I517" s="3" t="s">
        <v>147</v>
      </c>
    </row>
    <row r="518" spans="1:12" x14ac:dyDescent="0.45">
      <c r="A518" s="15" t="s">
        <v>299</v>
      </c>
      <c r="B518" s="31" t="s">
        <v>186</v>
      </c>
      <c r="D518" s="179" t="s">
        <v>147</v>
      </c>
      <c r="I518" s="3" t="s">
        <v>147</v>
      </c>
    </row>
    <row r="519" spans="1:12" ht="18.600000000000001" thickBot="1" x14ac:dyDescent="0.5">
      <c r="A519" s="15" t="s">
        <v>299</v>
      </c>
      <c r="B519" s="31" t="s">
        <v>188</v>
      </c>
      <c r="C519" s="10">
        <v>9</v>
      </c>
      <c r="D519" s="179" t="s">
        <v>147</v>
      </c>
      <c r="E519" s="11" t="s">
        <v>149</v>
      </c>
      <c r="F519" s="11" t="s">
        <v>154</v>
      </c>
      <c r="G519" s="12">
        <v>34</v>
      </c>
      <c r="H519" s="8">
        <v>8</v>
      </c>
      <c r="I519" s="3" t="s">
        <v>147</v>
      </c>
      <c r="J519" s="1" t="s">
        <v>148</v>
      </c>
      <c r="L519" s="9">
        <v>66</v>
      </c>
    </row>
    <row r="520" spans="1:12" x14ac:dyDescent="0.45">
      <c r="A520" s="15" t="s">
        <v>299</v>
      </c>
      <c r="B520" s="31" t="s">
        <v>188</v>
      </c>
      <c r="C520" s="5">
        <v>1</v>
      </c>
      <c r="D520" s="179" t="s">
        <v>147</v>
      </c>
      <c r="E520" s="6" t="s">
        <v>151</v>
      </c>
      <c r="F520" s="6"/>
      <c r="G520" s="7">
        <v>22</v>
      </c>
      <c r="I520" s="3" t="s">
        <v>147</v>
      </c>
    </row>
    <row r="521" spans="1:12" x14ac:dyDescent="0.45">
      <c r="A521" s="15" t="s">
        <v>299</v>
      </c>
      <c r="B521" s="31" t="s">
        <v>188</v>
      </c>
      <c r="C521" s="8">
        <v>5</v>
      </c>
      <c r="D521" s="179">
        <v>22</v>
      </c>
      <c r="E521" s="1" t="s">
        <v>154</v>
      </c>
      <c r="F521" s="1" t="s">
        <v>161</v>
      </c>
      <c r="G521" s="9">
        <v>67</v>
      </c>
      <c r="H521" s="8">
        <v>8</v>
      </c>
      <c r="I521" s="3" t="s">
        <v>147</v>
      </c>
      <c r="J521" s="1" t="s">
        <v>166</v>
      </c>
      <c r="K521" s="1" t="s">
        <v>155</v>
      </c>
    </row>
    <row r="522" spans="1:12" ht="18.600000000000001" thickBot="1" x14ac:dyDescent="0.5">
      <c r="A522" s="15" t="s">
        <v>299</v>
      </c>
      <c r="B522" s="31" t="s">
        <v>188</v>
      </c>
      <c r="C522" s="10"/>
      <c r="D522" s="179" t="s">
        <v>147</v>
      </c>
      <c r="E522" s="11"/>
      <c r="F522" s="11"/>
      <c r="G522" s="12"/>
      <c r="I522" s="3" t="s">
        <v>147</v>
      </c>
    </row>
    <row r="523" spans="1:12" x14ac:dyDescent="0.45">
      <c r="A523" s="15" t="s">
        <v>299</v>
      </c>
      <c r="B523" s="31" t="s">
        <v>189</v>
      </c>
      <c r="C523" s="5">
        <v>7</v>
      </c>
      <c r="D523" s="179" t="s">
        <v>147</v>
      </c>
      <c r="E523" s="6" t="s">
        <v>148</v>
      </c>
      <c r="F523" s="6" t="s">
        <v>155</v>
      </c>
      <c r="G523" s="7" t="s">
        <v>156</v>
      </c>
      <c r="I523" s="3" t="s">
        <v>147</v>
      </c>
    </row>
    <row r="524" spans="1:12" x14ac:dyDescent="0.45">
      <c r="A524" s="15" t="s">
        <v>299</v>
      </c>
      <c r="B524" s="31" t="s">
        <v>189</v>
      </c>
      <c r="D524" s="179" t="s">
        <v>147</v>
      </c>
      <c r="I524" s="3" t="s">
        <v>147</v>
      </c>
    </row>
    <row r="525" spans="1:12" ht="18.600000000000001" thickBot="1" x14ac:dyDescent="0.5">
      <c r="A525" s="15" t="s">
        <v>299</v>
      </c>
      <c r="B525" s="31" t="s">
        <v>191</v>
      </c>
      <c r="C525" s="10">
        <v>8</v>
      </c>
      <c r="D525" s="179" t="s">
        <v>147</v>
      </c>
      <c r="E525" s="11" t="s">
        <v>149</v>
      </c>
      <c r="F525" s="11" t="s">
        <v>155</v>
      </c>
      <c r="G525" s="12"/>
      <c r="H525" s="8">
        <v>18</v>
      </c>
      <c r="I525" s="3" t="s">
        <v>147</v>
      </c>
      <c r="J525" s="1" t="s">
        <v>148</v>
      </c>
      <c r="K525" s="1" t="s">
        <v>161</v>
      </c>
      <c r="L525" s="9">
        <v>88</v>
      </c>
    </row>
    <row r="526" spans="1:12" x14ac:dyDescent="0.45">
      <c r="A526" s="15" t="s">
        <v>299</v>
      </c>
      <c r="B526" s="31" t="s">
        <v>191</v>
      </c>
      <c r="C526" s="5" t="s">
        <v>199</v>
      </c>
      <c r="D526" s="179" t="s">
        <v>147</v>
      </c>
      <c r="E526" s="6"/>
      <c r="F526" s="6"/>
      <c r="G526" s="7"/>
      <c r="H526" s="8" t="s">
        <v>183</v>
      </c>
      <c r="I526" s="3" t="s">
        <v>147</v>
      </c>
      <c r="J526" s="1" t="s">
        <v>190</v>
      </c>
    </row>
    <row r="527" spans="1:12" x14ac:dyDescent="0.45">
      <c r="A527" s="15" t="s">
        <v>299</v>
      </c>
      <c r="B527" s="31" t="s">
        <v>191</v>
      </c>
      <c r="D527" s="179" t="s">
        <v>147</v>
      </c>
      <c r="I527" s="3" t="s">
        <v>147</v>
      </c>
    </row>
    <row r="528" spans="1:12" ht="18.600000000000001" thickBot="1" x14ac:dyDescent="0.5">
      <c r="A528" s="15" t="s">
        <v>299</v>
      </c>
      <c r="B528" s="31" t="s">
        <v>192</v>
      </c>
      <c r="C528" s="10"/>
      <c r="D528" s="179" t="s">
        <v>147</v>
      </c>
      <c r="E528" s="11"/>
      <c r="F528" s="11"/>
      <c r="G528" s="12"/>
      <c r="H528" s="8">
        <v>18</v>
      </c>
      <c r="I528" s="3" t="s">
        <v>147</v>
      </c>
      <c r="J528" s="1" t="s">
        <v>148</v>
      </c>
      <c r="K528" s="1" t="s">
        <v>155</v>
      </c>
      <c r="L528" s="9" t="s">
        <v>185</v>
      </c>
    </row>
    <row r="529" spans="1:12" x14ac:dyDescent="0.45">
      <c r="A529" s="15" t="s">
        <v>299</v>
      </c>
      <c r="B529" s="31" t="s">
        <v>192</v>
      </c>
      <c r="C529" s="5"/>
      <c r="D529" s="179" t="s">
        <v>147</v>
      </c>
      <c r="E529" s="6"/>
      <c r="F529" s="6"/>
      <c r="G529" s="7"/>
      <c r="I529" s="3" t="s">
        <v>147</v>
      </c>
    </row>
    <row r="530" spans="1:12" x14ac:dyDescent="0.45">
      <c r="A530" s="15" t="s">
        <v>299</v>
      </c>
      <c r="B530" s="31" t="s">
        <v>193</v>
      </c>
      <c r="C530" s="8">
        <v>5</v>
      </c>
      <c r="D530" s="179" t="s">
        <v>147</v>
      </c>
      <c r="E530" s="1" t="s">
        <v>148</v>
      </c>
      <c r="G530" s="9">
        <v>66</v>
      </c>
      <c r="H530" s="8">
        <v>8</v>
      </c>
      <c r="I530" s="3" t="s">
        <v>147</v>
      </c>
      <c r="J530" s="1" t="s">
        <v>149</v>
      </c>
      <c r="K530" s="1" t="s">
        <v>154</v>
      </c>
      <c r="L530" s="9">
        <v>32</v>
      </c>
    </row>
    <row r="531" spans="1:12" ht="18.600000000000001" thickBot="1" x14ac:dyDescent="0.5">
      <c r="A531" s="15" t="s">
        <v>299</v>
      </c>
      <c r="B531" s="31" t="s">
        <v>193</v>
      </c>
      <c r="C531" s="10"/>
      <c r="D531" s="179" t="s">
        <v>147</v>
      </c>
      <c r="E531" s="11"/>
      <c r="F531" s="11"/>
      <c r="G531" s="12"/>
      <c r="H531" s="8">
        <v>6</v>
      </c>
      <c r="I531" s="3" t="s">
        <v>147</v>
      </c>
      <c r="J531" s="1" t="s">
        <v>151</v>
      </c>
      <c r="L531" s="9" t="s">
        <v>176</v>
      </c>
    </row>
    <row r="532" spans="1:12" x14ac:dyDescent="0.45">
      <c r="A532" s="15" t="s">
        <v>299</v>
      </c>
      <c r="B532" s="31" t="s">
        <v>193</v>
      </c>
      <c r="C532" s="5">
        <v>9</v>
      </c>
      <c r="D532" s="179" t="s">
        <v>147</v>
      </c>
      <c r="E532" s="6" t="s">
        <v>160</v>
      </c>
      <c r="F532" s="6"/>
      <c r="G532" s="7">
        <v>96</v>
      </c>
      <c r="H532" s="8">
        <v>9</v>
      </c>
      <c r="I532" s="3" t="s">
        <v>176</v>
      </c>
      <c r="J532" s="1" t="s">
        <v>154</v>
      </c>
      <c r="L532" s="9">
        <v>5</v>
      </c>
    </row>
    <row r="533" spans="1:12" x14ac:dyDescent="0.45">
      <c r="A533" s="15" t="s">
        <v>299</v>
      </c>
      <c r="B533" s="31" t="s">
        <v>193</v>
      </c>
      <c r="D533" s="179" t="s">
        <v>147</v>
      </c>
      <c r="H533" s="8">
        <v>10</v>
      </c>
      <c r="I533" s="3" t="s">
        <v>147</v>
      </c>
      <c r="J533" s="1" t="s">
        <v>166</v>
      </c>
      <c r="K533" s="1" t="s">
        <v>160</v>
      </c>
      <c r="L533" s="9">
        <v>92</v>
      </c>
    </row>
    <row r="534" spans="1:12" ht="18.600000000000001" thickBot="1" x14ac:dyDescent="0.5">
      <c r="A534" s="15" t="s">
        <v>299</v>
      </c>
      <c r="B534" s="31" t="s">
        <v>193</v>
      </c>
      <c r="C534" s="10"/>
      <c r="D534" s="179" t="s">
        <v>147</v>
      </c>
      <c r="E534" s="11"/>
      <c r="F534" s="11"/>
      <c r="G534" s="12"/>
      <c r="H534" s="8">
        <v>6</v>
      </c>
      <c r="I534" s="3" t="s">
        <v>147</v>
      </c>
      <c r="J534" s="1" t="s">
        <v>151</v>
      </c>
      <c r="L534" s="9" t="s">
        <v>176</v>
      </c>
    </row>
    <row r="535" spans="1:12" x14ac:dyDescent="0.45">
      <c r="A535" s="15" t="s">
        <v>299</v>
      </c>
      <c r="B535" s="31" t="s">
        <v>193</v>
      </c>
      <c r="C535" s="5"/>
      <c r="D535" s="179" t="s">
        <v>147</v>
      </c>
      <c r="E535" s="6"/>
      <c r="F535" s="6"/>
      <c r="G535" s="7"/>
      <c r="H535" s="8">
        <v>9</v>
      </c>
      <c r="I535" s="3" t="s">
        <v>176</v>
      </c>
      <c r="J535" s="1" t="s">
        <v>154</v>
      </c>
      <c r="K535" s="1" t="s">
        <v>155</v>
      </c>
      <c r="L535" s="9" t="s">
        <v>156</v>
      </c>
    </row>
    <row r="536" spans="1:12" x14ac:dyDescent="0.45">
      <c r="A536" s="15" t="s">
        <v>299</v>
      </c>
      <c r="B536" s="31" t="s">
        <v>193</v>
      </c>
      <c r="C536" s="8" t="s">
        <v>157</v>
      </c>
      <c r="D536" s="179" t="s">
        <v>147</v>
      </c>
      <c r="E536" s="1" t="s">
        <v>158</v>
      </c>
      <c r="H536" s="8" t="s">
        <v>183</v>
      </c>
      <c r="I536" s="3" t="s">
        <v>147</v>
      </c>
    </row>
    <row r="537" spans="1:12" ht="18.600000000000001" thickBot="1" x14ac:dyDescent="0.5">
      <c r="A537" s="15" t="s">
        <v>299</v>
      </c>
      <c r="B537" s="31" t="s">
        <v>193</v>
      </c>
      <c r="C537" s="10"/>
      <c r="D537" s="179" t="s">
        <v>147</v>
      </c>
      <c r="E537" s="11"/>
      <c r="F537" s="11"/>
      <c r="G537" s="12"/>
      <c r="I537" s="3" t="s">
        <v>147</v>
      </c>
    </row>
    <row r="538" spans="1:12" x14ac:dyDescent="0.45">
      <c r="A538" s="15" t="s">
        <v>299</v>
      </c>
      <c r="B538" s="31" t="s">
        <v>195</v>
      </c>
      <c r="C538" s="5">
        <v>5</v>
      </c>
      <c r="D538" s="179" t="s">
        <v>147</v>
      </c>
      <c r="E538" s="6" t="s">
        <v>148</v>
      </c>
      <c r="F538" s="6" t="s">
        <v>155</v>
      </c>
      <c r="G538" s="7" t="s">
        <v>181</v>
      </c>
      <c r="I538" s="3" t="s">
        <v>147</v>
      </c>
    </row>
    <row r="539" spans="1:12" x14ac:dyDescent="0.45">
      <c r="A539" s="15" t="s">
        <v>299</v>
      </c>
      <c r="B539" s="31" t="s">
        <v>195</v>
      </c>
      <c r="D539" s="179" t="s">
        <v>147</v>
      </c>
      <c r="I539" s="3" t="s">
        <v>147</v>
      </c>
    </row>
    <row r="540" spans="1:12" ht="18.600000000000001" thickBot="1" x14ac:dyDescent="0.5">
      <c r="A540" s="15" t="s">
        <v>299</v>
      </c>
      <c r="B540" s="31" t="s">
        <v>196</v>
      </c>
      <c r="C540" s="10">
        <v>8</v>
      </c>
      <c r="D540" s="179" t="s">
        <v>147</v>
      </c>
      <c r="E540" s="11" t="s">
        <v>149</v>
      </c>
      <c r="F540" s="11" t="s">
        <v>154</v>
      </c>
      <c r="G540" s="12">
        <v>32</v>
      </c>
      <c r="H540" s="8">
        <v>9</v>
      </c>
      <c r="I540" s="3" t="s">
        <v>147</v>
      </c>
      <c r="J540" s="1" t="s">
        <v>148</v>
      </c>
      <c r="L540" s="9">
        <v>16</v>
      </c>
    </row>
    <row r="541" spans="1:12" x14ac:dyDescent="0.45">
      <c r="A541" s="15" t="s">
        <v>299</v>
      </c>
      <c r="B541" s="31" t="s">
        <v>196</v>
      </c>
      <c r="C541" s="5">
        <v>1</v>
      </c>
      <c r="D541" s="179" t="s">
        <v>147</v>
      </c>
      <c r="E541" s="6" t="s">
        <v>151</v>
      </c>
      <c r="F541" s="6"/>
      <c r="G541" s="7" t="s">
        <v>169</v>
      </c>
      <c r="I541" s="3" t="s">
        <v>147</v>
      </c>
    </row>
    <row r="542" spans="1:12" x14ac:dyDescent="0.45">
      <c r="A542" s="15" t="s">
        <v>299</v>
      </c>
      <c r="B542" s="31" t="s">
        <v>196</v>
      </c>
      <c r="C542" s="8">
        <v>14</v>
      </c>
      <c r="D542" s="179" t="s">
        <v>169</v>
      </c>
      <c r="E542" s="1" t="s">
        <v>154</v>
      </c>
      <c r="F542" s="1" t="s">
        <v>161</v>
      </c>
      <c r="G542" s="9">
        <v>69</v>
      </c>
      <c r="H542" s="8">
        <v>8</v>
      </c>
      <c r="I542" s="3" t="s">
        <v>147</v>
      </c>
      <c r="J542" s="1" t="s">
        <v>166</v>
      </c>
      <c r="K542" s="1" t="s">
        <v>155</v>
      </c>
    </row>
    <row r="543" spans="1:12" ht="18.600000000000001" thickBot="1" x14ac:dyDescent="0.5">
      <c r="A543" s="15" t="s">
        <v>299</v>
      </c>
      <c r="B543" s="31" t="s">
        <v>196</v>
      </c>
      <c r="C543" s="10"/>
      <c r="D543" s="179" t="s">
        <v>147</v>
      </c>
      <c r="E543" s="11"/>
      <c r="F543" s="11"/>
      <c r="G543" s="12"/>
      <c r="I543" s="3" t="s">
        <v>147</v>
      </c>
    </row>
    <row r="544" spans="1:12" x14ac:dyDescent="0.45">
      <c r="A544" s="15" t="s">
        <v>299</v>
      </c>
      <c r="B544" s="31" t="s">
        <v>197</v>
      </c>
      <c r="C544" s="5">
        <v>1</v>
      </c>
      <c r="D544" s="179" t="s">
        <v>147</v>
      </c>
      <c r="E544" s="6" t="s">
        <v>148</v>
      </c>
      <c r="F544" s="6"/>
      <c r="G544" s="7">
        <v>87</v>
      </c>
      <c r="H544" s="8">
        <v>8</v>
      </c>
      <c r="I544" s="3" t="s">
        <v>147</v>
      </c>
      <c r="J544" s="1" t="s">
        <v>149</v>
      </c>
      <c r="K544" s="1" t="s">
        <v>154</v>
      </c>
      <c r="L544" s="9">
        <v>32</v>
      </c>
    </row>
    <row r="545" spans="1:12" x14ac:dyDescent="0.45">
      <c r="A545" s="15" t="s">
        <v>299</v>
      </c>
      <c r="B545" s="31" t="s">
        <v>197</v>
      </c>
      <c r="D545" s="179" t="s">
        <v>147</v>
      </c>
      <c r="H545" s="8">
        <v>6</v>
      </c>
      <c r="I545" s="3" t="s">
        <v>147</v>
      </c>
      <c r="J545" s="1" t="s">
        <v>151</v>
      </c>
      <c r="L545" s="9" t="s">
        <v>169</v>
      </c>
    </row>
    <row r="546" spans="1:12" ht="18.600000000000001" thickBot="1" x14ac:dyDescent="0.5">
      <c r="A546" s="15" t="s">
        <v>299</v>
      </c>
      <c r="B546" s="31" t="s">
        <v>197</v>
      </c>
      <c r="C546" s="10"/>
      <c r="D546" s="179" t="s">
        <v>147</v>
      </c>
      <c r="E546" s="11"/>
      <c r="F546" s="11"/>
      <c r="G546" s="12"/>
      <c r="H546" s="8">
        <v>9</v>
      </c>
      <c r="I546" s="3" t="s">
        <v>169</v>
      </c>
      <c r="J546" s="1" t="s">
        <v>154</v>
      </c>
      <c r="K546" s="1" t="s">
        <v>161</v>
      </c>
      <c r="L546" s="9">
        <v>65</v>
      </c>
    </row>
    <row r="547" spans="1:12" x14ac:dyDescent="0.45">
      <c r="A547" s="15" t="s">
        <v>299</v>
      </c>
      <c r="B547" s="31" t="s">
        <v>197</v>
      </c>
      <c r="C547" s="5"/>
      <c r="D547" s="179" t="s">
        <v>147</v>
      </c>
      <c r="E547" s="6"/>
      <c r="F547" s="6"/>
      <c r="G547" s="7"/>
      <c r="I547" s="3" t="s">
        <v>147</v>
      </c>
    </row>
    <row r="548" spans="1:12" x14ac:dyDescent="0.45">
      <c r="A548" s="15" t="s">
        <v>299</v>
      </c>
      <c r="B548" s="31" t="s">
        <v>200</v>
      </c>
      <c r="C548" s="8">
        <v>9</v>
      </c>
      <c r="D548" s="179" t="s">
        <v>147</v>
      </c>
      <c r="E548" s="1" t="s">
        <v>149</v>
      </c>
      <c r="F548" s="1" t="s">
        <v>154</v>
      </c>
      <c r="G548" s="9">
        <v>32</v>
      </c>
      <c r="H548" s="8">
        <v>3</v>
      </c>
      <c r="I548" s="3" t="s">
        <v>147</v>
      </c>
      <c r="J548" s="1" t="s">
        <v>148</v>
      </c>
      <c r="L548" s="9">
        <v>15</v>
      </c>
    </row>
    <row r="549" spans="1:12" ht="18.600000000000001" thickBot="1" x14ac:dyDescent="0.5">
      <c r="A549" s="15" t="s">
        <v>299</v>
      </c>
      <c r="B549" s="31" t="s">
        <v>200</v>
      </c>
      <c r="C549" s="10">
        <v>1</v>
      </c>
      <c r="D549" s="179" t="s">
        <v>147</v>
      </c>
      <c r="E549" s="11" t="s">
        <v>151</v>
      </c>
      <c r="F549" s="11"/>
      <c r="G549" s="12" t="s">
        <v>176</v>
      </c>
      <c r="I549" s="3" t="s">
        <v>147</v>
      </c>
    </row>
    <row r="550" spans="1:12" x14ac:dyDescent="0.45">
      <c r="A550" s="15" t="s">
        <v>299</v>
      </c>
      <c r="B550" s="31" t="s">
        <v>200</v>
      </c>
      <c r="C550" s="5">
        <v>9</v>
      </c>
      <c r="D550" s="179" t="s">
        <v>176</v>
      </c>
      <c r="E550" s="6" t="s">
        <v>154</v>
      </c>
      <c r="F550" s="6" t="s">
        <v>161</v>
      </c>
      <c r="G550" s="7">
        <v>6</v>
      </c>
      <c r="H550" s="8">
        <v>8</v>
      </c>
      <c r="I550" s="3" t="s">
        <v>147</v>
      </c>
      <c r="J550" s="1" t="s">
        <v>160</v>
      </c>
      <c r="K550" s="1" t="s">
        <v>155</v>
      </c>
      <c r="L550" s="9" t="s">
        <v>152</v>
      </c>
    </row>
    <row r="551" spans="1:12" x14ac:dyDescent="0.45">
      <c r="A551" s="15" t="s">
        <v>299</v>
      </c>
      <c r="B551" s="31" t="s">
        <v>200</v>
      </c>
      <c r="D551" s="179" t="s">
        <v>147</v>
      </c>
      <c r="I551" s="3" t="s">
        <v>147</v>
      </c>
    </row>
    <row r="552" spans="1:12" ht="18.600000000000001" thickBot="1" x14ac:dyDescent="0.5">
      <c r="A552" s="15" t="s">
        <v>299</v>
      </c>
      <c r="B552" s="31" t="s">
        <v>202</v>
      </c>
      <c r="C552" s="10">
        <v>9</v>
      </c>
      <c r="D552" s="179" t="s">
        <v>147</v>
      </c>
      <c r="E552" s="11" t="s">
        <v>148</v>
      </c>
      <c r="F552" s="11"/>
      <c r="G552" s="12">
        <v>17</v>
      </c>
      <c r="H552" s="8">
        <v>3</v>
      </c>
      <c r="I552" s="3" t="s">
        <v>147</v>
      </c>
      <c r="J552" s="1" t="s">
        <v>149</v>
      </c>
      <c r="K552" s="1" t="s">
        <v>154</v>
      </c>
      <c r="L552" s="9">
        <v>32</v>
      </c>
    </row>
    <row r="553" spans="1:12" x14ac:dyDescent="0.45">
      <c r="A553" s="15" t="s">
        <v>299</v>
      </c>
      <c r="B553" s="31" t="s">
        <v>202</v>
      </c>
      <c r="C553" s="5"/>
      <c r="D553" s="179" t="s">
        <v>147</v>
      </c>
      <c r="E553" s="6"/>
      <c r="F553" s="6"/>
      <c r="G553" s="7"/>
      <c r="H553" s="8">
        <v>6</v>
      </c>
      <c r="I553" s="3" t="s">
        <v>147</v>
      </c>
      <c r="J553" s="1" t="s">
        <v>151</v>
      </c>
      <c r="L553" s="9">
        <v>11</v>
      </c>
    </row>
    <row r="554" spans="1:12" x14ac:dyDescent="0.45">
      <c r="A554" s="15" t="s">
        <v>299</v>
      </c>
      <c r="B554" s="31" t="s">
        <v>202</v>
      </c>
      <c r="C554" s="8">
        <v>9</v>
      </c>
      <c r="D554" s="179" t="s">
        <v>147</v>
      </c>
      <c r="E554" s="1" t="s">
        <v>166</v>
      </c>
      <c r="F554" s="1" t="s">
        <v>150</v>
      </c>
      <c r="G554" s="9">
        <v>23</v>
      </c>
      <c r="H554" s="8">
        <v>13</v>
      </c>
      <c r="I554" s="3">
        <v>11</v>
      </c>
      <c r="J554" s="1" t="s">
        <v>154</v>
      </c>
      <c r="L554" s="9">
        <v>67</v>
      </c>
    </row>
    <row r="555" spans="1:12" ht="18.600000000000001" thickBot="1" x14ac:dyDescent="0.5">
      <c r="A555" s="15" t="s">
        <v>299</v>
      </c>
      <c r="B555" s="31" t="s">
        <v>202</v>
      </c>
      <c r="C555" s="10">
        <v>14</v>
      </c>
      <c r="D555" s="179">
        <v>23</v>
      </c>
      <c r="E555" s="11" t="s">
        <v>154</v>
      </c>
      <c r="F555" s="11"/>
      <c r="G555" s="12">
        <v>58</v>
      </c>
      <c r="H555" s="8">
        <v>10</v>
      </c>
      <c r="I555" s="3" t="s">
        <v>147</v>
      </c>
      <c r="J555" s="1" t="s">
        <v>166</v>
      </c>
      <c r="K555" s="1" t="s">
        <v>150</v>
      </c>
      <c r="L555" s="9">
        <v>96</v>
      </c>
    </row>
    <row r="556" spans="1:12" x14ac:dyDescent="0.45">
      <c r="A556" s="15" t="s">
        <v>299</v>
      </c>
      <c r="B556" s="31" t="s">
        <v>202</v>
      </c>
      <c r="C556" s="5"/>
      <c r="D556" s="179" t="s">
        <v>147</v>
      </c>
      <c r="E556" s="6"/>
      <c r="F556" s="6"/>
      <c r="G556" s="7"/>
      <c r="H556" s="8">
        <v>9</v>
      </c>
      <c r="I556" s="3" t="s">
        <v>147</v>
      </c>
      <c r="J556" s="1" t="s">
        <v>151</v>
      </c>
      <c r="K556" s="1" t="s">
        <v>152</v>
      </c>
      <c r="L556" s="9">
        <v>53</v>
      </c>
    </row>
    <row r="557" spans="1:12" x14ac:dyDescent="0.45">
      <c r="A557" s="15" t="s">
        <v>299</v>
      </c>
      <c r="B557" s="31" t="s">
        <v>202</v>
      </c>
      <c r="C557" s="8">
        <v>7</v>
      </c>
      <c r="D557" s="179" t="s">
        <v>147</v>
      </c>
      <c r="E557" s="1" t="s">
        <v>160</v>
      </c>
      <c r="F557" s="1" t="s">
        <v>155</v>
      </c>
      <c r="G557" s="9" t="s">
        <v>175</v>
      </c>
      <c r="H557" s="8">
        <v>8</v>
      </c>
      <c r="I557" s="3">
        <v>53</v>
      </c>
      <c r="J557" s="1" t="s">
        <v>154</v>
      </c>
      <c r="K557" s="1" t="s">
        <v>161</v>
      </c>
      <c r="L557" s="9">
        <v>7</v>
      </c>
    </row>
    <row r="558" spans="1:12" ht="18.600000000000001" thickBot="1" x14ac:dyDescent="0.5">
      <c r="A558" s="15" t="s">
        <v>299</v>
      </c>
      <c r="B558" s="31" t="s">
        <v>202</v>
      </c>
      <c r="C558" s="10"/>
      <c r="D558" s="179" t="s">
        <v>147</v>
      </c>
      <c r="E558" s="11"/>
      <c r="F558" s="11"/>
      <c r="G558" s="12"/>
      <c r="I558" s="3" t="s">
        <v>147</v>
      </c>
    </row>
    <row r="559" spans="1:12" x14ac:dyDescent="0.45">
      <c r="A559" s="15" t="s">
        <v>299</v>
      </c>
      <c r="B559" s="31" t="s">
        <v>203</v>
      </c>
      <c r="C559" s="5">
        <v>7</v>
      </c>
      <c r="D559" s="179" t="s">
        <v>147</v>
      </c>
      <c r="E559" s="6" t="s">
        <v>149</v>
      </c>
      <c r="F559" s="6" t="s">
        <v>150</v>
      </c>
      <c r="G559" s="7">
        <v>73</v>
      </c>
      <c r="H559" s="8">
        <v>13</v>
      </c>
      <c r="I559" s="3" t="s">
        <v>147</v>
      </c>
      <c r="J559" s="1" t="s">
        <v>148</v>
      </c>
      <c r="L559" s="9">
        <v>56</v>
      </c>
    </row>
    <row r="560" spans="1:12" ht="18.600000000000001" thickBot="1" x14ac:dyDescent="0.5">
      <c r="A560" s="15" t="s">
        <v>299</v>
      </c>
      <c r="B560" s="31" t="s">
        <v>203</v>
      </c>
      <c r="C560" s="8">
        <v>1</v>
      </c>
      <c r="D560" s="179" t="s">
        <v>147</v>
      </c>
      <c r="E560" s="1" t="s">
        <v>151</v>
      </c>
      <c r="G560" s="9">
        <v>51</v>
      </c>
      <c r="I560" s="3" t="s">
        <v>147</v>
      </c>
    </row>
    <row r="561" spans="1:12" x14ac:dyDescent="0.45">
      <c r="A561" s="15" t="s">
        <v>299</v>
      </c>
      <c r="B561" s="31" t="s">
        <v>203</v>
      </c>
      <c r="C561" s="76">
        <v>7</v>
      </c>
      <c r="D561" s="179">
        <v>51</v>
      </c>
      <c r="E561" s="77" t="s">
        <v>154</v>
      </c>
      <c r="F561" s="77" t="s">
        <v>161</v>
      </c>
      <c r="G561" s="78">
        <v>7</v>
      </c>
      <c r="H561" s="8">
        <v>6</v>
      </c>
      <c r="I561" s="3" t="s">
        <v>147</v>
      </c>
      <c r="J561" s="1" t="s">
        <v>160</v>
      </c>
      <c r="K561" s="1" t="s">
        <v>155</v>
      </c>
      <c r="L561" s="9" t="s">
        <v>152</v>
      </c>
    </row>
    <row r="562" spans="1:12" x14ac:dyDescent="0.45">
      <c r="A562" s="15" t="s">
        <v>299</v>
      </c>
      <c r="B562" s="31" t="s">
        <v>203</v>
      </c>
      <c r="C562" s="79"/>
      <c r="D562" s="179" t="s">
        <v>147</v>
      </c>
      <c r="E562" s="17"/>
      <c r="F562" s="17"/>
      <c r="G562" s="19"/>
      <c r="I562" s="3" t="s">
        <v>147</v>
      </c>
    </row>
    <row r="563" spans="1:12" ht="18.600000000000001" thickBot="1" x14ac:dyDescent="0.5">
      <c r="A563" s="15" t="s">
        <v>299</v>
      </c>
      <c r="B563" s="31" t="s">
        <v>204</v>
      </c>
      <c r="C563" s="79">
        <v>17</v>
      </c>
      <c r="D563" s="179" t="s">
        <v>147</v>
      </c>
      <c r="E563" s="17" t="s">
        <v>148</v>
      </c>
      <c r="F563" s="17"/>
      <c r="G563" s="19">
        <v>96</v>
      </c>
      <c r="H563" s="8">
        <v>8</v>
      </c>
      <c r="I563" s="3" t="s">
        <v>147</v>
      </c>
      <c r="J563" s="1" t="s">
        <v>149</v>
      </c>
      <c r="K563" s="1" t="s">
        <v>160</v>
      </c>
      <c r="L563" s="9">
        <v>35</v>
      </c>
    </row>
    <row r="564" spans="1:12" x14ac:dyDescent="0.45">
      <c r="A564" s="15" t="s">
        <v>299</v>
      </c>
      <c r="B564" s="31" t="s">
        <v>204</v>
      </c>
      <c r="C564" s="76"/>
      <c r="D564" s="179" t="s">
        <v>147</v>
      </c>
      <c r="E564" s="77"/>
      <c r="F564" s="77"/>
      <c r="G564" s="78"/>
      <c r="H564" s="8">
        <v>6</v>
      </c>
      <c r="I564" s="3" t="s">
        <v>147</v>
      </c>
      <c r="J564" s="1" t="s">
        <v>151</v>
      </c>
      <c r="L564" s="9">
        <v>51</v>
      </c>
    </row>
    <row r="565" spans="1:12" x14ac:dyDescent="0.45">
      <c r="A565" s="15" t="s">
        <v>299</v>
      </c>
      <c r="B565" s="31" t="s">
        <v>204</v>
      </c>
      <c r="C565" s="79">
        <v>17</v>
      </c>
      <c r="D565" s="179" t="s">
        <v>147</v>
      </c>
      <c r="E565" s="17" t="s">
        <v>166</v>
      </c>
      <c r="F565" s="17" t="s">
        <v>155</v>
      </c>
      <c r="G565" s="19"/>
      <c r="H565" s="8">
        <v>8</v>
      </c>
      <c r="I565" s="3">
        <v>51</v>
      </c>
      <c r="J565" s="1" t="s">
        <v>154</v>
      </c>
      <c r="K565" s="1" t="s">
        <v>161</v>
      </c>
      <c r="L565" s="9">
        <v>77</v>
      </c>
    </row>
    <row r="566" spans="1:12" ht="18.600000000000001" thickBot="1" x14ac:dyDescent="0.5">
      <c r="A566" s="15" t="s">
        <v>299</v>
      </c>
      <c r="B566" s="31" t="s">
        <v>204</v>
      </c>
      <c r="C566" s="79"/>
      <c r="D566" s="179" t="s">
        <v>147</v>
      </c>
      <c r="E566" s="17"/>
      <c r="F566" s="17"/>
      <c r="G566" s="19"/>
      <c r="I566" s="3" t="s">
        <v>147</v>
      </c>
    </row>
    <row r="567" spans="1:12" x14ac:dyDescent="0.45">
      <c r="A567" s="15" t="s">
        <v>299</v>
      </c>
      <c r="B567" s="31" t="s">
        <v>205</v>
      </c>
      <c r="C567" s="76">
        <v>7</v>
      </c>
      <c r="D567" s="179" t="s">
        <v>147</v>
      </c>
      <c r="E567" s="77" t="s">
        <v>149</v>
      </c>
      <c r="F567" s="77" t="s">
        <v>160</v>
      </c>
      <c r="G567" s="78">
        <v>23</v>
      </c>
      <c r="H567" s="8">
        <v>6</v>
      </c>
      <c r="I567" s="3" t="s">
        <v>147</v>
      </c>
      <c r="J567" s="1" t="s">
        <v>148</v>
      </c>
      <c r="L567" s="9">
        <v>57</v>
      </c>
    </row>
    <row r="568" spans="1:12" x14ac:dyDescent="0.45">
      <c r="A568" s="15" t="s">
        <v>299</v>
      </c>
      <c r="B568" s="31" t="s">
        <v>205</v>
      </c>
      <c r="C568" s="79">
        <v>1</v>
      </c>
      <c r="D568" s="179" t="s">
        <v>147</v>
      </c>
      <c r="E568" s="17" t="s">
        <v>151</v>
      </c>
      <c r="F568" s="17"/>
      <c r="G568" s="19">
        <v>51</v>
      </c>
      <c r="I568" s="3" t="s">
        <v>147</v>
      </c>
    </row>
    <row r="569" spans="1:12" ht="18.600000000000001" thickBot="1" x14ac:dyDescent="0.5">
      <c r="A569" s="15" t="s">
        <v>299</v>
      </c>
      <c r="B569" s="31" t="s">
        <v>205</v>
      </c>
      <c r="C569" s="79">
        <v>7</v>
      </c>
      <c r="D569" s="179">
        <v>51</v>
      </c>
      <c r="E569" s="17" t="s">
        <v>154</v>
      </c>
      <c r="F569" s="17"/>
      <c r="G569" s="19"/>
      <c r="H569" s="8">
        <v>9</v>
      </c>
      <c r="I569" s="3" t="s">
        <v>147</v>
      </c>
      <c r="J569" s="1" t="s">
        <v>160</v>
      </c>
      <c r="L569" s="9">
        <v>43</v>
      </c>
    </row>
    <row r="570" spans="1:12" x14ac:dyDescent="0.45">
      <c r="A570" s="15" t="s">
        <v>299</v>
      </c>
      <c r="B570" s="31" t="s">
        <v>205</v>
      </c>
      <c r="C570" s="76">
        <v>9</v>
      </c>
      <c r="D570" s="179" t="s">
        <v>147</v>
      </c>
      <c r="E570" s="77" t="s">
        <v>166</v>
      </c>
      <c r="F570" s="77" t="s">
        <v>160</v>
      </c>
      <c r="G570" s="78">
        <v>31</v>
      </c>
      <c r="I570" s="3" t="s">
        <v>147</v>
      </c>
    </row>
    <row r="571" spans="1:12" x14ac:dyDescent="0.45">
      <c r="A571" s="15" t="s">
        <v>299</v>
      </c>
      <c r="B571" s="31" t="s">
        <v>205</v>
      </c>
      <c r="C571" s="79">
        <v>1</v>
      </c>
      <c r="D571" s="179" t="s">
        <v>147</v>
      </c>
      <c r="E571" s="17" t="s">
        <v>151</v>
      </c>
      <c r="F571" s="17"/>
      <c r="G571" s="19" t="s">
        <v>176</v>
      </c>
      <c r="I571" s="3" t="s">
        <v>147</v>
      </c>
    </row>
    <row r="572" spans="1:12" ht="18.600000000000001" thickBot="1" x14ac:dyDescent="0.5">
      <c r="A572" s="15" t="s">
        <v>299</v>
      </c>
      <c r="B572" s="31" t="s">
        <v>205</v>
      </c>
      <c r="C572" s="79">
        <v>14</v>
      </c>
      <c r="D572" s="179" t="s">
        <v>176</v>
      </c>
      <c r="E572" s="17" t="s">
        <v>154</v>
      </c>
      <c r="F572" s="17"/>
      <c r="G572" s="19"/>
      <c r="H572" s="8">
        <v>8</v>
      </c>
      <c r="I572" s="3" t="s">
        <v>147</v>
      </c>
      <c r="J572" s="1" t="s">
        <v>160</v>
      </c>
      <c r="L572" s="9">
        <v>28</v>
      </c>
    </row>
    <row r="573" spans="1:12" x14ac:dyDescent="0.45">
      <c r="A573" s="15" t="s">
        <v>299</v>
      </c>
      <c r="B573" s="31" t="s">
        <v>205</v>
      </c>
      <c r="C573" s="76">
        <v>5</v>
      </c>
      <c r="D573" s="179" t="s">
        <v>147</v>
      </c>
      <c r="E573" s="77" t="s">
        <v>166</v>
      </c>
      <c r="F573" s="77" t="s">
        <v>160</v>
      </c>
      <c r="G573" s="78">
        <v>82</v>
      </c>
      <c r="I573" s="3" t="s">
        <v>147</v>
      </c>
    </row>
    <row r="574" spans="1:12" x14ac:dyDescent="0.45">
      <c r="A574" s="15" t="s">
        <v>299</v>
      </c>
      <c r="B574" s="31" t="s">
        <v>205</v>
      </c>
      <c r="C574" s="79">
        <v>1</v>
      </c>
      <c r="D574" s="179" t="s">
        <v>147</v>
      </c>
      <c r="E574" s="17" t="s">
        <v>151</v>
      </c>
      <c r="F574" s="17"/>
      <c r="G574" s="19">
        <v>51</v>
      </c>
      <c r="I574" s="3" t="s">
        <v>147</v>
      </c>
    </row>
    <row r="575" spans="1:12" ht="18.600000000000001" thickBot="1" x14ac:dyDescent="0.5">
      <c r="A575" s="15" t="s">
        <v>299</v>
      </c>
      <c r="B575" s="31" t="s">
        <v>205</v>
      </c>
      <c r="C575" s="79">
        <v>7</v>
      </c>
      <c r="D575" s="179">
        <v>51</v>
      </c>
      <c r="E575" s="17" t="s">
        <v>154</v>
      </c>
      <c r="F575" s="17" t="s">
        <v>155</v>
      </c>
      <c r="G575" s="19">
        <v>7</v>
      </c>
      <c r="H575" s="8">
        <v>18</v>
      </c>
      <c r="I575" s="3" t="s">
        <v>147</v>
      </c>
      <c r="J575" s="1" t="s">
        <v>160</v>
      </c>
      <c r="K575" s="1" t="s">
        <v>161</v>
      </c>
      <c r="L575" s="9">
        <v>38</v>
      </c>
    </row>
    <row r="576" spans="1:12" x14ac:dyDescent="0.45">
      <c r="A576" s="15" t="s">
        <v>299</v>
      </c>
      <c r="B576" s="31" t="s">
        <v>205</v>
      </c>
      <c r="C576" s="76" t="s">
        <v>183</v>
      </c>
      <c r="D576" s="179" t="s">
        <v>147</v>
      </c>
      <c r="E576" s="77"/>
      <c r="F576" s="77"/>
      <c r="G576" s="78"/>
      <c r="H576" s="8" t="s">
        <v>163</v>
      </c>
      <c r="I576" s="3" t="s">
        <v>147</v>
      </c>
      <c r="J576" s="1" t="s">
        <v>164</v>
      </c>
    </row>
    <row r="577" spans="1:12" x14ac:dyDescent="0.45">
      <c r="A577" s="15" t="s">
        <v>299</v>
      </c>
      <c r="B577" s="31" t="s">
        <v>205</v>
      </c>
      <c r="C577" s="79" t="s">
        <v>194</v>
      </c>
      <c r="D577" s="179" t="s">
        <v>147</v>
      </c>
      <c r="E577" s="17"/>
      <c r="F577" s="17"/>
      <c r="G577" s="19"/>
      <c r="I577" s="3" t="s">
        <v>147</v>
      </c>
    </row>
    <row r="578" spans="1:12" ht="18.600000000000001" thickBot="1" x14ac:dyDescent="0.5">
      <c r="A578" s="15" t="s">
        <v>299</v>
      </c>
      <c r="B578" s="31" t="s">
        <v>205</v>
      </c>
      <c r="C578" s="79"/>
      <c r="D578" s="179" t="s">
        <v>147</v>
      </c>
      <c r="E578" s="17"/>
      <c r="F578" s="17"/>
      <c r="G578" s="19"/>
      <c r="I578" s="3" t="s">
        <v>147</v>
      </c>
    </row>
    <row r="579" spans="1:12" x14ac:dyDescent="0.45">
      <c r="A579" s="15" t="s">
        <v>299</v>
      </c>
      <c r="B579" s="31" t="s">
        <v>206</v>
      </c>
      <c r="C579" s="76">
        <v>5</v>
      </c>
      <c r="D579" s="179" t="s">
        <v>147</v>
      </c>
      <c r="E579" s="77" t="s">
        <v>149</v>
      </c>
      <c r="F579" s="77" t="s">
        <v>154</v>
      </c>
      <c r="G579" s="78">
        <v>39</v>
      </c>
      <c r="H579" s="8">
        <v>6</v>
      </c>
      <c r="I579" s="3" t="s">
        <v>147</v>
      </c>
      <c r="J579" s="1" t="s">
        <v>148</v>
      </c>
      <c r="L579" s="9">
        <v>78</v>
      </c>
    </row>
    <row r="580" spans="1:12" x14ac:dyDescent="0.45">
      <c r="A580" s="15" t="s">
        <v>299</v>
      </c>
      <c r="B580" s="31" t="s">
        <v>206</v>
      </c>
      <c r="C580" s="79">
        <v>1</v>
      </c>
      <c r="D580" s="179" t="s">
        <v>147</v>
      </c>
      <c r="E580" s="17" t="s">
        <v>151</v>
      </c>
      <c r="F580" s="17"/>
      <c r="G580" s="19">
        <v>11</v>
      </c>
      <c r="I580" s="3" t="s">
        <v>147</v>
      </c>
    </row>
    <row r="581" spans="1:12" ht="18.600000000000001" thickBot="1" x14ac:dyDescent="0.5">
      <c r="A581" s="15" t="s">
        <v>299</v>
      </c>
      <c r="B581" s="31" t="s">
        <v>206</v>
      </c>
      <c r="C581" s="79">
        <v>5</v>
      </c>
      <c r="D581" s="179">
        <v>11</v>
      </c>
      <c r="E581" s="17" t="s">
        <v>154</v>
      </c>
      <c r="F581" s="17"/>
      <c r="G581" s="19">
        <v>65</v>
      </c>
      <c r="H581" s="8">
        <v>3</v>
      </c>
      <c r="I581" s="3" t="s">
        <v>147</v>
      </c>
      <c r="J581" s="1" t="s">
        <v>166</v>
      </c>
      <c r="K581" s="1" t="s">
        <v>150</v>
      </c>
      <c r="L581" s="9">
        <v>66</v>
      </c>
    </row>
    <row r="582" spans="1:12" x14ac:dyDescent="0.45">
      <c r="A582" s="15" t="s">
        <v>299</v>
      </c>
      <c r="B582" s="31" t="s">
        <v>206</v>
      </c>
      <c r="C582" s="76"/>
      <c r="D582" s="179" t="s">
        <v>147</v>
      </c>
      <c r="E582" s="77"/>
      <c r="F582" s="77"/>
      <c r="G582" s="78"/>
      <c r="H582" s="8">
        <v>6</v>
      </c>
      <c r="I582" s="3" t="s">
        <v>147</v>
      </c>
      <c r="L582" s="9">
        <v>78</v>
      </c>
    </row>
    <row r="583" spans="1:12" x14ac:dyDescent="0.45">
      <c r="A583" s="15" t="s">
        <v>299</v>
      </c>
      <c r="B583" s="31" t="s">
        <v>206</v>
      </c>
      <c r="C583" s="79">
        <v>9</v>
      </c>
      <c r="D583" s="179" t="s">
        <v>147</v>
      </c>
      <c r="E583" s="17" t="s">
        <v>166</v>
      </c>
      <c r="F583" s="17" t="s">
        <v>154</v>
      </c>
      <c r="G583" s="19">
        <v>32</v>
      </c>
      <c r="H583" s="8">
        <v>9</v>
      </c>
      <c r="I583" s="3" t="s">
        <v>147</v>
      </c>
      <c r="K583" s="1" t="s">
        <v>152</v>
      </c>
      <c r="L583" s="9">
        <v>78</v>
      </c>
    </row>
    <row r="584" spans="1:12" ht="18.600000000000001" thickBot="1" x14ac:dyDescent="0.5">
      <c r="A584" s="15" t="s">
        <v>299</v>
      </c>
      <c r="B584" s="31" t="s">
        <v>206</v>
      </c>
      <c r="C584" s="79">
        <v>1</v>
      </c>
      <c r="D584" s="179" t="s">
        <v>147</v>
      </c>
      <c r="E584" s="17" t="s">
        <v>151</v>
      </c>
      <c r="F584" s="17"/>
      <c r="G584" s="19" t="s">
        <v>176</v>
      </c>
      <c r="I584" s="3" t="s">
        <v>147</v>
      </c>
    </row>
    <row r="585" spans="1:12" x14ac:dyDescent="0.45">
      <c r="A585" s="15" t="s">
        <v>299</v>
      </c>
      <c r="B585" s="31" t="s">
        <v>206</v>
      </c>
      <c r="C585" s="76">
        <v>14</v>
      </c>
      <c r="D585" s="179" t="s">
        <v>176</v>
      </c>
      <c r="E585" s="77" t="s">
        <v>154</v>
      </c>
      <c r="F585" s="77" t="s">
        <v>161</v>
      </c>
      <c r="G585" s="78">
        <v>9</v>
      </c>
      <c r="H585" s="8">
        <v>9</v>
      </c>
      <c r="I585" s="3" t="s">
        <v>147</v>
      </c>
      <c r="J585" s="1" t="s">
        <v>160</v>
      </c>
      <c r="K585" s="1" t="s">
        <v>155</v>
      </c>
      <c r="L585" s="9" t="s">
        <v>172</v>
      </c>
    </row>
    <row r="586" spans="1:12" x14ac:dyDescent="0.45">
      <c r="A586" s="15" t="s">
        <v>299</v>
      </c>
      <c r="B586" s="31" t="s">
        <v>206</v>
      </c>
      <c r="C586" s="79">
        <v>1</v>
      </c>
      <c r="D586" s="179" t="s">
        <v>147</v>
      </c>
      <c r="E586" s="17" t="s">
        <v>201</v>
      </c>
      <c r="F586" s="17"/>
      <c r="G586" s="19">
        <v>13</v>
      </c>
      <c r="I586" s="3" t="s">
        <v>147</v>
      </c>
    </row>
    <row r="587" spans="1:12" ht="18.600000000000001" thickBot="1" x14ac:dyDescent="0.5">
      <c r="A587" s="15" t="s">
        <v>299</v>
      </c>
      <c r="B587" s="31" t="s">
        <v>207</v>
      </c>
      <c r="C587" s="79">
        <v>14</v>
      </c>
      <c r="D587" s="179" t="s">
        <v>147</v>
      </c>
      <c r="E587" s="17" t="s">
        <v>148</v>
      </c>
      <c r="F587" s="17" t="s">
        <v>161</v>
      </c>
      <c r="G587" s="19">
        <v>66</v>
      </c>
      <c r="H587" s="8">
        <v>8</v>
      </c>
      <c r="I587" s="3" t="s">
        <v>147</v>
      </c>
      <c r="J587" s="1" t="s">
        <v>149</v>
      </c>
      <c r="K587" s="1" t="s">
        <v>155</v>
      </c>
    </row>
    <row r="588" spans="1:12" x14ac:dyDescent="0.45">
      <c r="A588" s="15" t="s">
        <v>299</v>
      </c>
      <c r="B588" s="31" t="s">
        <v>207</v>
      </c>
      <c r="C588" s="76" t="s">
        <v>187</v>
      </c>
      <c r="D588" s="179" t="s">
        <v>147</v>
      </c>
      <c r="E588" s="77" t="s">
        <v>190</v>
      </c>
      <c r="F588" s="77"/>
      <c r="G588" s="78"/>
      <c r="H588" s="8" t="s">
        <v>163</v>
      </c>
      <c r="I588" s="3" t="s">
        <v>147</v>
      </c>
    </row>
    <row r="589" spans="1:12" x14ac:dyDescent="0.45">
      <c r="A589" s="15" t="s">
        <v>299</v>
      </c>
      <c r="B589" s="31" t="s">
        <v>207</v>
      </c>
      <c r="C589" s="79"/>
      <c r="D589" s="179" t="s">
        <v>147</v>
      </c>
      <c r="E589" s="17"/>
      <c r="F589" s="17"/>
      <c r="G589" s="19"/>
      <c r="I589" s="3" t="s">
        <v>147</v>
      </c>
    </row>
    <row r="590" spans="1:12" ht="18.600000000000001" thickBot="1" x14ac:dyDescent="0.5">
      <c r="A590" s="15" t="s">
        <v>299</v>
      </c>
      <c r="B590" s="31" t="s">
        <v>208</v>
      </c>
      <c r="C590" s="79">
        <v>14</v>
      </c>
      <c r="D590" s="179" t="s">
        <v>147</v>
      </c>
      <c r="E590" s="17" t="s">
        <v>148</v>
      </c>
      <c r="F590" s="17"/>
      <c r="G590" s="19">
        <v>51</v>
      </c>
      <c r="H590" s="8">
        <v>3</v>
      </c>
      <c r="I590" s="3" t="s">
        <v>147</v>
      </c>
      <c r="J590" s="1" t="s">
        <v>149</v>
      </c>
      <c r="K590" s="1" t="s">
        <v>150</v>
      </c>
      <c r="L590" s="9">
        <v>98</v>
      </c>
    </row>
    <row r="591" spans="1:12" x14ac:dyDescent="0.45">
      <c r="A591" s="15" t="s">
        <v>299</v>
      </c>
      <c r="B591" s="31" t="s">
        <v>208</v>
      </c>
      <c r="C591" s="76"/>
      <c r="D591" s="179" t="s">
        <v>147</v>
      </c>
      <c r="E591" s="77"/>
      <c r="F591" s="77"/>
      <c r="G591" s="78"/>
      <c r="H591" s="8">
        <v>6</v>
      </c>
      <c r="I591" s="3" t="s">
        <v>147</v>
      </c>
      <c r="J591" s="1" t="s">
        <v>151</v>
      </c>
      <c r="K591" s="1" t="s">
        <v>152</v>
      </c>
      <c r="L591" s="9">
        <v>53</v>
      </c>
    </row>
    <row r="592" spans="1:12" x14ac:dyDescent="0.45">
      <c r="A592" s="15" t="s">
        <v>299</v>
      </c>
      <c r="B592" s="31" t="s">
        <v>208</v>
      </c>
      <c r="C592" s="79">
        <v>5</v>
      </c>
      <c r="D592" s="179" t="s">
        <v>147</v>
      </c>
      <c r="E592" s="17" t="s">
        <v>160</v>
      </c>
      <c r="F592" s="17" t="s">
        <v>151</v>
      </c>
      <c r="G592" s="19" t="s">
        <v>181</v>
      </c>
      <c r="H592" s="8">
        <v>9</v>
      </c>
      <c r="I592" s="3">
        <v>53</v>
      </c>
      <c r="J592" s="1" t="s">
        <v>154</v>
      </c>
      <c r="L592" s="9" t="s">
        <v>181</v>
      </c>
    </row>
    <row r="593" spans="1:12" ht="18.600000000000001" thickBot="1" x14ac:dyDescent="0.5">
      <c r="A593" s="15" t="s">
        <v>299</v>
      </c>
      <c r="B593" s="31" t="s">
        <v>208</v>
      </c>
      <c r="C593" s="79">
        <v>9</v>
      </c>
      <c r="D593" s="179" t="s">
        <v>147</v>
      </c>
      <c r="E593" s="17" t="s">
        <v>166</v>
      </c>
      <c r="F593" s="17" t="s">
        <v>160</v>
      </c>
      <c r="G593" s="19">
        <v>26</v>
      </c>
      <c r="I593" s="3" t="s">
        <v>147</v>
      </c>
    </row>
    <row r="594" spans="1:12" x14ac:dyDescent="0.45">
      <c r="A594" s="15" t="s">
        <v>299</v>
      </c>
      <c r="B594" s="31" t="s">
        <v>208</v>
      </c>
      <c r="C594" s="76">
        <v>13</v>
      </c>
      <c r="D594" s="179" t="s">
        <v>147</v>
      </c>
      <c r="E594" s="77" t="s">
        <v>151</v>
      </c>
      <c r="F594" s="77" t="s">
        <v>152</v>
      </c>
      <c r="G594" s="78">
        <v>53</v>
      </c>
      <c r="I594" s="3" t="s">
        <v>147</v>
      </c>
    </row>
    <row r="595" spans="1:12" x14ac:dyDescent="0.45">
      <c r="A595" s="15" t="s">
        <v>299</v>
      </c>
      <c r="B595" s="31" t="s">
        <v>208</v>
      </c>
      <c r="C595" s="79">
        <v>7</v>
      </c>
      <c r="D595" s="179">
        <v>53</v>
      </c>
      <c r="E595" s="17" t="s">
        <v>154</v>
      </c>
      <c r="F595" s="17" t="s">
        <v>155</v>
      </c>
      <c r="G595" s="19" t="s">
        <v>185</v>
      </c>
      <c r="I595" s="3" t="s">
        <v>147</v>
      </c>
    </row>
    <row r="596" spans="1:12" ht="18.600000000000001" thickBot="1" x14ac:dyDescent="0.5">
      <c r="A596" s="15" t="s">
        <v>299</v>
      </c>
      <c r="B596" s="31" t="s">
        <v>208</v>
      </c>
      <c r="C596" s="79"/>
      <c r="D596" s="179" t="s">
        <v>147</v>
      </c>
      <c r="E596" s="17"/>
      <c r="F596" s="17"/>
      <c r="G596" s="19"/>
      <c r="I596" s="3" t="s">
        <v>147</v>
      </c>
    </row>
    <row r="597" spans="1:12" x14ac:dyDescent="0.45">
      <c r="A597" s="15" t="s">
        <v>299</v>
      </c>
      <c r="B597" s="31" t="s">
        <v>209</v>
      </c>
      <c r="C597" s="76">
        <v>7</v>
      </c>
      <c r="D597" s="179" t="s">
        <v>147</v>
      </c>
      <c r="E597" s="77" t="s">
        <v>149</v>
      </c>
      <c r="F597" s="77" t="s">
        <v>154</v>
      </c>
      <c r="G597" s="78">
        <v>24</v>
      </c>
      <c r="H597" s="8">
        <v>8</v>
      </c>
      <c r="I597" s="3" t="s">
        <v>147</v>
      </c>
      <c r="J597" s="1" t="s">
        <v>148</v>
      </c>
      <c r="L597" s="9">
        <v>57</v>
      </c>
    </row>
    <row r="598" spans="1:12" x14ac:dyDescent="0.45">
      <c r="A598" s="15" t="s">
        <v>299</v>
      </c>
      <c r="B598" s="31" t="s">
        <v>209</v>
      </c>
      <c r="C598" s="79">
        <v>13</v>
      </c>
      <c r="D598" s="179" t="s">
        <v>147</v>
      </c>
      <c r="E598" s="17" t="s">
        <v>151</v>
      </c>
      <c r="F598" s="17"/>
      <c r="G598" s="19">
        <v>11</v>
      </c>
      <c r="I598" s="3" t="s">
        <v>147</v>
      </c>
    </row>
    <row r="599" spans="1:12" ht="18.600000000000001" thickBot="1" x14ac:dyDescent="0.5">
      <c r="A599" s="15" t="s">
        <v>299</v>
      </c>
      <c r="B599" s="31" t="s">
        <v>209</v>
      </c>
      <c r="C599" s="79">
        <v>5</v>
      </c>
      <c r="D599" s="179">
        <v>11</v>
      </c>
      <c r="E599" s="17" t="s">
        <v>154</v>
      </c>
      <c r="F599" s="17" t="s">
        <v>155</v>
      </c>
      <c r="G599" s="19"/>
      <c r="I599" s="3" t="s">
        <v>147</v>
      </c>
    </row>
    <row r="600" spans="1:12" x14ac:dyDescent="0.45">
      <c r="A600" s="15" t="s">
        <v>299</v>
      </c>
      <c r="B600" s="31" t="s">
        <v>209</v>
      </c>
      <c r="C600" s="76" t="s">
        <v>187</v>
      </c>
      <c r="D600" s="179" t="s">
        <v>147</v>
      </c>
      <c r="E600" s="77"/>
      <c r="F600" s="77"/>
      <c r="G600" s="78"/>
      <c r="H600" s="8" t="s">
        <v>173</v>
      </c>
      <c r="I600" s="3" t="s">
        <v>147</v>
      </c>
      <c r="J600" s="1" t="s">
        <v>158</v>
      </c>
    </row>
    <row r="601" spans="1:12" x14ac:dyDescent="0.45">
      <c r="A601" s="15" t="s">
        <v>299</v>
      </c>
      <c r="B601" s="31" t="s">
        <v>209</v>
      </c>
      <c r="C601" s="79"/>
      <c r="D601" s="179" t="s">
        <v>147</v>
      </c>
      <c r="E601" s="17"/>
      <c r="F601" s="17"/>
      <c r="G601" s="19"/>
      <c r="I601" s="3" t="s">
        <v>147</v>
      </c>
    </row>
    <row r="602" spans="1:12" ht="18.600000000000001" thickBot="1" x14ac:dyDescent="0.5">
      <c r="A602" s="15" t="s">
        <v>299</v>
      </c>
      <c r="B602" s="31" t="s">
        <v>210</v>
      </c>
      <c r="C602" s="79">
        <v>8</v>
      </c>
      <c r="D602" s="179" t="s">
        <v>147</v>
      </c>
      <c r="E602" s="17" t="s">
        <v>149</v>
      </c>
      <c r="F602" s="17" t="s">
        <v>154</v>
      </c>
      <c r="G602" s="19">
        <v>32</v>
      </c>
      <c r="H602" s="8">
        <v>8</v>
      </c>
      <c r="I602" s="3" t="s">
        <v>147</v>
      </c>
      <c r="J602" s="1" t="s">
        <v>148</v>
      </c>
      <c r="L602" s="9">
        <v>18</v>
      </c>
    </row>
    <row r="603" spans="1:12" x14ac:dyDescent="0.45">
      <c r="A603" s="15" t="s">
        <v>299</v>
      </c>
      <c r="B603" s="31" t="s">
        <v>210</v>
      </c>
      <c r="C603" s="76">
        <v>13</v>
      </c>
      <c r="D603" s="179" t="s">
        <v>147</v>
      </c>
      <c r="E603" s="77" t="s">
        <v>151</v>
      </c>
      <c r="F603" s="77"/>
      <c r="G603" s="78">
        <v>51</v>
      </c>
      <c r="I603" s="3" t="s">
        <v>147</v>
      </c>
    </row>
    <row r="604" spans="1:12" x14ac:dyDescent="0.45">
      <c r="A604" s="15" t="s">
        <v>299</v>
      </c>
      <c r="B604" s="31" t="s">
        <v>210</v>
      </c>
      <c r="C604" s="79">
        <v>7</v>
      </c>
      <c r="D604" s="179">
        <v>51</v>
      </c>
      <c r="E604" s="17" t="s">
        <v>154</v>
      </c>
      <c r="F604" s="17" t="s">
        <v>161</v>
      </c>
      <c r="G604" s="19">
        <v>45</v>
      </c>
      <c r="H604" s="8">
        <v>3</v>
      </c>
      <c r="I604" s="3" t="s">
        <v>147</v>
      </c>
      <c r="J604" s="1" t="s">
        <v>166</v>
      </c>
      <c r="K604" s="1" t="s">
        <v>155</v>
      </c>
    </row>
    <row r="605" spans="1:12" ht="18.600000000000001" thickBot="1" x14ac:dyDescent="0.5">
      <c r="A605" s="15" t="s">
        <v>299</v>
      </c>
      <c r="B605" s="31" t="s">
        <v>210</v>
      </c>
      <c r="C605" s="79">
        <v>7</v>
      </c>
      <c r="D605" s="179" t="s">
        <v>147</v>
      </c>
      <c r="E605" s="17" t="s">
        <v>201</v>
      </c>
      <c r="F605" s="17"/>
      <c r="G605" s="19">
        <v>2</v>
      </c>
      <c r="I605" s="3" t="s">
        <v>147</v>
      </c>
    </row>
    <row r="606" spans="1:12" x14ac:dyDescent="0.45">
      <c r="A606" s="15" t="s">
        <v>299</v>
      </c>
      <c r="B606" s="31" t="s">
        <v>211</v>
      </c>
      <c r="C606" s="76">
        <v>2</v>
      </c>
      <c r="D606" s="179" t="s">
        <v>147</v>
      </c>
      <c r="E606" s="77" t="s">
        <v>148</v>
      </c>
      <c r="F606" s="77"/>
      <c r="G606" s="78">
        <v>78</v>
      </c>
      <c r="H606" s="8">
        <v>3</v>
      </c>
      <c r="I606" s="3" t="s">
        <v>147</v>
      </c>
      <c r="J606" s="1" t="s">
        <v>149</v>
      </c>
      <c r="K606" s="1" t="s">
        <v>154</v>
      </c>
      <c r="L606" s="9">
        <v>32</v>
      </c>
    </row>
    <row r="607" spans="1:12" x14ac:dyDescent="0.45">
      <c r="A607" s="15" t="s">
        <v>299</v>
      </c>
      <c r="B607" s="31" t="s">
        <v>211</v>
      </c>
      <c r="C607" s="79"/>
      <c r="D607" s="179" t="s">
        <v>147</v>
      </c>
      <c r="E607" s="17"/>
      <c r="F607" s="17"/>
      <c r="G607" s="19"/>
      <c r="H607" s="8">
        <v>6</v>
      </c>
      <c r="I607" s="3" t="s">
        <v>147</v>
      </c>
      <c r="J607" s="1" t="s">
        <v>151</v>
      </c>
      <c r="L607" s="9">
        <v>51</v>
      </c>
    </row>
    <row r="608" spans="1:12" ht="18.600000000000001" thickBot="1" x14ac:dyDescent="0.5">
      <c r="A608" s="15" t="s">
        <v>299</v>
      </c>
      <c r="B608" s="31" t="s">
        <v>211</v>
      </c>
      <c r="C608" s="79">
        <v>5</v>
      </c>
      <c r="D608" s="179" t="s">
        <v>147</v>
      </c>
      <c r="E608" s="17" t="s">
        <v>160</v>
      </c>
      <c r="F608" s="17" t="s">
        <v>155</v>
      </c>
      <c r="G608" s="19">
        <v>92</v>
      </c>
      <c r="H608" s="8">
        <v>3</v>
      </c>
      <c r="I608" s="3">
        <v>51</v>
      </c>
      <c r="J608" s="1" t="s">
        <v>154</v>
      </c>
      <c r="K608" s="1" t="s">
        <v>161</v>
      </c>
      <c r="L608" s="9">
        <v>7</v>
      </c>
    </row>
    <row r="609" spans="1:12" x14ac:dyDescent="0.45">
      <c r="A609" s="15" t="s">
        <v>299</v>
      </c>
      <c r="B609" s="31" t="s">
        <v>211</v>
      </c>
      <c r="C609" s="76"/>
      <c r="D609" s="179" t="s">
        <v>147</v>
      </c>
      <c r="E609" s="77"/>
      <c r="F609" s="77"/>
      <c r="G609" s="78"/>
      <c r="I609" s="3" t="s">
        <v>147</v>
      </c>
    </row>
    <row r="610" spans="1:12" x14ac:dyDescent="0.45">
      <c r="A610" s="15" t="s">
        <v>299</v>
      </c>
      <c r="B610" s="31" t="s">
        <v>212</v>
      </c>
      <c r="C610" s="79">
        <v>8</v>
      </c>
      <c r="D610" s="179" t="s">
        <v>147</v>
      </c>
      <c r="E610" s="17" t="s">
        <v>149</v>
      </c>
      <c r="F610" s="17" t="s">
        <v>154</v>
      </c>
      <c r="G610" s="19">
        <v>32</v>
      </c>
      <c r="H610" s="8">
        <v>18</v>
      </c>
      <c r="I610" s="3" t="s">
        <v>147</v>
      </c>
      <c r="J610" s="1" t="s">
        <v>148</v>
      </c>
      <c r="L610" s="9">
        <v>67</v>
      </c>
    </row>
    <row r="611" spans="1:12" ht="18.600000000000001" thickBot="1" x14ac:dyDescent="0.5">
      <c r="A611" s="15" t="s">
        <v>299</v>
      </c>
      <c r="B611" s="31" t="s">
        <v>212</v>
      </c>
      <c r="C611" s="79">
        <v>13</v>
      </c>
      <c r="D611" s="179" t="s">
        <v>147</v>
      </c>
      <c r="E611" s="17" t="s">
        <v>151</v>
      </c>
      <c r="F611" s="17"/>
      <c r="G611" s="19">
        <v>51</v>
      </c>
      <c r="I611" s="3" t="s">
        <v>147</v>
      </c>
    </row>
    <row r="612" spans="1:12" x14ac:dyDescent="0.45">
      <c r="A612" s="15" t="s">
        <v>299</v>
      </c>
      <c r="B612" s="31" t="s">
        <v>212</v>
      </c>
      <c r="C612" s="76">
        <v>9</v>
      </c>
      <c r="D612" s="179">
        <v>51</v>
      </c>
      <c r="E612" s="77" t="s">
        <v>154</v>
      </c>
      <c r="F612" s="77" t="s">
        <v>161</v>
      </c>
      <c r="G612" s="78" t="s">
        <v>302</v>
      </c>
      <c r="H612" s="8">
        <v>13</v>
      </c>
      <c r="I612" s="3" t="s">
        <v>147</v>
      </c>
      <c r="J612" s="1" t="s">
        <v>160</v>
      </c>
      <c r="K612" s="1" t="s">
        <v>155</v>
      </c>
      <c r="L612" s="9" t="s">
        <v>302</v>
      </c>
    </row>
    <row r="613" spans="1:12" x14ac:dyDescent="0.45">
      <c r="A613" s="15" t="s">
        <v>299</v>
      </c>
      <c r="B613" s="31" t="s">
        <v>212</v>
      </c>
      <c r="C613" s="79"/>
      <c r="D613" s="179" t="s">
        <v>147</v>
      </c>
      <c r="E613" s="17"/>
      <c r="F613" s="17"/>
      <c r="G613" s="19"/>
      <c r="I613" s="3" t="s">
        <v>147</v>
      </c>
    </row>
    <row r="614" spans="1:12" ht="18.600000000000001" thickBot="1" x14ac:dyDescent="0.5">
      <c r="A614" s="15" t="s">
        <v>299</v>
      </c>
      <c r="B614" s="31" t="s">
        <v>213</v>
      </c>
      <c r="C614" s="79">
        <v>5</v>
      </c>
      <c r="D614" s="179" t="s">
        <v>147</v>
      </c>
      <c r="E614" s="17" t="s">
        <v>148</v>
      </c>
      <c r="F614" s="17"/>
      <c r="G614" s="19">
        <v>17</v>
      </c>
      <c r="H614" s="8">
        <v>10</v>
      </c>
      <c r="I614" s="3" t="s">
        <v>147</v>
      </c>
      <c r="J614" s="1" t="s">
        <v>149</v>
      </c>
      <c r="K614" s="1" t="s">
        <v>154</v>
      </c>
      <c r="L614" s="9">
        <v>32</v>
      </c>
    </row>
    <row r="615" spans="1:12" x14ac:dyDescent="0.45">
      <c r="A615" s="15" t="s">
        <v>299</v>
      </c>
      <c r="B615" s="31" t="s">
        <v>213</v>
      </c>
      <c r="C615" s="76"/>
      <c r="D615" s="179" t="s">
        <v>147</v>
      </c>
      <c r="E615" s="77"/>
      <c r="F615" s="77"/>
      <c r="G615" s="78"/>
      <c r="H615" s="8">
        <v>6</v>
      </c>
      <c r="I615" s="3" t="s">
        <v>147</v>
      </c>
      <c r="J615" s="1" t="s">
        <v>151</v>
      </c>
      <c r="L615" s="9" t="s">
        <v>176</v>
      </c>
    </row>
    <row r="616" spans="1:12" x14ac:dyDescent="0.45">
      <c r="A616" s="15" t="s">
        <v>299</v>
      </c>
      <c r="B616" s="31" t="s">
        <v>213</v>
      </c>
      <c r="C616" s="79">
        <v>9</v>
      </c>
      <c r="D616" s="179" t="s">
        <v>147</v>
      </c>
      <c r="E616" s="17" t="s">
        <v>160</v>
      </c>
      <c r="F616" s="17" t="s">
        <v>155</v>
      </c>
      <c r="G616" s="19" t="s">
        <v>152</v>
      </c>
      <c r="H616" s="8">
        <v>9</v>
      </c>
      <c r="I616" s="3" t="s">
        <v>176</v>
      </c>
      <c r="J616" s="1" t="s">
        <v>154</v>
      </c>
      <c r="K616" s="1" t="s">
        <v>161</v>
      </c>
      <c r="L616" s="9">
        <v>5</v>
      </c>
    </row>
    <row r="617" spans="1:12" ht="18.600000000000001" thickBot="1" x14ac:dyDescent="0.5">
      <c r="A617" s="15" t="s">
        <v>299</v>
      </c>
      <c r="B617" s="31" t="s">
        <v>213</v>
      </c>
      <c r="C617" s="79"/>
      <c r="D617" s="179" t="s">
        <v>147</v>
      </c>
      <c r="E617" s="17"/>
      <c r="F617" s="17"/>
      <c r="G617" s="19"/>
      <c r="I617" s="3" t="s">
        <v>147</v>
      </c>
    </row>
    <row r="618" spans="1:12" x14ac:dyDescent="0.45">
      <c r="A618" s="15" t="s">
        <v>299</v>
      </c>
      <c r="B618" s="31" t="s">
        <v>214</v>
      </c>
      <c r="C618" s="76">
        <v>9</v>
      </c>
      <c r="D618" s="179" t="s">
        <v>147</v>
      </c>
      <c r="E618" s="77" t="s">
        <v>149</v>
      </c>
      <c r="F618" s="77" t="s">
        <v>154</v>
      </c>
      <c r="G618" s="78">
        <v>31</v>
      </c>
      <c r="H618" s="8">
        <v>9</v>
      </c>
      <c r="I618" s="3" t="s">
        <v>147</v>
      </c>
      <c r="J618" s="1" t="s">
        <v>148</v>
      </c>
      <c r="L618" s="9">
        <v>56</v>
      </c>
    </row>
    <row r="619" spans="1:12" x14ac:dyDescent="0.45">
      <c r="A619" s="15" t="s">
        <v>299</v>
      </c>
      <c r="B619" s="31" t="s">
        <v>214</v>
      </c>
      <c r="C619" s="79">
        <v>13</v>
      </c>
      <c r="D619" s="179" t="s">
        <v>147</v>
      </c>
      <c r="E619" s="17" t="s">
        <v>151</v>
      </c>
      <c r="F619" s="17"/>
      <c r="G619" s="19">
        <v>51</v>
      </c>
      <c r="I619" s="3" t="s">
        <v>147</v>
      </c>
    </row>
    <row r="620" spans="1:12" ht="18.600000000000001" thickBot="1" x14ac:dyDescent="0.5">
      <c r="A620" s="15" t="s">
        <v>299</v>
      </c>
      <c r="B620" s="31" t="s">
        <v>214</v>
      </c>
      <c r="C620" s="79">
        <v>13</v>
      </c>
      <c r="D620" s="179">
        <v>51</v>
      </c>
      <c r="E620" s="17" t="s">
        <v>154</v>
      </c>
      <c r="F620" s="17"/>
      <c r="G620" s="19">
        <v>45</v>
      </c>
      <c r="H620" s="8">
        <v>3</v>
      </c>
      <c r="I620" s="3" t="s">
        <v>147</v>
      </c>
      <c r="J620" s="1" t="s">
        <v>166</v>
      </c>
      <c r="K620" s="1" t="s">
        <v>152</v>
      </c>
      <c r="L620" s="9">
        <v>19</v>
      </c>
    </row>
    <row r="621" spans="1:12" x14ac:dyDescent="0.45">
      <c r="A621" s="15" t="s">
        <v>299</v>
      </c>
      <c r="B621" s="31" t="s">
        <v>214</v>
      </c>
      <c r="C621" s="76">
        <v>8</v>
      </c>
      <c r="D621" s="179" t="s">
        <v>147</v>
      </c>
      <c r="E621" s="77" t="s">
        <v>166</v>
      </c>
      <c r="F621" s="77" t="s">
        <v>154</v>
      </c>
      <c r="G621" s="78">
        <v>32</v>
      </c>
      <c r="I621" s="3" t="s">
        <v>147</v>
      </c>
    </row>
    <row r="622" spans="1:12" x14ac:dyDescent="0.45">
      <c r="A622" s="15" t="s">
        <v>299</v>
      </c>
      <c r="B622" s="31" t="s">
        <v>214</v>
      </c>
      <c r="C622" s="79">
        <v>13</v>
      </c>
      <c r="D622" s="179" t="s">
        <v>147</v>
      </c>
      <c r="E622" s="17" t="s">
        <v>151</v>
      </c>
      <c r="F622" s="17"/>
      <c r="G622" s="19" t="s">
        <v>169</v>
      </c>
      <c r="I622" s="3" t="s">
        <v>147</v>
      </c>
    </row>
    <row r="623" spans="1:12" ht="18.600000000000001" thickBot="1" x14ac:dyDescent="0.5">
      <c r="A623" s="15" t="s">
        <v>299</v>
      </c>
      <c r="B623" s="31" t="s">
        <v>214</v>
      </c>
      <c r="C623" s="79">
        <v>14</v>
      </c>
      <c r="D623" s="179" t="s">
        <v>147</v>
      </c>
      <c r="E623" s="17" t="s">
        <v>155</v>
      </c>
      <c r="F623" s="17"/>
      <c r="G623" s="19"/>
      <c r="I623" s="3" t="s">
        <v>147</v>
      </c>
    </row>
    <row r="624" spans="1:12" x14ac:dyDescent="0.45">
      <c r="A624" s="15" t="s">
        <v>299</v>
      </c>
      <c r="B624" s="31" t="s">
        <v>214</v>
      </c>
      <c r="C624" s="76" t="s">
        <v>157</v>
      </c>
      <c r="D624" s="179" t="s">
        <v>147</v>
      </c>
      <c r="E624" s="77"/>
      <c r="F624" s="77"/>
      <c r="G624" s="78"/>
      <c r="H624" s="8" t="s">
        <v>187</v>
      </c>
      <c r="I624" s="3" t="s">
        <v>147</v>
      </c>
      <c r="J624" s="1" t="s">
        <v>158</v>
      </c>
    </row>
    <row r="625" spans="1:12" x14ac:dyDescent="0.45">
      <c r="A625" s="15" t="s">
        <v>299</v>
      </c>
      <c r="B625" s="31" t="s">
        <v>214</v>
      </c>
      <c r="C625" s="79"/>
      <c r="D625" s="179" t="s">
        <v>147</v>
      </c>
      <c r="E625" s="17"/>
      <c r="F625" s="17"/>
      <c r="G625" s="19"/>
      <c r="I625" s="3" t="s">
        <v>147</v>
      </c>
    </row>
    <row r="626" spans="1:12" ht="18.600000000000001" thickBot="1" x14ac:dyDescent="0.5">
      <c r="A626" s="15" t="s">
        <v>299</v>
      </c>
      <c r="B626" s="31" t="s">
        <v>215</v>
      </c>
      <c r="C626" s="79">
        <v>2</v>
      </c>
      <c r="D626" s="179" t="s">
        <v>147</v>
      </c>
      <c r="E626" s="17" t="s">
        <v>149</v>
      </c>
      <c r="F626" s="17" t="s">
        <v>160</v>
      </c>
      <c r="G626" s="19">
        <v>33</v>
      </c>
      <c r="H626" s="8">
        <v>9</v>
      </c>
      <c r="I626" s="3" t="s">
        <v>147</v>
      </c>
      <c r="J626" s="1" t="s">
        <v>148</v>
      </c>
      <c r="L626" s="9">
        <v>67</v>
      </c>
    </row>
    <row r="627" spans="1:12" x14ac:dyDescent="0.45">
      <c r="A627" s="15" t="s">
        <v>299</v>
      </c>
      <c r="B627" s="31" t="s">
        <v>215</v>
      </c>
      <c r="C627" s="76">
        <v>13</v>
      </c>
      <c r="D627" s="179" t="s">
        <v>147</v>
      </c>
      <c r="E627" s="77" t="s">
        <v>151</v>
      </c>
      <c r="F627" s="77"/>
      <c r="G627" s="78">
        <v>51</v>
      </c>
      <c r="I627" s="3" t="s">
        <v>147</v>
      </c>
    </row>
    <row r="628" spans="1:12" x14ac:dyDescent="0.45">
      <c r="A628" s="15" t="s">
        <v>299</v>
      </c>
      <c r="B628" s="31" t="s">
        <v>215</v>
      </c>
      <c r="C628" s="79">
        <v>9</v>
      </c>
      <c r="D628" s="179">
        <v>51</v>
      </c>
      <c r="E628" s="17" t="s">
        <v>154</v>
      </c>
      <c r="F628" s="17"/>
      <c r="G628" s="19">
        <v>74</v>
      </c>
      <c r="H628" s="8">
        <v>3</v>
      </c>
      <c r="I628" s="3" t="s">
        <v>147</v>
      </c>
      <c r="J628" s="1" t="s">
        <v>166</v>
      </c>
      <c r="K628" s="1" t="s">
        <v>150</v>
      </c>
      <c r="L628" s="9">
        <v>99</v>
      </c>
    </row>
    <row r="629" spans="1:12" ht="18.600000000000001" thickBot="1" x14ac:dyDescent="0.5">
      <c r="A629" s="15" t="s">
        <v>299</v>
      </c>
      <c r="B629" s="31" t="s">
        <v>215</v>
      </c>
      <c r="C629" s="79"/>
      <c r="D629" s="179" t="s">
        <v>147</v>
      </c>
      <c r="E629" s="17"/>
      <c r="F629" s="17"/>
      <c r="G629" s="19"/>
      <c r="H629" s="8">
        <v>6</v>
      </c>
      <c r="I629" s="3" t="s">
        <v>147</v>
      </c>
      <c r="J629" s="1" t="s">
        <v>151</v>
      </c>
      <c r="K629" s="1" t="s">
        <v>152</v>
      </c>
      <c r="L629" s="9">
        <v>53</v>
      </c>
    </row>
    <row r="630" spans="1:12" x14ac:dyDescent="0.45">
      <c r="A630" s="15" t="s">
        <v>299</v>
      </c>
      <c r="B630" s="31" t="s">
        <v>215</v>
      </c>
      <c r="C630" s="76">
        <v>9</v>
      </c>
      <c r="D630" s="179" t="s">
        <v>147</v>
      </c>
      <c r="E630" s="77" t="s">
        <v>166</v>
      </c>
      <c r="F630" s="77" t="s">
        <v>150</v>
      </c>
      <c r="G630" s="78">
        <v>48</v>
      </c>
      <c r="H630" s="8">
        <v>3</v>
      </c>
      <c r="I630" s="3">
        <v>53</v>
      </c>
      <c r="J630" s="1" t="s">
        <v>154</v>
      </c>
      <c r="L630" s="9">
        <v>77</v>
      </c>
    </row>
    <row r="631" spans="1:12" x14ac:dyDescent="0.45">
      <c r="A631" s="15" t="s">
        <v>299</v>
      </c>
      <c r="B631" s="31" t="s">
        <v>215</v>
      </c>
      <c r="C631" s="79">
        <v>8</v>
      </c>
      <c r="D631" s="179" t="s">
        <v>147</v>
      </c>
      <c r="E631" s="17" t="s">
        <v>151</v>
      </c>
      <c r="F631" s="17" t="s">
        <v>152</v>
      </c>
      <c r="G631" s="19">
        <v>53</v>
      </c>
      <c r="I631" s="3" t="s">
        <v>147</v>
      </c>
    </row>
    <row r="632" spans="1:12" ht="18.600000000000001" thickBot="1" x14ac:dyDescent="0.5">
      <c r="A632" s="15" t="s">
        <v>299</v>
      </c>
      <c r="B632" s="31" t="s">
        <v>215</v>
      </c>
      <c r="C632" s="79">
        <v>9</v>
      </c>
      <c r="D632" s="179">
        <v>53</v>
      </c>
      <c r="E632" s="17" t="s">
        <v>154</v>
      </c>
      <c r="F632" s="17" t="s">
        <v>161</v>
      </c>
      <c r="G632" s="19">
        <v>48</v>
      </c>
      <c r="H632" s="8">
        <v>10</v>
      </c>
      <c r="I632" s="3" t="s">
        <v>147</v>
      </c>
      <c r="J632" s="1" t="s">
        <v>166</v>
      </c>
      <c r="K632" s="1" t="s">
        <v>155</v>
      </c>
    </row>
    <row r="633" spans="1:12" x14ac:dyDescent="0.45">
      <c r="A633" s="15" t="s">
        <v>299</v>
      </c>
      <c r="B633" s="31" t="s">
        <v>215</v>
      </c>
      <c r="C633" s="76"/>
      <c r="D633" s="179" t="s">
        <v>147</v>
      </c>
      <c r="E633" s="77"/>
      <c r="F633" s="77"/>
      <c r="G633" s="78"/>
      <c r="I633" s="3" t="s">
        <v>147</v>
      </c>
    </row>
    <row r="634" spans="1:12" x14ac:dyDescent="0.45">
      <c r="A634" s="15" t="s">
        <v>299</v>
      </c>
      <c r="B634" s="31" t="s">
        <v>216</v>
      </c>
      <c r="C634" s="79">
        <v>13</v>
      </c>
      <c r="D634" s="179" t="s">
        <v>147</v>
      </c>
      <c r="E634" s="17" t="s">
        <v>148</v>
      </c>
      <c r="F634" s="17" t="s">
        <v>155</v>
      </c>
      <c r="G634" s="19"/>
      <c r="I634" s="3" t="s">
        <v>147</v>
      </c>
    </row>
    <row r="635" spans="1:12" ht="18.600000000000001" thickBot="1" x14ac:dyDescent="0.5">
      <c r="A635" s="15" t="s">
        <v>299</v>
      </c>
      <c r="B635" s="31" t="s">
        <v>216</v>
      </c>
      <c r="C635" s="79"/>
      <c r="D635" s="179" t="s">
        <v>147</v>
      </c>
      <c r="E635" s="17"/>
      <c r="F635" s="17"/>
      <c r="G635" s="19"/>
      <c r="I635" s="3" t="s">
        <v>147</v>
      </c>
    </row>
    <row r="636" spans="1:12" x14ac:dyDescent="0.45">
      <c r="A636" s="15" t="s">
        <v>299</v>
      </c>
      <c r="B636" s="31" t="s">
        <v>217</v>
      </c>
      <c r="C636" s="76">
        <v>2</v>
      </c>
      <c r="D636" s="179" t="s">
        <v>147</v>
      </c>
      <c r="E636" s="77" t="s">
        <v>149</v>
      </c>
      <c r="F636" s="77" t="s">
        <v>150</v>
      </c>
      <c r="G636" s="78">
        <v>98</v>
      </c>
      <c r="H636" s="8">
        <v>3</v>
      </c>
      <c r="I636" s="3" t="s">
        <v>147</v>
      </c>
      <c r="J636" s="1" t="s">
        <v>148</v>
      </c>
      <c r="L636" s="9">
        <v>51</v>
      </c>
    </row>
    <row r="637" spans="1:12" x14ac:dyDescent="0.45">
      <c r="A637" s="15" t="s">
        <v>299</v>
      </c>
      <c r="B637" s="31" t="s">
        <v>217</v>
      </c>
      <c r="C637" s="79">
        <v>13</v>
      </c>
      <c r="D637" s="179" t="s">
        <v>147</v>
      </c>
      <c r="E637" s="17" t="s">
        <v>151</v>
      </c>
      <c r="F637" s="17"/>
      <c r="G637" s="19">
        <v>51</v>
      </c>
      <c r="I637" s="3" t="s">
        <v>147</v>
      </c>
    </row>
    <row r="638" spans="1:12" ht="18.600000000000001" thickBot="1" x14ac:dyDescent="0.5">
      <c r="A638" s="15" t="s">
        <v>299</v>
      </c>
      <c r="B638" s="31" t="s">
        <v>217</v>
      </c>
      <c r="C638" s="79">
        <v>14</v>
      </c>
      <c r="D638" s="179">
        <v>51</v>
      </c>
      <c r="E638" s="17" t="s">
        <v>154</v>
      </c>
      <c r="F638" s="17"/>
      <c r="G638" s="19">
        <v>52</v>
      </c>
      <c r="H638" s="8">
        <v>10</v>
      </c>
      <c r="I638" s="3" t="s">
        <v>147</v>
      </c>
      <c r="J638" s="1" t="s">
        <v>166</v>
      </c>
      <c r="K638" s="1" t="s">
        <v>150</v>
      </c>
      <c r="L638" s="9">
        <v>18</v>
      </c>
    </row>
    <row r="639" spans="1:12" x14ac:dyDescent="0.45">
      <c r="A639" s="15" t="s">
        <v>299</v>
      </c>
      <c r="B639" s="31" t="s">
        <v>217</v>
      </c>
      <c r="C639" s="76"/>
      <c r="D639" s="179" t="s">
        <v>147</v>
      </c>
      <c r="E639" s="77"/>
      <c r="F639" s="77"/>
      <c r="G639" s="78"/>
      <c r="H639" s="8">
        <v>9</v>
      </c>
      <c r="I639" s="3" t="s">
        <v>147</v>
      </c>
      <c r="J639" s="1" t="s">
        <v>151</v>
      </c>
      <c r="K639" s="1" t="s">
        <v>152</v>
      </c>
      <c r="L639" s="9">
        <v>53</v>
      </c>
    </row>
    <row r="640" spans="1:12" x14ac:dyDescent="0.45">
      <c r="A640" s="15" t="s">
        <v>299</v>
      </c>
      <c r="B640" s="31" t="s">
        <v>217</v>
      </c>
      <c r="C640" s="79">
        <v>9</v>
      </c>
      <c r="D640" s="179">
        <v>0</v>
      </c>
      <c r="E640" s="17" t="s">
        <v>154</v>
      </c>
      <c r="F640" s="17" t="s">
        <v>161</v>
      </c>
      <c r="G640" s="19">
        <v>38</v>
      </c>
      <c r="H640" s="8">
        <v>8</v>
      </c>
      <c r="I640" s="3" t="s">
        <v>147</v>
      </c>
      <c r="J640" s="1" t="s">
        <v>166</v>
      </c>
      <c r="K640" s="1" t="s">
        <v>155</v>
      </c>
    </row>
    <row r="641" spans="1:12" ht="18.600000000000001" thickBot="1" x14ac:dyDescent="0.5">
      <c r="A641" s="15" t="s">
        <v>299</v>
      </c>
      <c r="B641" s="31" t="s">
        <v>217</v>
      </c>
      <c r="C641" s="79"/>
      <c r="D641" s="179" t="s">
        <v>147</v>
      </c>
      <c r="E641" s="17"/>
      <c r="F641" s="17"/>
      <c r="G641" s="19"/>
      <c r="I641" s="3" t="s">
        <v>147</v>
      </c>
    </row>
    <row r="642" spans="1:12" x14ac:dyDescent="0.45">
      <c r="A642" s="15" t="s">
        <v>299</v>
      </c>
      <c r="B642" s="31" t="s">
        <v>218</v>
      </c>
      <c r="C642" s="76">
        <v>9</v>
      </c>
      <c r="D642" s="179" t="s">
        <v>147</v>
      </c>
      <c r="E642" s="77" t="s">
        <v>148</v>
      </c>
      <c r="F642" s="77" t="s">
        <v>155</v>
      </c>
      <c r="G642" s="78"/>
      <c r="I642" s="3" t="s">
        <v>147</v>
      </c>
    </row>
    <row r="643" spans="1:12" x14ac:dyDescent="0.45">
      <c r="A643" s="15" t="s">
        <v>299</v>
      </c>
      <c r="B643" s="31" t="s">
        <v>218</v>
      </c>
      <c r="C643" s="79"/>
      <c r="D643" s="179" t="s">
        <v>147</v>
      </c>
      <c r="E643" s="17"/>
      <c r="F643" s="17"/>
      <c r="G643" s="19"/>
      <c r="I643" s="3" t="s">
        <v>147</v>
      </c>
    </row>
    <row r="644" spans="1:12" ht="18.600000000000001" thickBot="1" x14ac:dyDescent="0.5">
      <c r="A644" s="15" t="s">
        <v>299</v>
      </c>
      <c r="B644" s="31" t="s">
        <v>219</v>
      </c>
      <c r="C644" s="79">
        <v>8</v>
      </c>
      <c r="D644" s="179" t="s">
        <v>147</v>
      </c>
      <c r="E644" s="17" t="s">
        <v>149</v>
      </c>
      <c r="F644" s="17" t="s">
        <v>154</v>
      </c>
      <c r="G644" s="19">
        <v>39</v>
      </c>
      <c r="H644" s="8">
        <v>13</v>
      </c>
      <c r="I644" s="3" t="s">
        <v>147</v>
      </c>
      <c r="J644" s="1" t="s">
        <v>148</v>
      </c>
      <c r="L644" s="9">
        <v>66</v>
      </c>
    </row>
    <row r="645" spans="1:12" x14ac:dyDescent="0.45">
      <c r="A645" s="15" t="s">
        <v>299</v>
      </c>
      <c r="B645" s="31" t="s">
        <v>219</v>
      </c>
      <c r="C645" s="76">
        <v>13</v>
      </c>
      <c r="D645" s="179" t="s">
        <v>147</v>
      </c>
      <c r="E645" s="77" t="s">
        <v>151</v>
      </c>
      <c r="F645" s="77"/>
      <c r="G645" s="78" t="s">
        <v>300</v>
      </c>
      <c r="I645" s="3" t="s">
        <v>147</v>
      </c>
    </row>
    <row r="646" spans="1:12" x14ac:dyDescent="0.45">
      <c r="A646" s="15" t="s">
        <v>299</v>
      </c>
      <c r="B646" s="31" t="s">
        <v>219</v>
      </c>
      <c r="C646" s="79">
        <v>9</v>
      </c>
      <c r="D646" s="179" t="s">
        <v>300</v>
      </c>
      <c r="E646" s="17" t="s">
        <v>154</v>
      </c>
      <c r="F646" s="17"/>
      <c r="G646" s="19">
        <v>6</v>
      </c>
      <c r="H646" s="8">
        <v>18</v>
      </c>
      <c r="I646" s="3" t="s">
        <v>147</v>
      </c>
      <c r="J646" s="1" t="s">
        <v>160</v>
      </c>
      <c r="K646" s="1" t="s">
        <v>151</v>
      </c>
      <c r="L646" s="9">
        <v>65</v>
      </c>
    </row>
    <row r="647" spans="1:12" ht="18.600000000000001" thickBot="1" x14ac:dyDescent="0.5">
      <c r="A647" s="15" t="s">
        <v>299</v>
      </c>
      <c r="B647" s="31" t="s">
        <v>219</v>
      </c>
      <c r="C647" s="79"/>
      <c r="D647" s="179" t="s">
        <v>147</v>
      </c>
      <c r="E647" s="17"/>
      <c r="F647" s="17"/>
      <c r="G647" s="19"/>
      <c r="H647" s="8">
        <v>13</v>
      </c>
      <c r="I647" s="3" t="s">
        <v>147</v>
      </c>
      <c r="J647" s="1" t="s">
        <v>166</v>
      </c>
      <c r="K647" s="1" t="s">
        <v>150</v>
      </c>
      <c r="L647" s="9" t="s">
        <v>175</v>
      </c>
    </row>
    <row r="648" spans="1:12" x14ac:dyDescent="0.45">
      <c r="A648" s="15" t="s">
        <v>299</v>
      </c>
      <c r="B648" s="31" t="s">
        <v>219</v>
      </c>
      <c r="C648" s="76"/>
      <c r="D648" s="179" t="s">
        <v>147</v>
      </c>
      <c r="E648" s="77"/>
      <c r="F648" s="77"/>
      <c r="G648" s="78"/>
      <c r="H648" s="8">
        <v>18</v>
      </c>
      <c r="I648" s="3" t="s">
        <v>147</v>
      </c>
      <c r="J648" s="1" t="s">
        <v>151</v>
      </c>
      <c r="K648" s="1" t="s">
        <v>152</v>
      </c>
      <c r="L648" s="9">
        <v>53</v>
      </c>
    </row>
    <row r="649" spans="1:12" x14ac:dyDescent="0.45">
      <c r="A649" s="15" t="s">
        <v>299</v>
      </c>
      <c r="B649" s="31" t="s">
        <v>219</v>
      </c>
      <c r="C649" s="79">
        <v>14</v>
      </c>
      <c r="D649" s="179">
        <v>0</v>
      </c>
      <c r="E649" s="17" t="s">
        <v>154</v>
      </c>
      <c r="F649" s="17" t="s">
        <v>161</v>
      </c>
      <c r="G649" s="19">
        <v>56</v>
      </c>
      <c r="I649" s="3" t="s">
        <v>147</v>
      </c>
    </row>
    <row r="650" spans="1:12" ht="18.600000000000001" thickBot="1" x14ac:dyDescent="0.5">
      <c r="A650" s="15" t="s">
        <v>299</v>
      </c>
      <c r="B650" s="31" t="s">
        <v>219</v>
      </c>
      <c r="C650" s="79"/>
      <c r="D650" s="179" t="s">
        <v>147</v>
      </c>
      <c r="E650" s="17"/>
      <c r="F650" s="17"/>
      <c r="G650" s="19"/>
      <c r="I650" s="3" t="s">
        <v>147</v>
      </c>
    </row>
    <row r="651" spans="1:12" x14ac:dyDescent="0.45">
      <c r="A651" s="15" t="s">
        <v>299</v>
      </c>
      <c r="B651" s="31" t="s">
        <v>220</v>
      </c>
      <c r="C651" s="76">
        <v>17</v>
      </c>
      <c r="D651" s="179" t="s">
        <v>147</v>
      </c>
      <c r="E651" s="77" t="s">
        <v>148</v>
      </c>
      <c r="F651" s="77"/>
      <c r="G651" s="78">
        <v>53</v>
      </c>
      <c r="H651" s="8">
        <v>8</v>
      </c>
      <c r="I651" s="3" t="s">
        <v>147</v>
      </c>
      <c r="J651" s="1" t="s">
        <v>149</v>
      </c>
      <c r="K651" s="1" t="s">
        <v>154</v>
      </c>
      <c r="L651" s="9">
        <v>32</v>
      </c>
    </row>
    <row r="652" spans="1:12" x14ac:dyDescent="0.45">
      <c r="A652" s="15" t="s">
        <v>299</v>
      </c>
      <c r="B652" s="31" t="s">
        <v>220</v>
      </c>
      <c r="C652" s="79"/>
      <c r="D652" s="179" t="s">
        <v>147</v>
      </c>
      <c r="E652" s="17"/>
      <c r="F652" s="17"/>
      <c r="G652" s="19"/>
      <c r="H652" s="8">
        <v>6</v>
      </c>
      <c r="I652" s="3" t="s">
        <v>147</v>
      </c>
      <c r="J652" s="1" t="s">
        <v>151</v>
      </c>
      <c r="L652" s="9">
        <v>51</v>
      </c>
    </row>
    <row r="653" spans="1:12" ht="18.600000000000001" thickBot="1" x14ac:dyDescent="0.5">
      <c r="A653" s="15" t="s">
        <v>299</v>
      </c>
      <c r="B653" s="31" t="s">
        <v>220</v>
      </c>
      <c r="C653" s="79">
        <v>17</v>
      </c>
      <c r="D653" s="179" t="s">
        <v>147</v>
      </c>
      <c r="E653" s="17" t="s">
        <v>166</v>
      </c>
      <c r="F653" s="17" t="s">
        <v>155</v>
      </c>
      <c r="G653" s="19"/>
      <c r="H653" s="8">
        <v>8</v>
      </c>
      <c r="I653" s="3">
        <v>51</v>
      </c>
      <c r="J653" s="1" t="s">
        <v>154</v>
      </c>
      <c r="K653" s="1" t="s">
        <v>161</v>
      </c>
      <c r="L653" s="9">
        <v>68</v>
      </c>
    </row>
    <row r="654" spans="1:12" x14ac:dyDescent="0.45">
      <c r="A654" s="15" t="s">
        <v>299</v>
      </c>
      <c r="B654" s="31" t="s">
        <v>220</v>
      </c>
      <c r="C654" s="76"/>
      <c r="D654" s="179" t="s">
        <v>147</v>
      </c>
      <c r="E654" s="77"/>
      <c r="F654" s="77"/>
      <c r="G654" s="78"/>
      <c r="I654" s="3" t="s">
        <v>147</v>
      </c>
    </row>
    <row r="655" spans="1:12" x14ac:dyDescent="0.45">
      <c r="A655" s="15" t="s">
        <v>299</v>
      </c>
      <c r="B655" s="31" t="s">
        <v>221</v>
      </c>
      <c r="C655" s="79">
        <v>9</v>
      </c>
      <c r="D655" s="179" t="s">
        <v>147</v>
      </c>
      <c r="E655" s="17" t="s">
        <v>149</v>
      </c>
      <c r="F655" s="17" t="s">
        <v>154</v>
      </c>
      <c r="G655" s="19">
        <v>39</v>
      </c>
      <c r="H655" s="8">
        <v>6</v>
      </c>
      <c r="I655" s="3" t="s">
        <v>147</v>
      </c>
      <c r="J655" s="1" t="s">
        <v>148</v>
      </c>
      <c r="L655" s="9">
        <v>61</v>
      </c>
    </row>
    <row r="656" spans="1:12" ht="18.600000000000001" thickBot="1" x14ac:dyDescent="0.5">
      <c r="A656" s="15" t="s">
        <v>299</v>
      </c>
      <c r="B656" s="31" t="s">
        <v>221</v>
      </c>
      <c r="C656" s="79">
        <v>13</v>
      </c>
      <c r="D656" s="179" t="s">
        <v>147</v>
      </c>
      <c r="E656" s="17" t="s">
        <v>151</v>
      </c>
      <c r="F656" s="17"/>
      <c r="G656" s="19">
        <v>51</v>
      </c>
      <c r="I656" s="3" t="s">
        <v>147</v>
      </c>
    </row>
    <row r="657" spans="1:14" x14ac:dyDescent="0.45">
      <c r="A657" s="15" t="s">
        <v>299</v>
      </c>
      <c r="B657" s="31" t="s">
        <v>221</v>
      </c>
      <c r="C657" s="76">
        <v>2</v>
      </c>
      <c r="D657" s="179">
        <v>51</v>
      </c>
      <c r="E657" s="77" t="s">
        <v>154</v>
      </c>
      <c r="F657" s="77" t="s">
        <v>161</v>
      </c>
      <c r="G657" s="78">
        <v>56</v>
      </c>
      <c r="I657" s="3" t="s">
        <v>147</v>
      </c>
    </row>
    <row r="658" spans="1:14" x14ac:dyDescent="0.45">
      <c r="A658" s="15" t="s">
        <v>299</v>
      </c>
      <c r="B658" s="31" t="s">
        <v>221</v>
      </c>
      <c r="C658" s="79"/>
      <c r="D658" s="179" t="s">
        <v>147</v>
      </c>
      <c r="E658" s="17"/>
      <c r="F658" s="17"/>
      <c r="G658" s="19"/>
      <c r="I658" s="3" t="s">
        <v>147</v>
      </c>
    </row>
    <row r="659" spans="1:14" ht="18.600000000000001" thickBot="1" x14ac:dyDescent="0.5">
      <c r="A659" s="15" t="s">
        <v>299</v>
      </c>
      <c r="B659" s="31" t="s">
        <v>301</v>
      </c>
      <c r="C659" s="79">
        <v>14</v>
      </c>
      <c r="D659" s="179" t="s">
        <v>147</v>
      </c>
      <c r="E659" s="17" t="s">
        <v>148</v>
      </c>
      <c r="F659" s="17"/>
      <c r="G659" s="19">
        <v>16</v>
      </c>
      <c r="H659" s="8">
        <v>8</v>
      </c>
      <c r="I659" s="3" t="s">
        <v>147</v>
      </c>
      <c r="J659" s="1" t="s">
        <v>149</v>
      </c>
      <c r="K659" s="1" t="s">
        <v>150</v>
      </c>
      <c r="L659" s="9">
        <v>73</v>
      </c>
    </row>
    <row r="660" spans="1:14" x14ac:dyDescent="0.45">
      <c r="A660" s="15" t="s">
        <v>299</v>
      </c>
      <c r="B660" s="31" t="s">
        <v>301</v>
      </c>
      <c r="C660" s="76"/>
      <c r="D660" s="179" t="s">
        <v>147</v>
      </c>
      <c r="E660" s="77"/>
      <c r="F660" s="77"/>
      <c r="G660" s="78"/>
      <c r="H660" s="8">
        <v>6</v>
      </c>
      <c r="I660" s="3" t="s">
        <v>147</v>
      </c>
      <c r="J660" s="1" t="s">
        <v>151</v>
      </c>
      <c r="L660" s="9">
        <v>51</v>
      </c>
    </row>
    <row r="661" spans="1:14" x14ac:dyDescent="0.45">
      <c r="A661" s="15" t="s">
        <v>299</v>
      </c>
      <c r="B661" s="31" t="s">
        <v>301</v>
      </c>
      <c r="C661" s="79">
        <v>13</v>
      </c>
      <c r="D661" s="179" t="s">
        <v>147</v>
      </c>
      <c r="E661" s="17" t="s">
        <v>160</v>
      </c>
      <c r="F661" s="17" t="s">
        <v>155</v>
      </c>
      <c r="G661" s="19" t="s">
        <v>198</v>
      </c>
      <c r="H661" s="8">
        <v>9</v>
      </c>
      <c r="I661" s="3">
        <v>51</v>
      </c>
      <c r="J661" s="1" t="s">
        <v>154</v>
      </c>
      <c r="K661" s="1" t="s">
        <v>161</v>
      </c>
      <c r="L661" s="9">
        <v>9</v>
      </c>
    </row>
    <row r="662" spans="1:14" ht="18.600000000000001" thickBot="1" x14ac:dyDescent="0.5">
      <c r="C662" s="79"/>
      <c r="E662" s="17"/>
      <c r="F662" s="17"/>
      <c r="G662" s="19"/>
    </row>
    <row r="663" spans="1:14" x14ac:dyDescent="0.45">
      <c r="A663" s="15" t="s">
        <v>303</v>
      </c>
      <c r="B663" s="31" t="s">
        <v>146</v>
      </c>
      <c r="C663" s="76">
        <v>2</v>
      </c>
      <c r="D663" s="179" t="s">
        <v>147</v>
      </c>
      <c r="E663" s="77" t="s">
        <v>149</v>
      </c>
      <c r="F663" s="77" t="s">
        <v>150</v>
      </c>
      <c r="G663" s="78">
        <v>88</v>
      </c>
      <c r="H663" s="8">
        <v>18</v>
      </c>
      <c r="I663" s="3" t="s">
        <v>147</v>
      </c>
      <c r="J663" s="1" t="s">
        <v>148</v>
      </c>
      <c r="L663" s="9">
        <v>78</v>
      </c>
      <c r="M663">
        <v>25</v>
      </c>
      <c r="N663">
        <v>21</v>
      </c>
    </row>
    <row r="664" spans="1:14" x14ac:dyDescent="0.45">
      <c r="A664" s="15" t="s">
        <v>303</v>
      </c>
      <c r="B664" s="31" t="s">
        <v>146</v>
      </c>
      <c r="C664" s="79">
        <v>13</v>
      </c>
      <c r="D664" s="179" t="s">
        <v>147</v>
      </c>
      <c r="E664" s="17" t="s">
        <v>151</v>
      </c>
      <c r="F664" s="17"/>
      <c r="G664" s="19" t="s">
        <v>153</v>
      </c>
      <c r="I664" s="3" t="s">
        <v>147</v>
      </c>
    </row>
    <row r="665" spans="1:14" ht="18.600000000000001" thickBot="1" x14ac:dyDescent="0.5">
      <c r="A665" s="15" t="s">
        <v>303</v>
      </c>
      <c r="B665" s="31" t="s">
        <v>146</v>
      </c>
      <c r="C665" s="79">
        <v>14</v>
      </c>
      <c r="D665" s="179" t="s">
        <v>153</v>
      </c>
      <c r="E665" s="17" t="s">
        <v>154</v>
      </c>
      <c r="F665" s="17"/>
      <c r="G665" s="19">
        <v>99</v>
      </c>
      <c r="H665" s="8">
        <v>6</v>
      </c>
      <c r="I665" s="3" t="s">
        <v>147</v>
      </c>
      <c r="J665" s="1" t="s">
        <v>166</v>
      </c>
      <c r="K665" s="1" t="s">
        <v>150</v>
      </c>
      <c r="L665" s="9" t="s">
        <v>175</v>
      </c>
    </row>
    <row r="666" spans="1:14" x14ac:dyDescent="0.45">
      <c r="A666" s="15" t="s">
        <v>303</v>
      </c>
      <c r="B666" s="31" t="s">
        <v>146</v>
      </c>
      <c r="C666" s="76"/>
      <c r="D666" s="179" t="s">
        <v>147</v>
      </c>
      <c r="E666" s="77"/>
      <c r="F666" s="77"/>
      <c r="G666" s="78"/>
      <c r="H666" s="8">
        <v>3</v>
      </c>
      <c r="I666" s="3" t="s">
        <v>147</v>
      </c>
      <c r="J666" s="1" t="s">
        <v>151</v>
      </c>
      <c r="K666" s="1" t="s">
        <v>152</v>
      </c>
      <c r="L666" s="9" t="s">
        <v>153</v>
      </c>
    </row>
    <row r="667" spans="1:14" x14ac:dyDescent="0.45">
      <c r="A667" s="15" t="s">
        <v>303</v>
      </c>
      <c r="B667" s="31" t="s">
        <v>146</v>
      </c>
      <c r="C667" s="79">
        <v>8</v>
      </c>
      <c r="D667" s="179" t="s">
        <v>147</v>
      </c>
      <c r="E667" s="17" t="s">
        <v>166</v>
      </c>
      <c r="F667" s="17" t="s">
        <v>154</v>
      </c>
      <c r="G667" s="19">
        <v>39</v>
      </c>
      <c r="H667" s="8">
        <v>9</v>
      </c>
      <c r="I667" s="3" t="s">
        <v>147</v>
      </c>
      <c r="K667" s="1" t="s">
        <v>152</v>
      </c>
      <c r="L667" s="9">
        <v>56</v>
      </c>
    </row>
    <row r="668" spans="1:14" ht="18.600000000000001" thickBot="1" x14ac:dyDescent="0.5">
      <c r="A668" s="15" t="s">
        <v>303</v>
      </c>
      <c r="B668" s="31" t="s">
        <v>146</v>
      </c>
      <c r="C668" s="79">
        <v>13</v>
      </c>
      <c r="D668" s="179" t="s">
        <v>147</v>
      </c>
      <c r="E668" s="17" t="s">
        <v>151</v>
      </c>
      <c r="F668" s="17"/>
      <c r="G668" s="19">
        <v>12</v>
      </c>
      <c r="I668" s="3" t="s">
        <v>147</v>
      </c>
    </row>
    <row r="669" spans="1:14" x14ac:dyDescent="0.45">
      <c r="A669" s="15" t="s">
        <v>303</v>
      </c>
      <c r="B669" s="31" t="s">
        <v>146</v>
      </c>
      <c r="C669" s="76">
        <v>9</v>
      </c>
      <c r="D669" s="179">
        <v>12</v>
      </c>
      <c r="E669" s="77" t="s">
        <v>154</v>
      </c>
      <c r="F669" s="77" t="s">
        <v>161</v>
      </c>
      <c r="G669" s="78">
        <v>1</v>
      </c>
      <c r="H669" s="8">
        <v>6</v>
      </c>
      <c r="I669" s="3" t="s">
        <v>147</v>
      </c>
      <c r="J669" s="1" t="s">
        <v>166</v>
      </c>
      <c r="K669" s="1" t="s">
        <v>155</v>
      </c>
    </row>
    <row r="670" spans="1:14" x14ac:dyDescent="0.45">
      <c r="A670" s="15" t="s">
        <v>303</v>
      </c>
      <c r="B670" s="31" t="s">
        <v>146</v>
      </c>
      <c r="C670" s="79"/>
      <c r="D670" s="179" t="s">
        <v>147</v>
      </c>
      <c r="E670" s="17"/>
      <c r="F670" s="17"/>
      <c r="G670" s="19"/>
      <c r="I670" s="3" t="s">
        <v>147</v>
      </c>
    </row>
    <row r="671" spans="1:14" ht="18.600000000000001" thickBot="1" x14ac:dyDescent="0.5">
      <c r="A671" s="15" t="s">
        <v>303</v>
      </c>
      <c r="B671" s="31" t="s">
        <v>159</v>
      </c>
      <c r="C671" s="79">
        <v>14</v>
      </c>
      <c r="D671" s="179" t="s">
        <v>147</v>
      </c>
      <c r="E671" s="17" t="s">
        <v>148</v>
      </c>
      <c r="F671" s="17"/>
      <c r="G671" s="19">
        <v>56</v>
      </c>
      <c r="H671" s="8">
        <v>3</v>
      </c>
      <c r="I671" s="3" t="s">
        <v>147</v>
      </c>
      <c r="J671" s="1" t="s">
        <v>149</v>
      </c>
      <c r="K671" s="1" t="s">
        <v>154</v>
      </c>
      <c r="L671" s="9">
        <v>32</v>
      </c>
    </row>
    <row r="672" spans="1:14" x14ac:dyDescent="0.45">
      <c r="A672" s="15" t="s">
        <v>303</v>
      </c>
      <c r="B672" s="31" t="s">
        <v>159</v>
      </c>
      <c r="C672" s="76"/>
      <c r="D672" s="179" t="s">
        <v>147</v>
      </c>
      <c r="E672" s="77"/>
      <c r="F672" s="77"/>
      <c r="G672" s="78"/>
      <c r="H672" s="8">
        <v>6</v>
      </c>
      <c r="I672" s="3" t="s">
        <v>147</v>
      </c>
      <c r="J672" s="1" t="s">
        <v>151</v>
      </c>
      <c r="L672" s="9">
        <v>22</v>
      </c>
    </row>
    <row r="673" spans="1:12" x14ac:dyDescent="0.45">
      <c r="A673" s="15" t="s">
        <v>303</v>
      </c>
      <c r="B673" s="31" t="s">
        <v>159</v>
      </c>
      <c r="C673" s="79">
        <v>9</v>
      </c>
      <c r="D673" s="179" t="s">
        <v>147</v>
      </c>
      <c r="E673" s="17" t="s">
        <v>166</v>
      </c>
      <c r="F673" s="17" t="s">
        <v>155</v>
      </c>
      <c r="G673" s="19"/>
      <c r="H673" s="8">
        <v>8</v>
      </c>
      <c r="I673" s="3">
        <v>22</v>
      </c>
      <c r="J673" s="1" t="s">
        <v>154</v>
      </c>
      <c r="K673" s="1" t="s">
        <v>161</v>
      </c>
      <c r="L673" s="9">
        <v>61</v>
      </c>
    </row>
    <row r="674" spans="1:12" ht="18.600000000000001" thickBot="1" x14ac:dyDescent="0.5">
      <c r="A674" s="15" t="s">
        <v>303</v>
      </c>
      <c r="B674" s="31" t="s">
        <v>159</v>
      </c>
      <c r="C674" s="79"/>
      <c r="D674" s="179" t="s">
        <v>147</v>
      </c>
      <c r="E674" s="17"/>
      <c r="F674" s="17"/>
      <c r="G674" s="19"/>
      <c r="I674" s="3" t="s">
        <v>147</v>
      </c>
    </row>
    <row r="675" spans="1:12" x14ac:dyDescent="0.45">
      <c r="A675" s="15" t="s">
        <v>303</v>
      </c>
      <c r="B675" s="31" t="s">
        <v>162</v>
      </c>
      <c r="C675" s="76">
        <v>9</v>
      </c>
      <c r="D675" s="179" t="s">
        <v>147</v>
      </c>
      <c r="E675" s="77" t="s">
        <v>149</v>
      </c>
      <c r="F675" s="77" t="s">
        <v>150</v>
      </c>
      <c r="G675" s="78" t="s">
        <v>175</v>
      </c>
      <c r="H675" s="8">
        <v>9</v>
      </c>
      <c r="I675" s="3" t="s">
        <v>147</v>
      </c>
      <c r="J675" s="1" t="s">
        <v>148</v>
      </c>
      <c r="K675" s="1" t="s">
        <v>161</v>
      </c>
      <c r="L675" s="9">
        <v>68</v>
      </c>
    </row>
    <row r="676" spans="1:12" x14ac:dyDescent="0.45">
      <c r="A676" s="15" t="s">
        <v>303</v>
      </c>
      <c r="B676" s="31" t="s">
        <v>162</v>
      </c>
      <c r="C676" s="79">
        <v>5</v>
      </c>
      <c r="D676" s="179" t="s">
        <v>147</v>
      </c>
      <c r="E676" s="17" t="s">
        <v>155</v>
      </c>
      <c r="F676" s="17"/>
      <c r="G676" s="19"/>
      <c r="I676" s="3" t="s">
        <v>147</v>
      </c>
    </row>
    <row r="677" spans="1:12" ht="18.600000000000001" thickBot="1" x14ac:dyDescent="0.5">
      <c r="A677" s="15" t="s">
        <v>303</v>
      </c>
      <c r="B677" s="31" t="s">
        <v>162</v>
      </c>
      <c r="C677" s="79" t="s">
        <v>187</v>
      </c>
      <c r="D677" s="179" t="s">
        <v>147</v>
      </c>
      <c r="E677" s="17"/>
      <c r="F677" s="17"/>
      <c r="G677" s="19"/>
      <c r="H677" s="8" t="s">
        <v>187</v>
      </c>
      <c r="I677" s="3" t="s">
        <v>147</v>
      </c>
      <c r="J677" s="1" t="s">
        <v>190</v>
      </c>
    </row>
    <row r="678" spans="1:12" x14ac:dyDescent="0.45">
      <c r="A678" s="15" t="s">
        <v>303</v>
      </c>
      <c r="B678" s="31" t="s">
        <v>165</v>
      </c>
      <c r="C678" s="76"/>
      <c r="D678" s="179" t="s">
        <v>147</v>
      </c>
      <c r="E678" s="77"/>
      <c r="F678" s="77"/>
      <c r="G678" s="78"/>
      <c r="H678" s="8">
        <v>9</v>
      </c>
      <c r="I678" s="3" t="s">
        <v>147</v>
      </c>
      <c r="J678" s="1" t="s">
        <v>148</v>
      </c>
      <c r="K678" s="1" t="s">
        <v>155</v>
      </c>
      <c r="L678" s="9" t="s">
        <v>181</v>
      </c>
    </row>
    <row r="679" spans="1:12" x14ac:dyDescent="0.45">
      <c r="A679" s="15" t="s">
        <v>303</v>
      </c>
      <c r="B679" s="31" t="s">
        <v>165</v>
      </c>
      <c r="C679" s="79"/>
      <c r="D679" s="179" t="s">
        <v>147</v>
      </c>
      <c r="E679" s="17"/>
      <c r="F679" s="17"/>
      <c r="G679" s="19"/>
      <c r="I679" s="3" t="s">
        <v>147</v>
      </c>
    </row>
    <row r="680" spans="1:12" ht="18.600000000000001" thickBot="1" x14ac:dyDescent="0.5">
      <c r="A680" s="15" t="s">
        <v>303</v>
      </c>
      <c r="B680" s="31" t="s">
        <v>168</v>
      </c>
      <c r="C680" s="79">
        <v>2</v>
      </c>
      <c r="D680" s="179" t="s">
        <v>147</v>
      </c>
      <c r="E680" s="17" t="s">
        <v>148</v>
      </c>
      <c r="F680" s="17"/>
      <c r="G680" s="19">
        <v>61</v>
      </c>
      <c r="H680" s="8">
        <v>10</v>
      </c>
      <c r="I680" s="3" t="s">
        <v>147</v>
      </c>
      <c r="J680" s="1" t="s">
        <v>149</v>
      </c>
      <c r="K680" s="1" t="s">
        <v>160</v>
      </c>
      <c r="L680" s="9">
        <v>28</v>
      </c>
    </row>
    <row r="681" spans="1:12" x14ac:dyDescent="0.45">
      <c r="A681" s="15" t="s">
        <v>303</v>
      </c>
      <c r="B681" s="31" t="s">
        <v>168</v>
      </c>
      <c r="C681" s="76"/>
      <c r="D681" s="179" t="s">
        <v>147</v>
      </c>
      <c r="E681" s="77"/>
      <c r="F681" s="77"/>
      <c r="G681" s="78"/>
      <c r="H681" s="8">
        <v>6</v>
      </c>
      <c r="I681" s="3" t="s">
        <v>147</v>
      </c>
      <c r="J681" s="1" t="s">
        <v>151</v>
      </c>
      <c r="L681" s="9" t="s">
        <v>169</v>
      </c>
    </row>
    <row r="682" spans="1:12" x14ac:dyDescent="0.45">
      <c r="A682" s="15" t="s">
        <v>303</v>
      </c>
      <c r="B682" s="31" t="s">
        <v>168</v>
      </c>
      <c r="C682" s="79">
        <v>9</v>
      </c>
      <c r="D682" s="179" t="s">
        <v>147</v>
      </c>
      <c r="E682" s="17" t="s">
        <v>160</v>
      </c>
      <c r="F682" s="17" t="s">
        <v>161</v>
      </c>
      <c r="G682" s="19">
        <v>88</v>
      </c>
      <c r="H682" s="8">
        <v>9</v>
      </c>
      <c r="I682" s="3" t="s">
        <v>169</v>
      </c>
      <c r="J682" s="1" t="s">
        <v>154</v>
      </c>
      <c r="K682" s="1" t="s">
        <v>155</v>
      </c>
      <c r="L682" s="9">
        <v>5</v>
      </c>
    </row>
    <row r="683" spans="1:12" ht="18.600000000000001" thickBot="1" x14ac:dyDescent="0.5">
      <c r="A683" s="15" t="s">
        <v>303</v>
      </c>
      <c r="B683" s="31" t="s">
        <v>168</v>
      </c>
      <c r="C683" s="79" t="s">
        <v>199</v>
      </c>
      <c r="D683" s="179" t="s">
        <v>147</v>
      </c>
      <c r="E683" s="17" t="s">
        <v>164</v>
      </c>
      <c r="F683" s="17"/>
      <c r="G683" s="19"/>
      <c r="H683" s="8" t="s">
        <v>187</v>
      </c>
      <c r="I683" s="3" t="s">
        <v>147</v>
      </c>
    </row>
    <row r="684" spans="1:12" x14ac:dyDescent="0.45">
      <c r="A684" s="15" t="s">
        <v>303</v>
      </c>
      <c r="B684" s="31" t="s">
        <v>168</v>
      </c>
      <c r="C684" s="76"/>
      <c r="D684" s="179" t="s">
        <v>147</v>
      </c>
      <c r="E684" s="77"/>
      <c r="F684" s="77"/>
      <c r="G684" s="78"/>
      <c r="I684" s="3" t="s">
        <v>147</v>
      </c>
    </row>
    <row r="685" spans="1:12" x14ac:dyDescent="0.45">
      <c r="A685" s="15" t="s">
        <v>303</v>
      </c>
      <c r="B685" s="31" t="s">
        <v>170</v>
      </c>
      <c r="C685" s="79">
        <v>2</v>
      </c>
      <c r="D685" s="179" t="s">
        <v>147</v>
      </c>
      <c r="E685" s="17" t="s">
        <v>148</v>
      </c>
      <c r="F685" s="17"/>
      <c r="G685" s="19">
        <v>66</v>
      </c>
      <c r="H685" s="8">
        <v>8</v>
      </c>
      <c r="I685" s="3" t="s">
        <v>147</v>
      </c>
      <c r="J685" s="1" t="s">
        <v>149</v>
      </c>
      <c r="K685" s="1" t="s">
        <v>150</v>
      </c>
      <c r="L685" s="9">
        <v>98</v>
      </c>
    </row>
    <row r="686" spans="1:12" ht="18.600000000000001" thickBot="1" x14ac:dyDescent="0.5">
      <c r="A686" s="15" t="s">
        <v>303</v>
      </c>
      <c r="B686" s="31" t="s">
        <v>170</v>
      </c>
      <c r="C686" s="79"/>
      <c r="D686" s="179" t="s">
        <v>147</v>
      </c>
      <c r="E686" s="17"/>
      <c r="F686" s="17"/>
      <c r="G686" s="19"/>
      <c r="H686" s="8">
        <v>6</v>
      </c>
      <c r="I686" s="3" t="s">
        <v>147</v>
      </c>
      <c r="J686" s="1" t="s">
        <v>151</v>
      </c>
      <c r="K686" s="1" t="s">
        <v>152</v>
      </c>
      <c r="L686" s="9">
        <v>53</v>
      </c>
    </row>
    <row r="687" spans="1:12" x14ac:dyDescent="0.45">
      <c r="A687" s="15" t="s">
        <v>303</v>
      </c>
      <c r="B687" s="31" t="s">
        <v>170</v>
      </c>
      <c r="C687" s="76">
        <v>13</v>
      </c>
      <c r="D687" s="179" t="s">
        <v>147</v>
      </c>
      <c r="E687" s="77" t="s">
        <v>155</v>
      </c>
      <c r="F687" s="77"/>
      <c r="G687" s="78"/>
      <c r="H687" s="8">
        <v>3</v>
      </c>
      <c r="I687" s="3">
        <v>53</v>
      </c>
      <c r="J687" s="1" t="s">
        <v>154</v>
      </c>
      <c r="L687" s="9" t="s">
        <v>181</v>
      </c>
    </row>
    <row r="688" spans="1:12" x14ac:dyDescent="0.45">
      <c r="A688" s="15" t="s">
        <v>303</v>
      </c>
      <c r="B688" s="31" t="s">
        <v>170</v>
      </c>
      <c r="C688" s="79"/>
      <c r="D688" s="179" t="s">
        <v>147</v>
      </c>
      <c r="E688" s="17"/>
      <c r="F688" s="17"/>
      <c r="G688" s="19"/>
      <c r="I688" s="3" t="s">
        <v>147</v>
      </c>
    </row>
    <row r="689" spans="1:12" ht="18.600000000000001" thickBot="1" x14ac:dyDescent="0.5">
      <c r="A689" s="15" t="s">
        <v>303</v>
      </c>
      <c r="B689" s="31" t="s">
        <v>171</v>
      </c>
      <c r="C689" s="79"/>
      <c r="D689" s="179" t="s">
        <v>147</v>
      </c>
      <c r="E689" s="17"/>
      <c r="F689" s="17"/>
      <c r="G689" s="19"/>
      <c r="H689" s="8">
        <v>3</v>
      </c>
      <c r="I689" s="3" t="s">
        <v>147</v>
      </c>
      <c r="J689" s="1" t="s">
        <v>148</v>
      </c>
      <c r="K689" s="1" t="s">
        <v>155</v>
      </c>
      <c r="L689" s="9" t="s">
        <v>181</v>
      </c>
    </row>
    <row r="690" spans="1:12" x14ac:dyDescent="0.45">
      <c r="A690" s="15" t="s">
        <v>303</v>
      </c>
      <c r="B690" s="31" t="s">
        <v>171</v>
      </c>
      <c r="C690" s="76"/>
      <c r="D690" s="179" t="s">
        <v>147</v>
      </c>
      <c r="E690" s="77"/>
      <c r="F690" s="77"/>
      <c r="G690" s="78"/>
      <c r="I690" s="3" t="s">
        <v>147</v>
      </c>
    </row>
    <row r="691" spans="1:12" x14ac:dyDescent="0.45">
      <c r="A691" s="15" t="s">
        <v>303</v>
      </c>
      <c r="B691" s="31" t="s">
        <v>174</v>
      </c>
      <c r="C691" s="79">
        <v>5</v>
      </c>
      <c r="D691" s="179" t="s">
        <v>147</v>
      </c>
      <c r="E691" s="17" t="s">
        <v>148</v>
      </c>
      <c r="F691" s="17" t="s">
        <v>155</v>
      </c>
      <c r="G691" s="19"/>
      <c r="I691" s="3" t="s">
        <v>147</v>
      </c>
    </row>
    <row r="692" spans="1:12" ht="18.600000000000001" thickBot="1" x14ac:dyDescent="0.5">
      <c r="A692" s="15" t="s">
        <v>303</v>
      </c>
      <c r="B692" s="31" t="s">
        <v>174</v>
      </c>
      <c r="C692" s="79"/>
      <c r="D692" s="179" t="s">
        <v>147</v>
      </c>
      <c r="E692" s="17"/>
      <c r="F692" s="17"/>
      <c r="G692" s="19"/>
      <c r="I692" s="3" t="s">
        <v>147</v>
      </c>
    </row>
    <row r="693" spans="1:12" x14ac:dyDescent="0.45">
      <c r="A693" s="15" t="s">
        <v>303</v>
      </c>
      <c r="B693" s="31" t="s">
        <v>177</v>
      </c>
      <c r="C693" s="76">
        <v>8</v>
      </c>
      <c r="D693" s="179" t="s">
        <v>147</v>
      </c>
      <c r="E693" s="77" t="s">
        <v>149</v>
      </c>
      <c r="F693" s="77" t="s">
        <v>150</v>
      </c>
      <c r="G693" s="78">
        <v>18</v>
      </c>
      <c r="H693" s="8">
        <v>13</v>
      </c>
      <c r="I693" s="3" t="s">
        <v>147</v>
      </c>
      <c r="J693" s="1" t="s">
        <v>148</v>
      </c>
      <c r="L693" s="9">
        <v>89</v>
      </c>
    </row>
    <row r="694" spans="1:12" x14ac:dyDescent="0.45">
      <c r="A694" s="15" t="s">
        <v>303</v>
      </c>
      <c r="B694" s="31" t="s">
        <v>177</v>
      </c>
      <c r="C694" s="79">
        <v>2</v>
      </c>
      <c r="D694" s="179" t="s">
        <v>147</v>
      </c>
      <c r="E694" s="17" t="s">
        <v>151</v>
      </c>
      <c r="F694" s="17" t="s">
        <v>152</v>
      </c>
      <c r="G694" s="19">
        <v>53</v>
      </c>
      <c r="I694" s="3" t="s">
        <v>147</v>
      </c>
    </row>
    <row r="695" spans="1:12" ht="18.600000000000001" thickBot="1" x14ac:dyDescent="0.5">
      <c r="A695" s="15" t="s">
        <v>303</v>
      </c>
      <c r="B695" s="31" t="s">
        <v>177</v>
      </c>
      <c r="C695" s="79">
        <v>9</v>
      </c>
      <c r="D695" s="179">
        <v>53</v>
      </c>
      <c r="E695" s="17" t="s">
        <v>154</v>
      </c>
      <c r="F695" s="17"/>
      <c r="G695" s="19">
        <v>9</v>
      </c>
      <c r="H695" s="8">
        <v>6</v>
      </c>
      <c r="I695" s="3" t="s">
        <v>147</v>
      </c>
      <c r="J695" s="1" t="s">
        <v>160</v>
      </c>
      <c r="L695" s="9">
        <v>48</v>
      </c>
    </row>
    <row r="696" spans="1:12" x14ac:dyDescent="0.45">
      <c r="A696" s="15" t="s">
        <v>303</v>
      </c>
      <c r="B696" s="31" t="s">
        <v>177</v>
      </c>
      <c r="C696" s="76">
        <v>9</v>
      </c>
      <c r="D696" s="179" t="s">
        <v>147</v>
      </c>
      <c r="E696" s="77" t="s">
        <v>166</v>
      </c>
      <c r="F696" s="77" t="s">
        <v>150</v>
      </c>
      <c r="G696" s="78">
        <v>83</v>
      </c>
      <c r="I696" s="3" t="s">
        <v>147</v>
      </c>
    </row>
    <row r="697" spans="1:12" x14ac:dyDescent="0.45">
      <c r="A697" s="15" t="s">
        <v>303</v>
      </c>
      <c r="B697" s="31" t="s">
        <v>177</v>
      </c>
      <c r="C697" s="79">
        <v>13</v>
      </c>
      <c r="D697" s="179" t="s">
        <v>147</v>
      </c>
      <c r="E697" s="17" t="s">
        <v>155</v>
      </c>
      <c r="F697" s="17"/>
      <c r="G697" s="19">
        <v>33</v>
      </c>
      <c r="I697" s="3" t="s">
        <v>147</v>
      </c>
    </row>
    <row r="698" spans="1:12" ht="18.600000000000001" thickBot="1" x14ac:dyDescent="0.5">
      <c r="A698" s="15" t="s">
        <v>303</v>
      </c>
      <c r="B698" s="31" t="s">
        <v>177</v>
      </c>
      <c r="C698" s="79" t="s">
        <v>157</v>
      </c>
      <c r="D698" s="179" t="s">
        <v>147</v>
      </c>
      <c r="E698" s="17"/>
      <c r="F698" s="17"/>
      <c r="G698" s="19"/>
      <c r="H698" s="8" t="s">
        <v>157</v>
      </c>
      <c r="I698" s="3" t="s">
        <v>147</v>
      </c>
      <c r="J698" s="1" t="s">
        <v>158</v>
      </c>
    </row>
    <row r="699" spans="1:12" x14ac:dyDescent="0.45">
      <c r="A699" s="15" t="s">
        <v>303</v>
      </c>
      <c r="B699" s="31" t="s">
        <v>177</v>
      </c>
      <c r="C699" s="76"/>
      <c r="D699" s="179" t="s">
        <v>147</v>
      </c>
      <c r="E699" s="77"/>
      <c r="F699" s="77"/>
      <c r="G699" s="78"/>
      <c r="I699" s="3" t="s">
        <v>147</v>
      </c>
    </row>
    <row r="700" spans="1:12" x14ac:dyDescent="0.45">
      <c r="A700" s="15" t="s">
        <v>303</v>
      </c>
      <c r="B700" s="31" t="s">
        <v>178</v>
      </c>
      <c r="C700" s="79">
        <v>2</v>
      </c>
      <c r="D700" s="179" t="s">
        <v>147</v>
      </c>
      <c r="E700" s="17" t="s">
        <v>149</v>
      </c>
      <c r="F700" s="17" t="s">
        <v>150</v>
      </c>
      <c r="G700" s="19">
        <v>53</v>
      </c>
      <c r="H700" s="8">
        <v>13</v>
      </c>
      <c r="I700" s="3" t="s">
        <v>147</v>
      </c>
      <c r="J700" s="1" t="s">
        <v>148</v>
      </c>
      <c r="L700" s="9">
        <v>69</v>
      </c>
    </row>
    <row r="701" spans="1:12" ht="18.600000000000001" thickBot="1" x14ac:dyDescent="0.5">
      <c r="A701" s="15" t="s">
        <v>303</v>
      </c>
      <c r="B701" s="31" t="s">
        <v>178</v>
      </c>
      <c r="C701" s="79">
        <v>9</v>
      </c>
      <c r="D701" s="179" t="s">
        <v>147</v>
      </c>
      <c r="E701" s="17" t="s">
        <v>151</v>
      </c>
      <c r="F701" s="17" t="s">
        <v>152</v>
      </c>
      <c r="G701" s="19" t="s">
        <v>153</v>
      </c>
      <c r="I701" s="3" t="s">
        <v>147</v>
      </c>
    </row>
    <row r="702" spans="1:12" x14ac:dyDescent="0.45">
      <c r="A702" s="15" t="s">
        <v>303</v>
      </c>
      <c r="B702" s="31" t="s">
        <v>178</v>
      </c>
      <c r="C702" s="76">
        <v>14</v>
      </c>
      <c r="D702" s="179" t="s">
        <v>153</v>
      </c>
      <c r="E702" s="77" t="s">
        <v>154</v>
      </c>
      <c r="F702" s="77"/>
      <c r="G702" s="78">
        <v>14</v>
      </c>
      <c r="H702" s="8">
        <v>9</v>
      </c>
      <c r="I702" s="3" t="s">
        <v>147</v>
      </c>
      <c r="J702" s="1" t="s">
        <v>166</v>
      </c>
      <c r="K702" s="1" t="s">
        <v>160</v>
      </c>
      <c r="L702" s="9">
        <v>36</v>
      </c>
    </row>
    <row r="703" spans="1:12" x14ac:dyDescent="0.45">
      <c r="A703" s="15" t="s">
        <v>303</v>
      </c>
      <c r="B703" s="31" t="s">
        <v>178</v>
      </c>
      <c r="C703" s="79"/>
      <c r="D703" s="179" t="s">
        <v>147</v>
      </c>
      <c r="E703" s="17"/>
      <c r="F703" s="17"/>
      <c r="G703" s="19"/>
      <c r="H703" s="8">
        <v>6</v>
      </c>
      <c r="I703" s="3" t="s">
        <v>147</v>
      </c>
      <c r="J703" s="1" t="s">
        <v>151</v>
      </c>
      <c r="L703" s="9" t="s">
        <v>169</v>
      </c>
    </row>
    <row r="704" spans="1:12" ht="18.600000000000001" thickBot="1" x14ac:dyDescent="0.5">
      <c r="A704" s="15" t="s">
        <v>303</v>
      </c>
      <c r="B704" s="31" t="s">
        <v>178</v>
      </c>
      <c r="C704" s="79"/>
      <c r="D704" s="179" t="s">
        <v>147</v>
      </c>
      <c r="E704" s="17"/>
      <c r="F704" s="17"/>
      <c r="G704" s="19"/>
      <c r="H704" s="8">
        <v>9</v>
      </c>
      <c r="I704" s="3" t="s">
        <v>169</v>
      </c>
      <c r="J704" s="1" t="s">
        <v>154</v>
      </c>
      <c r="K704" s="1" t="s">
        <v>155</v>
      </c>
      <c r="L704" s="9" t="s">
        <v>181</v>
      </c>
    </row>
    <row r="705" spans="1:12" x14ac:dyDescent="0.45">
      <c r="A705" s="15" t="s">
        <v>303</v>
      </c>
      <c r="B705" s="31" t="s">
        <v>178</v>
      </c>
      <c r="C705" s="76"/>
      <c r="D705" s="179" t="s">
        <v>147</v>
      </c>
      <c r="E705" s="77"/>
      <c r="F705" s="77"/>
      <c r="G705" s="78"/>
      <c r="I705" s="3" t="s">
        <v>147</v>
      </c>
    </row>
    <row r="706" spans="1:12" x14ac:dyDescent="0.45">
      <c r="A706" s="15" t="s">
        <v>303</v>
      </c>
      <c r="B706" s="31" t="s">
        <v>179</v>
      </c>
      <c r="C706" s="79">
        <v>13</v>
      </c>
      <c r="D706" s="179" t="s">
        <v>147</v>
      </c>
      <c r="E706" s="17" t="s">
        <v>148</v>
      </c>
      <c r="F706" s="17"/>
      <c r="G706" s="19">
        <v>16</v>
      </c>
      <c r="H706" s="8">
        <v>10</v>
      </c>
      <c r="I706" s="3" t="s">
        <v>147</v>
      </c>
      <c r="J706" s="1" t="s">
        <v>149</v>
      </c>
      <c r="K706" s="1" t="s">
        <v>154</v>
      </c>
      <c r="L706" s="9">
        <v>32</v>
      </c>
    </row>
    <row r="707" spans="1:12" ht="18.600000000000001" thickBot="1" x14ac:dyDescent="0.5">
      <c r="A707" s="15" t="s">
        <v>303</v>
      </c>
      <c r="B707" s="31" t="s">
        <v>179</v>
      </c>
      <c r="C707" s="79"/>
      <c r="D707" s="179" t="s">
        <v>147</v>
      </c>
      <c r="E707" s="17"/>
      <c r="F707" s="17"/>
      <c r="G707" s="19"/>
      <c r="H707" s="8">
        <v>6</v>
      </c>
      <c r="I707" s="3" t="s">
        <v>147</v>
      </c>
      <c r="J707" s="1" t="s">
        <v>151</v>
      </c>
      <c r="L707" s="9">
        <v>22</v>
      </c>
    </row>
    <row r="708" spans="1:12" x14ac:dyDescent="0.45">
      <c r="A708" s="15" t="s">
        <v>303</v>
      </c>
      <c r="B708" s="31" t="s">
        <v>179</v>
      </c>
      <c r="C708" s="76">
        <v>8</v>
      </c>
      <c r="D708" s="179" t="s">
        <v>147</v>
      </c>
      <c r="E708" s="77" t="s">
        <v>166</v>
      </c>
      <c r="F708" s="77" t="s">
        <v>155</v>
      </c>
      <c r="G708" s="78"/>
      <c r="H708" s="8">
        <v>3</v>
      </c>
      <c r="I708" s="3">
        <v>22</v>
      </c>
      <c r="J708" s="1" t="s">
        <v>154</v>
      </c>
      <c r="K708" s="1" t="s">
        <v>161</v>
      </c>
      <c r="L708" s="9">
        <v>46</v>
      </c>
    </row>
    <row r="709" spans="1:12" x14ac:dyDescent="0.45">
      <c r="A709" s="15" t="s">
        <v>303</v>
      </c>
      <c r="B709" s="31" t="s">
        <v>179</v>
      </c>
      <c r="C709" s="79"/>
      <c r="D709" s="179" t="s">
        <v>147</v>
      </c>
      <c r="E709" s="17"/>
      <c r="F709" s="17"/>
      <c r="G709" s="19"/>
      <c r="I709" s="3" t="s">
        <v>147</v>
      </c>
    </row>
    <row r="710" spans="1:12" ht="18.600000000000001" thickBot="1" x14ac:dyDescent="0.5">
      <c r="A710" s="15" t="s">
        <v>303</v>
      </c>
      <c r="B710" s="31" t="s">
        <v>180</v>
      </c>
      <c r="C710" s="79">
        <v>8</v>
      </c>
      <c r="D710" s="179" t="s">
        <v>147</v>
      </c>
      <c r="E710" s="17" t="s">
        <v>149</v>
      </c>
      <c r="F710" s="17" t="s">
        <v>150</v>
      </c>
      <c r="G710" s="19">
        <v>68</v>
      </c>
      <c r="H710" s="8">
        <v>6</v>
      </c>
      <c r="I710" s="3" t="s">
        <v>147</v>
      </c>
      <c r="J710" s="1" t="s">
        <v>148</v>
      </c>
      <c r="L710" s="9">
        <v>61</v>
      </c>
    </row>
    <row r="711" spans="1:12" x14ac:dyDescent="0.45">
      <c r="A711" s="15" t="s">
        <v>303</v>
      </c>
      <c r="B711" s="31" t="s">
        <v>180</v>
      </c>
      <c r="C711" s="76">
        <v>2</v>
      </c>
      <c r="D711" s="179" t="s">
        <v>147</v>
      </c>
      <c r="E711" s="77" t="s">
        <v>151</v>
      </c>
      <c r="F711" s="77" t="s">
        <v>152</v>
      </c>
      <c r="G711" s="78">
        <v>53</v>
      </c>
      <c r="I711" s="3" t="s">
        <v>147</v>
      </c>
    </row>
    <row r="712" spans="1:12" x14ac:dyDescent="0.45">
      <c r="A712" s="15" t="s">
        <v>303</v>
      </c>
      <c r="B712" s="31" t="s">
        <v>180</v>
      </c>
      <c r="C712" s="79">
        <v>14</v>
      </c>
      <c r="D712" s="179">
        <v>53</v>
      </c>
      <c r="E712" s="17" t="s">
        <v>154</v>
      </c>
      <c r="F712" s="17" t="s">
        <v>161</v>
      </c>
      <c r="G712" s="19">
        <v>45</v>
      </c>
      <c r="H712" s="8">
        <v>8</v>
      </c>
      <c r="I712" s="3" t="s">
        <v>147</v>
      </c>
      <c r="J712" s="1" t="s">
        <v>166</v>
      </c>
      <c r="K712" s="1" t="s">
        <v>155</v>
      </c>
    </row>
    <row r="713" spans="1:12" ht="18.600000000000001" thickBot="1" x14ac:dyDescent="0.5">
      <c r="A713" s="15" t="s">
        <v>303</v>
      </c>
      <c r="B713" s="31" t="s">
        <v>180</v>
      </c>
      <c r="C713" s="79"/>
      <c r="D713" s="179" t="s">
        <v>147</v>
      </c>
      <c r="E713" s="17"/>
      <c r="F713" s="17"/>
      <c r="G713" s="19"/>
      <c r="I713" s="3" t="s">
        <v>147</v>
      </c>
    </row>
    <row r="714" spans="1:12" x14ac:dyDescent="0.45">
      <c r="A714" s="15" t="s">
        <v>303</v>
      </c>
      <c r="B714" s="31" t="s">
        <v>182</v>
      </c>
      <c r="C714" s="76">
        <v>9</v>
      </c>
      <c r="D714" s="179" t="s">
        <v>147</v>
      </c>
      <c r="E714" s="77" t="s">
        <v>148</v>
      </c>
      <c r="F714" s="77"/>
      <c r="G714" s="78">
        <v>57</v>
      </c>
      <c r="H714" s="8">
        <v>3</v>
      </c>
      <c r="I714" s="3" t="s">
        <v>147</v>
      </c>
      <c r="J714" s="1" t="s">
        <v>149</v>
      </c>
      <c r="K714" s="1" t="s">
        <v>160</v>
      </c>
      <c r="L714" s="9">
        <v>32</v>
      </c>
    </row>
    <row r="715" spans="1:12" x14ac:dyDescent="0.45">
      <c r="A715" s="15" t="s">
        <v>303</v>
      </c>
      <c r="B715" s="31" t="s">
        <v>182</v>
      </c>
      <c r="C715" s="79"/>
      <c r="D715" s="179" t="s">
        <v>147</v>
      </c>
      <c r="E715" s="17"/>
      <c r="F715" s="17"/>
      <c r="G715" s="19"/>
      <c r="H715" s="8">
        <v>6</v>
      </c>
      <c r="I715" s="3" t="s">
        <v>147</v>
      </c>
      <c r="J715" s="1" t="s">
        <v>151</v>
      </c>
      <c r="L715" s="9">
        <v>51</v>
      </c>
    </row>
    <row r="716" spans="1:12" ht="18.600000000000001" thickBot="1" x14ac:dyDescent="0.5">
      <c r="A716" s="15" t="s">
        <v>303</v>
      </c>
      <c r="B716" s="31" t="s">
        <v>182</v>
      </c>
      <c r="C716" s="79">
        <v>13</v>
      </c>
      <c r="D716" s="179" t="s">
        <v>147</v>
      </c>
      <c r="E716" s="17" t="s">
        <v>166</v>
      </c>
      <c r="F716" s="17" t="s">
        <v>155</v>
      </c>
      <c r="G716" s="19"/>
      <c r="H716" s="8">
        <v>9</v>
      </c>
      <c r="I716" s="3">
        <v>51</v>
      </c>
      <c r="J716" s="1" t="s">
        <v>154</v>
      </c>
      <c r="K716" s="1" t="s">
        <v>161</v>
      </c>
      <c r="L716" s="9">
        <v>94</v>
      </c>
    </row>
    <row r="717" spans="1:12" x14ac:dyDescent="0.45">
      <c r="A717" s="15" t="s">
        <v>303</v>
      </c>
      <c r="B717" s="31" t="s">
        <v>182</v>
      </c>
      <c r="C717" s="76"/>
      <c r="D717" s="179" t="s">
        <v>147</v>
      </c>
      <c r="E717" s="77"/>
      <c r="F717" s="77"/>
      <c r="G717" s="78"/>
      <c r="I717" s="3" t="s">
        <v>147</v>
      </c>
    </row>
    <row r="718" spans="1:12" x14ac:dyDescent="0.45">
      <c r="A718" s="15" t="s">
        <v>303</v>
      </c>
      <c r="B718" s="31" t="s">
        <v>184</v>
      </c>
      <c r="C718" s="79">
        <v>8</v>
      </c>
      <c r="D718" s="179" t="s">
        <v>147</v>
      </c>
      <c r="E718" s="17" t="s">
        <v>149</v>
      </c>
      <c r="F718" s="17" t="s">
        <v>154</v>
      </c>
      <c r="G718" s="19">
        <v>38</v>
      </c>
      <c r="H718" s="8">
        <v>8</v>
      </c>
      <c r="I718" s="3" t="s">
        <v>147</v>
      </c>
      <c r="J718" s="1" t="s">
        <v>148</v>
      </c>
      <c r="L718" s="9">
        <v>69</v>
      </c>
    </row>
    <row r="719" spans="1:12" ht="18.600000000000001" thickBot="1" x14ac:dyDescent="0.5">
      <c r="A719" s="15" t="s">
        <v>303</v>
      </c>
      <c r="B719" s="31" t="s">
        <v>184</v>
      </c>
      <c r="C719" s="79">
        <v>13</v>
      </c>
      <c r="D719" s="179" t="s">
        <v>147</v>
      </c>
      <c r="E719" s="17" t="s">
        <v>151</v>
      </c>
      <c r="F719" s="17"/>
      <c r="G719" s="19">
        <v>51</v>
      </c>
      <c r="I719" s="3" t="s">
        <v>147</v>
      </c>
    </row>
    <row r="720" spans="1:12" x14ac:dyDescent="0.45">
      <c r="A720" s="15" t="s">
        <v>303</v>
      </c>
      <c r="B720" s="31" t="s">
        <v>184</v>
      </c>
      <c r="C720" s="76">
        <v>2</v>
      </c>
      <c r="D720" s="179" t="s">
        <v>147</v>
      </c>
      <c r="E720" s="77" t="s">
        <v>155</v>
      </c>
      <c r="F720" s="77"/>
      <c r="G720" s="78"/>
      <c r="I720" s="3" t="s">
        <v>147</v>
      </c>
    </row>
    <row r="721" spans="1:12" x14ac:dyDescent="0.45">
      <c r="A721" s="15" t="s">
        <v>303</v>
      </c>
      <c r="B721" s="31" t="s">
        <v>184</v>
      </c>
      <c r="C721" s="79" t="s">
        <v>173</v>
      </c>
      <c r="D721" s="179" t="s">
        <v>147</v>
      </c>
      <c r="E721" s="17"/>
      <c r="F721" s="17"/>
      <c r="G721" s="19"/>
      <c r="H721" s="8" t="s">
        <v>173</v>
      </c>
      <c r="I721" s="3" t="s">
        <v>147</v>
      </c>
      <c r="J721" s="1" t="s">
        <v>158</v>
      </c>
    </row>
    <row r="722" spans="1:12" ht="18.600000000000001" thickBot="1" x14ac:dyDescent="0.5">
      <c r="A722" s="15" t="s">
        <v>303</v>
      </c>
      <c r="B722" s="31" t="s">
        <v>184</v>
      </c>
      <c r="C722" s="79"/>
      <c r="D722" s="179" t="s">
        <v>147</v>
      </c>
      <c r="E722" s="17"/>
      <c r="F722" s="17"/>
      <c r="G722" s="19"/>
      <c r="I722" s="3" t="s">
        <v>147</v>
      </c>
    </row>
    <row r="723" spans="1:12" x14ac:dyDescent="0.45">
      <c r="A723" s="15" t="s">
        <v>303</v>
      </c>
      <c r="B723" s="31" t="s">
        <v>186</v>
      </c>
      <c r="C723" s="76"/>
      <c r="D723" s="179" t="s">
        <v>147</v>
      </c>
      <c r="E723" s="77"/>
      <c r="F723" s="77"/>
      <c r="G723" s="78"/>
      <c r="H723" s="8">
        <v>8</v>
      </c>
      <c r="I723" s="3" t="s">
        <v>147</v>
      </c>
      <c r="J723" s="1" t="s">
        <v>148</v>
      </c>
      <c r="K723" s="1" t="s">
        <v>155</v>
      </c>
    </row>
    <row r="724" spans="1:12" x14ac:dyDescent="0.45">
      <c r="A724" s="15" t="s">
        <v>303</v>
      </c>
      <c r="B724" s="31" t="s">
        <v>186</v>
      </c>
      <c r="C724" s="79"/>
      <c r="D724" s="179" t="s">
        <v>147</v>
      </c>
      <c r="E724" s="17"/>
      <c r="F724" s="17"/>
      <c r="G724" s="19"/>
      <c r="I724" s="3" t="s">
        <v>147</v>
      </c>
    </row>
    <row r="725" spans="1:12" ht="18.600000000000001" thickBot="1" x14ac:dyDescent="0.5">
      <c r="A725" s="15" t="s">
        <v>303</v>
      </c>
      <c r="B725" s="31" t="s">
        <v>188</v>
      </c>
      <c r="C725" s="79">
        <v>17</v>
      </c>
      <c r="D725" s="179" t="s">
        <v>147</v>
      </c>
      <c r="E725" s="17" t="s">
        <v>148</v>
      </c>
      <c r="F725" s="17"/>
      <c r="G725" s="19">
        <v>54</v>
      </c>
      <c r="H725" s="8">
        <v>3</v>
      </c>
      <c r="I725" s="3" t="s">
        <v>147</v>
      </c>
      <c r="J725" s="1" t="s">
        <v>149</v>
      </c>
      <c r="K725" s="1" t="s">
        <v>154</v>
      </c>
      <c r="L725" s="9">
        <v>38</v>
      </c>
    </row>
    <row r="726" spans="1:12" x14ac:dyDescent="0.45">
      <c r="A726" s="15" t="s">
        <v>303</v>
      </c>
      <c r="B726" s="31" t="s">
        <v>188</v>
      </c>
      <c r="C726" s="76"/>
      <c r="D726" s="179" t="s">
        <v>147</v>
      </c>
      <c r="E726" s="77"/>
      <c r="F726" s="77"/>
      <c r="G726" s="78"/>
      <c r="H726" s="8">
        <v>6</v>
      </c>
      <c r="I726" s="3" t="s">
        <v>147</v>
      </c>
      <c r="J726" s="1" t="s">
        <v>151</v>
      </c>
      <c r="L726" s="9">
        <v>11</v>
      </c>
    </row>
    <row r="727" spans="1:12" x14ac:dyDescent="0.45">
      <c r="A727" s="15" t="s">
        <v>303</v>
      </c>
      <c r="B727" s="31" t="s">
        <v>188</v>
      </c>
      <c r="C727" s="79">
        <v>5</v>
      </c>
      <c r="D727" s="179" t="s">
        <v>147</v>
      </c>
      <c r="E727" s="17" t="s">
        <v>160</v>
      </c>
      <c r="F727" s="17" t="s">
        <v>161</v>
      </c>
      <c r="G727" s="19"/>
      <c r="H727" s="8">
        <v>18</v>
      </c>
      <c r="I727" s="3">
        <v>11</v>
      </c>
      <c r="J727" s="1" t="s">
        <v>154</v>
      </c>
      <c r="K727" s="1" t="s">
        <v>155</v>
      </c>
      <c r="L727" s="9">
        <v>7</v>
      </c>
    </row>
    <row r="728" spans="1:12" ht="18.600000000000001" thickBot="1" x14ac:dyDescent="0.5">
      <c r="A728" s="15" t="s">
        <v>303</v>
      </c>
      <c r="B728" s="31" t="s">
        <v>188</v>
      </c>
      <c r="C728" s="79" t="s">
        <v>183</v>
      </c>
      <c r="D728" s="179" t="s">
        <v>147</v>
      </c>
      <c r="E728" s="17" t="s">
        <v>164</v>
      </c>
      <c r="F728" s="17"/>
      <c r="G728" s="19"/>
      <c r="H728" s="8" t="s">
        <v>173</v>
      </c>
      <c r="I728" s="3" t="s">
        <v>147</v>
      </c>
    </row>
    <row r="729" spans="1:12" x14ac:dyDescent="0.45">
      <c r="A729" s="15" t="s">
        <v>303</v>
      </c>
      <c r="B729" s="31" t="s">
        <v>188</v>
      </c>
      <c r="C729" s="76"/>
      <c r="D729" s="179" t="s">
        <v>147</v>
      </c>
      <c r="E729" s="77"/>
      <c r="F729" s="77"/>
      <c r="G729" s="78"/>
      <c r="I729" s="3" t="s">
        <v>147</v>
      </c>
    </row>
    <row r="730" spans="1:12" x14ac:dyDescent="0.45">
      <c r="A730" s="15" t="s">
        <v>303</v>
      </c>
      <c r="B730" s="31" t="s">
        <v>189</v>
      </c>
      <c r="C730" s="79">
        <v>17</v>
      </c>
      <c r="D730" s="179" t="s">
        <v>147</v>
      </c>
      <c r="E730" s="17" t="s">
        <v>148</v>
      </c>
      <c r="F730" s="17"/>
      <c r="G730" s="19">
        <v>61</v>
      </c>
      <c r="H730" s="8">
        <v>8</v>
      </c>
      <c r="I730" s="3" t="s">
        <v>147</v>
      </c>
      <c r="J730" s="1" t="s">
        <v>149</v>
      </c>
      <c r="K730" s="1" t="s">
        <v>160</v>
      </c>
      <c r="L730" s="9">
        <v>28</v>
      </c>
    </row>
    <row r="731" spans="1:12" ht="18.600000000000001" thickBot="1" x14ac:dyDescent="0.5">
      <c r="A731" s="15" t="s">
        <v>303</v>
      </c>
      <c r="B731" s="31" t="s">
        <v>189</v>
      </c>
      <c r="C731" s="79"/>
      <c r="D731" s="179" t="s">
        <v>147</v>
      </c>
      <c r="E731" s="17"/>
      <c r="F731" s="17"/>
      <c r="G731" s="19"/>
      <c r="H731" s="8">
        <v>6</v>
      </c>
      <c r="I731" s="3" t="s">
        <v>147</v>
      </c>
      <c r="J731" s="1" t="s">
        <v>151</v>
      </c>
      <c r="L731" s="9" t="s">
        <v>238</v>
      </c>
    </row>
    <row r="732" spans="1:12" x14ac:dyDescent="0.45">
      <c r="A732" s="15" t="s">
        <v>303</v>
      </c>
      <c r="B732" s="31" t="s">
        <v>189</v>
      </c>
      <c r="C732" s="76">
        <v>9</v>
      </c>
      <c r="D732" s="179" t="s">
        <v>147</v>
      </c>
      <c r="E732" s="77" t="s">
        <v>166</v>
      </c>
      <c r="F732" s="77" t="s">
        <v>150</v>
      </c>
      <c r="G732" s="78">
        <v>28</v>
      </c>
      <c r="H732" s="8">
        <v>18</v>
      </c>
      <c r="I732" s="3" t="s">
        <v>238</v>
      </c>
      <c r="J732" s="1" t="s">
        <v>154</v>
      </c>
      <c r="L732" s="9">
        <v>56</v>
      </c>
    </row>
    <row r="733" spans="1:12" x14ac:dyDescent="0.45">
      <c r="A733" s="15" t="s">
        <v>303</v>
      </c>
      <c r="B733" s="31" t="s">
        <v>189</v>
      </c>
      <c r="C733" s="79">
        <v>13</v>
      </c>
      <c r="D733" s="179" t="s">
        <v>147</v>
      </c>
      <c r="E733" s="17" t="s">
        <v>151</v>
      </c>
      <c r="F733" s="17" t="s">
        <v>152</v>
      </c>
      <c r="G733" s="19">
        <v>53</v>
      </c>
      <c r="I733" s="3" t="s">
        <v>147</v>
      </c>
    </row>
    <row r="734" spans="1:12" ht="18.600000000000001" thickBot="1" x14ac:dyDescent="0.5">
      <c r="A734" s="15" t="s">
        <v>303</v>
      </c>
      <c r="B734" s="31" t="s">
        <v>189</v>
      </c>
      <c r="C734" s="79">
        <v>2</v>
      </c>
      <c r="D734" s="179">
        <v>53</v>
      </c>
      <c r="E734" s="17" t="s">
        <v>154</v>
      </c>
      <c r="F734" s="17" t="s">
        <v>155</v>
      </c>
      <c r="G734" s="19">
        <v>1</v>
      </c>
      <c r="H734" s="8">
        <v>9</v>
      </c>
      <c r="I734" s="3" t="s">
        <v>147</v>
      </c>
      <c r="J734" s="1" t="s">
        <v>160</v>
      </c>
      <c r="K734" s="1" t="s">
        <v>161</v>
      </c>
      <c r="L734" s="9">
        <v>98</v>
      </c>
    </row>
    <row r="735" spans="1:12" x14ac:dyDescent="0.45">
      <c r="A735" s="15" t="s">
        <v>303</v>
      </c>
      <c r="B735" s="31" t="s">
        <v>189</v>
      </c>
      <c r="C735" s="76"/>
      <c r="D735" s="179" t="s">
        <v>147</v>
      </c>
      <c r="E735" s="77"/>
      <c r="F735" s="77"/>
      <c r="G735" s="78"/>
      <c r="I735" s="3" t="s">
        <v>147</v>
      </c>
    </row>
    <row r="736" spans="1:12" x14ac:dyDescent="0.45">
      <c r="A736" s="15" t="s">
        <v>303</v>
      </c>
      <c r="B736" s="31" t="s">
        <v>191</v>
      </c>
      <c r="C736" s="79"/>
      <c r="D736" s="179" t="s">
        <v>147</v>
      </c>
      <c r="E736" s="17"/>
      <c r="F736" s="17"/>
      <c r="G736" s="19"/>
      <c r="H736" s="8">
        <v>18</v>
      </c>
      <c r="I736" s="3" t="s">
        <v>147</v>
      </c>
      <c r="J736" s="1" t="s">
        <v>148</v>
      </c>
      <c r="K736" s="1" t="s">
        <v>155</v>
      </c>
    </row>
    <row r="737" spans="1:12" ht="18.600000000000001" thickBot="1" x14ac:dyDescent="0.5">
      <c r="A737" s="15" t="s">
        <v>303</v>
      </c>
      <c r="B737" s="31" t="s">
        <v>191</v>
      </c>
      <c r="C737" s="79"/>
      <c r="D737" s="179" t="s">
        <v>147</v>
      </c>
      <c r="E737" s="17"/>
      <c r="F737" s="17"/>
      <c r="G737" s="19"/>
      <c r="I737" s="3" t="s">
        <v>147</v>
      </c>
    </row>
    <row r="738" spans="1:12" x14ac:dyDescent="0.45">
      <c r="A738" s="15" t="s">
        <v>303</v>
      </c>
      <c r="B738" s="31" t="s">
        <v>192</v>
      </c>
      <c r="C738" s="76">
        <v>14</v>
      </c>
      <c r="D738" s="179" t="s">
        <v>147</v>
      </c>
      <c r="E738" s="77" t="s">
        <v>148</v>
      </c>
      <c r="F738" s="77"/>
      <c r="G738" s="78">
        <v>15</v>
      </c>
      <c r="H738" s="8">
        <v>10</v>
      </c>
      <c r="I738" s="3" t="s">
        <v>147</v>
      </c>
      <c r="J738" s="1" t="s">
        <v>149</v>
      </c>
      <c r="K738" s="1" t="s">
        <v>150</v>
      </c>
      <c r="L738" s="9">
        <v>22</v>
      </c>
    </row>
    <row r="739" spans="1:12" x14ac:dyDescent="0.45">
      <c r="A739" s="15" t="s">
        <v>303</v>
      </c>
      <c r="B739" s="31" t="s">
        <v>192</v>
      </c>
      <c r="C739" s="79"/>
      <c r="D739" s="179" t="s">
        <v>147</v>
      </c>
      <c r="E739" s="17"/>
      <c r="F739" s="17"/>
      <c r="G739" s="19"/>
      <c r="H739" s="8">
        <v>6</v>
      </c>
      <c r="I739" s="3" t="s">
        <v>147</v>
      </c>
      <c r="J739" s="1" t="s">
        <v>151</v>
      </c>
      <c r="K739" s="1" t="s">
        <v>152</v>
      </c>
      <c r="L739" s="9" t="s">
        <v>153</v>
      </c>
    </row>
    <row r="740" spans="1:12" ht="18.600000000000001" thickBot="1" x14ac:dyDescent="0.5">
      <c r="A740" s="15" t="s">
        <v>303</v>
      </c>
      <c r="B740" s="31" t="s">
        <v>192</v>
      </c>
      <c r="C740" s="79"/>
      <c r="D740" s="179" t="s">
        <v>147</v>
      </c>
      <c r="E740" s="17"/>
      <c r="F740" s="17"/>
      <c r="G740" s="19"/>
      <c r="H740" s="8">
        <v>9</v>
      </c>
      <c r="I740" s="3" t="s">
        <v>153</v>
      </c>
      <c r="J740" s="1" t="s">
        <v>154</v>
      </c>
      <c r="K740" s="1" t="s">
        <v>161</v>
      </c>
      <c r="L740" s="9">
        <v>16</v>
      </c>
    </row>
    <row r="741" spans="1:12" x14ac:dyDescent="0.45">
      <c r="A741" s="15" t="s">
        <v>303</v>
      </c>
      <c r="B741" s="31" t="s">
        <v>192</v>
      </c>
      <c r="C741" s="76"/>
      <c r="D741" s="179" t="s">
        <v>147</v>
      </c>
      <c r="E741" s="77"/>
      <c r="F741" s="77"/>
      <c r="G741" s="78"/>
      <c r="I741" s="3" t="s">
        <v>147</v>
      </c>
    </row>
    <row r="742" spans="1:12" x14ac:dyDescent="0.45">
      <c r="A742" s="15" t="s">
        <v>303</v>
      </c>
      <c r="B742" s="31" t="s">
        <v>193</v>
      </c>
      <c r="C742" s="79">
        <v>8</v>
      </c>
      <c r="D742" s="179" t="s">
        <v>147</v>
      </c>
      <c r="E742" s="17" t="s">
        <v>149</v>
      </c>
      <c r="F742" s="17" t="s">
        <v>160</v>
      </c>
      <c r="G742" s="19">
        <v>38</v>
      </c>
      <c r="H742" s="8">
        <v>9</v>
      </c>
      <c r="I742" s="3" t="s">
        <v>147</v>
      </c>
      <c r="J742" s="1" t="s">
        <v>148</v>
      </c>
      <c r="L742" s="9">
        <v>11</v>
      </c>
    </row>
    <row r="743" spans="1:12" ht="18.600000000000001" thickBot="1" x14ac:dyDescent="0.5">
      <c r="A743" s="15" t="s">
        <v>303</v>
      </c>
      <c r="B743" s="31" t="s">
        <v>193</v>
      </c>
      <c r="C743" s="79">
        <v>13</v>
      </c>
      <c r="D743" s="179" t="s">
        <v>147</v>
      </c>
      <c r="E743" s="17" t="s">
        <v>151</v>
      </c>
      <c r="F743" s="17"/>
      <c r="G743" s="19" t="s">
        <v>169</v>
      </c>
      <c r="I743" s="3" t="s">
        <v>147</v>
      </c>
    </row>
    <row r="744" spans="1:12" x14ac:dyDescent="0.45">
      <c r="A744" s="15" t="s">
        <v>303</v>
      </c>
      <c r="B744" s="31" t="s">
        <v>193</v>
      </c>
      <c r="C744" s="76">
        <v>14</v>
      </c>
      <c r="D744" s="179" t="s">
        <v>169</v>
      </c>
      <c r="E744" s="77" t="s">
        <v>154</v>
      </c>
      <c r="F744" s="77"/>
      <c r="G744" s="78">
        <v>6</v>
      </c>
      <c r="H744" s="8">
        <v>3</v>
      </c>
      <c r="I744" s="3" t="s">
        <v>147</v>
      </c>
      <c r="J744" s="1" t="s">
        <v>160</v>
      </c>
      <c r="L744" s="9">
        <v>28</v>
      </c>
    </row>
    <row r="745" spans="1:12" x14ac:dyDescent="0.45">
      <c r="A745" s="15" t="s">
        <v>303</v>
      </c>
      <c r="B745" s="31" t="s">
        <v>193</v>
      </c>
      <c r="C745" s="79">
        <v>9</v>
      </c>
      <c r="D745" s="179" t="s">
        <v>147</v>
      </c>
      <c r="E745" s="17" t="s">
        <v>166</v>
      </c>
      <c r="F745" s="17" t="s">
        <v>150</v>
      </c>
      <c r="G745" s="19">
        <v>28</v>
      </c>
      <c r="I745" s="3" t="s">
        <v>147</v>
      </c>
    </row>
    <row r="746" spans="1:12" ht="18.600000000000001" thickBot="1" x14ac:dyDescent="0.5">
      <c r="A746" s="15" t="s">
        <v>303</v>
      </c>
      <c r="B746" s="31" t="s">
        <v>193</v>
      </c>
      <c r="C746" s="79">
        <v>5</v>
      </c>
      <c r="D746" s="179" t="s">
        <v>147</v>
      </c>
      <c r="E746" s="17"/>
      <c r="F746" s="17"/>
      <c r="G746" s="19">
        <v>92</v>
      </c>
      <c r="I746" s="3" t="s">
        <v>147</v>
      </c>
    </row>
    <row r="747" spans="1:12" x14ac:dyDescent="0.45">
      <c r="A747" s="15" t="s">
        <v>303</v>
      </c>
      <c r="B747" s="31" t="s">
        <v>193</v>
      </c>
      <c r="C747" s="76">
        <v>14</v>
      </c>
      <c r="D747" s="179" t="s">
        <v>147</v>
      </c>
      <c r="E747" s="77"/>
      <c r="F747" s="77" t="s">
        <v>152</v>
      </c>
      <c r="G747" s="78">
        <v>95</v>
      </c>
      <c r="H747" s="8">
        <v>8</v>
      </c>
      <c r="I747" s="3" t="s">
        <v>147</v>
      </c>
      <c r="J747" s="1" t="s">
        <v>166</v>
      </c>
      <c r="K747" s="1" t="s">
        <v>154</v>
      </c>
      <c r="L747" s="9">
        <v>24</v>
      </c>
    </row>
    <row r="748" spans="1:12" x14ac:dyDescent="0.45">
      <c r="A748" s="15" t="s">
        <v>303</v>
      </c>
      <c r="B748" s="31" t="s">
        <v>193</v>
      </c>
      <c r="C748" s="79"/>
      <c r="D748" s="179" t="s">
        <v>147</v>
      </c>
      <c r="E748" s="17"/>
      <c r="F748" s="17"/>
      <c r="G748" s="19"/>
      <c r="H748" s="8">
        <v>6</v>
      </c>
      <c r="I748" s="3" t="s">
        <v>147</v>
      </c>
      <c r="J748" s="1" t="s">
        <v>151</v>
      </c>
      <c r="L748" s="9">
        <v>11</v>
      </c>
    </row>
    <row r="749" spans="1:12" ht="18.600000000000001" thickBot="1" x14ac:dyDescent="0.5">
      <c r="A749" s="15" t="s">
        <v>303</v>
      </c>
      <c r="B749" s="31" t="s">
        <v>193</v>
      </c>
      <c r="C749" s="79">
        <v>9</v>
      </c>
      <c r="D749" s="179" t="s">
        <v>147</v>
      </c>
      <c r="E749" s="17" t="s">
        <v>160</v>
      </c>
      <c r="F749" s="17" t="s">
        <v>155</v>
      </c>
      <c r="G749" s="19" t="s">
        <v>175</v>
      </c>
      <c r="H749" s="8">
        <v>13</v>
      </c>
      <c r="I749" s="3">
        <v>11</v>
      </c>
      <c r="J749" s="1" t="s">
        <v>154</v>
      </c>
      <c r="K749" s="1" t="s">
        <v>161</v>
      </c>
      <c r="L749" s="9">
        <v>6</v>
      </c>
    </row>
    <row r="750" spans="1:12" x14ac:dyDescent="0.45">
      <c r="A750" s="15" t="s">
        <v>303</v>
      </c>
      <c r="B750" s="31" t="s">
        <v>193</v>
      </c>
      <c r="C750" s="76" t="s">
        <v>187</v>
      </c>
      <c r="D750" s="179" t="s">
        <v>147</v>
      </c>
      <c r="E750" s="77"/>
      <c r="F750" s="77"/>
      <c r="G750" s="78"/>
      <c r="H750" s="8" t="s">
        <v>187</v>
      </c>
      <c r="I750" s="3" t="s">
        <v>147</v>
      </c>
      <c r="J750" s="1" t="s">
        <v>190</v>
      </c>
    </row>
    <row r="751" spans="1:12" x14ac:dyDescent="0.45">
      <c r="A751" s="15" t="s">
        <v>303</v>
      </c>
      <c r="B751" s="31" t="s">
        <v>193</v>
      </c>
      <c r="C751" s="79"/>
      <c r="D751" s="179" t="s">
        <v>147</v>
      </c>
      <c r="E751" s="17"/>
      <c r="F751" s="17"/>
      <c r="G751" s="19"/>
      <c r="I751" s="3" t="s">
        <v>147</v>
      </c>
    </row>
    <row r="752" spans="1:12" ht="18.600000000000001" thickBot="1" x14ac:dyDescent="0.5">
      <c r="A752" s="15" t="s">
        <v>303</v>
      </c>
      <c r="B752" s="31" t="s">
        <v>195</v>
      </c>
      <c r="C752" s="79">
        <v>2</v>
      </c>
      <c r="D752" s="179" t="s">
        <v>147</v>
      </c>
      <c r="E752" s="17" t="s">
        <v>149</v>
      </c>
      <c r="F752" s="17" t="s">
        <v>154</v>
      </c>
      <c r="G752" s="19">
        <v>32</v>
      </c>
      <c r="H752" s="8">
        <v>9</v>
      </c>
      <c r="I752" s="3" t="s">
        <v>147</v>
      </c>
      <c r="J752" s="1" t="s">
        <v>148</v>
      </c>
      <c r="L752" s="9">
        <v>58</v>
      </c>
    </row>
    <row r="753" spans="1:12" x14ac:dyDescent="0.45">
      <c r="A753" s="15" t="s">
        <v>303</v>
      </c>
      <c r="B753" s="31" t="s">
        <v>195</v>
      </c>
      <c r="C753" s="76">
        <v>13</v>
      </c>
      <c r="D753" s="179" t="s">
        <v>147</v>
      </c>
      <c r="E753" s="77" t="s">
        <v>151</v>
      </c>
      <c r="F753" s="77"/>
      <c r="G753" s="78">
        <v>51</v>
      </c>
      <c r="I753" s="3" t="s">
        <v>147</v>
      </c>
    </row>
    <row r="754" spans="1:12" x14ac:dyDescent="0.45">
      <c r="A754" s="15" t="s">
        <v>303</v>
      </c>
      <c r="B754" s="31" t="s">
        <v>195</v>
      </c>
      <c r="C754" s="79">
        <v>2</v>
      </c>
      <c r="D754" s="179">
        <v>51</v>
      </c>
      <c r="E754" s="17" t="s">
        <v>154</v>
      </c>
      <c r="F754" s="17" t="s">
        <v>161</v>
      </c>
      <c r="G754" s="19">
        <v>1</v>
      </c>
      <c r="H754" s="8">
        <v>6</v>
      </c>
      <c r="I754" s="3" t="s">
        <v>147</v>
      </c>
      <c r="J754" s="1" t="s">
        <v>160</v>
      </c>
      <c r="K754" s="1" t="s">
        <v>155</v>
      </c>
      <c r="L754" s="9" t="s">
        <v>172</v>
      </c>
    </row>
    <row r="755" spans="1:12" ht="18.600000000000001" thickBot="1" x14ac:dyDescent="0.5">
      <c r="A755" s="15" t="s">
        <v>303</v>
      </c>
      <c r="B755" s="31" t="s">
        <v>195</v>
      </c>
      <c r="C755" s="79"/>
      <c r="D755" s="179" t="s">
        <v>147</v>
      </c>
      <c r="E755" s="17"/>
      <c r="F755" s="17"/>
      <c r="G755" s="19"/>
      <c r="I755" s="3" t="s">
        <v>147</v>
      </c>
    </row>
    <row r="756" spans="1:12" x14ac:dyDescent="0.45">
      <c r="A756" s="15" t="s">
        <v>303</v>
      </c>
      <c r="B756" s="31" t="s">
        <v>196</v>
      </c>
      <c r="C756" s="76">
        <v>2</v>
      </c>
      <c r="D756" s="179" t="s">
        <v>147</v>
      </c>
      <c r="E756" s="77" t="s">
        <v>148</v>
      </c>
      <c r="F756" s="77"/>
      <c r="G756" s="78">
        <v>88</v>
      </c>
      <c r="H756" s="8">
        <v>13</v>
      </c>
      <c r="I756" s="3" t="s">
        <v>147</v>
      </c>
      <c r="J756" s="1" t="s">
        <v>149</v>
      </c>
      <c r="K756" s="1" t="s">
        <v>154</v>
      </c>
      <c r="L756" s="9">
        <v>38</v>
      </c>
    </row>
    <row r="757" spans="1:12" x14ac:dyDescent="0.45">
      <c r="A757" s="15" t="s">
        <v>303</v>
      </c>
      <c r="B757" s="31" t="s">
        <v>196</v>
      </c>
      <c r="C757" s="79"/>
      <c r="D757" s="179" t="s">
        <v>147</v>
      </c>
      <c r="E757" s="17"/>
      <c r="F757" s="17"/>
      <c r="G757" s="19"/>
      <c r="H757" s="8">
        <v>6</v>
      </c>
      <c r="I757" s="3" t="s">
        <v>147</v>
      </c>
      <c r="J757" s="1" t="s">
        <v>151</v>
      </c>
      <c r="L757" s="9">
        <v>51</v>
      </c>
    </row>
    <row r="758" spans="1:12" ht="18.600000000000001" thickBot="1" x14ac:dyDescent="0.5">
      <c r="A758" s="15" t="s">
        <v>303</v>
      </c>
      <c r="B758" s="31" t="s">
        <v>196</v>
      </c>
      <c r="C758" s="79">
        <v>8</v>
      </c>
      <c r="D758" s="179" t="s">
        <v>147</v>
      </c>
      <c r="E758" s="17" t="s">
        <v>166</v>
      </c>
      <c r="F758" s="17" t="s">
        <v>160</v>
      </c>
      <c r="G758" s="19">
        <v>94</v>
      </c>
      <c r="H758" s="8">
        <v>3</v>
      </c>
      <c r="I758" s="3">
        <v>51</v>
      </c>
      <c r="J758" s="1" t="s">
        <v>154</v>
      </c>
      <c r="L758" s="9">
        <v>77</v>
      </c>
    </row>
    <row r="759" spans="1:12" x14ac:dyDescent="0.45">
      <c r="A759" s="15" t="s">
        <v>303</v>
      </c>
      <c r="B759" s="31" t="s">
        <v>196</v>
      </c>
      <c r="C759" s="76">
        <v>13</v>
      </c>
      <c r="D759" s="179" t="s">
        <v>147</v>
      </c>
      <c r="E759" s="77" t="s">
        <v>151</v>
      </c>
      <c r="F759" s="77"/>
      <c r="G759" s="78">
        <v>51</v>
      </c>
      <c r="I759" s="3" t="s">
        <v>147</v>
      </c>
    </row>
    <row r="760" spans="1:12" x14ac:dyDescent="0.45">
      <c r="A760" s="15" t="s">
        <v>303</v>
      </c>
      <c r="B760" s="31" t="s">
        <v>196</v>
      </c>
      <c r="C760" s="79">
        <v>9</v>
      </c>
      <c r="D760" s="179">
        <v>51</v>
      </c>
      <c r="E760" s="17" t="s">
        <v>154</v>
      </c>
      <c r="F760" s="17" t="s">
        <v>155</v>
      </c>
      <c r="G760" s="19">
        <v>6</v>
      </c>
      <c r="H760" s="8">
        <v>6</v>
      </c>
      <c r="I760" s="3" t="s">
        <v>147</v>
      </c>
      <c r="J760" s="1" t="s">
        <v>160</v>
      </c>
      <c r="K760" s="1" t="s">
        <v>161</v>
      </c>
      <c r="L760" s="9">
        <v>28</v>
      </c>
    </row>
    <row r="761" spans="1:12" ht="18.600000000000001" thickBot="1" x14ac:dyDescent="0.5">
      <c r="A761" s="15" t="s">
        <v>303</v>
      </c>
      <c r="B761" s="31" t="s">
        <v>196</v>
      </c>
      <c r="C761" s="79"/>
      <c r="D761" s="179" t="s">
        <v>147</v>
      </c>
      <c r="E761" s="17"/>
      <c r="F761" s="17"/>
      <c r="G761" s="19"/>
      <c r="I761" s="3" t="s">
        <v>147</v>
      </c>
    </row>
    <row r="762" spans="1:12" x14ac:dyDescent="0.45">
      <c r="A762" s="15" t="s">
        <v>303</v>
      </c>
      <c r="B762" s="31" t="s">
        <v>197</v>
      </c>
      <c r="C762" s="76"/>
      <c r="D762" s="179" t="s">
        <v>147</v>
      </c>
      <c r="E762" s="77"/>
      <c r="F762" s="77"/>
      <c r="G762" s="78"/>
      <c r="H762" s="8">
        <v>3</v>
      </c>
      <c r="I762" s="3" t="s">
        <v>147</v>
      </c>
      <c r="J762" s="1" t="s">
        <v>148</v>
      </c>
      <c r="K762" s="1" t="s">
        <v>155</v>
      </c>
      <c r="L762" s="9" t="s">
        <v>185</v>
      </c>
    </row>
    <row r="763" spans="1:12" x14ac:dyDescent="0.45">
      <c r="A763" s="15" t="s">
        <v>303</v>
      </c>
      <c r="B763" s="31" t="s">
        <v>197</v>
      </c>
      <c r="C763" s="79"/>
      <c r="D763" s="179" t="s">
        <v>147</v>
      </c>
      <c r="E763" s="17"/>
      <c r="F763" s="17"/>
      <c r="G763" s="19"/>
      <c r="I763" s="3" t="s">
        <v>147</v>
      </c>
    </row>
    <row r="764" spans="1:12" ht="18.600000000000001" thickBot="1" x14ac:dyDescent="0.5">
      <c r="A764" s="15" t="s">
        <v>303</v>
      </c>
      <c r="B764" s="31" t="s">
        <v>200</v>
      </c>
      <c r="C764" s="79">
        <v>5</v>
      </c>
      <c r="D764" s="179" t="s">
        <v>147</v>
      </c>
      <c r="E764" s="17" t="s">
        <v>148</v>
      </c>
      <c r="F764" s="17"/>
      <c r="G764" s="19">
        <v>61</v>
      </c>
      <c r="H764" s="8">
        <v>10</v>
      </c>
      <c r="I764" s="3" t="s">
        <v>147</v>
      </c>
      <c r="J764" s="1" t="s">
        <v>149</v>
      </c>
      <c r="K764" s="1" t="s">
        <v>150</v>
      </c>
      <c r="L764" s="9">
        <v>22</v>
      </c>
    </row>
    <row r="765" spans="1:12" x14ac:dyDescent="0.45">
      <c r="A765" s="15" t="s">
        <v>303</v>
      </c>
      <c r="B765" s="31" t="s">
        <v>200</v>
      </c>
      <c r="C765" s="76"/>
      <c r="D765" s="179" t="s">
        <v>147</v>
      </c>
      <c r="E765" s="77"/>
      <c r="F765" s="77"/>
      <c r="G765" s="78"/>
      <c r="H765" s="8">
        <v>6</v>
      </c>
      <c r="I765" s="3" t="s">
        <v>147</v>
      </c>
      <c r="J765" s="1" t="s">
        <v>151</v>
      </c>
      <c r="L765" s="9">
        <v>11</v>
      </c>
    </row>
    <row r="766" spans="1:12" x14ac:dyDescent="0.45">
      <c r="A766" s="15" t="s">
        <v>303</v>
      </c>
      <c r="B766" s="31" t="s">
        <v>200</v>
      </c>
      <c r="C766" s="79">
        <v>9</v>
      </c>
      <c r="D766" s="179" t="s">
        <v>147</v>
      </c>
      <c r="E766" s="17" t="s">
        <v>160</v>
      </c>
      <c r="F766" s="17" t="s">
        <v>155</v>
      </c>
      <c r="G766" s="19" t="s">
        <v>152</v>
      </c>
      <c r="H766" s="8">
        <v>13</v>
      </c>
      <c r="I766" s="3">
        <v>11</v>
      </c>
      <c r="J766" s="1" t="s">
        <v>154</v>
      </c>
      <c r="K766" s="1" t="s">
        <v>161</v>
      </c>
      <c r="L766" s="9">
        <v>7</v>
      </c>
    </row>
    <row r="767" spans="1:12" ht="18.600000000000001" thickBot="1" x14ac:dyDescent="0.5">
      <c r="A767" s="15" t="s">
        <v>303</v>
      </c>
      <c r="B767" s="31" t="s">
        <v>200</v>
      </c>
      <c r="C767" s="79"/>
      <c r="D767" s="179" t="s">
        <v>147</v>
      </c>
      <c r="E767" s="17"/>
      <c r="F767" s="17"/>
      <c r="G767" s="19"/>
      <c r="I767" s="3" t="s">
        <v>147</v>
      </c>
    </row>
    <row r="768" spans="1:12" x14ac:dyDescent="0.45">
      <c r="A768" s="15" t="s">
        <v>303</v>
      </c>
      <c r="B768" s="31" t="s">
        <v>202</v>
      </c>
      <c r="C768" s="76">
        <v>2</v>
      </c>
      <c r="D768" s="179" t="s">
        <v>147</v>
      </c>
      <c r="E768" s="77" t="s">
        <v>149</v>
      </c>
      <c r="F768" s="77" t="s">
        <v>160</v>
      </c>
      <c r="G768" s="78">
        <v>21</v>
      </c>
      <c r="H768" s="8">
        <v>13</v>
      </c>
      <c r="I768" s="3" t="s">
        <v>147</v>
      </c>
      <c r="J768" s="1" t="s">
        <v>148</v>
      </c>
      <c r="L768" s="9">
        <v>69</v>
      </c>
    </row>
    <row r="769" spans="1:12" x14ac:dyDescent="0.45">
      <c r="A769" s="15" t="s">
        <v>303</v>
      </c>
      <c r="B769" s="31" t="s">
        <v>202</v>
      </c>
      <c r="C769" s="79">
        <v>13</v>
      </c>
      <c r="D769" s="179" t="s">
        <v>147</v>
      </c>
      <c r="E769" s="17" t="s">
        <v>151</v>
      </c>
      <c r="F769" s="17"/>
      <c r="G769" s="19">
        <v>51</v>
      </c>
      <c r="I769" s="3" t="s">
        <v>147</v>
      </c>
    </row>
    <row r="770" spans="1:12" ht="18.600000000000001" thickBot="1" x14ac:dyDescent="0.5">
      <c r="A770" s="15" t="s">
        <v>303</v>
      </c>
      <c r="B770" s="31" t="s">
        <v>202</v>
      </c>
      <c r="C770" s="79">
        <v>9</v>
      </c>
      <c r="D770" s="179">
        <v>51</v>
      </c>
      <c r="E770" s="17" t="s">
        <v>154</v>
      </c>
      <c r="F770" s="17"/>
      <c r="G770" s="19">
        <v>3</v>
      </c>
      <c r="H770" s="8">
        <v>6</v>
      </c>
      <c r="I770" s="3" t="s">
        <v>147</v>
      </c>
      <c r="J770" s="1" t="s">
        <v>160</v>
      </c>
      <c r="L770" s="9">
        <v>34</v>
      </c>
    </row>
    <row r="771" spans="1:12" x14ac:dyDescent="0.45">
      <c r="A771" s="15" t="s">
        <v>303</v>
      </c>
      <c r="B771" s="31" t="s">
        <v>202</v>
      </c>
      <c r="C771" s="76">
        <v>5</v>
      </c>
      <c r="D771" s="179" t="s">
        <v>147</v>
      </c>
      <c r="E771" s="77" t="s">
        <v>166</v>
      </c>
      <c r="F771" s="77" t="s">
        <v>160</v>
      </c>
      <c r="G771" s="78">
        <v>25</v>
      </c>
      <c r="I771" s="3" t="s">
        <v>147</v>
      </c>
    </row>
    <row r="772" spans="1:12" x14ac:dyDescent="0.45">
      <c r="A772" s="15" t="s">
        <v>303</v>
      </c>
      <c r="B772" s="31" t="s">
        <v>202</v>
      </c>
      <c r="C772" s="79">
        <v>13</v>
      </c>
      <c r="D772" s="179" t="s">
        <v>147</v>
      </c>
      <c r="E772" s="17" t="s">
        <v>151</v>
      </c>
      <c r="F772" s="17"/>
      <c r="G772" s="19">
        <v>51</v>
      </c>
      <c r="I772" s="3" t="s">
        <v>147</v>
      </c>
    </row>
    <row r="773" spans="1:12" ht="18.600000000000001" thickBot="1" x14ac:dyDescent="0.5">
      <c r="A773" s="15" t="s">
        <v>303</v>
      </c>
      <c r="B773" s="31" t="s">
        <v>202</v>
      </c>
      <c r="C773" s="79">
        <v>9</v>
      </c>
      <c r="D773" s="179">
        <v>51</v>
      </c>
      <c r="E773" s="17" t="s">
        <v>154</v>
      </c>
      <c r="F773" s="17"/>
      <c r="G773" s="19">
        <v>3</v>
      </c>
      <c r="H773" s="8">
        <v>6</v>
      </c>
      <c r="I773" s="3" t="s">
        <v>147</v>
      </c>
      <c r="J773" s="1" t="s">
        <v>160</v>
      </c>
      <c r="L773" s="9">
        <v>48</v>
      </c>
    </row>
    <row r="774" spans="1:12" x14ac:dyDescent="0.45">
      <c r="A774" s="15" t="s">
        <v>303</v>
      </c>
      <c r="B774" s="31" t="s">
        <v>202</v>
      </c>
      <c r="C774" s="76">
        <v>17</v>
      </c>
      <c r="D774" s="179" t="s">
        <v>147</v>
      </c>
      <c r="E774" s="77" t="s">
        <v>166</v>
      </c>
      <c r="F774" s="77" t="s">
        <v>150</v>
      </c>
      <c r="G774" s="78">
        <v>45</v>
      </c>
      <c r="I774" s="3" t="s">
        <v>147</v>
      </c>
    </row>
    <row r="775" spans="1:12" x14ac:dyDescent="0.45">
      <c r="A775" s="15" t="s">
        <v>303</v>
      </c>
      <c r="B775" s="31" t="s">
        <v>202</v>
      </c>
      <c r="C775" s="79">
        <v>9</v>
      </c>
      <c r="D775" s="179" t="s">
        <v>147</v>
      </c>
      <c r="E775" s="17" t="s">
        <v>151</v>
      </c>
      <c r="F775" s="17" t="s">
        <v>152</v>
      </c>
      <c r="G775" s="19" t="s">
        <v>153</v>
      </c>
      <c r="I775" s="3" t="s">
        <v>147</v>
      </c>
    </row>
    <row r="776" spans="1:12" ht="18.600000000000001" thickBot="1" x14ac:dyDescent="0.5">
      <c r="A776" s="15" t="s">
        <v>303</v>
      </c>
      <c r="B776" s="31" t="s">
        <v>202</v>
      </c>
      <c r="C776" s="79">
        <v>14</v>
      </c>
      <c r="D776" s="179" t="s">
        <v>153</v>
      </c>
      <c r="E776" s="17" t="s">
        <v>154</v>
      </c>
      <c r="F776" s="17" t="s">
        <v>161</v>
      </c>
      <c r="G776" s="19">
        <v>91</v>
      </c>
      <c r="H776" s="8">
        <v>9</v>
      </c>
      <c r="I776" s="3" t="s">
        <v>147</v>
      </c>
      <c r="J776" s="1" t="s">
        <v>166</v>
      </c>
      <c r="K776" s="1" t="s">
        <v>155</v>
      </c>
    </row>
    <row r="777" spans="1:12" x14ac:dyDescent="0.45">
      <c r="A777" s="15" t="s">
        <v>303</v>
      </c>
      <c r="B777" s="31" t="s">
        <v>202</v>
      </c>
      <c r="C777" s="76"/>
      <c r="D777" s="179" t="s">
        <v>147</v>
      </c>
      <c r="E777" s="77"/>
      <c r="F777" s="77"/>
      <c r="G777" s="78"/>
      <c r="I777" s="3" t="s">
        <v>147</v>
      </c>
    </row>
    <row r="778" spans="1:12" x14ac:dyDescent="0.45">
      <c r="A778" s="15" t="s">
        <v>303</v>
      </c>
      <c r="B778" s="31" t="s">
        <v>203</v>
      </c>
      <c r="C778" s="79">
        <v>13</v>
      </c>
      <c r="D778" s="179" t="s">
        <v>147</v>
      </c>
      <c r="E778" s="17" t="s">
        <v>148</v>
      </c>
      <c r="F778" s="17"/>
      <c r="G778" s="19">
        <v>15</v>
      </c>
      <c r="H778" s="8">
        <v>3</v>
      </c>
      <c r="I778" s="3" t="s">
        <v>147</v>
      </c>
      <c r="J778" s="1" t="s">
        <v>149</v>
      </c>
      <c r="K778" s="1" t="s">
        <v>150</v>
      </c>
      <c r="L778" s="9">
        <v>73</v>
      </c>
    </row>
    <row r="779" spans="1:12" ht="18.600000000000001" thickBot="1" x14ac:dyDescent="0.5">
      <c r="A779" s="15" t="s">
        <v>303</v>
      </c>
      <c r="B779" s="31" t="s">
        <v>203</v>
      </c>
      <c r="C779" s="79"/>
      <c r="D779" s="179" t="s">
        <v>147</v>
      </c>
      <c r="E779" s="17"/>
      <c r="F779" s="17"/>
      <c r="G779" s="19"/>
      <c r="H779" s="8">
        <v>6</v>
      </c>
      <c r="I779" s="3" t="s">
        <v>147</v>
      </c>
      <c r="J779" s="1" t="s">
        <v>151</v>
      </c>
      <c r="K779" s="1" t="s">
        <v>152</v>
      </c>
      <c r="L779" s="9">
        <v>53</v>
      </c>
    </row>
    <row r="780" spans="1:12" x14ac:dyDescent="0.45">
      <c r="A780" s="15" t="s">
        <v>303</v>
      </c>
      <c r="B780" s="31" t="s">
        <v>203</v>
      </c>
      <c r="C780" s="76">
        <v>8</v>
      </c>
      <c r="D780" s="179" t="s">
        <v>147</v>
      </c>
      <c r="E780" s="77" t="s">
        <v>166</v>
      </c>
      <c r="F780" s="77" t="s">
        <v>155</v>
      </c>
      <c r="G780" s="78"/>
      <c r="H780" s="8">
        <v>8</v>
      </c>
      <c r="I780" s="3">
        <v>53</v>
      </c>
      <c r="J780" s="1" t="s">
        <v>154</v>
      </c>
      <c r="K780" s="1" t="s">
        <v>161</v>
      </c>
      <c r="L780" s="9">
        <v>54</v>
      </c>
    </row>
    <row r="781" spans="1:12" x14ac:dyDescent="0.45">
      <c r="A781" s="15" t="s">
        <v>303</v>
      </c>
      <c r="B781" s="31" t="s">
        <v>203</v>
      </c>
      <c r="C781" s="79"/>
      <c r="D781" s="179" t="s">
        <v>147</v>
      </c>
      <c r="E781" s="17"/>
      <c r="F781" s="17"/>
      <c r="G781" s="19"/>
      <c r="I781" s="3" t="s">
        <v>147</v>
      </c>
    </row>
    <row r="782" spans="1:12" ht="18.600000000000001" thickBot="1" x14ac:dyDescent="0.5">
      <c r="A782" s="15" t="s">
        <v>303</v>
      </c>
      <c r="B782" s="31" t="s">
        <v>204</v>
      </c>
      <c r="C782" s="79">
        <v>2</v>
      </c>
      <c r="D782" s="179" t="s">
        <v>147</v>
      </c>
      <c r="E782" s="17" t="s">
        <v>149</v>
      </c>
      <c r="F782" s="17" t="s">
        <v>154</v>
      </c>
      <c r="G782" s="19">
        <v>27</v>
      </c>
      <c r="H782" s="8">
        <v>6</v>
      </c>
      <c r="I782" s="3" t="s">
        <v>147</v>
      </c>
      <c r="J782" s="1" t="s">
        <v>148</v>
      </c>
      <c r="L782" s="9">
        <v>51</v>
      </c>
    </row>
    <row r="783" spans="1:12" x14ac:dyDescent="0.45">
      <c r="A783" s="15" t="s">
        <v>303</v>
      </c>
      <c r="B783" s="31" t="s">
        <v>204</v>
      </c>
      <c r="C783" s="76">
        <v>13</v>
      </c>
      <c r="D783" s="179" t="s">
        <v>147</v>
      </c>
      <c r="E783" s="77" t="s">
        <v>151</v>
      </c>
      <c r="F783" s="77"/>
      <c r="G783" s="78">
        <v>12</v>
      </c>
      <c r="I783" s="3" t="s">
        <v>147</v>
      </c>
    </row>
    <row r="784" spans="1:12" x14ac:dyDescent="0.45">
      <c r="A784" s="15" t="s">
        <v>303</v>
      </c>
      <c r="B784" s="31" t="s">
        <v>204</v>
      </c>
      <c r="C784" s="79">
        <v>2</v>
      </c>
      <c r="D784" s="179">
        <v>12</v>
      </c>
      <c r="E784" s="17" t="s">
        <v>154</v>
      </c>
      <c r="F784" s="17" t="s">
        <v>161</v>
      </c>
      <c r="G784" s="19">
        <v>61</v>
      </c>
      <c r="I784" s="3" t="s">
        <v>147</v>
      </c>
    </row>
    <row r="785" spans="1:12" ht="18.600000000000001" thickBot="1" x14ac:dyDescent="0.5">
      <c r="A785" s="15" t="s">
        <v>303</v>
      </c>
      <c r="B785" s="31" t="s">
        <v>204</v>
      </c>
      <c r="C785" s="79"/>
      <c r="D785" s="179" t="s">
        <v>147</v>
      </c>
      <c r="E785" s="17"/>
      <c r="F785" s="17"/>
      <c r="G785" s="19"/>
      <c r="I785" s="3" t="s">
        <v>147</v>
      </c>
    </row>
    <row r="786" spans="1:12" x14ac:dyDescent="0.45">
      <c r="A786" s="15" t="s">
        <v>303</v>
      </c>
      <c r="B786" s="31" t="s">
        <v>205</v>
      </c>
      <c r="C786" s="76">
        <v>9</v>
      </c>
      <c r="D786" s="179" t="s">
        <v>147</v>
      </c>
      <c r="E786" s="77" t="s">
        <v>148</v>
      </c>
      <c r="F786" s="77"/>
      <c r="G786" s="78">
        <v>61</v>
      </c>
      <c r="H786" s="8">
        <v>10</v>
      </c>
      <c r="I786" s="3" t="s">
        <v>147</v>
      </c>
      <c r="J786" s="1" t="s">
        <v>149</v>
      </c>
      <c r="K786" s="1" t="s">
        <v>160</v>
      </c>
      <c r="L786" s="9">
        <v>28</v>
      </c>
    </row>
    <row r="787" spans="1:12" x14ac:dyDescent="0.45">
      <c r="A787" s="15" t="s">
        <v>303</v>
      </c>
      <c r="B787" s="31" t="s">
        <v>205</v>
      </c>
      <c r="C787" s="79"/>
      <c r="D787" s="179" t="s">
        <v>147</v>
      </c>
      <c r="E787" s="17"/>
      <c r="F787" s="17"/>
      <c r="G787" s="19"/>
      <c r="H787" s="8">
        <v>6</v>
      </c>
      <c r="I787" s="3" t="s">
        <v>147</v>
      </c>
      <c r="J787" s="1" t="s">
        <v>151</v>
      </c>
      <c r="L787" s="9" t="s">
        <v>176</v>
      </c>
    </row>
    <row r="788" spans="1:12" ht="18.600000000000001" thickBot="1" x14ac:dyDescent="0.5">
      <c r="A788" s="15" t="s">
        <v>303</v>
      </c>
      <c r="B788" s="31" t="s">
        <v>205</v>
      </c>
      <c r="C788" s="79">
        <v>2</v>
      </c>
      <c r="D788" s="179" t="s">
        <v>147</v>
      </c>
      <c r="E788" s="17" t="s">
        <v>160</v>
      </c>
      <c r="F788" s="17" t="s">
        <v>155</v>
      </c>
      <c r="G788" s="19" t="s">
        <v>152</v>
      </c>
      <c r="H788" s="8">
        <v>8</v>
      </c>
      <c r="I788" s="3" t="s">
        <v>176</v>
      </c>
      <c r="J788" s="1" t="s">
        <v>154</v>
      </c>
      <c r="K788" s="1" t="s">
        <v>161</v>
      </c>
      <c r="L788" s="9">
        <v>6</v>
      </c>
    </row>
    <row r="789" spans="1:12" x14ac:dyDescent="0.45">
      <c r="A789" s="15" t="s">
        <v>303</v>
      </c>
      <c r="B789" s="31" t="s">
        <v>205</v>
      </c>
      <c r="C789" s="76"/>
      <c r="D789" s="179" t="s">
        <v>147</v>
      </c>
      <c r="E789" s="77"/>
      <c r="F789" s="77"/>
      <c r="G789" s="78"/>
      <c r="I789" s="3" t="s">
        <v>147</v>
      </c>
    </row>
    <row r="790" spans="1:12" x14ac:dyDescent="0.45">
      <c r="A790" s="15" t="s">
        <v>303</v>
      </c>
      <c r="B790" s="31" t="s">
        <v>206</v>
      </c>
      <c r="C790" s="79">
        <v>9</v>
      </c>
      <c r="D790" s="179" t="s">
        <v>147</v>
      </c>
      <c r="E790" s="17" t="s">
        <v>149</v>
      </c>
      <c r="F790" s="17" t="s">
        <v>160</v>
      </c>
      <c r="G790" s="19">
        <v>37</v>
      </c>
      <c r="H790" s="8">
        <v>8</v>
      </c>
      <c r="I790" s="3" t="s">
        <v>147</v>
      </c>
      <c r="J790" s="1" t="s">
        <v>148</v>
      </c>
      <c r="L790" s="9">
        <v>12</v>
      </c>
    </row>
    <row r="791" spans="1:12" ht="18.600000000000001" thickBot="1" x14ac:dyDescent="0.5">
      <c r="A791" s="15" t="s">
        <v>303</v>
      </c>
      <c r="B791" s="31" t="s">
        <v>206</v>
      </c>
      <c r="C791" s="79">
        <v>13</v>
      </c>
      <c r="D791" s="179" t="s">
        <v>147</v>
      </c>
      <c r="E791" s="17" t="s">
        <v>151</v>
      </c>
      <c r="F791" s="17"/>
      <c r="G791" s="19" t="s">
        <v>300</v>
      </c>
      <c r="I791" s="3" t="s">
        <v>147</v>
      </c>
    </row>
    <row r="792" spans="1:12" x14ac:dyDescent="0.45">
      <c r="A792" s="15" t="s">
        <v>303</v>
      </c>
      <c r="B792" s="31" t="s">
        <v>206</v>
      </c>
      <c r="C792" s="76">
        <v>9</v>
      </c>
      <c r="D792" s="179" t="s">
        <v>300</v>
      </c>
      <c r="E792" s="77" t="s">
        <v>154</v>
      </c>
      <c r="F792" s="77" t="s">
        <v>161</v>
      </c>
      <c r="G792" s="78">
        <v>55</v>
      </c>
      <c r="I792" s="3" t="s">
        <v>147</v>
      </c>
    </row>
    <row r="793" spans="1:12" x14ac:dyDescent="0.45">
      <c r="A793" s="15" t="s">
        <v>303</v>
      </c>
      <c r="B793" s="31" t="s">
        <v>206</v>
      </c>
      <c r="C793" s="79"/>
      <c r="D793" s="179" t="s">
        <v>147</v>
      </c>
      <c r="E793" s="17"/>
      <c r="F793" s="17"/>
      <c r="G793" s="19"/>
      <c r="I793" s="3" t="s">
        <v>147</v>
      </c>
    </row>
    <row r="794" spans="1:12" ht="18.600000000000001" thickBot="1" x14ac:dyDescent="0.5">
      <c r="A794" s="15" t="s">
        <v>303</v>
      </c>
      <c r="B794" s="31" t="s">
        <v>207</v>
      </c>
      <c r="C794" s="79">
        <v>17</v>
      </c>
      <c r="D794" s="179" t="s">
        <v>147</v>
      </c>
      <c r="E794" s="17" t="s">
        <v>148</v>
      </c>
      <c r="F794" s="17"/>
      <c r="G794" s="19">
        <v>58</v>
      </c>
      <c r="H794" s="8">
        <v>3</v>
      </c>
      <c r="I794" s="3" t="s">
        <v>147</v>
      </c>
      <c r="J794" s="1" t="s">
        <v>149</v>
      </c>
      <c r="K794" s="1" t="s">
        <v>154</v>
      </c>
      <c r="L794" s="9">
        <v>39</v>
      </c>
    </row>
    <row r="795" spans="1:12" x14ac:dyDescent="0.45">
      <c r="A795" s="15" t="s">
        <v>303</v>
      </c>
      <c r="B795" s="31" t="s">
        <v>207</v>
      </c>
      <c r="C795" s="76"/>
      <c r="D795" s="179" t="s">
        <v>147</v>
      </c>
      <c r="E795" s="77"/>
      <c r="F795" s="77"/>
      <c r="G795" s="78"/>
      <c r="H795" s="8">
        <v>6</v>
      </c>
      <c r="I795" s="3" t="s">
        <v>147</v>
      </c>
      <c r="J795" s="1" t="s">
        <v>151</v>
      </c>
      <c r="L795" s="9" t="s">
        <v>176</v>
      </c>
    </row>
    <row r="796" spans="1:12" x14ac:dyDescent="0.45">
      <c r="A796" s="15" t="s">
        <v>303</v>
      </c>
      <c r="B796" s="31" t="s">
        <v>207</v>
      </c>
      <c r="C796" s="79">
        <v>2</v>
      </c>
      <c r="D796" s="179" t="s">
        <v>147</v>
      </c>
      <c r="E796" s="17" t="s">
        <v>160</v>
      </c>
      <c r="F796" s="17" t="s">
        <v>151</v>
      </c>
      <c r="G796" s="19">
        <v>11</v>
      </c>
      <c r="H796" s="8">
        <v>9</v>
      </c>
      <c r="I796" s="3" t="s">
        <v>176</v>
      </c>
      <c r="J796" s="1" t="s">
        <v>154</v>
      </c>
      <c r="L796" s="9">
        <v>6</v>
      </c>
    </row>
    <row r="797" spans="1:12" ht="18.600000000000001" thickBot="1" x14ac:dyDescent="0.5">
      <c r="A797" s="15" t="s">
        <v>303</v>
      </c>
      <c r="B797" s="31" t="s">
        <v>207</v>
      </c>
      <c r="C797" s="79">
        <v>13</v>
      </c>
      <c r="D797" s="179" t="s">
        <v>147</v>
      </c>
      <c r="E797" s="17" t="s">
        <v>166</v>
      </c>
      <c r="F797" s="17" t="s">
        <v>160</v>
      </c>
      <c r="G797" s="19">
        <v>83</v>
      </c>
      <c r="I797" s="3" t="s">
        <v>147</v>
      </c>
    </row>
    <row r="798" spans="1:12" x14ac:dyDescent="0.45">
      <c r="A798" s="15" t="s">
        <v>303</v>
      </c>
      <c r="B798" s="31" t="s">
        <v>207</v>
      </c>
      <c r="C798" s="76">
        <v>9</v>
      </c>
      <c r="D798" s="179">
        <v>83</v>
      </c>
      <c r="E798" s="77" t="s">
        <v>154</v>
      </c>
      <c r="F798" s="77"/>
      <c r="G798" s="78">
        <v>11</v>
      </c>
      <c r="H798" s="8">
        <v>6</v>
      </c>
      <c r="I798" s="3" t="s">
        <v>147</v>
      </c>
      <c r="J798" s="1" t="s">
        <v>166</v>
      </c>
      <c r="K798" s="1" t="s">
        <v>150</v>
      </c>
      <c r="L798" s="9" t="s">
        <v>185</v>
      </c>
    </row>
    <row r="799" spans="1:12" x14ac:dyDescent="0.45">
      <c r="A799" s="15" t="s">
        <v>303</v>
      </c>
      <c r="B799" s="31" t="s">
        <v>207</v>
      </c>
      <c r="C799" s="79"/>
      <c r="D799" s="179" t="s">
        <v>147</v>
      </c>
      <c r="E799" s="17"/>
      <c r="F799" s="17"/>
      <c r="G799" s="19"/>
      <c r="H799" s="8">
        <v>8</v>
      </c>
      <c r="I799" s="3" t="s">
        <v>147</v>
      </c>
      <c r="J799" s="1" t="s">
        <v>151</v>
      </c>
      <c r="K799" s="1" t="s">
        <v>152</v>
      </c>
      <c r="L799" s="9">
        <v>53</v>
      </c>
    </row>
    <row r="800" spans="1:12" x14ac:dyDescent="0.45">
      <c r="A800" s="15" t="s">
        <v>303</v>
      </c>
      <c r="B800" s="31" t="s">
        <v>207</v>
      </c>
      <c r="C800" s="8">
        <v>5</v>
      </c>
      <c r="D800" s="179" t="s">
        <v>147</v>
      </c>
      <c r="E800" s="1" t="s">
        <v>166</v>
      </c>
      <c r="F800" s="1" t="s">
        <v>160</v>
      </c>
      <c r="G800" s="9">
        <v>24</v>
      </c>
      <c r="H800" s="8">
        <v>3</v>
      </c>
      <c r="I800" s="3" t="s">
        <v>147</v>
      </c>
      <c r="K800" s="1" t="s">
        <v>152</v>
      </c>
      <c r="L800" s="9">
        <v>94</v>
      </c>
    </row>
    <row r="801" spans="1:12" x14ac:dyDescent="0.45">
      <c r="A801" s="15" t="s">
        <v>303</v>
      </c>
      <c r="B801" s="31" t="s">
        <v>207</v>
      </c>
      <c r="C801" s="8">
        <v>13</v>
      </c>
      <c r="D801" s="179" t="s">
        <v>147</v>
      </c>
      <c r="E801" s="1" t="s">
        <v>151</v>
      </c>
      <c r="G801" s="9">
        <v>11</v>
      </c>
      <c r="I801" s="3" t="s">
        <v>147</v>
      </c>
    </row>
    <row r="802" spans="1:12" x14ac:dyDescent="0.45">
      <c r="A802" s="15" t="s">
        <v>303</v>
      </c>
      <c r="B802" s="31" t="s">
        <v>207</v>
      </c>
      <c r="C802" s="8">
        <v>5</v>
      </c>
      <c r="D802" s="179">
        <v>11</v>
      </c>
      <c r="E802" s="1" t="s">
        <v>154</v>
      </c>
      <c r="F802" s="1" t="s">
        <v>161</v>
      </c>
      <c r="G802" s="9">
        <v>5</v>
      </c>
      <c r="H802" s="8">
        <v>18</v>
      </c>
      <c r="I802" s="3" t="s">
        <v>147</v>
      </c>
      <c r="J802" s="1" t="s">
        <v>160</v>
      </c>
      <c r="K802" s="1" t="s">
        <v>155</v>
      </c>
      <c r="L802" s="9" t="s">
        <v>152</v>
      </c>
    </row>
    <row r="803" spans="1:12" x14ac:dyDescent="0.45">
      <c r="A803" s="15" t="s">
        <v>303</v>
      </c>
      <c r="B803" s="31" t="s">
        <v>207</v>
      </c>
      <c r="C803" s="8" t="s">
        <v>183</v>
      </c>
      <c r="D803" s="179" t="s">
        <v>147</v>
      </c>
      <c r="E803" s="1" t="s">
        <v>167</v>
      </c>
      <c r="H803" s="8" t="s">
        <v>173</v>
      </c>
      <c r="I803" s="3" t="s">
        <v>147</v>
      </c>
    </row>
    <row r="804" spans="1:12" x14ac:dyDescent="0.45">
      <c r="A804" s="15" t="s">
        <v>303</v>
      </c>
      <c r="B804" s="31" t="s">
        <v>208</v>
      </c>
      <c r="C804" s="8">
        <v>17</v>
      </c>
      <c r="D804" s="179" t="s">
        <v>147</v>
      </c>
      <c r="E804" s="1" t="s">
        <v>148</v>
      </c>
      <c r="G804" s="9">
        <v>15</v>
      </c>
      <c r="H804" s="8">
        <v>8</v>
      </c>
      <c r="I804" s="3" t="s">
        <v>147</v>
      </c>
      <c r="J804" s="1" t="s">
        <v>149</v>
      </c>
      <c r="K804" s="1" t="s">
        <v>150</v>
      </c>
      <c r="L804" s="9">
        <v>97</v>
      </c>
    </row>
    <row r="805" spans="1:12" x14ac:dyDescent="0.45">
      <c r="A805" s="15" t="s">
        <v>303</v>
      </c>
      <c r="B805" s="31" t="s">
        <v>208</v>
      </c>
      <c r="D805" s="179" t="s">
        <v>147</v>
      </c>
      <c r="H805" s="8">
        <v>6</v>
      </c>
      <c r="I805" s="3" t="s">
        <v>147</v>
      </c>
      <c r="J805" s="1" t="s">
        <v>151</v>
      </c>
      <c r="K805" s="1" t="s">
        <v>152</v>
      </c>
      <c r="L805" s="9">
        <v>53</v>
      </c>
    </row>
    <row r="806" spans="1:12" x14ac:dyDescent="0.45">
      <c r="A806" s="15" t="s">
        <v>303</v>
      </c>
      <c r="B806" s="31" t="s">
        <v>208</v>
      </c>
      <c r="C806" s="8">
        <v>5</v>
      </c>
      <c r="D806" s="179" t="s">
        <v>147</v>
      </c>
      <c r="E806" s="1" t="s">
        <v>160</v>
      </c>
      <c r="F806" s="1" t="s">
        <v>151</v>
      </c>
      <c r="G806" s="9" t="s">
        <v>181</v>
      </c>
      <c r="H806" s="8">
        <v>3</v>
      </c>
      <c r="I806" s="3">
        <v>53</v>
      </c>
      <c r="J806" s="1" t="s">
        <v>154</v>
      </c>
      <c r="L806" s="9">
        <v>5</v>
      </c>
    </row>
    <row r="807" spans="1:12" x14ac:dyDescent="0.45">
      <c r="A807" s="15" t="s">
        <v>303</v>
      </c>
      <c r="B807" s="31" t="s">
        <v>208</v>
      </c>
      <c r="C807" s="8">
        <v>17</v>
      </c>
      <c r="D807" s="179" t="s">
        <v>147</v>
      </c>
      <c r="E807" s="1" t="s">
        <v>166</v>
      </c>
      <c r="F807" s="1" t="s">
        <v>150</v>
      </c>
      <c r="G807" s="9" t="s">
        <v>181</v>
      </c>
      <c r="I807" s="3" t="s">
        <v>147</v>
      </c>
    </row>
    <row r="808" spans="1:12" x14ac:dyDescent="0.45">
      <c r="A808" s="15" t="s">
        <v>303</v>
      </c>
      <c r="B808" s="31" t="s">
        <v>208</v>
      </c>
      <c r="C808" s="8">
        <v>9</v>
      </c>
      <c r="D808" s="179" t="s">
        <v>147</v>
      </c>
      <c r="G808" s="9" t="s">
        <v>156</v>
      </c>
      <c r="I808" s="3" t="s">
        <v>147</v>
      </c>
    </row>
    <row r="809" spans="1:12" x14ac:dyDescent="0.45">
      <c r="A809" s="15" t="s">
        <v>303</v>
      </c>
      <c r="B809" s="31" t="s">
        <v>208</v>
      </c>
      <c r="C809" s="8">
        <v>13</v>
      </c>
      <c r="D809" s="179" t="s">
        <v>147</v>
      </c>
      <c r="F809" s="1" t="s">
        <v>152</v>
      </c>
      <c r="G809" s="9">
        <v>58</v>
      </c>
      <c r="H809" s="8">
        <v>10</v>
      </c>
      <c r="I809" s="3" t="s">
        <v>147</v>
      </c>
      <c r="J809" s="1" t="s">
        <v>166</v>
      </c>
      <c r="K809" s="1" t="s">
        <v>154</v>
      </c>
      <c r="L809" s="9">
        <v>32</v>
      </c>
    </row>
    <row r="810" spans="1:12" x14ac:dyDescent="0.45">
      <c r="A810" s="15" t="s">
        <v>303</v>
      </c>
      <c r="B810" s="31" t="s">
        <v>208</v>
      </c>
      <c r="D810" s="179" t="s">
        <v>147</v>
      </c>
      <c r="H810" s="8">
        <v>6</v>
      </c>
      <c r="I810" s="3" t="s">
        <v>147</v>
      </c>
      <c r="J810" s="1" t="s">
        <v>151</v>
      </c>
      <c r="L810" s="9">
        <v>51</v>
      </c>
    </row>
    <row r="811" spans="1:12" x14ac:dyDescent="0.45">
      <c r="A811" s="15" t="s">
        <v>303</v>
      </c>
      <c r="B811" s="31" t="s">
        <v>208</v>
      </c>
      <c r="C811" s="8">
        <v>9</v>
      </c>
      <c r="D811" s="179" t="s">
        <v>147</v>
      </c>
      <c r="E811" s="1" t="s">
        <v>166</v>
      </c>
      <c r="F811" s="1" t="s">
        <v>155</v>
      </c>
      <c r="H811" s="8">
        <v>3</v>
      </c>
      <c r="I811" s="3">
        <v>51</v>
      </c>
      <c r="J811" s="1" t="s">
        <v>154</v>
      </c>
      <c r="K811" s="1" t="s">
        <v>161</v>
      </c>
      <c r="L811" s="9">
        <v>79</v>
      </c>
    </row>
    <row r="812" spans="1:12" x14ac:dyDescent="0.45">
      <c r="A812" s="15" t="s">
        <v>303</v>
      </c>
      <c r="B812" s="31" t="s">
        <v>208</v>
      </c>
      <c r="D812" s="179" t="s">
        <v>147</v>
      </c>
      <c r="I812" s="3" t="s">
        <v>147</v>
      </c>
    </row>
    <row r="813" spans="1:12" x14ac:dyDescent="0.45">
      <c r="A813" s="15" t="s">
        <v>303</v>
      </c>
      <c r="B813" s="31" t="s">
        <v>209</v>
      </c>
      <c r="C813" s="8">
        <v>9</v>
      </c>
      <c r="D813" s="179" t="s">
        <v>147</v>
      </c>
      <c r="E813" s="1" t="s">
        <v>149</v>
      </c>
      <c r="F813" s="1" t="s">
        <v>154</v>
      </c>
      <c r="G813" s="9">
        <v>32</v>
      </c>
      <c r="H813" s="8">
        <v>18</v>
      </c>
      <c r="I813" s="3" t="s">
        <v>147</v>
      </c>
      <c r="J813" s="1" t="s">
        <v>148</v>
      </c>
      <c r="L813" s="9">
        <v>67</v>
      </c>
    </row>
    <row r="814" spans="1:12" x14ac:dyDescent="0.45">
      <c r="A814" s="15" t="s">
        <v>303</v>
      </c>
      <c r="B814" s="31" t="s">
        <v>209</v>
      </c>
      <c r="C814" s="8">
        <v>13</v>
      </c>
      <c r="D814" s="179" t="s">
        <v>147</v>
      </c>
      <c r="E814" s="1" t="s">
        <v>151</v>
      </c>
      <c r="G814" s="9">
        <v>11</v>
      </c>
      <c r="I814" s="3" t="s">
        <v>147</v>
      </c>
    </row>
    <row r="815" spans="1:12" x14ac:dyDescent="0.45">
      <c r="A815" s="15" t="s">
        <v>303</v>
      </c>
      <c r="B815" s="31" t="s">
        <v>209</v>
      </c>
      <c r="C815" s="8">
        <v>5</v>
      </c>
      <c r="D815" s="179">
        <v>11</v>
      </c>
      <c r="E815" s="1" t="s">
        <v>154</v>
      </c>
      <c r="F815" s="1" t="s">
        <v>161</v>
      </c>
      <c r="G815" s="9">
        <v>99</v>
      </c>
      <c r="H815" s="8">
        <v>6</v>
      </c>
      <c r="I815" s="3" t="s">
        <v>147</v>
      </c>
      <c r="J815" s="1" t="s">
        <v>166</v>
      </c>
      <c r="K815" s="1" t="s">
        <v>155</v>
      </c>
    </row>
    <row r="816" spans="1:12" x14ac:dyDescent="0.45">
      <c r="A816" s="15" t="s">
        <v>303</v>
      </c>
      <c r="B816" s="31" t="s">
        <v>209</v>
      </c>
      <c r="D816" s="179" t="s">
        <v>147</v>
      </c>
      <c r="I816" s="3" t="s">
        <v>147</v>
      </c>
    </row>
    <row r="817" spans="1:12" x14ac:dyDescent="0.45">
      <c r="A817" s="15" t="s">
        <v>303</v>
      </c>
      <c r="B817" s="31" t="s">
        <v>210</v>
      </c>
      <c r="C817" s="8">
        <v>14</v>
      </c>
      <c r="D817" s="179" t="s">
        <v>147</v>
      </c>
      <c r="E817" s="1" t="s">
        <v>148</v>
      </c>
      <c r="G817" s="9">
        <v>66</v>
      </c>
      <c r="H817" s="8">
        <v>8</v>
      </c>
      <c r="I817" s="3" t="s">
        <v>147</v>
      </c>
      <c r="J817" s="1" t="s">
        <v>149</v>
      </c>
      <c r="K817" s="1" t="s">
        <v>154</v>
      </c>
      <c r="L817" s="9">
        <v>32</v>
      </c>
    </row>
    <row r="818" spans="1:12" x14ac:dyDescent="0.45">
      <c r="A818" s="15" t="s">
        <v>303</v>
      </c>
      <c r="B818" s="31" t="s">
        <v>210</v>
      </c>
      <c r="D818" s="179" t="s">
        <v>147</v>
      </c>
      <c r="H818" s="8">
        <v>6</v>
      </c>
      <c r="I818" s="3" t="s">
        <v>147</v>
      </c>
      <c r="J818" s="1" t="s">
        <v>151</v>
      </c>
      <c r="L818" s="9">
        <v>11</v>
      </c>
    </row>
    <row r="819" spans="1:12" x14ac:dyDescent="0.45">
      <c r="A819" s="15" t="s">
        <v>303</v>
      </c>
      <c r="B819" s="31" t="s">
        <v>210</v>
      </c>
      <c r="C819" s="8">
        <v>14</v>
      </c>
      <c r="D819" s="179" t="s">
        <v>147</v>
      </c>
      <c r="E819" s="1" t="s">
        <v>166</v>
      </c>
      <c r="F819" s="1" t="s">
        <v>155</v>
      </c>
      <c r="H819" s="8">
        <v>13</v>
      </c>
      <c r="I819" s="3">
        <v>11</v>
      </c>
      <c r="J819" s="1" t="s">
        <v>154</v>
      </c>
      <c r="K819" s="1" t="s">
        <v>161</v>
      </c>
      <c r="L819" s="9">
        <v>19</v>
      </c>
    </row>
    <row r="820" spans="1:12" x14ac:dyDescent="0.45">
      <c r="A820" s="15" t="s">
        <v>303</v>
      </c>
      <c r="B820" s="31" t="s">
        <v>210</v>
      </c>
      <c r="D820" s="179" t="s">
        <v>147</v>
      </c>
      <c r="I820" s="3" t="s">
        <v>147</v>
      </c>
    </row>
    <row r="821" spans="1:12" x14ac:dyDescent="0.45">
      <c r="A821" s="15" t="s">
        <v>303</v>
      </c>
      <c r="B821" s="31" t="s">
        <v>211</v>
      </c>
      <c r="C821" s="8">
        <v>9</v>
      </c>
      <c r="D821" s="179" t="s">
        <v>147</v>
      </c>
      <c r="E821" s="1" t="s">
        <v>149</v>
      </c>
      <c r="F821" s="1" t="s">
        <v>160</v>
      </c>
      <c r="G821" s="9">
        <v>36</v>
      </c>
      <c r="H821" s="8">
        <v>9</v>
      </c>
      <c r="I821" s="3" t="s">
        <v>147</v>
      </c>
      <c r="J821" s="1" t="s">
        <v>148</v>
      </c>
      <c r="L821" s="9">
        <v>67</v>
      </c>
    </row>
    <row r="822" spans="1:12" x14ac:dyDescent="0.45">
      <c r="A822" s="15" t="s">
        <v>303</v>
      </c>
      <c r="B822" s="31" t="s">
        <v>211</v>
      </c>
      <c r="C822" s="8">
        <v>13</v>
      </c>
      <c r="D822" s="179" t="s">
        <v>147</v>
      </c>
      <c r="E822" s="1" t="s">
        <v>151</v>
      </c>
      <c r="G822" s="9">
        <v>51</v>
      </c>
      <c r="I822" s="3" t="s">
        <v>147</v>
      </c>
    </row>
    <row r="823" spans="1:12" x14ac:dyDescent="0.45">
      <c r="A823" s="15" t="s">
        <v>303</v>
      </c>
      <c r="B823" s="31" t="s">
        <v>211</v>
      </c>
      <c r="C823" s="8">
        <v>2</v>
      </c>
      <c r="D823" s="179">
        <v>51</v>
      </c>
      <c r="E823" s="1" t="s">
        <v>154</v>
      </c>
      <c r="F823" s="1" t="s">
        <v>161</v>
      </c>
      <c r="G823" s="9">
        <v>7</v>
      </c>
      <c r="H823" s="8">
        <v>6</v>
      </c>
      <c r="I823" s="3" t="s">
        <v>147</v>
      </c>
      <c r="J823" s="1" t="s">
        <v>160</v>
      </c>
      <c r="K823" s="1" t="s">
        <v>155</v>
      </c>
      <c r="L823" s="9" t="s">
        <v>185</v>
      </c>
    </row>
    <row r="824" spans="1:12" x14ac:dyDescent="0.45">
      <c r="A824" s="15" t="s">
        <v>303</v>
      </c>
      <c r="B824" s="31" t="s">
        <v>211</v>
      </c>
      <c r="D824" s="179" t="s">
        <v>147</v>
      </c>
      <c r="I824" s="3" t="s">
        <v>147</v>
      </c>
    </row>
    <row r="825" spans="1:12" x14ac:dyDescent="0.45">
      <c r="A825" s="15" t="s">
        <v>303</v>
      </c>
      <c r="B825" s="31" t="s">
        <v>212</v>
      </c>
      <c r="C825" s="8">
        <v>2</v>
      </c>
      <c r="D825" s="179" t="s">
        <v>147</v>
      </c>
      <c r="E825" s="1" t="s">
        <v>148</v>
      </c>
      <c r="G825" s="9">
        <v>16</v>
      </c>
      <c r="H825" s="8">
        <v>10</v>
      </c>
      <c r="I825" s="3" t="s">
        <v>147</v>
      </c>
      <c r="J825" s="1" t="s">
        <v>149</v>
      </c>
      <c r="K825" s="1" t="s">
        <v>150</v>
      </c>
      <c r="L825" s="9">
        <v>98</v>
      </c>
    </row>
    <row r="826" spans="1:12" x14ac:dyDescent="0.45">
      <c r="A826" s="15" t="s">
        <v>303</v>
      </c>
      <c r="B826" s="31" t="s">
        <v>212</v>
      </c>
      <c r="D826" s="179" t="s">
        <v>147</v>
      </c>
      <c r="H826" s="8">
        <v>6</v>
      </c>
      <c r="I826" s="3" t="s">
        <v>147</v>
      </c>
      <c r="J826" s="1" t="s">
        <v>151</v>
      </c>
      <c r="L826" s="9" t="s">
        <v>169</v>
      </c>
    </row>
    <row r="827" spans="1:12" x14ac:dyDescent="0.45">
      <c r="A827" s="15" t="s">
        <v>303</v>
      </c>
      <c r="B827" s="31" t="s">
        <v>212</v>
      </c>
      <c r="D827" s="179" t="s">
        <v>147</v>
      </c>
      <c r="H827" s="8">
        <v>9</v>
      </c>
      <c r="I827" s="3" t="s">
        <v>169</v>
      </c>
      <c r="J827" s="1" t="s">
        <v>154</v>
      </c>
      <c r="K827" s="1" t="s">
        <v>155</v>
      </c>
      <c r="L827" s="9" t="s">
        <v>181</v>
      </c>
    </row>
    <row r="828" spans="1:12" x14ac:dyDescent="0.45">
      <c r="A828" s="15" t="s">
        <v>303</v>
      </c>
      <c r="B828" s="31" t="s">
        <v>212</v>
      </c>
      <c r="C828" s="8" t="s">
        <v>199</v>
      </c>
      <c r="D828" s="179" t="s">
        <v>147</v>
      </c>
      <c r="E828" s="1" t="s">
        <v>158</v>
      </c>
      <c r="H828" s="8" t="s">
        <v>187</v>
      </c>
      <c r="I828" s="3" t="s">
        <v>147</v>
      </c>
    </row>
    <row r="829" spans="1:12" x14ac:dyDescent="0.45">
      <c r="A829" s="15" t="s">
        <v>303</v>
      </c>
      <c r="B829" s="31" t="s">
        <v>212</v>
      </c>
      <c r="D829" s="179" t="s">
        <v>147</v>
      </c>
      <c r="I829" s="3" t="s">
        <v>147</v>
      </c>
    </row>
    <row r="830" spans="1:12" x14ac:dyDescent="0.45">
      <c r="A830" s="15" t="s">
        <v>303</v>
      </c>
      <c r="B830" s="31" t="s">
        <v>213</v>
      </c>
      <c r="C830" s="8">
        <v>2</v>
      </c>
      <c r="D830" s="179" t="s">
        <v>147</v>
      </c>
      <c r="E830" s="1" t="s">
        <v>148</v>
      </c>
      <c r="G830" s="9">
        <v>68</v>
      </c>
      <c r="H830" s="8">
        <v>8</v>
      </c>
      <c r="I830" s="3" t="s">
        <v>147</v>
      </c>
      <c r="J830" s="1" t="s">
        <v>149</v>
      </c>
      <c r="K830" s="1" t="s">
        <v>154</v>
      </c>
      <c r="L830" s="9">
        <v>32</v>
      </c>
    </row>
    <row r="831" spans="1:12" x14ac:dyDescent="0.45">
      <c r="A831" s="15" t="s">
        <v>303</v>
      </c>
      <c r="B831" s="31" t="s">
        <v>213</v>
      </c>
      <c r="D831" s="179" t="s">
        <v>147</v>
      </c>
      <c r="H831" s="8">
        <v>6</v>
      </c>
      <c r="I831" s="3" t="s">
        <v>147</v>
      </c>
      <c r="J831" s="1" t="s">
        <v>151</v>
      </c>
      <c r="L831" s="9" t="s">
        <v>169</v>
      </c>
    </row>
    <row r="832" spans="1:12" x14ac:dyDescent="0.45">
      <c r="A832" s="15" t="s">
        <v>303</v>
      </c>
      <c r="B832" s="31" t="s">
        <v>213</v>
      </c>
      <c r="D832" s="179" t="s">
        <v>147</v>
      </c>
      <c r="H832" s="8">
        <v>9</v>
      </c>
      <c r="I832" s="3" t="s">
        <v>169</v>
      </c>
      <c r="J832" s="1" t="s">
        <v>154</v>
      </c>
      <c r="K832" s="1" t="s">
        <v>161</v>
      </c>
      <c r="L832" s="9">
        <v>66</v>
      </c>
    </row>
    <row r="833" spans="1:12" x14ac:dyDescent="0.45">
      <c r="A833" s="15" t="s">
        <v>303</v>
      </c>
      <c r="B833" s="31" t="s">
        <v>213</v>
      </c>
      <c r="D833" s="179" t="s">
        <v>147</v>
      </c>
      <c r="I833" s="3" t="s">
        <v>147</v>
      </c>
    </row>
    <row r="834" spans="1:12" x14ac:dyDescent="0.45">
      <c r="A834" s="15" t="s">
        <v>303</v>
      </c>
      <c r="B834" s="31" t="s">
        <v>214</v>
      </c>
      <c r="C834" s="8">
        <v>5</v>
      </c>
      <c r="D834" s="179" t="s">
        <v>147</v>
      </c>
      <c r="E834" s="1" t="s">
        <v>149</v>
      </c>
      <c r="F834" s="1" t="s">
        <v>160</v>
      </c>
      <c r="G834" s="9">
        <v>83</v>
      </c>
      <c r="H834" s="8">
        <v>3</v>
      </c>
      <c r="I834" s="3" t="s">
        <v>147</v>
      </c>
      <c r="J834" s="1" t="s">
        <v>148</v>
      </c>
      <c r="L834" s="9">
        <v>83</v>
      </c>
    </row>
    <row r="835" spans="1:12" x14ac:dyDescent="0.45">
      <c r="A835" s="15" t="s">
        <v>303</v>
      </c>
      <c r="B835" s="31" t="s">
        <v>214</v>
      </c>
      <c r="C835" s="8">
        <v>13</v>
      </c>
      <c r="D835" s="179" t="s">
        <v>147</v>
      </c>
      <c r="E835" s="1" t="s">
        <v>151</v>
      </c>
      <c r="G835" s="9">
        <v>51</v>
      </c>
      <c r="I835" s="3" t="s">
        <v>147</v>
      </c>
    </row>
    <row r="836" spans="1:12" x14ac:dyDescent="0.45">
      <c r="A836" s="15" t="s">
        <v>303</v>
      </c>
      <c r="B836" s="31" t="s">
        <v>214</v>
      </c>
      <c r="C836" s="8">
        <v>9</v>
      </c>
      <c r="D836" s="179">
        <v>51</v>
      </c>
      <c r="E836" s="1" t="s">
        <v>154</v>
      </c>
      <c r="G836" s="9">
        <v>56</v>
      </c>
      <c r="H836" s="8">
        <v>3</v>
      </c>
      <c r="I836" s="3" t="s">
        <v>147</v>
      </c>
      <c r="J836" s="1" t="s">
        <v>166</v>
      </c>
      <c r="K836" s="1" t="s">
        <v>150</v>
      </c>
      <c r="L836" s="9">
        <v>75</v>
      </c>
    </row>
    <row r="837" spans="1:12" x14ac:dyDescent="0.45">
      <c r="A837" s="15" t="s">
        <v>303</v>
      </c>
      <c r="B837" s="31" t="s">
        <v>214</v>
      </c>
      <c r="D837" s="179" t="s">
        <v>147</v>
      </c>
      <c r="H837" s="8">
        <v>10</v>
      </c>
      <c r="I837" s="3" t="s">
        <v>147</v>
      </c>
      <c r="J837" s="1" t="s">
        <v>151</v>
      </c>
      <c r="K837" s="1" t="s">
        <v>152</v>
      </c>
      <c r="L837" s="9">
        <v>53</v>
      </c>
    </row>
    <row r="838" spans="1:12" x14ac:dyDescent="0.45">
      <c r="A838" s="15" t="s">
        <v>303</v>
      </c>
      <c r="B838" s="31" t="s">
        <v>214</v>
      </c>
      <c r="C838" s="8">
        <v>9</v>
      </c>
      <c r="D838" s="179" t="s">
        <v>147</v>
      </c>
      <c r="E838" s="1" t="s">
        <v>166</v>
      </c>
      <c r="F838" s="1" t="s">
        <v>155</v>
      </c>
      <c r="H838" s="8">
        <v>8</v>
      </c>
      <c r="I838" s="3">
        <v>53</v>
      </c>
      <c r="J838" s="1" t="s">
        <v>154</v>
      </c>
      <c r="K838" s="1" t="s">
        <v>161</v>
      </c>
      <c r="L838" s="9">
        <v>74</v>
      </c>
    </row>
    <row r="839" spans="1:12" x14ac:dyDescent="0.45">
      <c r="A839" s="15" t="s">
        <v>303</v>
      </c>
      <c r="B839" s="31" t="s">
        <v>214</v>
      </c>
      <c r="C839" s="8" t="s">
        <v>199</v>
      </c>
      <c r="D839" s="179" t="s">
        <v>147</v>
      </c>
      <c r="H839" s="8" t="s">
        <v>199</v>
      </c>
      <c r="I839" s="3" t="s">
        <v>147</v>
      </c>
      <c r="J839" s="1" t="s">
        <v>167</v>
      </c>
    </row>
    <row r="840" spans="1:12" x14ac:dyDescent="0.45">
      <c r="A840" s="15" t="s">
        <v>303</v>
      </c>
      <c r="B840" s="31" t="s">
        <v>214</v>
      </c>
      <c r="D840" s="179" t="s">
        <v>147</v>
      </c>
      <c r="I840" s="3" t="s">
        <v>147</v>
      </c>
    </row>
    <row r="841" spans="1:12" x14ac:dyDescent="0.45">
      <c r="A841" s="15" t="s">
        <v>303</v>
      </c>
      <c r="B841" s="31" t="s">
        <v>215</v>
      </c>
      <c r="C841" s="8">
        <v>8</v>
      </c>
      <c r="D841" s="179" t="s">
        <v>147</v>
      </c>
      <c r="E841" s="1" t="s">
        <v>149</v>
      </c>
      <c r="F841" s="1" t="s">
        <v>154</v>
      </c>
      <c r="G841" s="9">
        <v>33</v>
      </c>
      <c r="H841" s="8">
        <v>3</v>
      </c>
      <c r="I841" s="3" t="s">
        <v>147</v>
      </c>
      <c r="J841" s="1" t="s">
        <v>148</v>
      </c>
      <c r="L841" s="9">
        <v>89</v>
      </c>
    </row>
    <row r="842" spans="1:12" x14ac:dyDescent="0.45">
      <c r="A842" s="15" t="s">
        <v>303</v>
      </c>
      <c r="B842" s="31" t="s">
        <v>215</v>
      </c>
      <c r="C842" s="8">
        <v>13</v>
      </c>
      <c r="D842" s="179" t="s">
        <v>147</v>
      </c>
      <c r="E842" s="1" t="s">
        <v>151</v>
      </c>
      <c r="G842" s="9" t="s">
        <v>238</v>
      </c>
      <c r="I842" s="3" t="s">
        <v>147</v>
      </c>
    </row>
    <row r="843" spans="1:12" x14ac:dyDescent="0.45">
      <c r="A843" s="15" t="s">
        <v>303</v>
      </c>
      <c r="B843" s="31" t="s">
        <v>215</v>
      </c>
      <c r="C843" s="8">
        <v>5</v>
      </c>
      <c r="D843" s="179" t="s">
        <v>238</v>
      </c>
      <c r="E843" s="1" t="s">
        <v>154</v>
      </c>
      <c r="F843" s="1" t="s">
        <v>161</v>
      </c>
      <c r="G843" s="9">
        <v>65</v>
      </c>
      <c r="H843" s="8">
        <v>3</v>
      </c>
      <c r="I843" s="3" t="s">
        <v>147</v>
      </c>
      <c r="J843" s="1" t="s">
        <v>166</v>
      </c>
      <c r="K843" s="1" t="s">
        <v>155</v>
      </c>
    </row>
    <row r="844" spans="1:12" x14ac:dyDescent="0.45">
      <c r="A844" s="15" t="s">
        <v>303</v>
      </c>
      <c r="B844" s="31" t="s">
        <v>215</v>
      </c>
      <c r="C844" s="8">
        <v>5</v>
      </c>
      <c r="D844" s="179" t="s">
        <v>147</v>
      </c>
      <c r="E844" s="1" t="s">
        <v>201</v>
      </c>
      <c r="G844" s="9">
        <v>1</v>
      </c>
      <c r="I844" s="3" t="s">
        <v>147</v>
      </c>
    </row>
    <row r="845" spans="1:12" x14ac:dyDescent="0.45">
      <c r="A845" s="15" t="s">
        <v>303</v>
      </c>
      <c r="B845" s="31" t="s">
        <v>215</v>
      </c>
      <c r="D845" s="179" t="s">
        <v>147</v>
      </c>
      <c r="I845" s="3" t="s">
        <v>147</v>
      </c>
    </row>
    <row r="846" spans="1:12" x14ac:dyDescent="0.45">
      <c r="A846" s="15" t="s">
        <v>303</v>
      </c>
      <c r="B846" s="31" t="s">
        <v>216</v>
      </c>
      <c r="C846" s="8">
        <v>1</v>
      </c>
      <c r="D846" s="179" t="s">
        <v>147</v>
      </c>
      <c r="E846" s="1" t="s">
        <v>148</v>
      </c>
      <c r="G846" s="9">
        <v>96</v>
      </c>
      <c r="H846" s="8">
        <v>3</v>
      </c>
      <c r="I846" s="3" t="s">
        <v>147</v>
      </c>
      <c r="J846" s="1" t="s">
        <v>149</v>
      </c>
      <c r="K846" s="1" t="s">
        <v>160</v>
      </c>
      <c r="L846" s="9">
        <v>28</v>
      </c>
    </row>
    <row r="847" spans="1:12" x14ac:dyDescent="0.45">
      <c r="A847" s="15" t="s">
        <v>303</v>
      </c>
      <c r="B847" s="31" t="s">
        <v>216</v>
      </c>
      <c r="D847" s="179" t="s">
        <v>147</v>
      </c>
      <c r="H847" s="8">
        <v>6</v>
      </c>
      <c r="I847" s="3" t="s">
        <v>147</v>
      </c>
      <c r="J847" s="1" t="s">
        <v>151</v>
      </c>
      <c r="L847" s="9">
        <v>51</v>
      </c>
    </row>
    <row r="848" spans="1:12" x14ac:dyDescent="0.45">
      <c r="A848" s="15" t="s">
        <v>303</v>
      </c>
      <c r="B848" s="31" t="s">
        <v>216</v>
      </c>
      <c r="C848" s="8">
        <v>14</v>
      </c>
      <c r="D848" s="179" t="s">
        <v>147</v>
      </c>
      <c r="E848" s="1" t="s">
        <v>166</v>
      </c>
      <c r="F848" s="1" t="s">
        <v>155</v>
      </c>
      <c r="H848" s="8">
        <v>8</v>
      </c>
      <c r="I848" s="3">
        <v>51</v>
      </c>
      <c r="J848" s="1" t="s">
        <v>154</v>
      </c>
      <c r="K848" s="1" t="s">
        <v>161</v>
      </c>
      <c r="L848" s="9">
        <v>92</v>
      </c>
    </row>
    <row r="849" spans="1:12" x14ac:dyDescent="0.45">
      <c r="A849" s="15" t="s">
        <v>303</v>
      </c>
      <c r="B849" s="31" t="s">
        <v>216</v>
      </c>
      <c r="C849" s="8">
        <v>1</v>
      </c>
      <c r="D849" s="179" t="s">
        <v>147</v>
      </c>
      <c r="E849" s="1" t="s">
        <v>201</v>
      </c>
      <c r="G849" s="9">
        <v>5</v>
      </c>
      <c r="I849" s="3" t="s">
        <v>147</v>
      </c>
    </row>
    <row r="850" spans="1:12" x14ac:dyDescent="0.45">
      <c r="A850" s="15" t="s">
        <v>303</v>
      </c>
      <c r="B850" s="31" t="s">
        <v>217</v>
      </c>
      <c r="C850" s="8">
        <v>2</v>
      </c>
      <c r="D850" s="179" t="s">
        <v>147</v>
      </c>
      <c r="E850" s="1" t="s">
        <v>149</v>
      </c>
      <c r="F850" s="1" t="s">
        <v>160</v>
      </c>
      <c r="G850" s="9">
        <v>36</v>
      </c>
      <c r="H850" s="8">
        <v>13</v>
      </c>
      <c r="I850" s="3" t="s">
        <v>147</v>
      </c>
      <c r="J850" s="1" t="s">
        <v>148</v>
      </c>
      <c r="L850" s="9">
        <v>66</v>
      </c>
    </row>
    <row r="851" spans="1:12" x14ac:dyDescent="0.45">
      <c r="A851" s="15" t="s">
        <v>303</v>
      </c>
      <c r="B851" s="31" t="s">
        <v>217</v>
      </c>
      <c r="C851" s="8">
        <v>13</v>
      </c>
      <c r="D851" s="179" t="s">
        <v>147</v>
      </c>
      <c r="E851" s="1" t="s">
        <v>151</v>
      </c>
      <c r="G851" s="9" t="s">
        <v>169</v>
      </c>
      <c r="I851" s="3" t="s">
        <v>147</v>
      </c>
    </row>
    <row r="852" spans="1:12" x14ac:dyDescent="0.45">
      <c r="A852" s="15" t="s">
        <v>303</v>
      </c>
      <c r="B852" s="31" t="s">
        <v>217</v>
      </c>
      <c r="C852" s="8">
        <v>14</v>
      </c>
      <c r="D852" s="179" t="s">
        <v>169</v>
      </c>
      <c r="E852" s="1" t="s">
        <v>154</v>
      </c>
      <c r="F852" s="1" t="s">
        <v>161</v>
      </c>
      <c r="G852" s="9">
        <v>1</v>
      </c>
      <c r="H852" s="8">
        <v>18</v>
      </c>
      <c r="I852" s="3" t="s">
        <v>147</v>
      </c>
      <c r="J852" s="1" t="s">
        <v>160</v>
      </c>
      <c r="K852" s="1" t="s">
        <v>155</v>
      </c>
      <c r="L852" s="9" t="s">
        <v>181</v>
      </c>
    </row>
    <row r="853" spans="1:12" x14ac:dyDescent="0.45">
      <c r="A853" s="15" t="s">
        <v>303</v>
      </c>
      <c r="B853" s="31" t="s">
        <v>217</v>
      </c>
      <c r="C853" s="8">
        <v>9</v>
      </c>
      <c r="D853" s="179" t="s">
        <v>147</v>
      </c>
      <c r="E853" s="1" t="s">
        <v>201</v>
      </c>
      <c r="G853" s="9">
        <v>7</v>
      </c>
      <c r="I853" s="3" t="s">
        <v>147</v>
      </c>
    </row>
    <row r="854" spans="1:12" x14ac:dyDescent="0.45">
      <c r="A854" s="15" t="s">
        <v>303</v>
      </c>
      <c r="B854" s="31" t="s">
        <v>218</v>
      </c>
      <c r="C854" s="8">
        <v>13</v>
      </c>
      <c r="D854" s="179" t="s">
        <v>147</v>
      </c>
      <c r="E854" s="1" t="s">
        <v>148</v>
      </c>
      <c r="G854" s="9">
        <v>66</v>
      </c>
      <c r="H854" s="8">
        <v>3</v>
      </c>
      <c r="I854" s="3" t="s">
        <v>147</v>
      </c>
      <c r="J854" s="1" t="s">
        <v>149</v>
      </c>
      <c r="K854" s="1" t="s">
        <v>150</v>
      </c>
      <c r="L854" s="9" t="s">
        <v>172</v>
      </c>
    </row>
    <row r="855" spans="1:12" x14ac:dyDescent="0.45">
      <c r="A855" s="15" t="s">
        <v>303</v>
      </c>
      <c r="B855" s="31" t="s">
        <v>218</v>
      </c>
      <c r="D855" s="179" t="s">
        <v>147</v>
      </c>
      <c r="H855" s="8">
        <v>6</v>
      </c>
      <c r="I855" s="3" t="s">
        <v>147</v>
      </c>
      <c r="J855" s="1" t="s">
        <v>151</v>
      </c>
      <c r="L855" s="9">
        <v>51</v>
      </c>
    </row>
    <row r="856" spans="1:12" x14ac:dyDescent="0.45">
      <c r="A856" s="15" t="s">
        <v>303</v>
      </c>
      <c r="B856" s="31" t="s">
        <v>218</v>
      </c>
      <c r="C856" s="8">
        <v>13</v>
      </c>
      <c r="D856" s="179" t="s">
        <v>147</v>
      </c>
      <c r="E856" s="1" t="s">
        <v>166</v>
      </c>
      <c r="F856" s="1" t="s">
        <v>155</v>
      </c>
      <c r="H856" s="8">
        <v>8</v>
      </c>
      <c r="I856" s="3">
        <v>51</v>
      </c>
      <c r="J856" s="1" t="s">
        <v>154</v>
      </c>
      <c r="K856" s="1" t="s">
        <v>161</v>
      </c>
      <c r="L856" s="9">
        <v>17</v>
      </c>
    </row>
    <row r="857" spans="1:12" x14ac:dyDescent="0.45">
      <c r="A857" s="15" t="s">
        <v>303</v>
      </c>
      <c r="B857" s="31" t="s">
        <v>218</v>
      </c>
      <c r="C857" s="8">
        <v>7</v>
      </c>
      <c r="D857" s="179" t="s">
        <v>147</v>
      </c>
      <c r="E857" s="1" t="s">
        <v>201</v>
      </c>
      <c r="G857" s="9">
        <v>9</v>
      </c>
      <c r="I857" s="3" t="s">
        <v>147</v>
      </c>
    </row>
    <row r="858" spans="1:12" x14ac:dyDescent="0.45">
      <c r="A858" s="15" t="s">
        <v>303</v>
      </c>
      <c r="B858" s="31" t="s">
        <v>219</v>
      </c>
      <c r="D858" s="179" t="s">
        <v>147</v>
      </c>
      <c r="H858" s="8">
        <v>6</v>
      </c>
      <c r="I858" s="3" t="s">
        <v>147</v>
      </c>
      <c r="J858" s="1" t="s">
        <v>148</v>
      </c>
      <c r="K858" s="1" t="s">
        <v>155</v>
      </c>
      <c r="L858" s="9" t="s">
        <v>185</v>
      </c>
    </row>
    <row r="859" spans="1:12" x14ac:dyDescent="0.45">
      <c r="A859" s="15" t="s">
        <v>303</v>
      </c>
      <c r="B859" s="31" t="s">
        <v>219</v>
      </c>
      <c r="D859" s="179" t="s">
        <v>147</v>
      </c>
      <c r="I859" s="3" t="s">
        <v>147</v>
      </c>
    </row>
    <row r="860" spans="1:12" x14ac:dyDescent="0.45">
      <c r="A860" s="15" t="s">
        <v>303</v>
      </c>
      <c r="B860" s="31" t="s">
        <v>220</v>
      </c>
      <c r="C860" s="8">
        <v>9</v>
      </c>
      <c r="D860" s="179" t="s">
        <v>147</v>
      </c>
      <c r="E860" s="1" t="s">
        <v>148</v>
      </c>
      <c r="G860" s="9">
        <v>11</v>
      </c>
      <c r="H860" s="8">
        <v>10</v>
      </c>
      <c r="I860" s="3" t="s">
        <v>147</v>
      </c>
      <c r="J860" s="1" t="s">
        <v>149</v>
      </c>
      <c r="K860" s="1" t="s">
        <v>150</v>
      </c>
      <c r="L860" s="9">
        <v>77</v>
      </c>
    </row>
    <row r="861" spans="1:12" x14ac:dyDescent="0.45">
      <c r="A861" s="15" t="s">
        <v>303</v>
      </c>
      <c r="B861" s="31" t="s">
        <v>220</v>
      </c>
      <c r="D861" s="179" t="s">
        <v>147</v>
      </c>
      <c r="H861" s="8">
        <v>9</v>
      </c>
      <c r="I861" s="3" t="s">
        <v>147</v>
      </c>
      <c r="J861" s="1" t="s">
        <v>151</v>
      </c>
      <c r="K861" s="1" t="s">
        <v>152</v>
      </c>
      <c r="L861" s="9" t="s">
        <v>153</v>
      </c>
    </row>
    <row r="862" spans="1:12" x14ac:dyDescent="0.45">
      <c r="A862" s="15" t="s">
        <v>303</v>
      </c>
      <c r="B862" s="31" t="s">
        <v>220</v>
      </c>
      <c r="C862" s="8">
        <v>2</v>
      </c>
      <c r="D862" s="179" t="s">
        <v>147</v>
      </c>
      <c r="E862" s="1" t="s">
        <v>160</v>
      </c>
      <c r="F862" s="1" t="s">
        <v>161</v>
      </c>
      <c r="G862" s="9">
        <v>23</v>
      </c>
      <c r="H862" s="8">
        <v>8</v>
      </c>
      <c r="I862" s="3" t="s">
        <v>153</v>
      </c>
      <c r="J862" s="1" t="s">
        <v>154</v>
      </c>
      <c r="K862" s="1" t="s">
        <v>155</v>
      </c>
      <c r="L862" s="9">
        <v>5</v>
      </c>
    </row>
    <row r="863" spans="1:12" x14ac:dyDescent="0.45">
      <c r="A863" s="15" t="s">
        <v>303</v>
      </c>
      <c r="B863" s="31" t="s">
        <v>220</v>
      </c>
      <c r="C863" s="8" t="s">
        <v>173</v>
      </c>
      <c r="D863" s="179" t="s">
        <v>147</v>
      </c>
      <c r="E863" s="1" t="s">
        <v>164</v>
      </c>
      <c r="H863" s="8" t="s">
        <v>163</v>
      </c>
      <c r="I863" s="3" t="s">
        <v>147</v>
      </c>
    </row>
    <row r="864" spans="1:12" x14ac:dyDescent="0.45">
      <c r="A864" s="15" t="s">
        <v>303</v>
      </c>
      <c r="B864" s="31" t="s">
        <v>220</v>
      </c>
      <c r="D864" s="179" t="s">
        <v>147</v>
      </c>
      <c r="H864" s="8" t="s">
        <v>194</v>
      </c>
      <c r="I864" s="3" t="s">
        <v>147</v>
      </c>
    </row>
    <row r="865" spans="1:12" x14ac:dyDescent="0.45">
      <c r="A865" s="15" t="s">
        <v>303</v>
      </c>
      <c r="B865" s="31" t="s">
        <v>221</v>
      </c>
      <c r="C865" s="8">
        <v>9</v>
      </c>
      <c r="D865" s="179" t="s">
        <v>147</v>
      </c>
      <c r="E865" s="1" t="s">
        <v>148</v>
      </c>
      <c r="G865" s="9">
        <v>66</v>
      </c>
      <c r="H865" s="8">
        <v>10</v>
      </c>
      <c r="I865" s="3" t="s">
        <v>147</v>
      </c>
      <c r="J865" s="1" t="s">
        <v>149</v>
      </c>
      <c r="K865" s="1" t="s">
        <v>150</v>
      </c>
      <c r="L865" s="9">
        <v>78</v>
      </c>
    </row>
    <row r="866" spans="1:12" x14ac:dyDescent="0.45">
      <c r="A866" s="15" t="s">
        <v>303</v>
      </c>
      <c r="B866" s="31" t="s">
        <v>221</v>
      </c>
      <c r="D866" s="179" t="s">
        <v>147</v>
      </c>
      <c r="H866" s="8">
        <v>6</v>
      </c>
      <c r="I866" s="3" t="s">
        <v>147</v>
      </c>
      <c r="J866" s="1" t="s">
        <v>151</v>
      </c>
      <c r="K866" s="1" t="s">
        <v>152</v>
      </c>
      <c r="L866" s="9">
        <v>53</v>
      </c>
    </row>
    <row r="867" spans="1:12" x14ac:dyDescent="0.45">
      <c r="A867" s="15" t="s">
        <v>303</v>
      </c>
      <c r="B867" s="31" t="s">
        <v>221</v>
      </c>
      <c r="C867" s="8">
        <v>17</v>
      </c>
      <c r="D867" s="179" t="s">
        <v>147</v>
      </c>
      <c r="E867" s="1" t="s">
        <v>160</v>
      </c>
      <c r="F867" s="1" t="s">
        <v>161</v>
      </c>
      <c r="G867" s="9">
        <v>48</v>
      </c>
      <c r="H867" s="8">
        <v>9</v>
      </c>
      <c r="I867" s="3">
        <v>53</v>
      </c>
      <c r="J867" s="1" t="s">
        <v>154</v>
      </c>
      <c r="K867" s="1" t="s">
        <v>155</v>
      </c>
      <c r="L867" s="9">
        <v>5</v>
      </c>
    </row>
    <row r="868" spans="1:12" x14ac:dyDescent="0.45">
      <c r="A868" s="15" t="s">
        <v>303</v>
      </c>
      <c r="B868" s="31" t="s">
        <v>221</v>
      </c>
      <c r="C868" s="8" t="s">
        <v>173</v>
      </c>
      <c r="D868" s="179" t="s">
        <v>147</v>
      </c>
      <c r="E868" s="1" t="s">
        <v>164</v>
      </c>
      <c r="H868" s="8" t="s">
        <v>163</v>
      </c>
      <c r="I868" s="3" t="s">
        <v>147</v>
      </c>
    </row>
    <row r="869" spans="1:12" x14ac:dyDescent="0.45">
      <c r="A869" s="15" t="s">
        <v>303</v>
      </c>
      <c r="B869" s="31" t="s">
        <v>221</v>
      </c>
      <c r="D869" s="179" t="s">
        <v>147</v>
      </c>
      <c r="H869" s="8" t="s">
        <v>194</v>
      </c>
      <c r="I869" s="3" t="s">
        <v>147</v>
      </c>
    </row>
    <row r="870" spans="1:12" x14ac:dyDescent="0.45">
      <c r="A870" s="15" t="s">
        <v>303</v>
      </c>
      <c r="B870" s="31" t="s">
        <v>301</v>
      </c>
      <c r="C870" s="8">
        <v>9</v>
      </c>
      <c r="D870" s="179" t="s">
        <v>147</v>
      </c>
      <c r="E870" s="1" t="s">
        <v>148</v>
      </c>
      <c r="G870" s="9">
        <v>66</v>
      </c>
      <c r="H870" s="8">
        <v>10</v>
      </c>
      <c r="I870" s="3" t="s">
        <v>147</v>
      </c>
      <c r="J870" s="1" t="s">
        <v>149</v>
      </c>
      <c r="K870" s="1" t="s">
        <v>160</v>
      </c>
      <c r="L870" s="9">
        <v>83</v>
      </c>
    </row>
    <row r="871" spans="1:12" x14ac:dyDescent="0.45">
      <c r="A871" s="15" t="s">
        <v>303</v>
      </c>
      <c r="B871" s="31" t="s">
        <v>301</v>
      </c>
      <c r="D871" s="179" t="s">
        <v>147</v>
      </c>
      <c r="H871" s="8">
        <v>6</v>
      </c>
      <c r="I871" s="3" t="s">
        <v>147</v>
      </c>
      <c r="J871" s="1" t="s">
        <v>151</v>
      </c>
      <c r="L871" s="9" t="s">
        <v>176</v>
      </c>
    </row>
    <row r="872" spans="1:12" x14ac:dyDescent="0.45">
      <c r="A872" s="15" t="s">
        <v>303</v>
      </c>
      <c r="B872" s="31" t="s">
        <v>301</v>
      </c>
      <c r="C872" s="8">
        <v>17</v>
      </c>
      <c r="D872" s="179" t="s">
        <v>147</v>
      </c>
      <c r="E872" s="1" t="s">
        <v>160</v>
      </c>
      <c r="F872" s="1" t="s">
        <v>151</v>
      </c>
      <c r="G872" s="9" t="s">
        <v>156</v>
      </c>
      <c r="H872" s="8">
        <v>8</v>
      </c>
      <c r="I872" s="3" t="s">
        <v>176</v>
      </c>
      <c r="J872" s="1" t="s">
        <v>154</v>
      </c>
      <c r="L872" s="9">
        <v>6</v>
      </c>
    </row>
    <row r="873" spans="1:12" x14ac:dyDescent="0.45">
      <c r="A873" s="15" t="s">
        <v>303</v>
      </c>
      <c r="B873" s="31" t="s">
        <v>301</v>
      </c>
      <c r="C873" s="8">
        <v>9</v>
      </c>
      <c r="D873" s="179" t="s">
        <v>147</v>
      </c>
      <c r="E873" s="1" t="s">
        <v>166</v>
      </c>
      <c r="F873" s="1" t="s">
        <v>160</v>
      </c>
      <c r="G873" s="9">
        <v>98</v>
      </c>
      <c r="I873" s="3" t="s">
        <v>147</v>
      </c>
    </row>
    <row r="874" spans="1:12" x14ac:dyDescent="0.45">
      <c r="A874" s="15" t="s">
        <v>303</v>
      </c>
      <c r="B874" s="31" t="s">
        <v>301</v>
      </c>
      <c r="C874" s="8">
        <v>13</v>
      </c>
      <c r="D874" s="179" t="s">
        <v>147</v>
      </c>
      <c r="E874" s="1" t="s">
        <v>151</v>
      </c>
      <c r="G874" s="9">
        <v>51</v>
      </c>
      <c r="H874" s="8">
        <v>6</v>
      </c>
      <c r="I874" s="3" t="s">
        <v>147</v>
      </c>
      <c r="J874" s="1" t="s">
        <v>166</v>
      </c>
      <c r="K874" s="1" t="s">
        <v>155</v>
      </c>
    </row>
    <row r="875" spans="1:12" x14ac:dyDescent="0.45">
      <c r="A875" s="15" t="s">
        <v>303</v>
      </c>
      <c r="B875" s="31" t="s">
        <v>301</v>
      </c>
      <c r="C875" s="8">
        <v>2</v>
      </c>
      <c r="D875" s="179">
        <v>51</v>
      </c>
      <c r="E875" s="1" t="s">
        <v>154</v>
      </c>
      <c r="F875" s="1" t="s">
        <v>161</v>
      </c>
      <c r="G875" s="9">
        <v>93</v>
      </c>
      <c r="I875" s="3" t="s">
        <v>147</v>
      </c>
    </row>
    <row r="876" spans="1:12" x14ac:dyDescent="0.45">
      <c r="A876" s="15" t="s">
        <v>303</v>
      </c>
      <c r="B876" s="31" t="s">
        <v>301</v>
      </c>
      <c r="C876" s="8" t="s">
        <v>173</v>
      </c>
      <c r="D876" s="179" t="s">
        <v>147</v>
      </c>
      <c r="E876" s="1" t="s">
        <v>167</v>
      </c>
      <c r="H876" s="8" t="s">
        <v>163</v>
      </c>
      <c r="I876" s="3" t="s">
        <v>147</v>
      </c>
    </row>
    <row r="877" spans="1:12" x14ac:dyDescent="0.45">
      <c r="A877" s="15" t="s">
        <v>303</v>
      </c>
      <c r="B877" s="31" t="s">
        <v>305</v>
      </c>
      <c r="C877" s="8">
        <v>9</v>
      </c>
      <c r="D877" s="179" t="s">
        <v>147</v>
      </c>
      <c r="E877" s="1" t="s">
        <v>148</v>
      </c>
      <c r="F877" s="1" t="s">
        <v>161</v>
      </c>
      <c r="G877" s="9">
        <v>11</v>
      </c>
      <c r="I877" s="3" t="s">
        <v>147</v>
      </c>
    </row>
    <row r="878" spans="1:12" x14ac:dyDescent="0.45">
      <c r="A878" s="15" t="s">
        <v>303</v>
      </c>
      <c r="B878" s="31" t="s">
        <v>305</v>
      </c>
      <c r="C878" s="8" t="s">
        <v>173</v>
      </c>
      <c r="D878" s="179" t="s">
        <v>147</v>
      </c>
      <c r="E878" s="1" t="s">
        <v>190</v>
      </c>
      <c r="H878" s="8" t="s">
        <v>163</v>
      </c>
      <c r="I878" s="3" t="s">
        <v>147</v>
      </c>
    </row>
  </sheetData>
  <autoFilter ref="A1:L878" xr:uid="{1E8445B6-EFF5-4701-B6F6-6B8FA5E73AC7}"/>
  <mergeCells count="2">
    <mergeCell ref="V1:Z1"/>
    <mergeCell ref="AA1:AD1"/>
  </mergeCells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Sheet1</vt:lpstr>
      <vt:lpstr>Team1</vt:lpstr>
      <vt:lpstr>Team2</vt:lpstr>
      <vt:lpstr>Team1-2</vt:lpstr>
      <vt:lpstr>Team2-2</vt:lpstr>
      <vt:lpstr>Full Score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村上喬史</dc:creator>
  <cp:lastModifiedBy>喬史 村上</cp:lastModifiedBy>
  <dcterms:created xsi:type="dcterms:W3CDTF">2021-10-15T09:22:22Z</dcterms:created>
  <dcterms:modified xsi:type="dcterms:W3CDTF">2023-11-29T09:10:55Z</dcterms:modified>
</cp:coreProperties>
</file>