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7312A3AF-B5EB-41CE-BDE8-C339965FA675}" xr6:coauthVersionLast="47" xr6:coauthVersionMax="47" xr10:uidLastSave="{00000000-0000-0000-0000-000000000000}"/>
  <bookViews>
    <workbookView xWindow="-108" yWindow="-108" windowWidth="23256" windowHeight="12456" activeTab="5" xr2:uid="{1FE195F7-3946-494D-81A4-3189989DE827}"/>
  </bookViews>
  <sheets>
    <sheet name="Sheet1" sheetId="5" r:id="rId1"/>
    <sheet name="Team1" sheetId="23" r:id="rId2"/>
    <sheet name="Team2" sheetId="24" r:id="rId3"/>
    <sheet name="Team1-2" sheetId="25" r:id="rId4"/>
    <sheet name="Team2-2" sheetId="26" r:id="rId5"/>
    <sheet name="Full Score" sheetId="22" r:id="rId6"/>
  </sheets>
  <externalReferences>
    <externalReference r:id="rId7"/>
  </externalReferences>
  <definedNames>
    <definedName name="_xlnm._FilterDatabase" localSheetId="5" hidden="1">'Full Score'!$A$1:$L$272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2" l="1"/>
  <c r="N1" i="22"/>
  <c r="I2" i="25"/>
  <c r="Y19" i="26"/>
  <c r="X19" i="26"/>
  <c r="Y18" i="26"/>
  <c r="X18" i="26"/>
  <c r="Y17" i="26"/>
  <c r="X17" i="26"/>
  <c r="Y16" i="26"/>
  <c r="X16" i="26"/>
  <c r="Y15" i="26"/>
  <c r="X15" i="26"/>
  <c r="Y14" i="26"/>
  <c r="X14" i="26"/>
  <c r="Y13" i="26"/>
  <c r="X13" i="26"/>
  <c r="Y12" i="26"/>
  <c r="X12" i="26"/>
  <c r="Y11" i="26"/>
  <c r="X11" i="26"/>
  <c r="Y10" i="26"/>
  <c r="X10" i="26"/>
  <c r="Y9" i="26"/>
  <c r="X9" i="26"/>
  <c r="Y8" i="26"/>
  <c r="X8" i="26"/>
  <c r="J2" i="26"/>
  <c r="I2" i="26"/>
  <c r="H2" i="26"/>
  <c r="G2" i="26"/>
  <c r="F2" i="26"/>
  <c r="E2" i="26"/>
  <c r="D2" i="26"/>
  <c r="AG6" i="26"/>
  <c r="Y8" i="25"/>
  <c r="Y9" i="25"/>
  <c r="Y10" i="25"/>
  <c r="Y11" i="25"/>
  <c r="Y12" i="25"/>
  <c r="Y13" i="25"/>
  <c r="Y14" i="25"/>
  <c r="Y15" i="25"/>
  <c r="Y16" i="25"/>
  <c r="Y17" i="25"/>
  <c r="Y18" i="25"/>
  <c r="Y19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J2" i="25"/>
  <c r="H2" i="25"/>
  <c r="G2" i="25"/>
  <c r="F2" i="25"/>
  <c r="E2" i="25"/>
  <c r="D2" i="25"/>
  <c r="F7" i="24"/>
  <c r="F7" i="23"/>
  <c r="AE6" i="26" l="1"/>
  <c r="X23" i="26"/>
  <c r="AE4" i="26" s="1"/>
  <c r="AC6" i="26"/>
  <c r="AG6" i="25"/>
  <c r="X23" i="25"/>
  <c r="AE4" i="25" s="1"/>
  <c r="AE6" i="25"/>
  <c r="AC6" i="25"/>
  <c r="E7" i="24"/>
  <c r="D7" i="24"/>
  <c r="E7" i="23"/>
  <c r="D7" i="23"/>
  <c r="U8" i="23"/>
  <c r="V8" i="23"/>
  <c r="V8" i="24"/>
  <c r="U8" i="24"/>
  <c r="AC4" i="25" l="1"/>
  <c r="AG4" i="26"/>
  <c r="AC4" i="26"/>
  <c r="AG4" i="25"/>
  <c r="A1" i="24"/>
  <c r="A1" i="23"/>
  <c r="B5" i="24" l="1"/>
  <c r="C3" i="5"/>
  <c r="C2" i="5"/>
  <c r="B5" i="23" l="1"/>
  <c r="A36" i="5" l="1"/>
  <c r="A20" i="5"/>
  <c r="F7" i="5"/>
  <c r="F23" i="5"/>
  <c r="H3" i="5"/>
  <c r="H2" i="5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U23" i="5" l="1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J20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<sst xmlns="http://schemas.openxmlformats.org/spreadsheetml/2006/main" count="329" uniqueCount="149">
  <si>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</si>
  <si>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</si>
  <si>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</si>
  <si>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</si>
  <si>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</si>
  <si>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</si>
  <si>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</si>
  <si>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</si>
  <si>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</si>
  <si>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</si>
  <si>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</si>
  <si>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</si>
  <si>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</si>
  <si>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</si>
  <si>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</si>
  <si>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</si>
  <si>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</si>
  <si>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</si>
  <si>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</si>
  <si>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</si>
  <si>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</si>
  <si>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</si>
  <si>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</si>
  <si>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</si>
  <si>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</si>
  <si>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</si>
  <si>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</si>
  <si>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</si>
  <si>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</si>
  <si>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</si>
  <si>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</si>
  <si>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</si>
  <si>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</si>
  <si>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</si>
  <si>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</si>
  <si>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</si>
  <si>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</si>
  <si>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</si>
  <si>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</si>
  <si>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</si>
  <si>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</si>
  <si>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</si>
  <si>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</si>
  <si>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</si>
  <si>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</si>
  <si>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</si>
  <si>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</si>
  <si>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</si>
  <si>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</si>
  <si>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</si>
  <si>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</si>
  <si>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</si>
  <si>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</si>
  <si>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</si>
  <si>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</si>
  <si>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</si>
  <si>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</si>
  <si>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</si>
  <si>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</si>
  <si>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</si>
  <si>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</si>
  <si>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</si>
  <si>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</si>
  <si>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</si>
  <si>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</si>
  <si>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</si>
  <si>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</si>
  <si>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</si>
  <si>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</si>
  <si>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</si>
  <si>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</si>
  <si>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</si>
  <si>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</si>
  <si>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</si>
  <si>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</si>
  <si>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</si>
  <si>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</si>
  <si>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</si>
  <si>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</si>
  <si>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</si>
  <si>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</si>
  <si>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</si>
  <si>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</si>
  <si>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</si>
  <si>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</si>
  <si>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</si>
  <si>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</si>
  <si>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</si>
  <si>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</si>
  <si>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</si>
  <si>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</si>
  <si>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</si>
  <si>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</si>
  <si>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</si>
  <si>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</si>
  <si>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</si>
  <si>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</si>
  <si>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</si>
  <si>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</si>
  <si>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</si>
  <si>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</si>
  <si>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</si>
  <si>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</si>
  <si>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</si>
  <si>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</si>
  <si>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</si>
  <si>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</si>
  <si>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</si>
  <si>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</si>
  <si>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</si>
  <si>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</si>
  <si>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</si>
  <si>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Team1</t>
    <phoneticPr fontId="1"/>
  </si>
  <si>
    <t>Team2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</si>
  <si>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</si>
  <si>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</si>
  <si>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</si>
  <si>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</si>
  <si>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</si>
  <si>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</si>
  <si>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</si>
  <si>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</si>
  <si>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</si>
  <si>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</si>
  <si>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</si>
  <si>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</si>
  <si>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</si>
  <si>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</si>
  <si>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</si>
  <si>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</si>
  <si>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</si>
  <si>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Reception</t>
    <phoneticPr fontId="1"/>
  </si>
  <si>
    <t>M,O</t>
    <phoneticPr fontId="1"/>
  </si>
  <si>
    <t>Reception Result</t>
    <phoneticPr fontId="1"/>
  </si>
  <si>
    <t>Serve Course</t>
    <phoneticPr fontId="1"/>
  </si>
  <si>
    <t>LEFT</t>
    <phoneticPr fontId="1"/>
  </si>
  <si>
    <t>CENTER</t>
    <phoneticPr fontId="1"/>
  </si>
  <si>
    <t>RIGHT</t>
    <phoneticPr fontId="1"/>
  </si>
  <si>
    <t>success</t>
    <phoneticPr fontId="1"/>
  </si>
  <si>
    <t>a1</t>
    <phoneticPr fontId="1"/>
  </si>
  <si>
    <t>FRONT</t>
    <phoneticPr fontId="1"/>
  </si>
  <si>
    <t>c1</t>
    <phoneticPr fontId="1"/>
  </si>
  <si>
    <t>BACK</t>
    <phoneticPr fontId="1"/>
  </si>
  <si>
    <t>a2</t>
    <phoneticPr fontId="1"/>
  </si>
  <si>
    <t>c2</t>
    <phoneticPr fontId="1"/>
  </si>
  <si>
    <t>OPEN</t>
    <phoneticPr fontId="1"/>
  </si>
  <si>
    <t>c3</t>
    <phoneticPr fontId="1"/>
  </si>
  <si>
    <t>R</t>
    <phoneticPr fontId="1"/>
  </si>
  <si>
    <t>Break-ed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</si>
</sst>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9" fontId="6" fillId="5" borderId="36" xfId="1" applyFont="1" applyFill="1" applyBorder="1" applyAlignment="1">
      <alignment horizontal="center" vertical="center"/>
    </xf>
    <xf numFmtId="9" fontId="6" fillId="5" borderId="63" xfId="1" applyFont="1" applyFill="1" applyBorder="1" applyAlignment="1">
      <alignment horizontal="center" vertical="center"/>
    </xf>
    <xf numFmtId="9" fontId="6" fillId="6" borderId="36" xfId="1" applyFont="1" applyFill="1" applyBorder="1" applyAlignment="1">
      <alignment horizontal="center" vertical="center"/>
    </xf>
    <xf numFmtId="9" fontId="6" fillId="6" borderId="63" xfId="1" applyFont="1" applyFill="1" applyBorder="1" applyAlignment="1">
      <alignment horizontal="center" vertical="center"/>
    </xf>
    <xf numFmtId="9" fontId="6" fillId="7" borderId="36" xfId="1" applyFont="1" applyFill="1" applyBorder="1" applyAlignment="1">
      <alignment horizontal="center" vertical="center"/>
    </xf>
    <xf numFmtId="9" fontId="6" fillId="7" borderId="63" xfId="1" applyFont="1" applyFill="1" applyBorder="1" applyAlignment="1">
      <alignment horizontal="center" vertical="center"/>
    </xf>
    <xf numFmtId="9" fontId="6" fillId="5" borderId="64" xfId="1" applyFont="1" applyFill="1" applyBorder="1" applyAlignment="1">
      <alignment horizontal="center" vertical="center"/>
    </xf>
    <xf numFmtId="9" fontId="6" fillId="5" borderId="65" xfId="1" applyFont="1" applyFill="1" applyBorder="1" applyAlignment="1">
      <alignment horizontal="center" vertical="center"/>
    </xf>
    <xf numFmtId="9" fontId="6" fillId="6" borderId="64" xfId="1" applyFont="1" applyFill="1" applyBorder="1" applyAlignment="1">
      <alignment horizontal="center" vertical="center"/>
    </xf>
    <xf numFmtId="9" fontId="6" fillId="6" borderId="65" xfId="1" applyFont="1" applyFill="1" applyBorder="1" applyAlignment="1">
      <alignment horizontal="center" vertical="center"/>
    </xf>
    <xf numFmtId="9" fontId="6" fillId="7" borderId="64" xfId="1" applyFont="1" applyFill="1" applyBorder="1" applyAlignment="1">
      <alignment horizontal="center" vertical="center"/>
    </xf>
    <xf numFmtId="9" fontId="6" fillId="7" borderId="6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externalLink" Target="externalLinks/externalLink1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sharedStrings" Target="sharedString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Team1!$B$7:$B$99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Team1!$C$7:$C$99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Team1!$F$7:$F$99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'Team2-2'!$X$8:$X$12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20-4900-B119-D72E1662934C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'Team2-2'!$Y$8:$Y$12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E20-4900-B119-D72E1662934C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'Team2-2'!$X$13:$X$16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E20-4900-B119-D72E1662934C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'Team2-2'!$Y$13:$Y$16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E20-4900-B119-D72E1662934C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'Team2-2'!$X$17:$X$19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E20-4900-B119-D72E1662934C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'Team2-2'!$Y$17:$Y$19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E20-4900-B119-D72E1662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Team2!$C$7:$C$99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Team2!$F$7:$F$99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'Team1-2'!$D$2:$D$94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13-4741-A01B-DEB7F0FEE564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'Team1-2'!$E$2:$E$94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613-4741-A01B-DEB7F0FEE564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'Team1-2'!$F$2:$F$94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13-4741-A01B-DEB7F0FE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-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'Team1-2'!$G$2:$G$94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53-487B-98E4-0F81589C3BF0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'Team1-2'!$H$2:$H$94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53-487B-98E4-0F81589C3BF0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'Team1-2'!$I$2:$I$94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53-487B-98E4-0F81589C3BF0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'Team1-2'!$J$2:$J$94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53-487B-98E4-0F81589C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33976329167033"/>
          <c:y val="0.15232694072750111"/>
          <c:w val="0.21781049673623512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'Team1-2'!$X$8:$X$12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FE-4A4E-91AD-7AC18BB5A070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'Team1-2'!$Y$8:$Y$12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5FE-4A4E-91AD-7AC18BB5A070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'Team1-2'!$X$13:$X$16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5FE-4A4E-91AD-7AC18BB5A070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'Team1-2'!$Y$13:$Y$16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5FE-4A4E-91AD-7AC18BB5A070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'Team1-2'!$X$17:$X$19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E-4A4E-91AD-7AC18BB5A070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'Team1-2'!$Y$17:$Y$19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5FE-4A4E-91AD-7AC18BB5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'Team2-2'!$D$2:$D$94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C4-437F-8CC5-BC4975B7E51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'Team2-2'!$E$2:$E$94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C4-437F-8CC5-BC4975B7E51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'Team2-2'!$F$2:$F$94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C4-437F-8CC5-BC4975B7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C4-4126-9F91-D38DA3F33DD8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C4-4126-9F91-D38DA3F33DD8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C4-4126-9F91-D38DA3F33DD8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C4-4126-9F91-D38DA3F3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C2D248-6BC9-4464-B8F6-17223CC8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ED727C-F14A-423F-899C-B266C011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BFABE3-3D52-4982-8023-C91A027D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412CD8-88EB-4F8E-8597-7D25462B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6AEDB-7EF6-427C-A7F1-D85EC948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453A8-CC94-4EEF-9B48-EB946B77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22</xdr:row>
      <xdr:rowOff>207645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kac\OneDrive\&#12487;&#12473;&#12463;&#12488;&#12483;&#12503;\Volleyball\2023.9%20OQT2024\OQT%20Japan%20Full%20Score.xlsx" TargetMode="External"/><Relationship Id="rId1" Type="http://schemas.openxmlformats.org/officeDocument/2006/relationships/externalLinkPath" Target="OQT%20Japan%20Full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eam1"/>
      <sheetName val="Sheet2"/>
      <sheetName val="Full Score"/>
    </sheetNames>
    <sheetDataSet>
      <sheetData sheetId="0"/>
      <sheetData sheetId="1"/>
      <sheetData sheetId="2">
        <row r="3">
          <cell r="B3">
            <v>0.5</v>
          </cell>
          <cell r="C3">
            <v>8.5</v>
          </cell>
          <cell r="D3">
            <v>0</v>
          </cell>
          <cell r="E3">
            <v>0</v>
          </cell>
          <cell r="F3">
            <v>0</v>
          </cell>
        </row>
        <row r="4">
          <cell r="B4">
            <v>1.5</v>
          </cell>
          <cell r="C4">
            <v>8.5</v>
          </cell>
          <cell r="D4">
            <v>0</v>
          </cell>
          <cell r="E4">
            <v>0</v>
          </cell>
          <cell r="F4">
            <v>0</v>
          </cell>
        </row>
        <row r="5">
          <cell r="B5">
            <v>2.5</v>
          </cell>
          <cell r="C5">
            <v>8.5</v>
          </cell>
          <cell r="D5">
            <v>0</v>
          </cell>
          <cell r="E5">
            <v>0</v>
          </cell>
          <cell r="F5">
            <v>0</v>
          </cell>
        </row>
        <row r="6">
          <cell r="B6">
            <v>0.5</v>
          </cell>
          <cell r="C6">
            <v>7.5</v>
          </cell>
          <cell r="D6">
            <v>0</v>
          </cell>
          <cell r="E6">
            <v>0</v>
          </cell>
          <cell r="F6">
            <v>0</v>
          </cell>
        </row>
        <row r="7">
          <cell r="B7">
            <v>1.5</v>
          </cell>
          <cell r="C7">
            <v>7.5</v>
          </cell>
          <cell r="D7">
            <v>0</v>
          </cell>
          <cell r="E7">
            <v>0</v>
          </cell>
          <cell r="F7">
            <v>1</v>
          </cell>
        </row>
        <row r="8">
          <cell r="B8">
            <v>2.5</v>
          </cell>
          <cell r="C8">
            <v>7.5</v>
          </cell>
          <cell r="D8">
            <v>0</v>
          </cell>
          <cell r="E8">
            <v>0</v>
          </cell>
          <cell r="F8">
            <v>0</v>
          </cell>
        </row>
        <row r="9">
          <cell r="B9">
            <v>0.5</v>
          </cell>
          <cell r="C9">
            <v>6.5</v>
          </cell>
          <cell r="D9">
            <v>0</v>
          </cell>
          <cell r="E9">
            <v>0</v>
          </cell>
          <cell r="F9">
            <v>0</v>
          </cell>
          <cell r="S9">
            <v>8.5</v>
          </cell>
          <cell r="T9">
            <v>0.5</v>
          </cell>
          <cell r="U9">
            <v>62</v>
          </cell>
          <cell r="V9">
            <v>29</v>
          </cell>
        </row>
        <row r="10">
          <cell r="B10">
            <v>1.5</v>
          </cell>
          <cell r="C10">
            <v>6.5</v>
          </cell>
          <cell r="D10">
            <v>0</v>
          </cell>
          <cell r="E10">
            <v>0</v>
          </cell>
          <cell r="F10">
            <v>0</v>
          </cell>
          <cell r="S10">
            <v>5.5</v>
          </cell>
          <cell r="T10">
            <v>0.5</v>
          </cell>
          <cell r="U10">
            <v>13</v>
          </cell>
          <cell r="V10">
            <v>7</v>
          </cell>
        </row>
        <row r="11">
          <cell r="B11">
            <v>2.5</v>
          </cell>
          <cell r="C11">
            <v>6.5</v>
          </cell>
          <cell r="D11">
            <v>0</v>
          </cell>
          <cell r="E11">
            <v>0</v>
          </cell>
          <cell r="F11">
            <v>0</v>
          </cell>
          <cell r="S11">
            <v>4.5</v>
          </cell>
          <cell r="T11">
            <v>0.5</v>
          </cell>
          <cell r="U11">
            <v>16</v>
          </cell>
          <cell r="V11">
            <v>10</v>
          </cell>
        </row>
        <row r="12">
          <cell r="B12">
            <v>3.5</v>
          </cell>
          <cell r="C12">
            <v>8.5</v>
          </cell>
          <cell r="D12">
            <v>0</v>
          </cell>
          <cell r="E12">
            <v>0</v>
          </cell>
          <cell r="F12">
            <v>0</v>
          </cell>
          <cell r="S12">
            <v>2.5</v>
          </cell>
          <cell r="T12">
            <v>0.5</v>
          </cell>
          <cell r="U12">
            <v>0</v>
          </cell>
          <cell r="V12">
            <v>0</v>
          </cell>
        </row>
        <row r="13">
          <cell r="B13">
            <v>4.5</v>
          </cell>
          <cell r="C13">
            <v>8.5</v>
          </cell>
          <cell r="D13">
            <v>0</v>
          </cell>
          <cell r="E13">
            <v>0</v>
          </cell>
          <cell r="F13">
            <v>1</v>
          </cell>
          <cell r="S13">
            <v>0.5</v>
          </cell>
          <cell r="T13">
            <v>0.5</v>
          </cell>
          <cell r="U13">
            <v>31</v>
          </cell>
          <cell r="V13">
            <v>22</v>
          </cell>
        </row>
        <row r="14">
          <cell r="B14">
            <v>5.5</v>
          </cell>
          <cell r="C14">
            <v>8.5</v>
          </cell>
          <cell r="D14">
            <v>0</v>
          </cell>
          <cell r="E14">
            <v>0</v>
          </cell>
          <cell r="F14">
            <v>0</v>
          </cell>
          <cell r="S14">
            <v>5.5</v>
          </cell>
          <cell r="T14">
            <v>2.5</v>
          </cell>
          <cell r="U14">
            <v>17</v>
          </cell>
          <cell r="V14">
            <v>12</v>
          </cell>
        </row>
        <row r="15">
          <cell r="B15">
            <v>3.5</v>
          </cell>
          <cell r="C15">
            <v>7.5</v>
          </cell>
          <cell r="D15">
            <v>0</v>
          </cell>
          <cell r="E15">
            <v>0</v>
          </cell>
          <cell r="F15">
            <v>0</v>
          </cell>
          <cell r="S15">
            <v>4.5</v>
          </cell>
          <cell r="T15">
            <v>2.5</v>
          </cell>
          <cell r="U15">
            <v>10</v>
          </cell>
          <cell r="V15">
            <v>8</v>
          </cell>
        </row>
        <row r="16">
          <cell r="B16">
            <v>4.5</v>
          </cell>
          <cell r="C16">
            <v>7.5</v>
          </cell>
          <cell r="D16">
            <v>0</v>
          </cell>
          <cell r="E16">
            <v>0</v>
          </cell>
          <cell r="F16">
            <v>0</v>
          </cell>
          <cell r="S16">
            <v>2.5</v>
          </cell>
          <cell r="T16">
            <v>2.5</v>
          </cell>
          <cell r="U16">
            <v>3</v>
          </cell>
          <cell r="V16">
            <v>3</v>
          </cell>
        </row>
        <row r="17">
          <cell r="B17">
            <v>5.5</v>
          </cell>
          <cell r="C17">
            <v>7.5</v>
          </cell>
          <cell r="D17">
            <v>0</v>
          </cell>
          <cell r="E17">
            <v>0</v>
          </cell>
          <cell r="F17">
            <v>0</v>
          </cell>
          <cell r="S17">
            <v>0.5</v>
          </cell>
          <cell r="T17">
            <v>2.5</v>
          </cell>
          <cell r="U17">
            <v>23</v>
          </cell>
          <cell r="V17">
            <v>13</v>
          </cell>
        </row>
        <row r="18">
          <cell r="B18">
            <v>3.5</v>
          </cell>
          <cell r="C18">
            <v>6.5</v>
          </cell>
          <cell r="D18">
            <v>0</v>
          </cell>
          <cell r="E18">
            <v>0</v>
          </cell>
          <cell r="F18">
            <v>0</v>
          </cell>
          <cell r="S18">
            <v>8.5</v>
          </cell>
          <cell r="T18">
            <v>4</v>
          </cell>
          <cell r="U18">
            <v>18</v>
          </cell>
          <cell r="V18">
            <v>6</v>
          </cell>
        </row>
        <row r="19">
          <cell r="B19">
            <v>4.5</v>
          </cell>
          <cell r="C19">
            <v>6.5</v>
          </cell>
          <cell r="D19">
            <v>0</v>
          </cell>
          <cell r="E19">
            <v>0</v>
          </cell>
          <cell r="F19">
            <v>0</v>
          </cell>
          <cell r="S19">
            <v>4.5</v>
          </cell>
          <cell r="T19">
            <v>4</v>
          </cell>
          <cell r="U19">
            <v>2</v>
          </cell>
          <cell r="V19">
            <v>0</v>
          </cell>
        </row>
        <row r="20">
          <cell r="B20">
            <v>5.5</v>
          </cell>
          <cell r="C20">
            <v>6.5</v>
          </cell>
          <cell r="D20">
            <v>0</v>
          </cell>
          <cell r="E20">
            <v>0</v>
          </cell>
          <cell r="F20">
            <v>0</v>
          </cell>
          <cell r="S20">
            <v>0.5</v>
          </cell>
          <cell r="T20">
            <v>4</v>
          </cell>
          <cell r="U20">
            <v>16</v>
          </cell>
          <cell r="V20">
            <v>7</v>
          </cell>
        </row>
        <row r="21">
          <cell r="B21">
            <v>6.5</v>
          </cell>
          <cell r="C21">
            <v>8.5</v>
          </cell>
          <cell r="D21">
            <v>0</v>
          </cell>
          <cell r="E21">
            <v>0</v>
          </cell>
          <cell r="F21">
            <v>0</v>
          </cell>
        </row>
        <row r="22">
          <cell r="B22">
            <v>7.5</v>
          </cell>
          <cell r="C22">
            <v>8.5</v>
          </cell>
          <cell r="D22">
            <v>0</v>
          </cell>
          <cell r="E22">
            <v>0</v>
          </cell>
          <cell r="F22">
            <v>0</v>
          </cell>
        </row>
        <row r="23">
          <cell r="B23">
            <v>8.5</v>
          </cell>
          <cell r="C23">
            <v>8.5</v>
          </cell>
          <cell r="D23">
            <v>0</v>
          </cell>
          <cell r="E23">
            <v>0</v>
          </cell>
          <cell r="F23">
            <v>0</v>
          </cell>
        </row>
        <row r="24">
          <cell r="B24">
            <v>6.5</v>
          </cell>
          <cell r="C24">
            <v>7.5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7.5</v>
          </cell>
          <cell r="C25">
            <v>7.5</v>
          </cell>
          <cell r="D25">
            <v>0</v>
          </cell>
          <cell r="E25">
            <v>0</v>
          </cell>
          <cell r="F25">
            <v>0</v>
          </cell>
        </row>
        <row r="26">
          <cell r="B26">
            <v>8.5</v>
          </cell>
          <cell r="C26">
            <v>7.5</v>
          </cell>
          <cell r="D26">
            <v>0</v>
          </cell>
          <cell r="E26">
            <v>0</v>
          </cell>
          <cell r="F26">
            <v>0</v>
          </cell>
        </row>
        <row r="27">
          <cell r="B27">
            <v>6.5</v>
          </cell>
          <cell r="C27">
            <v>6.5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7.5</v>
          </cell>
          <cell r="C28">
            <v>6.5</v>
          </cell>
          <cell r="D28">
            <v>0</v>
          </cell>
          <cell r="E28">
            <v>0</v>
          </cell>
          <cell r="F28">
            <v>0</v>
          </cell>
        </row>
        <row r="29">
          <cell r="B29">
            <v>8.5</v>
          </cell>
          <cell r="C29">
            <v>6.5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0.5</v>
          </cell>
          <cell r="C30">
            <v>5.5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1.5</v>
          </cell>
          <cell r="C31">
            <v>5.5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2.5</v>
          </cell>
          <cell r="C32">
            <v>5.5</v>
          </cell>
          <cell r="D32">
            <v>0</v>
          </cell>
          <cell r="E32">
            <v>0</v>
          </cell>
          <cell r="F32">
            <v>0</v>
          </cell>
        </row>
        <row r="33">
          <cell r="B33">
            <v>0.5</v>
          </cell>
          <cell r="C33">
            <v>4.5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1.5</v>
          </cell>
          <cell r="C34">
            <v>4.5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2.5</v>
          </cell>
          <cell r="C35">
            <v>4.5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0.5</v>
          </cell>
          <cell r="C36">
            <v>3.5</v>
          </cell>
          <cell r="D36">
            <v>0</v>
          </cell>
          <cell r="E36">
            <v>1</v>
          </cell>
          <cell r="F36">
            <v>1</v>
          </cell>
        </row>
        <row r="37">
          <cell r="B37">
            <v>1.5</v>
          </cell>
          <cell r="C37">
            <v>3.5</v>
          </cell>
          <cell r="D37">
            <v>0</v>
          </cell>
          <cell r="E37">
            <v>2</v>
          </cell>
          <cell r="F37">
            <v>0</v>
          </cell>
        </row>
        <row r="38">
          <cell r="B38">
            <v>2.5</v>
          </cell>
          <cell r="C38">
            <v>3.5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3.5</v>
          </cell>
          <cell r="C39">
            <v>5.5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4.5</v>
          </cell>
          <cell r="C40">
            <v>5.5</v>
          </cell>
          <cell r="D40">
            <v>0</v>
          </cell>
          <cell r="E40">
            <v>0</v>
          </cell>
          <cell r="F40">
            <v>0</v>
          </cell>
        </row>
        <row r="41">
          <cell r="B41">
            <v>5.5</v>
          </cell>
          <cell r="C41">
            <v>5.5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3.5</v>
          </cell>
          <cell r="C42">
            <v>4.5</v>
          </cell>
          <cell r="D42">
            <v>0</v>
          </cell>
          <cell r="E42">
            <v>0</v>
          </cell>
          <cell r="F42">
            <v>0</v>
          </cell>
        </row>
        <row r="43">
          <cell r="B43">
            <v>4.5</v>
          </cell>
          <cell r="C43">
            <v>4.5</v>
          </cell>
          <cell r="D43">
            <v>0</v>
          </cell>
          <cell r="E43">
            <v>0</v>
          </cell>
          <cell r="F43">
            <v>3</v>
          </cell>
        </row>
        <row r="44">
          <cell r="B44">
            <v>5.5</v>
          </cell>
          <cell r="C44">
            <v>4.5</v>
          </cell>
          <cell r="D44">
            <v>0</v>
          </cell>
          <cell r="E44">
            <v>0</v>
          </cell>
          <cell r="F44">
            <v>0</v>
          </cell>
        </row>
        <row r="45">
          <cell r="B45">
            <v>3.5</v>
          </cell>
          <cell r="C45">
            <v>3.5</v>
          </cell>
          <cell r="D45">
            <v>0</v>
          </cell>
          <cell r="E45">
            <v>4</v>
          </cell>
          <cell r="F45">
            <v>0</v>
          </cell>
        </row>
        <row r="46">
          <cell r="B46">
            <v>4.5</v>
          </cell>
          <cell r="C46">
            <v>3.5</v>
          </cell>
          <cell r="D46">
            <v>0</v>
          </cell>
          <cell r="E46">
            <v>5</v>
          </cell>
          <cell r="F46">
            <v>1</v>
          </cell>
        </row>
        <row r="47">
          <cell r="B47">
            <v>5.5</v>
          </cell>
          <cell r="C47">
            <v>3.5</v>
          </cell>
          <cell r="D47">
            <v>0</v>
          </cell>
          <cell r="E47">
            <v>2</v>
          </cell>
          <cell r="F47">
            <v>0</v>
          </cell>
        </row>
        <row r="48">
          <cell r="B48">
            <v>6.5</v>
          </cell>
          <cell r="C48">
            <v>5.5</v>
          </cell>
          <cell r="D48">
            <v>0</v>
          </cell>
          <cell r="E48">
            <v>0</v>
          </cell>
          <cell r="F48">
            <v>0</v>
          </cell>
        </row>
        <row r="49">
          <cell r="B49">
            <v>7.5</v>
          </cell>
          <cell r="C49">
            <v>5.5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8.5</v>
          </cell>
          <cell r="C50">
            <v>5.5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6.5</v>
          </cell>
          <cell r="C51">
            <v>4.5</v>
          </cell>
          <cell r="D51">
            <v>0</v>
          </cell>
          <cell r="E51">
            <v>0</v>
          </cell>
          <cell r="F51">
            <v>0</v>
          </cell>
        </row>
        <row r="52">
          <cell r="B52">
            <v>7.5</v>
          </cell>
          <cell r="C52">
            <v>4.5</v>
          </cell>
          <cell r="D52">
            <v>0</v>
          </cell>
          <cell r="E52">
            <v>0</v>
          </cell>
          <cell r="F52">
            <v>1</v>
          </cell>
        </row>
        <row r="53">
          <cell r="B53">
            <v>8.5</v>
          </cell>
          <cell r="C53">
            <v>4.5</v>
          </cell>
          <cell r="D53">
            <v>0</v>
          </cell>
          <cell r="E53">
            <v>0</v>
          </cell>
          <cell r="F53">
            <v>0</v>
          </cell>
        </row>
        <row r="54">
          <cell r="B54">
            <v>6.5</v>
          </cell>
          <cell r="C54">
            <v>3.5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7.5</v>
          </cell>
          <cell r="C55">
            <v>3.5</v>
          </cell>
          <cell r="D55">
            <v>0</v>
          </cell>
          <cell r="E55">
            <v>0</v>
          </cell>
          <cell r="F55">
            <v>1</v>
          </cell>
        </row>
        <row r="56">
          <cell r="B56">
            <v>8.5</v>
          </cell>
          <cell r="C56">
            <v>3.5</v>
          </cell>
          <cell r="D56">
            <v>0</v>
          </cell>
          <cell r="E56">
            <v>0</v>
          </cell>
          <cell r="F56">
            <v>0</v>
          </cell>
        </row>
        <row r="57">
          <cell r="B57">
            <v>0.5</v>
          </cell>
          <cell r="C57">
            <v>2.5</v>
          </cell>
          <cell r="D57">
            <v>0</v>
          </cell>
          <cell r="E57">
            <v>0</v>
          </cell>
          <cell r="F57">
            <v>0</v>
          </cell>
        </row>
        <row r="58">
          <cell r="B58">
            <v>1.5</v>
          </cell>
          <cell r="C58">
            <v>2.5</v>
          </cell>
          <cell r="D58">
            <v>0</v>
          </cell>
          <cell r="E58">
            <v>3</v>
          </cell>
          <cell r="F58">
            <v>0</v>
          </cell>
        </row>
        <row r="59">
          <cell r="B59">
            <v>2.5</v>
          </cell>
          <cell r="C59">
            <v>2.5</v>
          </cell>
          <cell r="D59">
            <v>0</v>
          </cell>
          <cell r="E59">
            <v>0</v>
          </cell>
          <cell r="F59">
            <v>0</v>
          </cell>
        </row>
        <row r="60">
          <cell r="B60">
            <v>0.5</v>
          </cell>
          <cell r="C60">
            <v>1.5</v>
          </cell>
          <cell r="D60">
            <v>0</v>
          </cell>
          <cell r="E60">
            <v>1</v>
          </cell>
          <cell r="F60">
            <v>0</v>
          </cell>
        </row>
        <row r="61">
          <cell r="B61">
            <v>1.5</v>
          </cell>
          <cell r="C61">
            <v>1.5</v>
          </cell>
          <cell r="D61">
            <v>0</v>
          </cell>
          <cell r="E61">
            <v>0</v>
          </cell>
          <cell r="F61">
            <v>1</v>
          </cell>
        </row>
        <row r="62">
          <cell r="B62">
            <v>2.5</v>
          </cell>
          <cell r="C62">
            <v>1.5</v>
          </cell>
          <cell r="D62">
            <v>0</v>
          </cell>
          <cell r="E62">
            <v>0</v>
          </cell>
          <cell r="F62">
            <v>0</v>
          </cell>
        </row>
        <row r="63">
          <cell r="B63">
            <v>0.5</v>
          </cell>
          <cell r="C63">
            <v>0.5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1.5</v>
          </cell>
          <cell r="C64">
            <v>0.5</v>
          </cell>
          <cell r="D64">
            <v>0</v>
          </cell>
          <cell r="E64">
            <v>2</v>
          </cell>
          <cell r="F64">
            <v>0</v>
          </cell>
        </row>
        <row r="65">
          <cell r="B65">
            <v>2.5</v>
          </cell>
          <cell r="C65">
            <v>0.5</v>
          </cell>
          <cell r="D65">
            <v>1</v>
          </cell>
          <cell r="E65">
            <v>0</v>
          </cell>
          <cell r="F65">
            <v>0</v>
          </cell>
        </row>
        <row r="66">
          <cell r="B66">
            <v>3.5</v>
          </cell>
          <cell r="C66">
            <v>2.5</v>
          </cell>
          <cell r="D66">
            <v>6</v>
          </cell>
          <cell r="E66">
            <v>0</v>
          </cell>
          <cell r="F66">
            <v>0</v>
          </cell>
        </row>
        <row r="67">
          <cell r="B67">
            <v>4.5</v>
          </cell>
          <cell r="C67">
            <v>2.5</v>
          </cell>
          <cell r="D67">
            <v>1</v>
          </cell>
          <cell r="E67">
            <v>10</v>
          </cell>
          <cell r="F67">
            <v>0</v>
          </cell>
        </row>
        <row r="68">
          <cell r="B68">
            <v>5.5</v>
          </cell>
          <cell r="C68">
            <v>2.5</v>
          </cell>
          <cell r="D68">
            <v>0</v>
          </cell>
          <cell r="E68">
            <v>1</v>
          </cell>
          <cell r="F68">
            <v>0</v>
          </cell>
        </row>
        <row r="69">
          <cell r="B69">
            <v>3.5</v>
          </cell>
          <cell r="C69">
            <v>1.5</v>
          </cell>
          <cell r="D69">
            <v>19</v>
          </cell>
          <cell r="E69">
            <v>0</v>
          </cell>
          <cell r="F69">
            <v>0</v>
          </cell>
        </row>
        <row r="70">
          <cell r="B70">
            <v>4.5</v>
          </cell>
          <cell r="C70">
            <v>1.5</v>
          </cell>
          <cell r="D70">
            <v>10</v>
          </cell>
          <cell r="E70">
            <v>0</v>
          </cell>
          <cell r="F70">
            <v>0</v>
          </cell>
        </row>
        <row r="71">
          <cell r="B71">
            <v>5.5</v>
          </cell>
          <cell r="C71">
            <v>1.5</v>
          </cell>
          <cell r="D71">
            <v>3</v>
          </cell>
          <cell r="E71">
            <v>0</v>
          </cell>
          <cell r="F71">
            <v>1</v>
          </cell>
        </row>
        <row r="72">
          <cell r="B72">
            <v>3.5</v>
          </cell>
          <cell r="C72">
            <v>0.5</v>
          </cell>
          <cell r="D72">
            <v>22</v>
          </cell>
          <cell r="E72">
            <v>1</v>
          </cell>
          <cell r="F72">
            <v>0</v>
          </cell>
        </row>
        <row r="73">
          <cell r="B73">
            <v>4.5</v>
          </cell>
          <cell r="C73">
            <v>0.5</v>
          </cell>
          <cell r="D73">
            <v>4</v>
          </cell>
          <cell r="E73">
            <v>0</v>
          </cell>
          <cell r="F73">
            <v>0</v>
          </cell>
        </row>
        <row r="74">
          <cell r="B74">
            <v>5.5</v>
          </cell>
          <cell r="C74">
            <v>0.5</v>
          </cell>
          <cell r="D74">
            <v>0</v>
          </cell>
          <cell r="E74">
            <v>1</v>
          </cell>
          <cell r="F74">
            <v>0</v>
          </cell>
        </row>
        <row r="75">
          <cell r="B75">
            <v>6.5</v>
          </cell>
          <cell r="C75">
            <v>2.5</v>
          </cell>
          <cell r="D75">
            <v>0</v>
          </cell>
          <cell r="E75">
            <v>0</v>
          </cell>
          <cell r="F75">
            <v>0</v>
          </cell>
        </row>
        <row r="76">
          <cell r="B76">
            <v>7.5</v>
          </cell>
          <cell r="C76">
            <v>2.5</v>
          </cell>
          <cell r="D76">
            <v>0</v>
          </cell>
          <cell r="E76">
            <v>0</v>
          </cell>
          <cell r="F76">
            <v>1</v>
          </cell>
        </row>
        <row r="77">
          <cell r="B77">
            <v>8.5</v>
          </cell>
          <cell r="C77">
            <v>2.5</v>
          </cell>
          <cell r="D77">
            <v>0</v>
          </cell>
          <cell r="E77">
            <v>0</v>
          </cell>
          <cell r="F77">
            <v>0</v>
          </cell>
        </row>
        <row r="78">
          <cell r="B78">
            <v>6.5</v>
          </cell>
          <cell r="C78">
            <v>1.5</v>
          </cell>
          <cell r="D78">
            <v>0</v>
          </cell>
          <cell r="E78">
            <v>0</v>
          </cell>
          <cell r="F78">
            <v>0</v>
          </cell>
        </row>
        <row r="79">
          <cell r="B79">
            <v>7.5</v>
          </cell>
          <cell r="C79">
            <v>1.5</v>
          </cell>
          <cell r="D79">
            <v>0</v>
          </cell>
          <cell r="E79">
            <v>0</v>
          </cell>
          <cell r="F79">
            <v>3</v>
          </cell>
        </row>
        <row r="80">
          <cell r="B80">
            <v>8.5</v>
          </cell>
          <cell r="C80">
            <v>1.5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6.5</v>
          </cell>
          <cell r="C81">
            <v>0.5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7.5</v>
          </cell>
          <cell r="C82">
            <v>0.5</v>
          </cell>
          <cell r="D82">
            <v>0</v>
          </cell>
          <cell r="E82">
            <v>1</v>
          </cell>
          <cell r="F82">
            <v>1</v>
          </cell>
        </row>
        <row r="83">
          <cell r="B83">
            <v>8.5</v>
          </cell>
          <cell r="C83">
            <v>0.5</v>
          </cell>
          <cell r="D83">
            <v>0</v>
          </cell>
          <cell r="E83">
            <v>0</v>
          </cell>
          <cell r="F83">
            <v>1</v>
          </cell>
        </row>
        <row r="84">
          <cell r="B84">
            <v>1.5</v>
          </cell>
          <cell r="C84">
            <v>7.5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4.5</v>
          </cell>
          <cell r="C85">
            <v>7.5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7.5</v>
          </cell>
          <cell r="C86">
            <v>7.5</v>
          </cell>
          <cell r="D86">
            <v>0</v>
          </cell>
          <cell r="E86">
            <v>0</v>
          </cell>
          <cell r="F86">
            <v>0</v>
          </cell>
        </row>
        <row r="87">
          <cell r="B87">
            <v>1.5</v>
          </cell>
          <cell r="C87">
            <v>4.5</v>
          </cell>
          <cell r="D87">
            <v>0</v>
          </cell>
          <cell r="E87">
            <v>0</v>
          </cell>
          <cell r="F87">
            <v>0</v>
          </cell>
        </row>
        <row r="88">
          <cell r="B88">
            <v>4.5</v>
          </cell>
          <cell r="C88">
            <v>4.5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7.5</v>
          </cell>
          <cell r="C89">
            <v>4.5</v>
          </cell>
          <cell r="D89">
            <v>0</v>
          </cell>
          <cell r="E89">
            <v>0</v>
          </cell>
          <cell r="F89">
            <v>0</v>
          </cell>
        </row>
        <row r="90">
          <cell r="B90">
            <v>1.5</v>
          </cell>
          <cell r="C90">
            <v>1.5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4.5</v>
          </cell>
          <cell r="C91">
            <v>1.5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7.5</v>
          </cell>
          <cell r="C92">
            <v>1.5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1.5</v>
          </cell>
          <cell r="C93">
            <v>9.5</v>
          </cell>
          <cell r="D93">
            <v>0</v>
          </cell>
          <cell r="E93">
            <v>0</v>
          </cell>
          <cell r="F93">
            <v>0</v>
          </cell>
        </row>
        <row r="94">
          <cell r="B94">
            <v>4.5</v>
          </cell>
          <cell r="C94">
            <v>9.5</v>
          </cell>
          <cell r="D94">
            <v>0</v>
          </cell>
          <cell r="E94">
            <v>0</v>
          </cell>
          <cell r="F94">
            <v>1</v>
          </cell>
        </row>
        <row r="95">
          <cell r="B95">
            <v>7.5</v>
          </cell>
          <cell r="C95">
            <v>9.5</v>
          </cell>
          <cell r="D95">
            <v>0</v>
          </cell>
          <cell r="E95">
            <v>0</v>
          </cell>
          <cell r="F95">
            <v>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A2" zoomScale="70" zoomScaleNormal="70" workbookViewId="0">
      <selection activeCell="A4" sqref="A4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5"/>
      <c r="B1" s="65" t="s">
        <v>0</v>
      </c>
      <c r="C1" s="65" t="s">
        <v>92</v>
      </c>
      <c r="D1" s="65" t="s">
        <v>114</v>
      </c>
      <c r="E1" s="65" t="s">
        <v>115</v>
      </c>
      <c r="F1" s="65" t="s">
        <v>116</v>
      </c>
      <c r="G1" s="65" t="s">
        <v>117</v>
      </c>
      <c r="H1" s="65" t="s">
        <v>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45">
      <c r="A2" s="55"/>
      <c r="B2" s="65" t="s">
        <v>112</v>
      </c>
      <c r="C2" s="81">
        <f>VLOOKUP(C$1,'Full Score'!$A:$N,13,FALSE)</f>
        <v>0</v>
      </c>
      <c r="D2" s="81"/>
      <c r="E2" s="81"/>
      <c r="F2" s="81"/>
      <c r="G2" s="81"/>
      <c r="H2" s="81">
        <f>SUM(C2:G2)</f>
        <v>0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45">
      <c r="A3" s="55"/>
      <c r="B3" s="65" t="s">
        <v>113</v>
      </c>
      <c r="C3" s="81">
        <f>VLOOKUP(C$1,'Full Score'!$A:$N,14,FALSE)</f>
        <v>0</v>
      </c>
      <c r="D3" s="81"/>
      <c r="E3" s="81"/>
      <c r="F3" s="81"/>
      <c r="G3" s="81"/>
      <c r="H3" s="81">
        <f>SUM(C3:G3)</f>
        <v>0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ht="18.600000000000001" thickBot="1" x14ac:dyDescent="0.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 t="s">
        <v>26</v>
      </c>
      <c r="AB4" s="55"/>
      <c r="AC4" s="55"/>
      <c r="AD4" s="55"/>
      <c r="AE4" s="55"/>
      <c r="AF4" s="55"/>
    </row>
    <row r="5" spans="1:32" x14ac:dyDescent="0.45">
      <c r="A5" s="140" t="s">
        <v>18</v>
      </c>
      <c r="B5" s="141" t="str">
        <f>B2</f>
        <v>Team1</v>
      </c>
      <c r="C5" s="53" t="s">
        <v>11</v>
      </c>
      <c r="D5" s="83" t="s">
        <v>3</v>
      </c>
      <c r="E5" s="84"/>
      <c r="F5" s="84"/>
      <c r="G5" s="84"/>
      <c r="H5" s="85"/>
      <c r="I5" s="83" t="s">
        <v>4</v>
      </c>
      <c r="J5" s="84"/>
      <c r="K5" s="84"/>
      <c r="L5" s="84"/>
      <c r="M5" s="85"/>
      <c r="N5" s="83" t="s">
        <v>2</v>
      </c>
      <c r="O5" s="84"/>
      <c r="P5" s="84"/>
      <c r="Q5" s="85"/>
      <c r="R5" s="83" t="s">
        <v>131</v>
      </c>
      <c r="S5" s="84"/>
      <c r="T5" s="84"/>
      <c r="U5" s="85"/>
      <c r="V5" s="83" t="s">
        <v>25</v>
      </c>
      <c r="W5" s="84"/>
      <c r="X5" s="85"/>
      <c r="Y5" s="54" t="s">
        <v>86</v>
      </c>
      <c r="Z5" s="55" t="s">
        <v>27</v>
      </c>
      <c r="AA5" s="61" t="s">
        <v>5</v>
      </c>
      <c r="AB5" s="62" t="s">
        <v>2</v>
      </c>
      <c r="AC5" s="62" t="s">
        <v>3</v>
      </c>
      <c r="AD5" s="62" t="s">
        <v>4</v>
      </c>
      <c r="AE5" s="63" t="s">
        <v>6</v>
      </c>
      <c r="AF5" s="72" t="s">
        <v>28</v>
      </c>
    </row>
    <row r="6" spans="1:32" ht="18.600000000000001" thickBot="1" x14ac:dyDescent="0.5">
      <c r="A6" s="64"/>
      <c r="B6" s="65"/>
      <c r="C6" s="56"/>
      <c r="D6" s="57" t="s">
        <v>9</v>
      </c>
      <c r="E6" s="58" t="s">
        <v>19</v>
      </c>
      <c r="F6" s="58" t="s">
        <v>20</v>
      </c>
      <c r="G6" s="58" t="s">
        <v>21</v>
      </c>
      <c r="H6" s="59" t="s">
        <v>22</v>
      </c>
      <c r="I6" s="57" t="s">
        <v>49</v>
      </c>
      <c r="J6" s="58" t="s">
        <v>10</v>
      </c>
      <c r="K6" s="58" t="s">
        <v>88</v>
      </c>
      <c r="L6" s="58" t="s">
        <v>86</v>
      </c>
      <c r="M6" s="59" t="s">
        <v>87</v>
      </c>
      <c r="N6" s="57" t="s">
        <v>9</v>
      </c>
      <c r="O6" s="58" t="s">
        <v>10</v>
      </c>
      <c r="P6" s="58" t="s">
        <v>21</v>
      </c>
      <c r="Q6" s="59" t="s">
        <v>13</v>
      </c>
      <c r="R6" s="57" t="s">
        <v>23</v>
      </c>
      <c r="S6" s="58" t="s">
        <v>7</v>
      </c>
      <c r="T6" s="58" t="s">
        <v>8</v>
      </c>
      <c r="U6" s="59" t="s">
        <v>13</v>
      </c>
      <c r="V6" s="57" t="s">
        <v>89</v>
      </c>
      <c r="W6" s="58" t="s">
        <v>86</v>
      </c>
      <c r="X6" s="59" t="s">
        <v>90</v>
      </c>
      <c r="Y6" s="60"/>
      <c r="Z6" s="55"/>
      <c r="AA6" s="64" t="s">
        <v>80</v>
      </c>
      <c r="AB6" s="81">
        <f>COUNTIFS('Full Score'!$C:$C,Sheet1!$AA6,'Full Score'!$E:$E,"ab")</f>
        <v>0</v>
      </c>
      <c r="AC6" s="81">
        <f>COUNTIFS('Full Score'!$C:$C,Sheet1!$AA6,'Full Score'!$E:$E,"sb")</f>
        <v>0</v>
      </c>
      <c r="AD6" s="81">
        <f>COUNTIFS('Full Score'!$C:$C,Sheet1!$AA6,'Full Score'!$E:$E,"bb")</f>
        <v>0</v>
      </c>
      <c r="AE6" s="131">
        <f>COUNTIFS('Full Score'!$C:$C,Sheet1!$AA6,'Full Score'!$E:$E,"ob")</f>
        <v>0</v>
      </c>
      <c r="AF6" s="72">
        <f>SUM(AB6:AE6)</f>
        <v>0</v>
      </c>
    </row>
    <row r="7" spans="1:32" x14ac:dyDescent="0.45">
      <c r="A7" s="130"/>
      <c r="B7" s="81"/>
      <c r="C7" s="131" t="s">
        <v>14</v>
      </c>
      <c r="D7" s="127">
        <f>COUNTIFS('Full Score'!$C:$C,Sheet1!$A7,'Full Score'!$E:$E,"s")</f>
        <v>0</v>
      </c>
      <c r="E7" s="128">
        <f>COUNTIFS('Full Score'!$C:$C,Sheet1!$A7,'Full Score'!$E:$E,"s",'Full Score'!$F:$F,"p")</f>
        <v>0</v>
      </c>
      <c r="F7" s="128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128">
        <f>COUNTIFS('Full Score'!$C:$C,Sheet1!$A7,'Full Score'!$E:$E,"s",'Full Score'!$F:$F,"m")</f>
        <v>0</v>
      </c>
      <c r="H7" s="129" t="e">
        <f>(E7*100+F7*25-G7*25)/D7</f>
        <v>#DIV/0!</v>
      </c>
      <c r="I7" s="127">
        <f>COUNTIFS('Full Score'!$C:$C,Sheet1!$A7,'Full Score'!$E:$E,"b")</f>
        <v>0</v>
      </c>
      <c r="J7" s="128">
        <f>COUNTIFS('Full Score'!$C:$C,Sheet1!$A7,'Full Score'!$E:$E,"b",'Full Score'!$F:$F,"p")</f>
        <v>0</v>
      </c>
      <c r="K7" s="128">
        <f>COUNTIFS('Full Score'!$C:$C,Sheet1!$A7,'Full Score'!$E:$E,"b",'Full Score'!$F:$F,"t")</f>
        <v>0</v>
      </c>
      <c r="L7" s="128">
        <f>COUNTIFS('Full Score'!$C:$C,Sheet1!$A7,'Full Score'!$E:$E,"b",'Full Score'!$F:$F,"m")</f>
        <v>0</v>
      </c>
      <c r="M7" s="129" t="e">
        <f>(J7*100+(I7-J7-K7-L7)*50+K7*25-L7*25)/I7</f>
        <v>#DIV/0!</v>
      </c>
      <c r="N7" s="127">
        <f>COUNTIFS('Full Score'!$C:$C,Sheet1!$A7,'Full Score'!$E:$E,"a")</f>
        <v>0</v>
      </c>
      <c r="O7" s="128">
        <f>COUNTIFS('Full Score'!$C:$C,Sheet1!$A7,'Full Score'!$E:$E,"a",'Full Score'!$F:$F,"p")</f>
        <v>0</v>
      </c>
      <c r="P7" s="128">
        <f>COUNTIFS('Full Score'!$C:$C,Sheet1!$A7,'Full Score'!$E:$E,"a",'Full Score'!$F:$F,"m")</f>
        <v>0</v>
      </c>
      <c r="Q7" s="129" t="e">
        <f>(O7-P7)*100/N7</f>
        <v>#DIV/0!</v>
      </c>
      <c r="R7" s="127">
        <f>COUNTIFS('Full Score'!$C:$C,Sheet1!$A7,'Full Score'!$E:$E,"r")</f>
        <v>0</v>
      </c>
      <c r="S7" s="128">
        <f>COUNTIFS('Full Score'!$C:$C,Sheet1!$A7,'Full Score'!$E:$E,"r",'Full Score'!$F:$F,"a")</f>
        <v>0</v>
      </c>
      <c r="T7" s="128">
        <f>COUNTIFS('Full Score'!$C:$C,Sheet1!$A7,'Full Score'!$E:$E,"r",'Full Score'!$F:$F,"b")</f>
        <v>0</v>
      </c>
      <c r="U7" s="129" t="e">
        <f>(S7*100+T7*50)/R7</f>
        <v>#DIV/0!</v>
      </c>
      <c r="V7" s="127">
        <f>COUNTIFS('Full Score'!$C:$C,Sheet1!$A7,'Full Score'!$E:$E,"d")</f>
        <v>0</v>
      </c>
      <c r="W7" s="128">
        <f>COUNTIFS('Full Score'!$C:$C,Sheet1!$A7,'Full Score'!$E:$E,"d",'Full Score'!$F:$F,"m")</f>
        <v>0</v>
      </c>
      <c r="X7" s="129" t="e">
        <f>(V7-W7)/V7*100</f>
        <v>#DIV/0!</v>
      </c>
      <c r="Y7" s="142">
        <f>COUNTIFS('Full Score'!$C:$C,Sheet1!$A7,'Full Score'!$E:$E,"m")</f>
        <v>0</v>
      </c>
      <c r="Z7" s="55"/>
      <c r="AA7" s="64" t="s">
        <v>81</v>
      </c>
      <c r="AB7" s="81">
        <f>COUNTIFS('Full Score'!$C:$C,Sheet1!$AA7,'Full Score'!$E:$E,"ab")</f>
        <v>0</v>
      </c>
      <c r="AC7" s="81">
        <f>COUNTIFS('Full Score'!$C:$C,Sheet1!$AA7,'Full Score'!$E:$E,"sb")</f>
        <v>0</v>
      </c>
      <c r="AD7" s="81">
        <f>COUNTIFS('Full Score'!$C:$C,Sheet1!$AA7,'Full Score'!$E:$E,"bb")</f>
        <v>0</v>
      </c>
      <c r="AE7" s="131">
        <f>COUNTIFS('Full Score'!$C:$C,Sheet1!$AA7,'Full Score'!$E:$E,"ob")</f>
        <v>0</v>
      </c>
      <c r="AF7" s="72">
        <f t="shared" ref="AF7:AF31" si="0">SUM(AB7:AE7)</f>
        <v>0</v>
      </c>
    </row>
    <row r="8" spans="1:32" x14ac:dyDescent="0.45">
      <c r="A8" s="130"/>
      <c r="B8" s="81"/>
      <c r="C8" s="131" t="s">
        <v>14</v>
      </c>
      <c r="D8" s="130"/>
      <c r="E8" s="81"/>
      <c r="F8" s="81"/>
      <c r="G8" s="81"/>
      <c r="H8" s="131"/>
      <c r="I8" s="130"/>
      <c r="J8" s="81"/>
      <c r="K8" s="81"/>
      <c r="L8" s="81"/>
      <c r="M8" s="131"/>
      <c r="N8" s="130"/>
      <c r="O8" s="81"/>
      <c r="P8" s="81"/>
      <c r="Q8" s="131"/>
      <c r="R8" s="130"/>
      <c r="S8" s="81"/>
      <c r="T8" s="81"/>
      <c r="U8" s="131"/>
      <c r="V8" s="130"/>
      <c r="W8" s="81"/>
      <c r="X8" s="131"/>
      <c r="Y8" s="139"/>
      <c r="Z8" s="55"/>
      <c r="AA8" s="64" t="s">
        <v>82</v>
      </c>
      <c r="AB8" s="81">
        <f>COUNTIFS('Full Score'!$C:$C,Sheet1!$AA8,'Full Score'!$E:$E,"ab")</f>
        <v>0</v>
      </c>
      <c r="AC8" s="81">
        <f>COUNTIFS('Full Score'!$C:$C,Sheet1!$AA8,'Full Score'!$E:$E,"sb")</f>
        <v>0</v>
      </c>
      <c r="AD8" s="81">
        <f>COUNTIFS('Full Score'!$C:$C,Sheet1!$AA8,'Full Score'!$E:$E,"bb")</f>
        <v>0</v>
      </c>
      <c r="AE8" s="131">
        <f>COUNTIFS('Full Score'!$C:$C,Sheet1!$AA8,'Full Score'!$E:$E,"ob")</f>
        <v>0</v>
      </c>
      <c r="AF8" s="72">
        <f t="shared" si="0"/>
        <v>0</v>
      </c>
    </row>
    <row r="9" spans="1:32" x14ac:dyDescent="0.45">
      <c r="A9" s="130"/>
      <c r="B9" s="81"/>
      <c r="C9" s="131" t="s">
        <v>17</v>
      </c>
      <c r="D9" s="130"/>
      <c r="E9" s="81"/>
      <c r="F9" s="81"/>
      <c r="G9" s="81"/>
      <c r="H9" s="131"/>
      <c r="I9" s="130"/>
      <c r="J9" s="81"/>
      <c r="K9" s="81"/>
      <c r="L9" s="81"/>
      <c r="M9" s="131"/>
      <c r="N9" s="130"/>
      <c r="O9" s="81"/>
      <c r="P9" s="81"/>
      <c r="Q9" s="131"/>
      <c r="R9" s="130"/>
      <c r="S9" s="81"/>
      <c r="T9" s="81"/>
      <c r="U9" s="131"/>
      <c r="V9" s="130"/>
      <c r="W9" s="81"/>
      <c r="X9" s="131"/>
      <c r="Y9" s="139"/>
      <c r="Z9" s="55"/>
      <c r="AA9" s="64" t="s">
        <v>83</v>
      </c>
      <c r="AB9" s="81">
        <f>COUNTIFS('Full Score'!$C:$C,Sheet1!$AA9,'Full Score'!$E:$E,"ab")</f>
        <v>0</v>
      </c>
      <c r="AC9" s="81">
        <f>COUNTIFS('Full Score'!$C:$C,Sheet1!$AA9,'Full Score'!$E:$E,"sb")</f>
        <v>0</v>
      </c>
      <c r="AD9" s="81">
        <f>COUNTIFS('Full Score'!$C:$C,Sheet1!$AA9,'Full Score'!$E:$E,"bb")</f>
        <v>0</v>
      </c>
      <c r="AE9" s="131">
        <f>COUNTIFS('Full Score'!$C:$C,Sheet1!$AA9,'Full Score'!$E:$E,"ob")</f>
        <v>0</v>
      </c>
      <c r="AF9" s="72">
        <f t="shared" si="0"/>
        <v>0</v>
      </c>
    </row>
    <row r="10" spans="1:32" x14ac:dyDescent="0.45">
      <c r="A10" s="130"/>
      <c r="B10" s="81"/>
      <c r="C10" s="131" t="s">
        <v>17</v>
      </c>
      <c r="D10" s="130"/>
      <c r="E10" s="81"/>
      <c r="F10" s="81"/>
      <c r="G10" s="81"/>
      <c r="H10" s="131"/>
      <c r="I10" s="130"/>
      <c r="J10" s="81"/>
      <c r="K10" s="81"/>
      <c r="L10" s="81"/>
      <c r="M10" s="131"/>
      <c r="N10" s="130"/>
      <c r="O10" s="81"/>
      <c r="P10" s="81"/>
      <c r="Q10" s="131"/>
      <c r="R10" s="130"/>
      <c r="S10" s="81"/>
      <c r="T10" s="81"/>
      <c r="U10" s="131"/>
      <c r="V10" s="130"/>
      <c r="W10" s="81"/>
      <c r="X10" s="131"/>
      <c r="Y10" s="139"/>
      <c r="Z10" s="55"/>
      <c r="AA10" s="64" t="s">
        <v>84</v>
      </c>
      <c r="AB10" s="81">
        <f>COUNTIFS('Full Score'!$C:$C,Sheet1!$AA10,'Full Score'!$E:$E,"ab")</f>
        <v>0</v>
      </c>
      <c r="AC10" s="81">
        <f>COUNTIFS('Full Score'!$C:$C,Sheet1!$AA10,'Full Score'!$E:$E,"sb")</f>
        <v>0</v>
      </c>
      <c r="AD10" s="81">
        <f>COUNTIFS('Full Score'!$C:$C,Sheet1!$AA10,'Full Score'!$E:$E,"bb")</f>
        <v>0</v>
      </c>
      <c r="AE10" s="131">
        <f>COUNTIFS('Full Score'!$C:$C,Sheet1!$AA10,'Full Score'!$E:$E,"ob")</f>
        <v>0</v>
      </c>
      <c r="AF10" s="72">
        <f t="shared" si="0"/>
        <v>0</v>
      </c>
    </row>
    <row r="11" spans="1:32" ht="18.600000000000001" thickBot="1" x14ac:dyDescent="0.5">
      <c r="A11" s="130"/>
      <c r="B11" s="81"/>
      <c r="C11" s="131" t="s">
        <v>15</v>
      </c>
      <c r="D11" s="130"/>
      <c r="E11" s="81"/>
      <c r="F11" s="81"/>
      <c r="G11" s="81"/>
      <c r="H11" s="131"/>
      <c r="I11" s="130"/>
      <c r="J11" s="81"/>
      <c r="K11" s="81"/>
      <c r="L11" s="81"/>
      <c r="M11" s="131"/>
      <c r="N11" s="130"/>
      <c r="O11" s="81"/>
      <c r="P11" s="81"/>
      <c r="Q11" s="131"/>
      <c r="R11" s="130"/>
      <c r="S11" s="81"/>
      <c r="T11" s="81"/>
      <c r="U11" s="131"/>
      <c r="V11" s="130"/>
      <c r="W11" s="81"/>
      <c r="X11" s="131"/>
      <c r="Y11" s="139"/>
      <c r="Z11" s="55"/>
      <c r="AA11" s="66" t="s">
        <v>85</v>
      </c>
      <c r="AB11" s="133">
        <f>COUNTIFS('Full Score'!$C:$C,Sheet1!$AA11,'Full Score'!$E:$E,"ab")</f>
        <v>0</v>
      </c>
      <c r="AC11" s="133">
        <f>COUNTIFS('Full Score'!$C:$C,Sheet1!$AA11,'Full Score'!$E:$E,"sb")</f>
        <v>0</v>
      </c>
      <c r="AD11" s="133">
        <f>COUNTIFS('Full Score'!$C:$C,Sheet1!$AA11,'Full Score'!$E:$E,"bb")</f>
        <v>0</v>
      </c>
      <c r="AE11" s="134">
        <f>COUNTIFS('Full Score'!$C:$C,Sheet1!$AA11,'Full Score'!$E:$E,"ob")</f>
        <v>0</v>
      </c>
      <c r="AF11" s="72">
        <f t="shared" si="0"/>
        <v>0</v>
      </c>
    </row>
    <row r="12" spans="1:32" ht="18.600000000000001" thickBot="1" x14ac:dyDescent="0.5">
      <c r="A12" s="130"/>
      <c r="B12" s="81"/>
      <c r="C12" s="131" t="s">
        <v>15</v>
      </c>
      <c r="D12" s="130"/>
      <c r="E12" s="81"/>
      <c r="F12" s="81"/>
      <c r="G12" s="81"/>
      <c r="H12" s="131"/>
      <c r="I12" s="130"/>
      <c r="J12" s="81"/>
      <c r="K12" s="81"/>
      <c r="L12" s="81"/>
      <c r="M12" s="131"/>
      <c r="N12" s="130"/>
      <c r="O12" s="81"/>
      <c r="P12" s="81"/>
      <c r="Q12" s="131"/>
      <c r="R12" s="130"/>
      <c r="S12" s="81"/>
      <c r="T12" s="81"/>
      <c r="U12" s="131"/>
      <c r="V12" s="130"/>
      <c r="W12" s="81"/>
      <c r="X12" s="131"/>
      <c r="Y12" s="139"/>
      <c r="Z12" s="55"/>
      <c r="AA12" s="74" t="s">
        <v>28</v>
      </c>
      <c r="AB12" s="143">
        <f>SUM(AB6:AB11)</f>
        <v>0</v>
      </c>
      <c r="AC12" s="143">
        <f t="shared" ref="AC12:AE12" si="1">SUM(AC6:AC11)</f>
        <v>0</v>
      </c>
      <c r="AD12" s="143">
        <f t="shared" si="1"/>
        <v>0</v>
      </c>
      <c r="AE12" s="143">
        <f t="shared" si="1"/>
        <v>0</v>
      </c>
      <c r="AF12" s="72">
        <f t="shared" si="0"/>
        <v>0</v>
      </c>
    </row>
    <row r="13" spans="1:32" x14ac:dyDescent="0.45">
      <c r="A13" s="130"/>
      <c r="B13" s="81"/>
      <c r="C13" s="131" t="s">
        <v>15</v>
      </c>
      <c r="D13" s="130"/>
      <c r="E13" s="81"/>
      <c r="F13" s="81"/>
      <c r="G13" s="81"/>
      <c r="H13" s="131"/>
      <c r="I13" s="130"/>
      <c r="J13" s="81"/>
      <c r="K13" s="81"/>
      <c r="L13" s="81"/>
      <c r="M13" s="131"/>
      <c r="N13" s="130"/>
      <c r="O13" s="81"/>
      <c r="P13" s="81"/>
      <c r="Q13" s="131"/>
      <c r="R13" s="130"/>
      <c r="S13" s="81"/>
      <c r="T13" s="81"/>
      <c r="U13" s="131"/>
      <c r="V13" s="130"/>
      <c r="W13" s="81"/>
      <c r="X13" s="131"/>
      <c r="Y13" s="139"/>
      <c r="Z13" s="55" t="s">
        <v>148</v>
      </c>
      <c r="AA13" s="61" t="s">
        <v>5</v>
      </c>
      <c r="AB13" s="62" t="s">
        <v>29</v>
      </c>
      <c r="AC13" s="62" t="s">
        <v>30</v>
      </c>
      <c r="AD13" s="62" t="s">
        <v>31</v>
      </c>
      <c r="AE13" s="63" t="s">
        <v>12</v>
      </c>
      <c r="AF13" s="72">
        <f t="shared" si="0"/>
        <v>0</v>
      </c>
    </row>
    <row r="14" spans="1:32" x14ac:dyDescent="0.45">
      <c r="A14" s="130"/>
      <c r="B14" s="81"/>
      <c r="C14" s="131" t="s">
        <v>16</v>
      </c>
      <c r="D14" s="130"/>
      <c r="E14" s="81"/>
      <c r="F14" s="81"/>
      <c r="G14" s="81"/>
      <c r="H14" s="131"/>
      <c r="I14" s="130"/>
      <c r="J14" s="81"/>
      <c r="K14" s="81"/>
      <c r="L14" s="81"/>
      <c r="M14" s="131"/>
      <c r="N14" s="130"/>
      <c r="O14" s="81"/>
      <c r="P14" s="81"/>
      <c r="Q14" s="131"/>
      <c r="R14" s="130"/>
      <c r="S14" s="81"/>
      <c r="T14" s="81"/>
      <c r="U14" s="131"/>
      <c r="V14" s="130"/>
      <c r="W14" s="81"/>
      <c r="X14" s="131"/>
      <c r="Y14" s="139"/>
      <c r="Z14" s="55"/>
      <c r="AA14" s="64" t="s">
        <v>80</v>
      </c>
      <c r="AB14" s="81">
        <f>COUNTIFS('Full Score'!$C:$C,Sheet1!$AA14,'Full Score'!$J:$J,"ab")</f>
        <v>0</v>
      </c>
      <c r="AC14" s="81">
        <f>COUNTIFS('Full Score'!$C:$C,Sheet1!$AA14,'Full Score'!$J:$J,"sb")</f>
        <v>0</v>
      </c>
      <c r="AD14" s="81">
        <f>COUNTIFS('Full Score'!$C:$C,Sheet1!$AA14,'Full Score'!$J:$J,"bb")</f>
        <v>0</v>
      </c>
      <c r="AE14" s="131">
        <f>COUNTIFS('Full Score'!$C:$C,Sheet1!$AA14,'Full Score'!$J:$J,"ob")</f>
        <v>0</v>
      </c>
      <c r="AF14" s="72">
        <f>SUM(AB14:AE14)</f>
        <v>0</v>
      </c>
    </row>
    <row r="15" spans="1:32" x14ac:dyDescent="0.45">
      <c r="A15" s="130"/>
      <c r="B15" s="81"/>
      <c r="C15" s="131" t="s">
        <v>46</v>
      </c>
      <c r="D15" s="130"/>
      <c r="E15" s="81"/>
      <c r="F15" s="81"/>
      <c r="G15" s="81"/>
      <c r="H15" s="131"/>
      <c r="I15" s="130"/>
      <c r="J15" s="81"/>
      <c r="K15" s="81"/>
      <c r="L15" s="81"/>
      <c r="M15" s="131"/>
      <c r="N15" s="130"/>
      <c r="O15" s="81"/>
      <c r="P15" s="81"/>
      <c r="Q15" s="131"/>
      <c r="R15" s="130"/>
      <c r="S15" s="81"/>
      <c r="T15" s="81"/>
      <c r="U15" s="131"/>
      <c r="V15" s="130"/>
      <c r="W15" s="81"/>
      <c r="X15" s="131"/>
      <c r="Y15" s="139"/>
      <c r="Z15" s="55"/>
      <c r="AA15" s="64" t="s">
        <v>81</v>
      </c>
      <c r="AB15" s="81">
        <f>COUNTIFS('Full Score'!$C:$C,Sheet1!$AA15,'Full Score'!$J:$J,"ab")</f>
        <v>0</v>
      </c>
      <c r="AC15" s="81">
        <f>COUNTIFS('Full Score'!$C:$C,Sheet1!$AA15,'Full Score'!$J:$J,"sb")</f>
        <v>0</v>
      </c>
      <c r="AD15" s="81">
        <f>COUNTIFS('Full Score'!$C:$C,Sheet1!$AA15,'Full Score'!$J:$J,"bb")</f>
        <v>0</v>
      </c>
      <c r="AE15" s="131">
        <f>COUNTIFS('Full Score'!$C:$C,Sheet1!$AA15,'Full Score'!$J:$J,"ob")</f>
        <v>0</v>
      </c>
      <c r="AF15" s="72">
        <f t="shared" ref="AF15:AF19" si="2">SUM(AB15:AE15)</f>
        <v>0</v>
      </c>
    </row>
    <row r="16" spans="1:32" x14ac:dyDescent="0.45">
      <c r="A16" s="130"/>
      <c r="B16" s="81"/>
      <c r="C16" s="131" t="s">
        <v>46</v>
      </c>
      <c r="D16" s="130"/>
      <c r="E16" s="81"/>
      <c r="F16" s="81"/>
      <c r="G16" s="81"/>
      <c r="H16" s="131"/>
      <c r="I16" s="130"/>
      <c r="J16" s="81"/>
      <c r="K16" s="81"/>
      <c r="L16" s="81"/>
      <c r="M16" s="131"/>
      <c r="N16" s="130"/>
      <c r="O16" s="81"/>
      <c r="P16" s="81"/>
      <c r="Q16" s="131"/>
      <c r="R16" s="130"/>
      <c r="S16" s="81"/>
      <c r="T16" s="81"/>
      <c r="U16" s="131"/>
      <c r="V16" s="130"/>
      <c r="W16" s="81"/>
      <c r="X16" s="131"/>
      <c r="Y16" s="139"/>
      <c r="Z16" s="55"/>
      <c r="AA16" s="64" t="s">
        <v>82</v>
      </c>
      <c r="AB16" s="81">
        <f>COUNTIFS('Full Score'!$C:$C,Sheet1!$AA16,'Full Score'!$J:$J,"ab")</f>
        <v>0</v>
      </c>
      <c r="AC16" s="81">
        <f>COUNTIFS('Full Score'!$C:$C,Sheet1!$AA16,'Full Score'!$J:$J,"sb")</f>
        <v>0</v>
      </c>
      <c r="AD16" s="81">
        <f>COUNTIFS('Full Score'!$C:$C,Sheet1!$AA16,'Full Score'!$J:$J,"bb")</f>
        <v>0</v>
      </c>
      <c r="AE16" s="131">
        <f>COUNTIFS('Full Score'!$C:$C,Sheet1!$AA16,'Full Score'!$J:$J,"ob")</f>
        <v>0</v>
      </c>
      <c r="AF16" s="72">
        <f t="shared" si="2"/>
        <v>0</v>
      </c>
    </row>
    <row r="17" spans="1:32" x14ac:dyDescent="0.45">
      <c r="A17" s="130"/>
      <c r="B17" s="81"/>
      <c r="C17" s="131" t="s">
        <v>47</v>
      </c>
      <c r="D17" s="130"/>
      <c r="E17" s="81"/>
      <c r="F17" s="81"/>
      <c r="G17" s="81"/>
      <c r="H17" s="131"/>
      <c r="I17" s="130"/>
      <c r="J17" s="81"/>
      <c r="K17" s="81"/>
      <c r="L17" s="81"/>
      <c r="M17" s="131"/>
      <c r="N17" s="130"/>
      <c r="O17" s="81"/>
      <c r="P17" s="81"/>
      <c r="Q17" s="131"/>
      <c r="R17" s="130"/>
      <c r="S17" s="81"/>
      <c r="T17" s="81"/>
      <c r="U17" s="131"/>
      <c r="V17" s="130"/>
      <c r="W17" s="81"/>
      <c r="X17" s="131"/>
      <c r="Y17" s="139"/>
      <c r="Z17" s="55"/>
      <c r="AA17" s="64" t="s">
        <v>83</v>
      </c>
      <c r="AB17" s="81">
        <f>COUNTIFS('Full Score'!$C:$C,Sheet1!$AA17,'Full Score'!$J:$J,"ab")</f>
        <v>0</v>
      </c>
      <c r="AC17" s="81">
        <f>COUNTIFS('Full Score'!$C:$C,Sheet1!$AA17,'Full Score'!$J:$J,"sb")</f>
        <v>0</v>
      </c>
      <c r="AD17" s="81">
        <f>COUNTIFS('Full Score'!$C:$C,Sheet1!$AA17,'Full Score'!$J:$J,"bb")</f>
        <v>0</v>
      </c>
      <c r="AE17" s="131">
        <f>COUNTIFS('Full Score'!$C:$C,Sheet1!$AA17,'Full Score'!$J:$J,"ob")</f>
        <v>0</v>
      </c>
      <c r="AF17" s="72">
        <f t="shared" si="2"/>
        <v>0</v>
      </c>
    </row>
    <row r="18" spans="1:32" x14ac:dyDescent="0.45">
      <c r="A18" s="130"/>
      <c r="B18" s="81"/>
      <c r="C18" s="131"/>
      <c r="D18" s="130"/>
      <c r="E18" s="81"/>
      <c r="F18" s="81"/>
      <c r="G18" s="81"/>
      <c r="H18" s="131"/>
      <c r="I18" s="130"/>
      <c r="J18" s="81"/>
      <c r="K18" s="81"/>
      <c r="L18" s="81"/>
      <c r="M18" s="131"/>
      <c r="N18" s="130"/>
      <c r="O18" s="81"/>
      <c r="P18" s="81"/>
      <c r="Q18" s="131"/>
      <c r="R18" s="130"/>
      <c r="S18" s="81"/>
      <c r="T18" s="81"/>
      <c r="U18" s="131"/>
      <c r="V18" s="130"/>
      <c r="W18" s="81"/>
      <c r="X18" s="131"/>
      <c r="Y18" s="139"/>
      <c r="Z18" s="55"/>
      <c r="AA18" s="64" t="s">
        <v>84</v>
      </c>
      <c r="AB18" s="81">
        <f>COUNTIFS('Full Score'!$C:$C,Sheet1!$AA18,'Full Score'!$J:$J,"ab")</f>
        <v>0</v>
      </c>
      <c r="AC18" s="81">
        <f>COUNTIFS('Full Score'!$C:$C,Sheet1!$AA18,'Full Score'!$J:$J,"sb")</f>
        <v>0</v>
      </c>
      <c r="AD18" s="81">
        <f>COUNTIFS('Full Score'!$C:$C,Sheet1!$AA18,'Full Score'!$J:$J,"bb")</f>
        <v>0</v>
      </c>
      <c r="AE18" s="131">
        <f>COUNTIFS('Full Score'!$C:$C,Sheet1!$AA18,'Full Score'!$J:$J,"ob")</f>
        <v>0</v>
      </c>
      <c r="AF18" s="72">
        <f t="shared" si="2"/>
        <v>0</v>
      </c>
    </row>
    <row r="19" spans="1:32" ht="18.600000000000001" thickBot="1" x14ac:dyDescent="0.5">
      <c r="A19" s="66"/>
      <c r="B19" s="67" t="s">
        <v>24</v>
      </c>
      <c r="C19" s="69"/>
      <c r="D19" s="66">
        <f>SUM(D7:D18)</f>
        <v>0</v>
      </c>
      <c r="E19" s="67">
        <f t="shared" ref="E19:Y19" si="3">SUM(E7:E18)</f>
        <v>0</v>
      </c>
      <c r="F19" s="67">
        <f t="shared" si="3"/>
        <v>0</v>
      </c>
      <c r="G19" s="67">
        <f t="shared" si="3"/>
        <v>0</v>
      </c>
      <c r="H19" s="69" t="e">
        <f t="shared" ref="H19:H35" si="4">(E19*100+F19*25-G19*25)/D19</f>
        <v>#DIV/0!</v>
      </c>
      <c r="I19" s="66">
        <f>SUM(I7:I18)</f>
        <v>0</v>
      </c>
      <c r="J19" s="67">
        <f t="shared" ref="J19:L19" si="5">SUM(J7:J18)</f>
        <v>0</v>
      </c>
      <c r="K19" s="67">
        <f t="shared" si="5"/>
        <v>0</v>
      </c>
      <c r="L19" s="67">
        <f t="shared" si="5"/>
        <v>0</v>
      </c>
      <c r="M19" s="69" t="e">
        <f>(J19*100+(I19-J19-K19-L19)*50+K19*25-L19*25)/I19</f>
        <v>#DIV/0!</v>
      </c>
      <c r="N19" s="66">
        <f t="shared" si="3"/>
        <v>0</v>
      </c>
      <c r="O19" s="67">
        <f t="shared" si="3"/>
        <v>0</v>
      </c>
      <c r="P19" s="67">
        <f t="shared" si="3"/>
        <v>0</v>
      </c>
      <c r="Q19" s="69" t="e">
        <f>(O19-P19)*100/N19</f>
        <v>#DIV/0!</v>
      </c>
      <c r="R19" s="66">
        <f t="shared" si="3"/>
        <v>0</v>
      </c>
      <c r="S19" s="67">
        <f>SUM(S7:S18)</f>
        <v>0</v>
      </c>
      <c r="T19" s="67">
        <f t="shared" si="3"/>
        <v>0</v>
      </c>
      <c r="U19" s="69" t="e">
        <f t="shared" ref="U19:U35" si="6">(S19*100+T19*50)/R19</f>
        <v>#DIV/0!</v>
      </c>
      <c r="V19" s="66">
        <f>SUM(V7:V18)</f>
        <v>0</v>
      </c>
      <c r="W19" s="67">
        <f>SUM(W7:W18)</f>
        <v>0</v>
      </c>
      <c r="X19" s="69" t="e">
        <f>(V19-W19)/V19*100</f>
        <v>#DIV/0!</v>
      </c>
      <c r="Y19" s="71">
        <f t="shared" si="3"/>
        <v>0</v>
      </c>
      <c r="Z19" s="55"/>
      <c r="AA19" s="66" t="s">
        <v>85</v>
      </c>
      <c r="AB19" s="133">
        <f>COUNTIFS('Full Score'!$C:$C,Sheet1!$AA19,'Full Score'!$J:$J,"ab")</f>
        <v>0</v>
      </c>
      <c r="AC19" s="133">
        <f>COUNTIFS('Full Score'!$C:$C,Sheet1!$AA19,'Full Score'!$J:$J,"sb")</f>
        <v>0</v>
      </c>
      <c r="AD19" s="133">
        <f>COUNTIFS('Full Score'!$C:$C,Sheet1!$AA19,'Full Score'!$J:$J,"bb")</f>
        <v>0</v>
      </c>
      <c r="AE19" s="134">
        <f>COUNTIFS('Full Score'!$C:$C,Sheet1!$AA19,'Full Score'!$J:$J,"ob")</f>
        <v>0</v>
      </c>
      <c r="AF19" s="72">
        <f t="shared" si="2"/>
        <v>0</v>
      </c>
    </row>
    <row r="20" spans="1:32" ht="18.600000000000001" thickBot="1" x14ac:dyDescent="0.5">
      <c r="A20" s="55">
        <f>COUNT(A7:A18)</f>
        <v>0</v>
      </c>
      <c r="B20" s="55"/>
      <c r="C20" s="55"/>
      <c r="D20" s="55">
        <f>D19/($A$20-COUNTIF($C$7:$C$18,"L"))</f>
        <v>0</v>
      </c>
      <c r="E20" s="55" t="e">
        <f t="shared" ref="E20:Y20" si="7">E19/$A$20</f>
        <v>#DIV/0!</v>
      </c>
      <c r="F20" s="55" t="e">
        <f t="shared" si="7"/>
        <v>#DIV/0!</v>
      </c>
      <c r="G20" s="55" t="e">
        <f t="shared" si="7"/>
        <v>#DIV/0!</v>
      </c>
      <c r="H20" s="55"/>
      <c r="I20" s="55">
        <f>I19/($A$20-COUNTIF($C$7:$C$18,"L"))</f>
        <v>0</v>
      </c>
      <c r="J20" s="55" t="e">
        <f t="shared" si="7"/>
        <v>#DIV/0!</v>
      </c>
      <c r="K20" s="55" t="e">
        <f t="shared" si="7"/>
        <v>#DIV/0!</v>
      </c>
      <c r="L20" s="55" t="e">
        <f t="shared" si="7"/>
        <v>#DIV/0!</v>
      </c>
      <c r="M20" s="55"/>
      <c r="N20" s="55">
        <f>N19/($A$20-COUNTIF($C$7:$C$18,"L"))</f>
        <v>0</v>
      </c>
      <c r="O20" s="55" t="e">
        <f t="shared" si="7"/>
        <v>#DIV/0!</v>
      </c>
      <c r="P20" s="55" t="e">
        <f t="shared" si="7"/>
        <v>#DIV/0!</v>
      </c>
      <c r="Q20" s="55"/>
      <c r="R20" s="55" t="e">
        <f t="shared" si="7"/>
        <v>#DIV/0!</v>
      </c>
      <c r="S20" s="55" t="e">
        <f t="shared" si="7"/>
        <v>#DIV/0!</v>
      </c>
      <c r="T20" s="55" t="e">
        <f t="shared" si="7"/>
        <v>#DIV/0!</v>
      </c>
      <c r="U20" s="55"/>
      <c r="V20" s="55" t="e">
        <f t="shared" si="7"/>
        <v>#DIV/0!</v>
      </c>
      <c r="W20" s="55" t="e">
        <f t="shared" si="7"/>
        <v>#DIV/0!</v>
      </c>
      <c r="X20" s="55"/>
      <c r="Y20" s="55" t="e">
        <f t="shared" si="7"/>
        <v>#DIV/0!</v>
      </c>
      <c r="Z20" s="55"/>
      <c r="AA20" s="73" t="s">
        <v>48</v>
      </c>
      <c r="AB20" s="136">
        <f>SUM(AB14:AB19)</f>
        <v>0</v>
      </c>
      <c r="AC20" s="136">
        <f t="shared" ref="AC20:AE20" si="8">SUM(AC14:AC19)</f>
        <v>0</v>
      </c>
      <c r="AD20" s="136">
        <f t="shared" si="8"/>
        <v>0</v>
      </c>
      <c r="AE20" s="136">
        <f t="shared" si="8"/>
        <v>0</v>
      </c>
      <c r="AF20" s="81">
        <f>SUM(AB20:AE20)</f>
        <v>0</v>
      </c>
    </row>
    <row r="21" spans="1:32" x14ac:dyDescent="0.45">
      <c r="A21" s="61" t="s">
        <v>32</v>
      </c>
      <c r="B21" s="62" t="str">
        <f>B3</f>
        <v>Team2</v>
      </c>
      <c r="C21" s="63" t="s">
        <v>33</v>
      </c>
      <c r="D21" s="83" t="s">
        <v>34</v>
      </c>
      <c r="E21" s="84"/>
      <c r="F21" s="84"/>
      <c r="G21" s="84"/>
      <c r="H21" s="87"/>
      <c r="I21" s="83" t="s">
        <v>35</v>
      </c>
      <c r="J21" s="84"/>
      <c r="K21" s="84"/>
      <c r="L21" s="84"/>
      <c r="M21" s="85"/>
      <c r="N21" s="88" t="s">
        <v>36</v>
      </c>
      <c r="O21" s="84"/>
      <c r="P21" s="84"/>
      <c r="Q21" s="87"/>
      <c r="R21" s="83" t="s">
        <v>131</v>
      </c>
      <c r="S21" s="84"/>
      <c r="T21" s="84"/>
      <c r="U21" s="85"/>
      <c r="V21" s="86" t="s">
        <v>37</v>
      </c>
      <c r="W21" s="86"/>
      <c r="X21" s="86"/>
      <c r="Y21" s="54" t="s">
        <v>86</v>
      </c>
      <c r="Z21" s="55"/>
      <c r="AA21" s="55"/>
      <c r="AB21" s="55"/>
      <c r="AC21" s="55"/>
      <c r="AD21" s="55"/>
      <c r="AE21" s="55"/>
      <c r="AF21" s="55"/>
    </row>
    <row r="22" spans="1:32" ht="18.600000000000001" thickBot="1" x14ac:dyDescent="0.5">
      <c r="A22" s="64"/>
      <c r="B22" s="65"/>
      <c r="C22" s="56"/>
      <c r="D22" s="66" t="s">
        <v>38</v>
      </c>
      <c r="E22" s="67" t="s">
        <v>39</v>
      </c>
      <c r="F22" s="67" t="s">
        <v>40</v>
      </c>
      <c r="G22" s="67" t="s">
        <v>41</v>
      </c>
      <c r="H22" s="68" t="s">
        <v>42</v>
      </c>
      <c r="I22" s="66" t="s">
        <v>9</v>
      </c>
      <c r="J22" s="67" t="s">
        <v>10</v>
      </c>
      <c r="K22" s="67" t="s">
        <v>88</v>
      </c>
      <c r="L22" s="67" t="s">
        <v>86</v>
      </c>
      <c r="M22" s="69" t="s">
        <v>13</v>
      </c>
      <c r="N22" s="70" t="s">
        <v>43</v>
      </c>
      <c r="O22" s="67" t="s">
        <v>10</v>
      </c>
      <c r="P22" s="67" t="s">
        <v>41</v>
      </c>
      <c r="Q22" s="68" t="s">
        <v>42</v>
      </c>
      <c r="R22" s="66" t="s">
        <v>9</v>
      </c>
      <c r="S22" s="67" t="s">
        <v>44</v>
      </c>
      <c r="T22" s="67" t="s">
        <v>45</v>
      </c>
      <c r="U22" s="69" t="s">
        <v>42</v>
      </c>
      <c r="V22" s="70" t="s">
        <v>89</v>
      </c>
      <c r="W22" s="67" t="s">
        <v>86</v>
      </c>
      <c r="X22" s="68" t="s">
        <v>90</v>
      </c>
      <c r="Y22" s="71"/>
      <c r="Z22" s="55"/>
      <c r="AA22" s="55"/>
      <c r="AB22" s="55"/>
      <c r="AC22" s="55"/>
      <c r="AD22" s="55"/>
      <c r="AE22" s="55"/>
      <c r="AF22" s="144"/>
    </row>
    <row r="23" spans="1:32" x14ac:dyDescent="0.45">
      <c r="A23" s="130"/>
      <c r="B23" s="81"/>
      <c r="C23" s="131" t="s">
        <v>14</v>
      </c>
      <c r="D23" s="144">
        <f>COUNTIFS('Full Score'!$H:$H,Sheet1!$A23,'Full Score'!$J:$J,"s")</f>
        <v>0</v>
      </c>
      <c r="E23" s="136">
        <f>COUNTIFS('Full Score'!$H:$H,Sheet1!$A23,'Full Score'!$J:$J,"s",'Full Score'!$K:$K,"p")</f>
        <v>0</v>
      </c>
      <c r="F23" s="136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136">
        <f>COUNTIFS('Full Score'!$H:$H,Sheet1!$A23,'Full Score'!$J:$J,"s",'Full Score'!$K:$K,"m")</f>
        <v>0</v>
      </c>
      <c r="H23" s="145" t="e">
        <f>(E23*100+F23*25-G23*25)/D23</f>
        <v>#DIV/0!</v>
      </c>
      <c r="I23" s="135">
        <f>COUNTIFS('Full Score'!$H:$H,Sheet1!$A23,'Full Score'!$J:$J,"b")</f>
        <v>0</v>
      </c>
      <c r="J23" s="136">
        <f>COUNTIFS('Full Score'!$H:$H,Sheet1!$A23,'Full Score'!$J:$J,"b",'Full Score'!$K:$K,"p")</f>
        <v>0</v>
      </c>
      <c r="K23" s="136">
        <f>COUNTIFS('Full Score'!$H:$H,Sheet1!$A23,'Full Score'!$J:$J,"b",'Full Score'!$K:$K,"t")</f>
        <v>0</v>
      </c>
      <c r="L23" s="136">
        <f>COUNTIFS('Full Score'!$H:$H,Sheet1!$A23,'Full Score'!$J:$J,"b",'Full Score'!$K:$K,"m")</f>
        <v>0</v>
      </c>
      <c r="M23" s="137" t="e">
        <f>(J23*100+(I23-J23-K23-L23)*50+K23*25-L23*25)/I23</f>
        <v>#DIV/0!</v>
      </c>
      <c r="N23" s="144">
        <f>COUNTIFS('Full Score'!$H:$H,Sheet1!$A23,'Full Score'!$J:$J,"a")</f>
        <v>0</v>
      </c>
      <c r="O23" s="136">
        <f>COUNTIFS('Full Score'!$H:$H,Sheet1!$A23,'Full Score'!$J:$J,"a",'Full Score'!$K:$K,"p")</f>
        <v>0</v>
      </c>
      <c r="P23" s="136">
        <f>COUNTIFS('Full Score'!$H:$H,Sheet1!$A23,'Full Score'!$J:$J,"a",'Full Score'!$K:$K,"m")</f>
        <v>0</v>
      </c>
      <c r="Q23" s="145" t="e">
        <f>(O23-P23)*100/N23</f>
        <v>#DIV/0!</v>
      </c>
      <c r="R23" s="135">
        <f>COUNTIFS('Full Score'!$H:$H,Sheet1!$A23,'Full Score'!$J:$J,"r")</f>
        <v>0</v>
      </c>
      <c r="S23" s="136">
        <f>COUNTIFS('Full Score'!$H:$H,Sheet1!$A23,'Full Score'!$J:$J,"r",'Full Score'!$K:$K,"a")</f>
        <v>0</v>
      </c>
      <c r="T23" s="136">
        <f>COUNTIFS('Full Score'!$H:$H,Sheet1!$A23,'Full Score'!$J:$J,"r",'Full Score'!$K:$K,"b")</f>
        <v>0</v>
      </c>
      <c r="U23" s="137" t="e">
        <f>(S23*100+T23*50)/R23</f>
        <v>#DIV/0!</v>
      </c>
      <c r="V23" s="144">
        <f>COUNTIFS('Full Score'!$H:$H,Sheet1!$A23,'Full Score'!$J:$J,"d")</f>
        <v>0</v>
      </c>
      <c r="W23" s="136">
        <f>COUNTIFS('Full Score'!$H:$H,Sheet1!$A23,'Full Score'!$J:$J,"d",'Full Score'!$K:$K,"m")</f>
        <v>0</v>
      </c>
      <c r="X23" s="145" t="e">
        <f>(V23-W23)/V23*100</f>
        <v>#DIV/0!</v>
      </c>
      <c r="Y23" s="138">
        <f>COUNTIFS('Full Score'!$H:$H,Sheet1!$A23,'Full Score'!$J:$J,"m")</f>
        <v>0</v>
      </c>
      <c r="Z23" s="55" t="s">
        <v>27</v>
      </c>
      <c r="AA23" s="61" t="s">
        <v>5</v>
      </c>
      <c r="AB23" s="62" t="s">
        <v>2</v>
      </c>
      <c r="AC23" s="62" t="s">
        <v>3</v>
      </c>
      <c r="AD23" s="62" t="s">
        <v>4</v>
      </c>
      <c r="AE23" s="63" t="s">
        <v>6</v>
      </c>
      <c r="AF23" s="72">
        <f t="shared" si="0"/>
        <v>0</v>
      </c>
    </row>
    <row r="24" spans="1:32" x14ac:dyDescent="0.45">
      <c r="A24" s="130"/>
      <c r="B24" s="81"/>
      <c r="C24" s="131" t="s">
        <v>14</v>
      </c>
      <c r="D24" s="72"/>
      <c r="E24" s="81"/>
      <c r="F24" s="81"/>
      <c r="G24" s="81"/>
      <c r="H24" s="146"/>
      <c r="I24" s="130"/>
      <c r="J24" s="81"/>
      <c r="K24" s="81"/>
      <c r="L24" s="81"/>
      <c r="M24" s="131"/>
      <c r="N24" s="72"/>
      <c r="O24" s="81"/>
      <c r="P24" s="81"/>
      <c r="Q24" s="146"/>
      <c r="R24" s="130"/>
      <c r="S24" s="81"/>
      <c r="T24" s="81"/>
      <c r="U24" s="131"/>
      <c r="V24" s="72"/>
      <c r="W24" s="81"/>
      <c r="X24" s="146"/>
      <c r="Y24" s="139"/>
      <c r="Z24" s="55"/>
      <c r="AA24" s="64" t="s">
        <v>80</v>
      </c>
      <c r="AB24" s="81">
        <f>COUNTIFS('Full Score'!$H:$H,Sheet1!$AA24,'Full Score'!$J:$J,"ab")</f>
        <v>0</v>
      </c>
      <c r="AC24" s="81">
        <f>COUNTIFS('Full Score'!$H:$H,Sheet1!$AA24,'Full Score'!$J:$J,"sb")</f>
        <v>0</v>
      </c>
      <c r="AD24" s="81">
        <f>COUNTIFS('Full Score'!$H:$H,Sheet1!$AA24,'Full Score'!$J:$J,"bb")</f>
        <v>0</v>
      </c>
      <c r="AE24" s="131">
        <f>COUNTIFS('Full Score'!$H:$H,Sheet1!$AA24,'Full Score'!$J:$J,"ob")</f>
        <v>0</v>
      </c>
      <c r="AF24" s="72">
        <f t="shared" si="0"/>
        <v>0</v>
      </c>
    </row>
    <row r="25" spans="1:32" x14ac:dyDescent="0.45">
      <c r="A25" s="130"/>
      <c r="B25" s="81"/>
      <c r="C25" s="131" t="s">
        <v>17</v>
      </c>
      <c r="D25" s="72"/>
      <c r="E25" s="81"/>
      <c r="F25" s="81"/>
      <c r="G25" s="81"/>
      <c r="H25" s="146"/>
      <c r="I25" s="130"/>
      <c r="J25" s="81"/>
      <c r="K25" s="81"/>
      <c r="L25" s="81"/>
      <c r="M25" s="131"/>
      <c r="N25" s="72"/>
      <c r="O25" s="81"/>
      <c r="P25" s="81"/>
      <c r="Q25" s="146"/>
      <c r="R25" s="130"/>
      <c r="S25" s="81"/>
      <c r="T25" s="81"/>
      <c r="U25" s="131"/>
      <c r="V25" s="72"/>
      <c r="W25" s="81"/>
      <c r="X25" s="146"/>
      <c r="Y25" s="139"/>
      <c r="Z25" s="55"/>
      <c r="AA25" s="64" t="s">
        <v>81</v>
      </c>
      <c r="AB25" s="81">
        <f>COUNTIFS('Full Score'!$H:$H,Sheet1!$AA25,'Full Score'!$J:$J,"ab")</f>
        <v>0</v>
      </c>
      <c r="AC25" s="81">
        <f>COUNTIFS('Full Score'!$H:$H,Sheet1!$AA25,'Full Score'!$J:$J,"sb")</f>
        <v>0</v>
      </c>
      <c r="AD25" s="81">
        <f>COUNTIFS('Full Score'!$H:$H,Sheet1!$AA25,'Full Score'!$J:$J,"bb")</f>
        <v>0</v>
      </c>
      <c r="AE25" s="131">
        <f>COUNTIFS('Full Score'!$H:$H,Sheet1!$AA25,'Full Score'!$J:$J,"ob")</f>
        <v>0</v>
      </c>
      <c r="AF25" s="72">
        <f t="shared" si="0"/>
        <v>0</v>
      </c>
    </row>
    <row r="26" spans="1:32" x14ac:dyDescent="0.45">
      <c r="A26" s="130"/>
      <c r="B26" s="81"/>
      <c r="C26" s="131" t="s">
        <v>17</v>
      </c>
      <c r="D26" s="72"/>
      <c r="E26" s="81"/>
      <c r="F26" s="81"/>
      <c r="G26" s="81"/>
      <c r="H26" s="146"/>
      <c r="I26" s="130"/>
      <c r="J26" s="81"/>
      <c r="K26" s="81"/>
      <c r="L26" s="81"/>
      <c r="M26" s="131"/>
      <c r="N26" s="72"/>
      <c r="O26" s="81"/>
      <c r="P26" s="81"/>
      <c r="Q26" s="146"/>
      <c r="R26" s="130"/>
      <c r="S26" s="81"/>
      <c r="T26" s="81"/>
      <c r="U26" s="131"/>
      <c r="V26" s="72"/>
      <c r="W26" s="81"/>
      <c r="X26" s="146"/>
      <c r="Y26" s="139"/>
      <c r="Z26" s="55"/>
      <c r="AA26" s="64" t="s">
        <v>82</v>
      </c>
      <c r="AB26" s="81">
        <f>COUNTIFS('Full Score'!$H:$H,Sheet1!$AA26,'Full Score'!$J:$J,"ab")</f>
        <v>0</v>
      </c>
      <c r="AC26" s="81">
        <f>COUNTIFS('Full Score'!$H:$H,Sheet1!$AA26,'Full Score'!$J:$J,"sb")</f>
        <v>0</v>
      </c>
      <c r="AD26" s="81">
        <f>COUNTIFS('Full Score'!$H:$H,Sheet1!$AA26,'Full Score'!$J:$J,"bb")</f>
        <v>0</v>
      </c>
      <c r="AE26" s="131">
        <f>COUNTIFS('Full Score'!$H:$H,Sheet1!$AA26,'Full Score'!$J:$J,"ob")</f>
        <v>0</v>
      </c>
      <c r="AF26" s="72">
        <f t="shared" si="0"/>
        <v>0</v>
      </c>
    </row>
    <row r="27" spans="1:32" x14ac:dyDescent="0.45">
      <c r="A27" s="130"/>
      <c r="B27" s="81"/>
      <c r="C27" s="131" t="s">
        <v>15</v>
      </c>
      <c r="D27" s="72"/>
      <c r="E27" s="81"/>
      <c r="F27" s="81"/>
      <c r="G27" s="81"/>
      <c r="H27" s="146"/>
      <c r="I27" s="130"/>
      <c r="J27" s="81"/>
      <c r="K27" s="81"/>
      <c r="L27" s="81"/>
      <c r="M27" s="131"/>
      <c r="N27" s="72"/>
      <c r="O27" s="81"/>
      <c r="P27" s="81"/>
      <c r="Q27" s="146"/>
      <c r="R27" s="130"/>
      <c r="S27" s="81"/>
      <c r="T27" s="81"/>
      <c r="U27" s="131"/>
      <c r="V27" s="72"/>
      <c r="W27" s="81"/>
      <c r="X27" s="146"/>
      <c r="Y27" s="139"/>
      <c r="Z27" s="55"/>
      <c r="AA27" s="64" t="s">
        <v>83</v>
      </c>
      <c r="AB27" s="81">
        <f>COUNTIFS('Full Score'!$H:$H,Sheet1!$AA27,'Full Score'!$J:$J,"ab")</f>
        <v>0</v>
      </c>
      <c r="AC27" s="81">
        <f>COUNTIFS('Full Score'!$H:$H,Sheet1!$AA27,'Full Score'!$J:$J,"sb")</f>
        <v>0</v>
      </c>
      <c r="AD27" s="81">
        <f>COUNTIFS('Full Score'!$H:$H,Sheet1!$AA27,'Full Score'!$J:$J,"bb")</f>
        <v>0</v>
      </c>
      <c r="AE27" s="131">
        <f>COUNTIFS('Full Score'!$H:$H,Sheet1!$AA27,'Full Score'!$J:$J,"ob")</f>
        <v>0</v>
      </c>
      <c r="AF27" s="72">
        <f t="shared" si="0"/>
        <v>0</v>
      </c>
    </row>
    <row r="28" spans="1:32" x14ac:dyDescent="0.45">
      <c r="A28" s="130"/>
      <c r="B28" s="81"/>
      <c r="C28" s="131" t="s">
        <v>15</v>
      </c>
      <c r="D28" s="72"/>
      <c r="E28" s="81"/>
      <c r="F28" s="81"/>
      <c r="G28" s="81"/>
      <c r="H28" s="146"/>
      <c r="I28" s="130"/>
      <c r="J28" s="81"/>
      <c r="K28" s="81"/>
      <c r="L28" s="81"/>
      <c r="M28" s="131"/>
      <c r="N28" s="72"/>
      <c r="O28" s="81"/>
      <c r="P28" s="81"/>
      <c r="Q28" s="146"/>
      <c r="R28" s="130"/>
      <c r="S28" s="81"/>
      <c r="T28" s="81"/>
      <c r="U28" s="131"/>
      <c r="V28" s="72"/>
      <c r="W28" s="81"/>
      <c r="X28" s="146"/>
      <c r="Y28" s="139"/>
      <c r="Z28" s="55"/>
      <c r="AA28" s="64" t="s">
        <v>84</v>
      </c>
      <c r="AB28" s="81">
        <f>COUNTIFS('Full Score'!$H:$H,Sheet1!$AA28,'Full Score'!$J:$J,"ab")</f>
        <v>0</v>
      </c>
      <c r="AC28" s="81">
        <f>COUNTIFS('Full Score'!$H:$H,Sheet1!$AA28,'Full Score'!$J:$J,"sb")</f>
        <v>0</v>
      </c>
      <c r="AD28" s="81">
        <f>COUNTIFS('Full Score'!$H:$H,Sheet1!$AA28,'Full Score'!$J:$J,"bb")</f>
        <v>0</v>
      </c>
      <c r="AE28" s="131">
        <f>COUNTIFS('Full Score'!$H:$H,Sheet1!$AA28,'Full Score'!$J:$J,"ob")</f>
        <v>0</v>
      </c>
      <c r="AF28" s="72">
        <f t="shared" si="0"/>
        <v>0</v>
      </c>
    </row>
    <row r="29" spans="1:32" ht="18.600000000000001" thickBot="1" x14ac:dyDescent="0.5">
      <c r="A29" s="130"/>
      <c r="B29" s="81"/>
      <c r="C29" s="131" t="s">
        <v>15</v>
      </c>
      <c r="D29" s="72"/>
      <c r="E29" s="81"/>
      <c r="F29" s="81"/>
      <c r="G29" s="81"/>
      <c r="H29" s="146"/>
      <c r="I29" s="130"/>
      <c r="J29" s="81"/>
      <c r="K29" s="81"/>
      <c r="L29" s="81"/>
      <c r="M29" s="131"/>
      <c r="N29" s="72"/>
      <c r="O29" s="81"/>
      <c r="P29" s="81"/>
      <c r="Q29" s="146"/>
      <c r="R29" s="130"/>
      <c r="S29" s="81"/>
      <c r="T29" s="81"/>
      <c r="U29" s="131"/>
      <c r="V29" s="72"/>
      <c r="W29" s="81"/>
      <c r="X29" s="146"/>
      <c r="Y29" s="139"/>
      <c r="Z29" s="55"/>
      <c r="AA29" s="66" t="s">
        <v>85</v>
      </c>
      <c r="AB29" s="133">
        <f>COUNTIFS('Full Score'!$H:$H,Sheet1!$AA29,'Full Score'!$J:$J,"ab")</f>
        <v>0</v>
      </c>
      <c r="AC29" s="133">
        <f>COUNTIFS('Full Score'!$H:$H,Sheet1!$AA29,'Full Score'!$J:$J,"sb")</f>
        <v>0</v>
      </c>
      <c r="AD29" s="133">
        <f>COUNTIFS('Full Score'!$H:$H,Sheet1!$AA29,'Full Score'!$J:$J,"bb")</f>
        <v>0</v>
      </c>
      <c r="AE29" s="134">
        <f>COUNTIFS('Full Score'!$H:$H,Sheet1!$AA29,'Full Score'!$J:$J,"ob")</f>
        <v>0</v>
      </c>
      <c r="AF29" s="72">
        <f t="shared" si="0"/>
        <v>0</v>
      </c>
    </row>
    <row r="30" spans="1:32" ht="18.600000000000001" thickBot="1" x14ac:dyDescent="0.5">
      <c r="A30" s="130"/>
      <c r="B30" s="81"/>
      <c r="C30" s="131" t="s">
        <v>16</v>
      </c>
      <c r="D30" s="72"/>
      <c r="E30" s="81"/>
      <c r="F30" s="81"/>
      <c r="G30" s="81"/>
      <c r="H30" s="146"/>
      <c r="I30" s="130"/>
      <c r="J30" s="81"/>
      <c r="K30" s="81"/>
      <c r="L30" s="81"/>
      <c r="M30" s="131"/>
      <c r="N30" s="72"/>
      <c r="O30" s="81"/>
      <c r="P30" s="81"/>
      <c r="Q30" s="146"/>
      <c r="R30" s="130"/>
      <c r="S30" s="81"/>
      <c r="T30" s="81"/>
      <c r="U30" s="131"/>
      <c r="V30" s="72"/>
      <c r="W30" s="81"/>
      <c r="X30" s="146"/>
      <c r="Y30" s="139"/>
      <c r="Z30" s="55" t="s">
        <v>148</v>
      </c>
      <c r="AA30" s="74" t="s">
        <v>28</v>
      </c>
      <c r="AB30" s="143">
        <f>SUM(AB24:AB29)</f>
        <v>0</v>
      </c>
      <c r="AC30" s="143">
        <f t="shared" ref="AC30:AE30" si="9">SUM(AC24:AC29)</f>
        <v>0</v>
      </c>
      <c r="AD30" s="143">
        <f t="shared" si="9"/>
        <v>0</v>
      </c>
      <c r="AE30" s="143">
        <f t="shared" si="9"/>
        <v>0</v>
      </c>
      <c r="AF30" s="72">
        <f t="shared" si="0"/>
        <v>0</v>
      </c>
    </row>
    <row r="31" spans="1:32" x14ac:dyDescent="0.45">
      <c r="A31" s="130"/>
      <c r="B31" s="81"/>
      <c r="C31" s="131" t="s">
        <v>46</v>
      </c>
      <c r="D31" s="72"/>
      <c r="E31" s="81"/>
      <c r="F31" s="81"/>
      <c r="G31" s="81"/>
      <c r="H31" s="146"/>
      <c r="I31" s="130"/>
      <c r="J31" s="81"/>
      <c r="K31" s="81"/>
      <c r="L31" s="81"/>
      <c r="M31" s="131"/>
      <c r="N31" s="72"/>
      <c r="O31" s="81"/>
      <c r="P31" s="81"/>
      <c r="Q31" s="146"/>
      <c r="R31" s="130"/>
      <c r="S31" s="81"/>
      <c r="T31" s="81"/>
      <c r="U31" s="131"/>
      <c r="V31" s="72"/>
      <c r="W31" s="81"/>
      <c r="X31" s="146"/>
      <c r="Y31" s="139"/>
      <c r="Z31" s="55"/>
      <c r="AA31" s="61" t="s">
        <v>5</v>
      </c>
      <c r="AB31" s="62" t="s">
        <v>29</v>
      </c>
      <c r="AC31" s="62" t="s">
        <v>30</v>
      </c>
      <c r="AD31" s="62" t="s">
        <v>31</v>
      </c>
      <c r="AE31" s="63" t="s">
        <v>12</v>
      </c>
      <c r="AF31" s="72">
        <f t="shared" si="0"/>
        <v>0</v>
      </c>
    </row>
    <row r="32" spans="1:32" x14ac:dyDescent="0.45">
      <c r="A32" s="130"/>
      <c r="B32" s="81"/>
      <c r="C32" s="131" t="s">
        <v>46</v>
      </c>
      <c r="D32" s="72"/>
      <c r="E32" s="81"/>
      <c r="F32" s="81"/>
      <c r="G32" s="81"/>
      <c r="H32" s="146"/>
      <c r="I32" s="130"/>
      <c r="J32" s="81"/>
      <c r="K32" s="81"/>
      <c r="L32" s="81"/>
      <c r="M32" s="131"/>
      <c r="N32" s="72"/>
      <c r="O32" s="81"/>
      <c r="P32" s="81"/>
      <c r="Q32" s="146"/>
      <c r="R32" s="130"/>
      <c r="S32" s="81"/>
      <c r="T32" s="81"/>
      <c r="U32" s="131"/>
      <c r="V32" s="72"/>
      <c r="W32" s="81"/>
      <c r="X32" s="146"/>
      <c r="Y32" s="139"/>
      <c r="Z32" s="55"/>
      <c r="AA32" s="64" t="s">
        <v>80</v>
      </c>
      <c r="AB32" s="81">
        <f>COUNTIFS('Full Score'!$H:$H,Sheet1!$AA14,'Full Score'!$E:$E,"ab")</f>
        <v>0</v>
      </c>
      <c r="AC32" s="81">
        <f>COUNTIFS('Full Score'!$H:$H,Sheet1!$AA14,'Full Score'!$E:$E,"sb")</f>
        <v>0</v>
      </c>
      <c r="AD32" s="81">
        <f>COUNTIFS('Full Score'!$H:$H,Sheet1!$AA14,'Full Score'!$E:$E,"bb")</f>
        <v>0</v>
      </c>
      <c r="AE32" s="131">
        <f>COUNTIFS('Full Score'!$H:$H,Sheet1!$AA14,'Full Score'!$E:$E,"ob")</f>
        <v>0</v>
      </c>
      <c r="AF32" s="72">
        <f>SUM(AB32:AE32)</f>
        <v>0</v>
      </c>
    </row>
    <row r="33" spans="1:32" x14ac:dyDescent="0.45">
      <c r="A33" s="130"/>
      <c r="B33" s="81"/>
      <c r="C33" s="131" t="s">
        <v>47</v>
      </c>
      <c r="D33" s="72"/>
      <c r="E33" s="81"/>
      <c r="F33" s="81"/>
      <c r="G33" s="81"/>
      <c r="H33" s="146"/>
      <c r="I33" s="130"/>
      <c r="J33" s="81"/>
      <c r="K33" s="81"/>
      <c r="L33" s="81"/>
      <c r="M33" s="131"/>
      <c r="N33" s="72"/>
      <c r="O33" s="81"/>
      <c r="P33" s="81"/>
      <c r="Q33" s="146"/>
      <c r="R33" s="130"/>
      <c r="S33" s="81"/>
      <c r="T33" s="81"/>
      <c r="U33" s="131"/>
      <c r="V33" s="72"/>
      <c r="W33" s="81"/>
      <c r="X33" s="146"/>
      <c r="Y33" s="139"/>
      <c r="Z33" s="55"/>
      <c r="AA33" s="64" t="s">
        <v>81</v>
      </c>
      <c r="AB33" s="81">
        <f>COUNTIFS('Full Score'!$H:$H,Sheet1!$AA15,'Full Score'!$E:$E,"ab")</f>
        <v>0</v>
      </c>
      <c r="AC33" s="81">
        <f>COUNTIFS('Full Score'!$H:$H,Sheet1!$AA15,'Full Score'!$E:$E,"sb")</f>
        <v>0</v>
      </c>
      <c r="AD33" s="81">
        <f>COUNTIFS('Full Score'!$H:$H,Sheet1!$AA15,'Full Score'!$E:$E,"bb")</f>
        <v>0</v>
      </c>
      <c r="AE33" s="131">
        <f>COUNTIFS('Full Score'!$H:$H,Sheet1!$AA15,'Full Score'!$E:$E,"ob")</f>
        <v>0</v>
      </c>
      <c r="AF33" s="72">
        <f t="shared" ref="AF33:AF37" si="10">SUM(AB33:AE33)</f>
        <v>0</v>
      </c>
    </row>
    <row r="34" spans="1:32" ht="18.600000000000001" thickBot="1" x14ac:dyDescent="0.5">
      <c r="A34" s="130"/>
      <c r="B34" s="81"/>
      <c r="C34" s="131"/>
      <c r="D34" s="147"/>
      <c r="E34" s="148"/>
      <c r="F34" s="148"/>
      <c r="G34" s="148"/>
      <c r="H34" s="132"/>
      <c r="I34" s="130"/>
      <c r="J34" s="81"/>
      <c r="K34" s="81"/>
      <c r="L34" s="81"/>
      <c r="M34" s="131"/>
      <c r="N34" s="72"/>
      <c r="O34" s="81"/>
      <c r="P34" s="81"/>
      <c r="Q34" s="146"/>
      <c r="R34" s="130"/>
      <c r="S34" s="81"/>
      <c r="T34" s="81"/>
      <c r="U34" s="131"/>
      <c r="V34" s="72"/>
      <c r="W34" s="81"/>
      <c r="X34" s="146"/>
      <c r="Y34" s="139"/>
      <c r="Z34" s="55"/>
      <c r="AA34" s="64" t="s">
        <v>82</v>
      </c>
      <c r="AB34" s="81">
        <f>COUNTIFS('Full Score'!$H:$H,Sheet1!$AA16,'Full Score'!$E:$E,"ab")</f>
        <v>0</v>
      </c>
      <c r="AC34" s="81">
        <f>COUNTIFS('Full Score'!$H:$H,Sheet1!$AA16,'Full Score'!$E:$E,"sb")</f>
        <v>0</v>
      </c>
      <c r="AD34" s="81">
        <f>COUNTIFS('Full Score'!$H:$H,Sheet1!$AA16,'Full Score'!$E:$E,"bb")</f>
        <v>0</v>
      </c>
      <c r="AE34" s="131">
        <f>COUNTIFS('Full Score'!$H:$H,Sheet1!$AA16,'Full Score'!$E:$E,"ob")</f>
        <v>0</v>
      </c>
      <c r="AF34" s="72">
        <f t="shared" si="10"/>
        <v>0</v>
      </c>
    </row>
    <row r="35" spans="1:32" ht="18.600000000000001" thickBot="1" x14ac:dyDescent="0.5">
      <c r="A35" s="66"/>
      <c r="B35" s="67" t="s">
        <v>24</v>
      </c>
      <c r="C35" s="69"/>
      <c r="D35" s="149">
        <f>SUM(D23:D34)</f>
        <v>0</v>
      </c>
      <c r="E35" s="150">
        <f t="shared" ref="E35:T35" si="11">SUM(E23:E34)</f>
        <v>0</v>
      </c>
      <c r="F35" s="150">
        <f t="shared" si="11"/>
        <v>0</v>
      </c>
      <c r="G35" s="150">
        <f t="shared" si="11"/>
        <v>0</v>
      </c>
      <c r="H35" s="151" t="e">
        <f t="shared" si="4"/>
        <v>#DIV/0!</v>
      </c>
      <c r="I35" s="66">
        <f>SUM(I23:I34)</f>
        <v>0</v>
      </c>
      <c r="J35" s="67">
        <f t="shared" ref="J35:L35" si="12">SUM(J23:J34)</f>
        <v>0</v>
      </c>
      <c r="K35" s="67">
        <f t="shared" si="12"/>
        <v>0</v>
      </c>
      <c r="L35" s="67">
        <f t="shared" si="12"/>
        <v>0</v>
      </c>
      <c r="M35" s="69" t="e">
        <f>(J35*100+(I35-J35-K35-L35)*50+K35*25-L35*25)/I35</f>
        <v>#DIV/0!</v>
      </c>
      <c r="N35" s="70">
        <f>SUM(N23:N34)</f>
        <v>0</v>
      </c>
      <c r="O35" s="67">
        <f t="shared" si="11"/>
        <v>0</v>
      </c>
      <c r="P35" s="67">
        <f t="shared" si="11"/>
        <v>0</v>
      </c>
      <c r="Q35" s="68" t="e">
        <f t="shared" ref="Q35" si="13">(O35-P35)*100/N35</f>
        <v>#DIV/0!</v>
      </c>
      <c r="R35" s="66">
        <f t="shared" si="11"/>
        <v>0</v>
      </c>
      <c r="S35" s="67">
        <f t="shared" si="11"/>
        <v>0</v>
      </c>
      <c r="T35" s="67">
        <f t="shared" si="11"/>
        <v>0</v>
      </c>
      <c r="U35" s="69" t="e">
        <f t="shared" si="6"/>
        <v>#DIV/0!</v>
      </c>
      <c r="V35" s="70">
        <f>SUM(V23:V34)</f>
        <v>0</v>
      </c>
      <c r="W35" s="67">
        <f>SUM(W23:W34)</f>
        <v>0</v>
      </c>
      <c r="X35" s="68" t="e">
        <f>(V35-W35)/V35*100</f>
        <v>#DIV/0!</v>
      </c>
      <c r="Y35" s="71">
        <f>SUM(Y23:Y34)</f>
        <v>0</v>
      </c>
      <c r="Z35" s="55"/>
      <c r="AA35" s="64" t="s">
        <v>83</v>
      </c>
      <c r="AB35" s="81">
        <f>COUNTIFS('Full Score'!$H:$H,Sheet1!$AA17,'Full Score'!$E:$E,"ab")</f>
        <v>0</v>
      </c>
      <c r="AC35" s="81">
        <f>COUNTIFS('Full Score'!$H:$H,Sheet1!$AA17,'Full Score'!$E:$E,"sb")</f>
        <v>0</v>
      </c>
      <c r="AD35" s="81">
        <f>COUNTIFS('Full Score'!$H:$H,Sheet1!$AA17,'Full Score'!$E:$E,"bb")</f>
        <v>0</v>
      </c>
      <c r="AE35" s="131">
        <f>COUNTIFS('Full Score'!$H:$H,Sheet1!$AA17,'Full Score'!$E:$E,"ob")</f>
        <v>0</v>
      </c>
      <c r="AF35" s="72">
        <f t="shared" si="10"/>
        <v>0</v>
      </c>
    </row>
    <row r="36" spans="1:32" x14ac:dyDescent="0.45">
      <c r="A36" s="55">
        <f>COUNT(A23:A34)</f>
        <v>0</v>
      </c>
      <c r="B36" s="55"/>
      <c r="C36" s="55"/>
      <c r="D36" s="55">
        <f>D35/($A$36-COUNTIFS($C$23:$C$34,"L"))</f>
        <v>0</v>
      </c>
      <c r="E36" s="55" t="e">
        <f t="shared" ref="E36:Y36" si="14">E35/$A$36</f>
        <v>#DIV/0!</v>
      </c>
      <c r="F36" s="55" t="e">
        <f t="shared" si="14"/>
        <v>#DIV/0!</v>
      </c>
      <c r="G36" s="55" t="e">
        <f t="shared" si="14"/>
        <v>#DIV/0!</v>
      </c>
      <c r="H36" s="55"/>
      <c r="I36" s="55">
        <f>I35/($A$36-COUNTIFS($C$23:$C$34,"L"))</f>
        <v>0</v>
      </c>
      <c r="J36" s="55" t="e">
        <f t="shared" si="14"/>
        <v>#DIV/0!</v>
      </c>
      <c r="K36" s="55" t="e">
        <f t="shared" si="14"/>
        <v>#DIV/0!</v>
      </c>
      <c r="L36" s="55" t="e">
        <f t="shared" si="14"/>
        <v>#DIV/0!</v>
      </c>
      <c r="M36" s="55"/>
      <c r="N36" s="55">
        <f>N35/($A$36-COUNTIFS($C$23:$C$34,"L"))</f>
        <v>0</v>
      </c>
      <c r="O36" s="55" t="e">
        <f t="shared" si="14"/>
        <v>#DIV/0!</v>
      </c>
      <c r="P36" s="55" t="e">
        <f t="shared" si="14"/>
        <v>#DIV/0!</v>
      </c>
      <c r="Q36" s="55"/>
      <c r="R36" s="55" t="e">
        <f t="shared" si="14"/>
        <v>#DIV/0!</v>
      </c>
      <c r="S36" s="55" t="e">
        <f t="shared" si="14"/>
        <v>#DIV/0!</v>
      </c>
      <c r="T36" s="55" t="e">
        <f t="shared" si="14"/>
        <v>#DIV/0!</v>
      </c>
      <c r="U36" s="55"/>
      <c r="V36" s="55" t="e">
        <f t="shared" si="14"/>
        <v>#DIV/0!</v>
      </c>
      <c r="W36" s="55" t="e">
        <f t="shared" si="14"/>
        <v>#DIV/0!</v>
      </c>
      <c r="X36" s="55"/>
      <c r="Y36" s="55" t="e">
        <f t="shared" si="14"/>
        <v>#DIV/0!</v>
      </c>
      <c r="Z36" s="55"/>
      <c r="AA36" s="64" t="s">
        <v>84</v>
      </c>
      <c r="AB36" s="81">
        <f>COUNTIFS('Full Score'!$H:$H,Sheet1!$AA18,'Full Score'!$E:$E,"ab")</f>
        <v>0</v>
      </c>
      <c r="AC36" s="81">
        <f>COUNTIFS('Full Score'!$H:$H,Sheet1!$AA18,'Full Score'!$E:$E,"sb")</f>
        <v>0</v>
      </c>
      <c r="AD36" s="81">
        <f>COUNTIFS('Full Score'!$H:$H,Sheet1!$AA18,'Full Score'!$E:$E,"bb")</f>
        <v>0</v>
      </c>
      <c r="AE36" s="131">
        <f>COUNTIFS('Full Score'!$H:$H,Sheet1!$AA18,'Full Score'!$E:$E,"ob")</f>
        <v>0</v>
      </c>
      <c r="AF36" s="72">
        <f t="shared" si="10"/>
        <v>0</v>
      </c>
    </row>
    <row r="37" spans="1:32" ht="18.600000000000001" thickBot="1" x14ac:dyDescent="0.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66" t="s">
        <v>85</v>
      </c>
      <c r="AB37" s="133">
        <f>COUNTIFS('Full Score'!$H:$H,Sheet1!$AA19,'Full Score'!$E:$E,"ab")</f>
        <v>0</v>
      </c>
      <c r="AC37" s="133">
        <f>COUNTIFS('Full Score'!$H:$H,Sheet1!$AA19,'Full Score'!$E:$E,"sb")</f>
        <v>0</v>
      </c>
      <c r="AD37" s="133">
        <f>COUNTIFS('Full Score'!$H:$H,Sheet1!$AA19,'Full Score'!$E:$E,"bb")</f>
        <v>0</v>
      </c>
      <c r="AE37" s="134">
        <f>COUNTIFS('Full Score'!$H:$H,Sheet1!$AA19,'Full Score'!$E:$E,"ob")</f>
        <v>0</v>
      </c>
      <c r="AF37" s="72">
        <f t="shared" si="10"/>
        <v>0</v>
      </c>
    </row>
    <row r="38" spans="1:32" x14ac:dyDescent="0.4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73" t="s">
        <v>28</v>
      </c>
      <c r="AB38" s="136">
        <f>SUM(AB32:AB37)</f>
        <v>0</v>
      </c>
      <c r="AC38" s="136">
        <f t="shared" ref="AC38:AE38" si="15">SUM(AC32:AC37)</f>
        <v>0</v>
      </c>
      <c r="AD38" s="136">
        <f t="shared" si="15"/>
        <v>0</v>
      </c>
      <c r="AE38" s="136">
        <f t="shared" si="15"/>
        <v>0</v>
      </c>
      <c r="AF38" s="136">
        <f>SUM(AF32:AF37)</f>
        <v>0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/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Team1</v>
      </c>
    </row>
    <row r="2" spans="1:22" x14ac:dyDescent="0.45">
      <c r="A2" s="65" t="s">
        <v>91</v>
      </c>
      <c r="B2" s="1"/>
      <c r="R2" s="82" t="s">
        <v>3</v>
      </c>
    </row>
    <row r="3" spans="1:22" x14ac:dyDescent="0.45">
      <c r="A3" s="65" t="s">
        <v>18</v>
      </c>
      <c r="B3" s="1"/>
      <c r="R3" s="65" t="s">
        <v>91</v>
      </c>
      <c r="S3" s="1"/>
    </row>
    <row r="4" spans="1:22" x14ac:dyDescent="0.45">
      <c r="A4" s="65" t="s">
        <v>119</v>
      </c>
      <c r="B4" s="1"/>
      <c r="R4" s="65" t="s">
        <v>18</v>
      </c>
      <c r="S4" s="1">
        <v>19</v>
      </c>
    </row>
    <row r="5" spans="1:22" x14ac:dyDescent="0.45">
      <c r="A5" t="s">
        <v>123</v>
      </c>
      <c r="B5">
        <f>COUNTIFS('Full Score'!$C:$C,Team1!$B$3,'Full Score'!$D:$D,Team1!$B$4,'Full Score'!$E:$E,"a")</f>
        <v>0</v>
      </c>
    </row>
    <row r="6" spans="1:22" x14ac:dyDescent="0.45">
      <c r="B6" t="s">
        <v>120</v>
      </c>
      <c r="C6" t="s">
        <v>121</v>
      </c>
      <c r="D6" t="s">
        <v>122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F7">
        <f>IF($B$2="All",COUNTIFS('Full Score'!$C:$C,Team1!$B$3,'Full Score'!$D:$D,Team1!$B$4,'Full Score'!$E:$E,"a",'Full Score'!$F:$F,"m",'Full Score'!$G:$G,Team1!$A7)*3,COUNTIFS('Full Score'!$A:$A,Team1!$B$2,'Full Score'!$C:$C,Team1!$B$3,'Full Score'!$D:$D,Team1!$B$4,'Full Score'!$E:$E,"a",'Full Score'!$F:$F,"m",'Full Score'!$G:$G,Team1!$A7)*3)</f>
        <v>0</v>
      </c>
      <c r="S7" t="s">
        <v>120</v>
      </c>
      <c r="T7" t="s">
        <v>121</v>
      </c>
      <c r="U7" t="s">
        <v>122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124</v>
      </c>
      <c r="O23" s="81" t="s">
        <v>125</v>
      </c>
      <c r="P23" s="81" t="s">
        <v>126</v>
      </c>
      <c r="R23">
        <v>62</v>
      </c>
      <c r="S23">
        <v>3.5</v>
      </c>
      <c r="T23">
        <v>6.5</v>
      </c>
      <c r="X23" s="90"/>
      <c r="Y23" s="90"/>
      <c r="Z23" s="90"/>
      <c r="AA23" s="90"/>
      <c r="AB23" s="90"/>
      <c r="AC23" s="90"/>
      <c r="AD23" s="90"/>
      <c r="AE23" s="90"/>
      <c r="AF23" s="90"/>
    </row>
    <row r="24" spans="1:32" x14ac:dyDescent="0.45">
      <c r="A24">
        <v>64</v>
      </c>
      <c r="B24">
        <v>5.5</v>
      </c>
      <c r="C24">
        <v>6.5</v>
      </c>
      <c r="H24" s="89" t="s">
        <v>127</v>
      </c>
      <c r="I24" s="89"/>
      <c r="J24" s="89"/>
      <c r="K24" s="89"/>
      <c r="L24" s="89"/>
      <c r="M24" s="89"/>
      <c r="N24" s="89"/>
      <c r="O24" s="89"/>
      <c r="P24" s="89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128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129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130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128</v>
      </c>
      <c r="B97">
        <v>1.5</v>
      </c>
      <c r="C97">
        <v>9.5</v>
      </c>
    </row>
    <row r="98" spans="1:3" x14ac:dyDescent="0.45">
      <c r="A98" t="s">
        <v>129</v>
      </c>
      <c r="B98">
        <v>4.5</v>
      </c>
      <c r="C98">
        <v>9.5</v>
      </c>
    </row>
    <row r="99" spans="1:3" x14ac:dyDescent="0.45">
      <c r="A99" t="s">
        <v>130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Z27" sqref="Z27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Team2</v>
      </c>
    </row>
    <row r="2" spans="1:22" x14ac:dyDescent="0.45">
      <c r="A2" s="65" t="s">
        <v>91</v>
      </c>
      <c r="B2" s="1"/>
      <c r="R2" s="82" t="s">
        <v>3</v>
      </c>
    </row>
    <row r="3" spans="1:22" x14ac:dyDescent="0.45">
      <c r="A3" s="65" t="s">
        <v>18</v>
      </c>
      <c r="B3" s="1"/>
      <c r="R3" s="65" t="s">
        <v>91</v>
      </c>
      <c r="S3" s="1"/>
    </row>
    <row r="4" spans="1:22" x14ac:dyDescent="0.45">
      <c r="A4" s="65" t="s">
        <v>119</v>
      </c>
      <c r="B4" s="1"/>
      <c r="R4" s="65" t="s">
        <v>18</v>
      </c>
      <c r="S4" s="1"/>
    </row>
    <row r="5" spans="1:22" x14ac:dyDescent="0.45">
      <c r="A5" t="s">
        <v>123</v>
      </c>
      <c r="B5">
        <f>COUNTIFS('Full Score'!$H:$H,Team2!$B$3,'Full Score'!$I:$I,Team2!$B$4,'Full Score'!$J:$J,"a")</f>
        <v>0</v>
      </c>
    </row>
    <row r="6" spans="1:22" x14ac:dyDescent="0.45">
      <c r="B6" t="s">
        <v>120</v>
      </c>
      <c r="C6" t="s">
        <v>121</v>
      </c>
      <c r="D6" t="s">
        <v>122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F7">
        <f>IF($B$2="All",COUNTIFS('Full Score'!$H:$H,Team2!$B$3,'Full Score'!$I:$I,Team2!$B$4,'Full Score'!$J:$J,"a",'Full Score'!$K:$K,"m",'Full Score'!$L:$L,Team2!$A7)*3,COUNTIFS('Full Score'!$A:$A,Team2!$B$2,'Full Score'!$H:$H,Team2!$B$3,'Full Score'!$I:$I,Team2!$B$4,'Full Score'!$J:$J,"a",'Full Score'!$K:$K,"m",'Full Score'!$L:$L,Team2!$A7)*3)</f>
        <v>0</v>
      </c>
      <c r="S7" t="s">
        <v>120</v>
      </c>
      <c r="T7" t="s">
        <v>121</v>
      </c>
      <c r="U7" t="s">
        <v>122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7</v>
      </c>
      <c r="O23" s="81" t="s">
        <v>8</v>
      </c>
      <c r="P23" s="81" t="s">
        <v>126</v>
      </c>
      <c r="R23">
        <v>62</v>
      </c>
      <c r="S23">
        <v>3.5</v>
      </c>
      <c r="T23">
        <v>6.5</v>
      </c>
      <c r="X23" s="90"/>
      <c r="Y23" s="90"/>
      <c r="Z23" s="90"/>
      <c r="AA23" s="90"/>
      <c r="AB23" s="90"/>
      <c r="AC23" s="90"/>
      <c r="AD23" s="90"/>
      <c r="AE23" s="90"/>
      <c r="AF23" s="90"/>
    </row>
    <row r="24" spans="1:32" x14ac:dyDescent="0.45">
      <c r="A24">
        <v>64</v>
      </c>
      <c r="B24">
        <v>5.5</v>
      </c>
      <c r="C24">
        <v>6.5</v>
      </c>
      <c r="H24" s="89" t="s">
        <v>127</v>
      </c>
      <c r="I24" s="89"/>
      <c r="J24" s="89"/>
      <c r="K24" s="89"/>
      <c r="L24" s="89"/>
      <c r="M24" s="89"/>
      <c r="N24" s="89"/>
      <c r="O24" s="89"/>
      <c r="P24" s="89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128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129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130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128</v>
      </c>
      <c r="B97">
        <v>1.5</v>
      </c>
      <c r="C97">
        <v>9.5</v>
      </c>
    </row>
    <row r="98" spans="1:3" x14ac:dyDescent="0.45">
      <c r="A98" t="s">
        <v>129</v>
      </c>
      <c r="B98">
        <v>4.5</v>
      </c>
      <c r="C98">
        <v>9.5</v>
      </c>
    </row>
    <row r="99" spans="1:3" x14ac:dyDescent="0.45">
      <c r="A99" t="s">
        <v>130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disablePrompts="1"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CFB-1161-4ABA-A20F-EF155CF0ECEF}">
  <dimension ref="A1:AH94"/>
  <sheetViews>
    <sheetView zoomScale="80" zoomScaleNormal="80" workbookViewId="0">
      <selection activeCell="G6" sqref="G6"/>
    </sheetView>
  </sheetViews>
  <sheetFormatPr defaultRowHeight="18" x14ac:dyDescent="0.45"/>
  <sheetData>
    <row r="1" spans="1:34" x14ac:dyDescent="0.45">
      <c r="A1" t="s">
        <v>131</v>
      </c>
      <c r="D1" t="s">
        <v>7</v>
      </c>
      <c r="E1" t="s">
        <v>8</v>
      </c>
      <c r="F1" t="s">
        <v>126</v>
      </c>
      <c r="G1" t="s">
        <v>7</v>
      </c>
      <c r="H1" t="s">
        <v>8</v>
      </c>
      <c r="I1" t="s">
        <v>126</v>
      </c>
      <c r="J1" t="s">
        <v>132</v>
      </c>
      <c r="U1" t="s">
        <v>91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f>COUNTIFS('Full Score'!$E:$E,"r",'Full Score'!$F:$F,"a",'Full Score'!$G:$G,'Team1-2'!$A2)</f>
        <v>0</v>
      </c>
      <c r="E2">
        <f>COUNTIFS('Full Score'!$E:$E,"r",'Full Score'!$F:$F,"b",'Full Score'!$G:$G,'Team1-2'!$A2)</f>
        <v>0</v>
      </c>
      <c r="F2">
        <f>COUNTIFS('Full Score'!$E:$E,"r",'Full Score'!$F:$F,"c",'Full Score'!$G:$G,'Team1-2'!$A2)</f>
        <v>0</v>
      </c>
      <c r="G2">
        <f>COUNTIFS('Full Score'!$E:$E,"r",'Full Score'!$F:$F,"a",'Full Score'!$L:$L,'Team1-2'!$A2)</f>
        <v>0</v>
      </c>
      <c r="H2">
        <f>COUNTIFS('Full Score'!$E:$E,"r",'Full Score'!$F:$F,"b",'Full Score'!$L:$L,'Team1-2'!$A2)</f>
        <v>0</v>
      </c>
      <c r="I2">
        <f>COUNTIFS('Full Score'!$E:$E,"r",'Full Score'!$F:$F,"c",'Full Score'!$L:$L,'Team1-2'!$A2)</f>
        <v>0</v>
      </c>
      <c r="J2">
        <f>COUNTIFS('Full Score'!$E:$E,"r",'Full Score'!$F:$F,"m",'Full Score'!$L:$L,'Team1-2'!$A2)+COUNTIFS('Full Score'!$E:$E,"r",'Full Score'!$F:$F,"o",'Full Score'!$L:$L,'Team1-2'!$A2)</f>
        <v>0</v>
      </c>
      <c r="M2" s="96" t="s">
        <v>133</v>
      </c>
      <c r="N2" s="96"/>
      <c r="O2" s="96"/>
      <c r="P2" s="96"/>
      <c r="Q2" s="96"/>
      <c r="R2" s="96"/>
    </row>
    <row r="3" spans="1:34" x14ac:dyDescent="0.45">
      <c r="A3" s="55">
        <v>16</v>
      </c>
      <c r="B3" s="55">
        <v>1.5</v>
      </c>
      <c r="C3" s="55">
        <v>8.5</v>
      </c>
      <c r="M3" s="96"/>
      <c r="N3" s="96"/>
      <c r="O3" s="96"/>
      <c r="P3" s="96"/>
      <c r="Q3" s="96"/>
      <c r="R3" s="96"/>
      <c r="AC3" s="97" t="s">
        <v>135</v>
      </c>
      <c r="AD3" s="98"/>
      <c r="AE3" s="97" t="s">
        <v>136</v>
      </c>
      <c r="AF3" s="98"/>
      <c r="AG3" s="97" t="s">
        <v>137</v>
      </c>
      <c r="AH3" s="98"/>
    </row>
    <row r="4" spans="1:34" x14ac:dyDescent="0.45">
      <c r="A4" s="55">
        <v>15</v>
      </c>
      <c r="B4" s="55">
        <v>2.5</v>
      </c>
      <c r="C4" s="55">
        <v>8.5</v>
      </c>
      <c r="AB4" s="99" t="s">
        <v>43</v>
      </c>
      <c r="AC4" s="100" t="e">
        <f>(X8+X17)/$X$23</f>
        <v>#DIV/0!</v>
      </c>
      <c r="AD4" s="101"/>
      <c r="AE4" s="102" t="e">
        <f>(X9+X10+X11+X13+X14+X15+X18)/$X$23</f>
        <v>#DIV/0!</v>
      </c>
      <c r="AF4" s="103"/>
      <c r="AG4" s="104" t="e">
        <f>(X12+X16+X19)/$X$23</f>
        <v>#DIV/0!</v>
      </c>
      <c r="AH4" s="105"/>
    </row>
    <row r="5" spans="1:34" ht="18.600000000000001" thickBot="1" x14ac:dyDescent="0.5">
      <c r="A5" s="55">
        <v>19</v>
      </c>
      <c r="B5" s="55">
        <v>0.5</v>
      </c>
      <c r="C5" s="55">
        <v>7.5</v>
      </c>
      <c r="AB5" s="99"/>
      <c r="AC5" s="106"/>
      <c r="AD5" s="107"/>
      <c r="AE5" s="108"/>
      <c r="AF5" s="109"/>
      <c r="AG5" s="110"/>
      <c r="AH5" s="111"/>
    </row>
    <row r="6" spans="1:34" x14ac:dyDescent="0.45">
      <c r="A6" s="55">
        <v>18</v>
      </c>
      <c r="B6" s="55">
        <v>1.5</v>
      </c>
      <c r="C6" s="55">
        <v>7.5</v>
      </c>
      <c r="AB6" s="99" t="s">
        <v>138</v>
      </c>
      <c r="AC6" s="112" t="e">
        <f>(Y8+Y17)/(X8+X17)</f>
        <v>#DIV/0!</v>
      </c>
      <c r="AD6" s="113"/>
      <c r="AE6" s="114" t="e">
        <f>(Y9+Y10+Y11+Y13+Y14+Y15+Y18)/(X9+X10+X11+X13+X14+X15+X18)</f>
        <v>#DIV/0!</v>
      </c>
      <c r="AF6" s="115"/>
      <c r="AG6" s="116" t="e">
        <f>(Y12+Y16+Y19)/(X12+X16+X19)</f>
        <v>#DIV/0!</v>
      </c>
      <c r="AH6" s="117"/>
    </row>
    <row r="7" spans="1:34" ht="18.600000000000001" thickBot="1" x14ac:dyDescent="0.5">
      <c r="A7" s="55">
        <v>17</v>
      </c>
      <c r="B7" s="55">
        <v>2.5</v>
      </c>
      <c r="C7" s="55">
        <v>7.5</v>
      </c>
      <c r="AB7" s="99"/>
      <c r="AC7" s="118"/>
      <c r="AD7" s="119"/>
      <c r="AE7" s="120"/>
      <c r="AF7" s="121"/>
      <c r="AG7" s="122"/>
      <c r="AH7" s="123"/>
    </row>
    <row r="8" spans="1:34" x14ac:dyDescent="0.45">
      <c r="A8" s="55">
        <v>12</v>
      </c>
      <c r="B8" s="55">
        <v>0.5</v>
      </c>
      <c r="C8" s="55">
        <v>6.5</v>
      </c>
      <c r="U8" s="55">
        <v>51</v>
      </c>
      <c r="V8" s="55">
        <v>8.5</v>
      </c>
      <c r="W8" s="55">
        <v>0.5</v>
      </c>
      <c r="X8">
        <f>COUNTIFS('Full Score'!$E:$E,"t",'Full Score'!$G:$G,'Team1-2'!$U8)</f>
        <v>0</v>
      </c>
      <c r="Y8">
        <f>COUNTIFS('Full Score'!$D:$D,'Team1-2'!$U8,'Full Score'!$E:$E,"a",'Full Score'!$F:$F,"p")</f>
        <v>0</v>
      </c>
    </row>
    <row r="9" spans="1:34" x14ac:dyDescent="0.45">
      <c r="A9" s="55">
        <v>13</v>
      </c>
      <c r="B9" s="55">
        <v>1.5</v>
      </c>
      <c r="C9" s="55">
        <v>6.5</v>
      </c>
      <c r="U9" s="55">
        <v>21</v>
      </c>
      <c r="V9" s="55">
        <v>5.5</v>
      </c>
      <c r="W9" s="55">
        <v>0.5</v>
      </c>
      <c r="X9">
        <f>COUNTIFS('Full Score'!$E:$E,"t",'Full Score'!$G:$G,'Team1-2'!$U9)</f>
        <v>0</v>
      </c>
      <c r="Y9">
        <f>COUNTIFS('Full Score'!$D:$D,'Team1-2'!$U9,'Full Score'!$E:$E,"a",'Full Score'!$F:$F,"p")</f>
        <v>0</v>
      </c>
    </row>
    <row r="10" spans="1:34" x14ac:dyDescent="0.45">
      <c r="A10" s="55">
        <v>14</v>
      </c>
      <c r="B10" s="55">
        <v>2.5</v>
      </c>
      <c r="C10" s="55">
        <v>6.5</v>
      </c>
      <c r="U10" s="55">
        <v>11</v>
      </c>
      <c r="V10" s="55">
        <v>4.5</v>
      </c>
      <c r="W10" s="55">
        <v>0.5</v>
      </c>
      <c r="X10">
        <f>COUNTIFS('Full Score'!$E:$E,"t",'Full Score'!$G:$G,'Team1-2'!$U10)</f>
        <v>0</v>
      </c>
      <c r="Y10">
        <f>COUNTIFS('Full Score'!$D:$D,'Team1-2'!$U10,'Full Score'!$E:$E,"a",'Full Score'!$F:$F,"p")</f>
        <v>0</v>
      </c>
    </row>
    <row r="11" spans="1:34" x14ac:dyDescent="0.45">
      <c r="A11" s="55">
        <v>61</v>
      </c>
      <c r="B11" s="55">
        <v>3.5</v>
      </c>
      <c r="C11" s="55">
        <v>8.5</v>
      </c>
      <c r="U11" s="55" t="s">
        <v>139</v>
      </c>
      <c r="V11" s="55">
        <v>2.5</v>
      </c>
      <c r="W11" s="55">
        <v>0.5</v>
      </c>
      <c r="X11">
        <f>COUNTIFS('Full Score'!$E:$E,"t",'Full Score'!$G:$G,'Team1-2'!$U11)</f>
        <v>0</v>
      </c>
      <c r="Y11">
        <f>COUNTIFS('Full Score'!$D:$D,'Team1-2'!$U11,'Full Score'!$E:$E,"a",'Full Score'!$F:$F,"p")</f>
        <v>0</v>
      </c>
      <c r="AA11" s="124" t="s">
        <v>140</v>
      </c>
    </row>
    <row r="12" spans="1:34" x14ac:dyDescent="0.45">
      <c r="A12" s="55">
        <v>66</v>
      </c>
      <c r="B12" s="55">
        <v>4.5</v>
      </c>
      <c r="C12" s="55">
        <v>8.5</v>
      </c>
      <c r="U12" s="55" t="s">
        <v>141</v>
      </c>
      <c r="V12" s="55">
        <v>0.5</v>
      </c>
      <c r="W12" s="55">
        <v>0.5</v>
      </c>
      <c r="X12">
        <f>COUNTIFS('Full Score'!$E:$E,"t",'Full Score'!$G:$G,'Team1-2'!$U12)</f>
        <v>0</v>
      </c>
      <c r="Y12">
        <f>COUNTIFS('Full Score'!$D:$D,'Team1-2'!$U12,'Full Score'!$E:$E,"a",'Full Score'!$F:$F,"p")</f>
        <v>0</v>
      </c>
      <c r="AA12" s="124"/>
    </row>
    <row r="13" spans="1:34" x14ac:dyDescent="0.45">
      <c r="A13" s="55">
        <v>65</v>
      </c>
      <c r="B13" s="55">
        <v>5.5</v>
      </c>
      <c r="C13" s="55">
        <v>8.5</v>
      </c>
      <c r="U13" s="55">
        <v>22</v>
      </c>
      <c r="V13" s="55">
        <v>5.5</v>
      </c>
      <c r="W13" s="55">
        <v>2.5</v>
      </c>
      <c r="X13">
        <f>COUNTIFS('Full Score'!$E:$E,"t",'Full Score'!$G:$G,'Team1-2'!$U13)</f>
        <v>0</v>
      </c>
      <c r="Y13">
        <f>COUNTIFS('Full Score'!$D:$D,'Team1-2'!$U13,'Full Score'!$E:$E,"a",'Full Score'!$F:$F,"p")</f>
        <v>0</v>
      </c>
      <c r="AA13" s="124"/>
    </row>
    <row r="14" spans="1:34" x14ac:dyDescent="0.45">
      <c r="A14" s="55">
        <v>69</v>
      </c>
      <c r="B14" s="55">
        <v>3.5</v>
      </c>
      <c r="C14" s="55">
        <v>7.5</v>
      </c>
      <c r="U14" s="55">
        <v>12</v>
      </c>
      <c r="V14" s="55">
        <v>4.5</v>
      </c>
      <c r="W14" s="55">
        <v>2.5</v>
      </c>
      <c r="X14">
        <f>COUNTIFS('Full Score'!$E:$E,"t",'Full Score'!$G:$G,'Team1-2'!$U14)</f>
        <v>0</v>
      </c>
      <c r="Y14">
        <f>COUNTIFS('Full Score'!$D:$D,'Team1-2'!$U14,'Full Score'!$E:$E,"a",'Full Score'!$F:$F,"p")</f>
        <v>0</v>
      </c>
      <c r="AA14" s="125" t="s">
        <v>142</v>
      </c>
    </row>
    <row r="15" spans="1:34" x14ac:dyDescent="0.45">
      <c r="A15" s="55">
        <v>68</v>
      </c>
      <c r="B15" s="55">
        <v>4.5</v>
      </c>
      <c r="C15" s="55">
        <v>7.5</v>
      </c>
      <c r="U15" s="55" t="s">
        <v>143</v>
      </c>
      <c r="V15" s="55">
        <v>2.5</v>
      </c>
      <c r="W15" s="55">
        <v>2.5</v>
      </c>
      <c r="X15">
        <f>COUNTIFS('Full Score'!$E:$E,"t",'Full Score'!$G:$G,'Team1-2'!$U15)</f>
        <v>0</v>
      </c>
      <c r="Y15">
        <f>COUNTIFS('Full Score'!$D:$D,'Team1-2'!$U15,'Full Score'!$E:$E,"a",'Full Score'!$F:$F,"p")</f>
        <v>0</v>
      </c>
      <c r="AA15" s="125"/>
    </row>
    <row r="16" spans="1:34" x14ac:dyDescent="0.45">
      <c r="A16" s="55">
        <v>67</v>
      </c>
      <c r="B16" s="55">
        <v>5.5</v>
      </c>
      <c r="C16" s="55">
        <v>7.5</v>
      </c>
      <c r="U16" s="55" t="s">
        <v>144</v>
      </c>
      <c r="V16" s="55">
        <v>0.5</v>
      </c>
      <c r="W16" s="55">
        <v>2.5</v>
      </c>
      <c r="X16">
        <f>COUNTIFS('Full Score'!$E:$E,"t",'Full Score'!$G:$G,'Team1-2'!$U16)</f>
        <v>0</v>
      </c>
      <c r="Y16">
        <f>COUNTIFS('Full Score'!$D:$D,'Team1-2'!$U16,'Full Score'!$E:$E,"a",'Full Score'!$F:$F,"p")</f>
        <v>0</v>
      </c>
      <c r="AA16" s="125"/>
    </row>
    <row r="17" spans="1:27" x14ac:dyDescent="0.45">
      <c r="A17" s="55">
        <v>62</v>
      </c>
      <c r="B17" s="55">
        <v>3.5</v>
      </c>
      <c r="C17" s="55">
        <v>6.5</v>
      </c>
      <c r="U17" s="55">
        <v>53</v>
      </c>
      <c r="V17" s="55">
        <v>8.5</v>
      </c>
      <c r="W17" s="55">
        <v>4</v>
      </c>
      <c r="X17">
        <f>COUNTIFS('Full Score'!$E:$E,"t",'Full Score'!$G:$G,'Team1-2'!$U17)</f>
        <v>0</v>
      </c>
      <c r="Y17">
        <f>COUNTIFS('Full Score'!$D:$D,'Team1-2'!$U17,'Full Score'!$E:$E,"a",'Full Score'!$F:$F,"p")</f>
        <v>0</v>
      </c>
      <c r="AA17" s="126" t="s">
        <v>145</v>
      </c>
    </row>
    <row r="18" spans="1:27" x14ac:dyDescent="0.45">
      <c r="A18" s="55">
        <v>63</v>
      </c>
      <c r="B18" s="55">
        <v>4.5</v>
      </c>
      <c r="C18" s="55">
        <v>6.5</v>
      </c>
      <c r="U18" s="55">
        <v>13</v>
      </c>
      <c r="V18" s="55">
        <v>4.5</v>
      </c>
      <c r="W18" s="55">
        <v>4</v>
      </c>
      <c r="X18">
        <f>COUNTIFS('Full Score'!$E:$E,"t",'Full Score'!$G:$G,'Team1-2'!$U18)</f>
        <v>0</v>
      </c>
      <c r="Y18">
        <f>COUNTIFS('Full Score'!$D:$D,'Team1-2'!$U18,'Full Score'!$E:$E,"a",'Full Score'!$F:$F,"p")</f>
        <v>0</v>
      </c>
      <c r="AA18" s="126"/>
    </row>
    <row r="19" spans="1:27" x14ac:dyDescent="0.45">
      <c r="A19" s="55">
        <v>64</v>
      </c>
      <c r="B19" s="55">
        <v>5.5</v>
      </c>
      <c r="C19" s="55">
        <v>6.5</v>
      </c>
      <c r="U19" s="55" t="s">
        <v>146</v>
      </c>
      <c r="V19" s="55">
        <v>0.5</v>
      </c>
      <c r="W19" s="55">
        <v>4</v>
      </c>
      <c r="X19">
        <f>COUNTIFS('Full Score'!$E:$E,"t",'Full Score'!$G:$G,'Team1-2'!$U19)</f>
        <v>0</v>
      </c>
      <c r="Y19">
        <f>COUNTIFS('Full Score'!$D:$D,'Team1-2'!$U19,'Full Score'!$E:$E,"a",'Full Score'!$F:$F,"p")</f>
        <v>0</v>
      </c>
      <c r="AA19" s="126"/>
    </row>
    <row r="20" spans="1:27" x14ac:dyDescent="0.45">
      <c r="A20" s="55">
        <v>51</v>
      </c>
      <c r="B20" s="55">
        <v>6.5</v>
      </c>
      <c r="C20" s="55">
        <v>8.5</v>
      </c>
      <c r="U20" s="55" t="s">
        <v>47</v>
      </c>
      <c r="V20" s="55">
        <v>7.5</v>
      </c>
      <c r="W20" s="55">
        <v>5.5</v>
      </c>
      <c r="AA20" s="126"/>
    </row>
    <row r="21" spans="1:27" x14ac:dyDescent="0.45">
      <c r="A21" s="55">
        <v>56</v>
      </c>
      <c r="B21" s="55">
        <v>7.5</v>
      </c>
      <c r="C21" s="55">
        <v>8.5</v>
      </c>
      <c r="U21" s="55" t="s">
        <v>126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U22" s="55" t="s">
        <v>147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U23" s="55"/>
      <c r="V23" s="55"/>
      <c r="W23" s="55"/>
      <c r="X23">
        <f>SUM(X8:X19)</f>
        <v>0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M25" s="96" t="s">
        <v>134</v>
      </c>
      <c r="N25" s="95"/>
      <c r="O25" s="95"/>
      <c r="P25" s="95"/>
      <c r="Q25" s="95"/>
      <c r="R25" s="95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M26" s="95"/>
      <c r="N26" s="95"/>
      <c r="O26" s="95"/>
      <c r="P26" s="95"/>
      <c r="Q26" s="95"/>
      <c r="R26" s="95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</row>
    <row r="35" spans="1:23" x14ac:dyDescent="0.45">
      <c r="A35" s="55">
        <v>92</v>
      </c>
      <c r="B35" s="55">
        <v>0.5</v>
      </c>
      <c r="C35" s="55">
        <v>3.5</v>
      </c>
    </row>
    <row r="36" spans="1:23" x14ac:dyDescent="0.45">
      <c r="A36" s="55">
        <v>93</v>
      </c>
      <c r="B36" s="55">
        <v>1.5</v>
      </c>
      <c r="C36" s="55">
        <v>3.5</v>
      </c>
    </row>
    <row r="37" spans="1:23" x14ac:dyDescent="0.45">
      <c r="A37" s="55">
        <v>94</v>
      </c>
      <c r="B37" s="55">
        <v>2.5</v>
      </c>
      <c r="C37" s="55">
        <v>3.5</v>
      </c>
    </row>
    <row r="38" spans="1:23" x14ac:dyDescent="0.45">
      <c r="A38" s="55">
        <v>81</v>
      </c>
      <c r="B38" s="55">
        <v>3.5</v>
      </c>
      <c r="C38" s="55">
        <v>5.5</v>
      </c>
    </row>
    <row r="39" spans="1:23" x14ac:dyDescent="0.45">
      <c r="A39" s="55">
        <v>86</v>
      </c>
      <c r="B39" s="55">
        <v>4.5</v>
      </c>
      <c r="C39" s="55">
        <v>5.5</v>
      </c>
    </row>
    <row r="40" spans="1:23" x14ac:dyDescent="0.45">
      <c r="A40" s="55">
        <v>85</v>
      </c>
      <c r="B40" s="55">
        <v>5.5</v>
      </c>
      <c r="C40" s="55">
        <v>5.5</v>
      </c>
    </row>
    <row r="41" spans="1:23" x14ac:dyDescent="0.45">
      <c r="A41" s="55">
        <v>89</v>
      </c>
      <c r="B41" s="55">
        <v>3.5</v>
      </c>
      <c r="C41" s="55">
        <v>4.5</v>
      </c>
    </row>
    <row r="42" spans="1:23" x14ac:dyDescent="0.45">
      <c r="A42" s="55">
        <v>88</v>
      </c>
      <c r="B42" s="55">
        <v>4.5</v>
      </c>
      <c r="C42" s="55">
        <v>4.5</v>
      </c>
    </row>
    <row r="43" spans="1:23" x14ac:dyDescent="0.45">
      <c r="A43" s="55">
        <v>87</v>
      </c>
      <c r="B43" s="55">
        <v>5.5</v>
      </c>
      <c r="C43" s="55">
        <v>4.5</v>
      </c>
    </row>
    <row r="44" spans="1:23" x14ac:dyDescent="0.45">
      <c r="A44" s="55">
        <v>82</v>
      </c>
      <c r="B44" s="55">
        <v>3.5</v>
      </c>
      <c r="C44" s="55">
        <v>3.5</v>
      </c>
    </row>
    <row r="45" spans="1:23" x14ac:dyDescent="0.45">
      <c r="A45" s="55">
        <v>83</v>
      </c>
      <c r="B45" s="55">
        <v>4.5</v>
      </c>
      <c r="C45" s="55">
        <v>3.5</v>
      </c>
    </row>
    <row r="46" spans="1:23" x14ac:dyDescent="0.45">
      <c r="A46" s="55">
        <v>84</v>
      </c>
      <c r="B46" s="55">
        <v>5.5</v>
      </c>
      <c r="C46" s="55">
        <v>3.5</v>
      </c>
    </row>
    <row r="47" spans="1:23" x14ac:dyDescent="0.45">
      <c r="A47" s="55">
        <v>71</v>
      </c>
      <c r="B47" s="55">
        <v>6.5</v>
      </c>
      <c r="C47" s="55">
        <v>5.5</v>
      </c>
    </row>
    <row r="48" spans="1:23" x14ac:dyDescent="0.45">
      <c r="A48" s="55">
        <v>76</v>
      </c>
      <c r="B48" s="55">
        <v>7.5</v>
      </c>
      <c r="C48" s="55">
        <v>5.5</v>
      </c>
    </row>
    <row r="49" spans="1:3" x14ac:dyDescent="0.45">
      <c r="A49" s="55">
        <v>75</v>
      </c>
      <c r="B49" s="55">
        <v>8.5</v>
      </c>
      <c r="C49" s="55">
        <v>5.5</v>
      </c>
    </row>
    <row r="50" spans="1:3" x14ac:dyDescent="0.45">
      <c r="A50" s="55">
        <v>79</v>
      </c>
      <c r="B50" s="55">
        <v>6.5</v>
      </c>
      <c r="C50" s="55">
        <v>4.5</v>
      </c>
    </row>
    <row r="51" spans="1:3" x14ac:dyDescent="0.45">
      <c r="A51" s="55">
        <v>78</v>
      </c>
      <c r="B51" s="55">
        <v>7.5</v>
      </c>
      <c r="C51" s="55">
        <v>4.5</v>
      </c>
    </row>
    <row r="52" spans="1:3" x14ac:dyDescent="0.45">
      <c r="A52" s="55">
        <v>77</v>
      </c>
      <c r="B52" s="55">
        <v>8.5</v>
      </c>
      <c r="C52" s="55">
        <v>4.5</v>
      </c>
    </row>
    <row r="53" spans="1:3" x14ac:dyDescent="0.45">
      <c r="A53" s="55">
        <v>72</v>
      </c>
      <c r="B53" s="55">
        <v>6.5</v>
      </c>
      <c r="C53" s="55">
        <v>3.5</v>
      </c>
    </row>
    <row r="54" spans="1:3" x14ac:dyDescent="0.45">
      <c r="A54" s="55">
        <v>73</v>
      </c>
      <c r="B54" s="55">
        <v>7.5</v>
      </c>
      <c r="C54" s="55">
        <v>3.5</v>
      </c>
    </row>
    <row r="55" spans="1:3" x14ac:dyDescent="0.45">
      <c r="A55" s="55">
        <v>74</v>
      </c>
      <c r="B55" s="55">
        <v>8.5</v>
      </c>
      <c r="C55" s="55">
        <v>3.5</v>
      </c>
    </row>
    <row r="56" spans="1:3" x14ac:dyDescent="0.45">
      <c r="A56" s="55">
        <v>21</v>
      </c>
      <c r="B56" s="55">
        <v>0.5</v>
      </c>
      <c r="C56" s="55">
        <v>2.5</v>
      </c>
    </row>
    <row r="57" spans="1:3" x14ac:dyDescent="0.45">
      <c r="A57" s="55">
        <v>26</v>
      </c>
      <c r="B57" s="55">
        <v>1.5</v>
      </c>
      <c r="C57" s="55">
        <v>2.5</v>
      </c>
    </row>
    <row r="58" spans="1:3" x14ac:dyDescent="0.45">
      <c r="A58" s="55">
        <v>25</v>
      </c>
      <c r="B58" s="55">
        <v>2.5</v>
      </c>
      <c r="C58" s="55">
        <v>2.5</v>
      </c>
    </row>
    <row r="59" spans="1:3" x14ac:dyDescent="0.45">
      <c r="A59" s="55">
        <v>29</v>
      </c>
      <c r="B59" s="55">
        <v>0.5</v>
      </c>
      <c r="C59" s="55">
        <v>1.5</v>
      </c>
    </row>
    <row r="60" spans="1:3" x14ac:dyDescent="0.45">
      <c r="A60" s="55">
        <v>28</v>
      </c>
      <c r="B60" s="55">
        <v>1.5</v>
      </c>
      <c r="C60" s="55">
        <v>1.5</v>
      </c>
    </row>
    <row r="61" spans="1:3" x14ac:dyDescent="0.45">
      <c r="A61" s="55">
        <v>27</v>
      </c>
      <c r="B61" s="55">
        <v>2.5</v>
      </c>
      <c r="C61" s="55">
        <v>1.5</v>
      </c>
    </row>
    <row r="62" spans="1:3" x14ac:dyDescent="0.45">
      <c r="A62" s="55">
        <v>22</v>
      </c>
      <c r="B62" s="55">
        <v>0.5</v>
      </c>
      <c r="C62" s="55">
        <v>0.5</v>
      </c>
    </row>
    <row r="63" spans="1:3" x14ac:dyDescent="0.45">
      <c r="A63" s="55">
        <v>23</v>
      </c>
      <c r="B63" s="55">
        <v>1.5</v>
      </c>
      <c r="C63" s="55">
        <v>0.5</v>
      </c>
    </row>
    <row r="64" spans="1:3" x14ac:dyDescent="0.45">
      <c r="A64" s="55">
        <v>24</v>
      </c>
      <c r="B64" s="55">
        <v>2.5</v>
      </c>
      <c r="C64" s="55">
        <v>0.5</v>
      </c>
    </row>
    <row r="65" spans="1:3" x14ac:dyDescent="0.45">
      <c r="A65" s="55">
        <v>31</v>
      </c>
      <c r="B65" s="55">
        <v>3.5</v>
      </c>
      <c r="C65" s="55">
        <v>2.5</v>
      </c>
    </row>
    <row r="66" spans="1:3" x14ac:dyDescent="0.45">
      <c r="A66" s="55">
        <v>36</v>
      </c>
      <c r="B66" s="55">
        <v>4.5</v>
      </c>
      <c r="C66" s="55">
        <v>2.5</v>
      </c>
    </row>
    <row r="67" spans="1:3" x14ac:dyDescent="0.45">
      <c r="A67" s="55">
        <v>35</v>
      </c>
      <c r="B67" s="55">
        <v>5.5</v>
      </c>
      <c r="C67" s="55">
        <v>2.5</v>
      </c>
    </row>
    <row r="68" spans="1:3" x14ac:dyDescent="0.45">
      <c r="A68" s="55">
        <v>39</v>
      </c>
      <c r="B68" s="55">
        <v>3.5</v>
      </c>
      <c r="C68" s="55">
        <v>1.5</v>
      </c>
    </row>
    <row r="69" spans="1:3" x14ac:dyDescent="0.45">
      <c r="A69" s="55">
        <v>38</v>
      </c>
      <c r="B69" s="55">
        <v>4.5</v>
      </c>
      <c r="C69" s="55">
        <v>1.5</v>
      </c>
    </row>
    <row r="70" spans="1:3" x14ac:dyDescent="0.45">
      <c r="A70" s="55">
        <v>37</v>
      </c>
      <c r="B70" s="55">
        <v>5.5</v>
      </c>
      <c r="C70" s="55">
        <v>1.5</v>
      </c>
    </row>
    <row r="71" spans="1:3" x14ac:dyDescent="0.45">
      <c r="A71" s="55">
        <v>32</v>
      </c>
      <c r="B71" s="55">
        <v>3.5</v>
      </c>
      <c r="C71" s="55">
        <v>0.5</v>
      </c>
    </row>
    <row r="72" spans="1:3" x14ac:dyDescent="0.45">
      <c r="A72" s="55">
        <v>33</v>
      </c>
      <c r="B72" s="55">
        <v>4.5</v>
      </c>
      <c r="C72" s="55">
        <v>0.5</v>
      </c>
    </row>
    <row r="73" spans="1:3" x14ac:dyDescent="0.45">
      <c r="A73" s="55">
        <v>34</v>
      </c>
      <c r="B73" s="55">
        <v>5.5</v>
      </c>
      <c r="C73" s="55">
        <v>0.5</v>
      </c>
    </row>
    <row r="74" spans="1:3" x14ac:dyDescent="0.45">
      <c r="A74" s="55">
        <v>41</v>
      </c>
      <c r="B74" s="55">
        <v>6.5</v>
      </c>
      <c r="C74" s="55">
        <v>2.5</v>
      </c>
    </row>
    <row r="75" spans="1:3" x14ac:dyDescent="0.45">
      <c r="A75" s="55">
        <v>46</v>
      </c>
      <c r="B75" s="55">
        <v>7.5</v>
      </c>
      <c r="C75" s="55">
        <v>2.5</v>
      </c>
    </row>
    <row r="76" spans="1:3" x14ac:dyDescent="0.45">
      <c r="A76" s="55">
        <v>45</v>
      </c>
      <c r="B76" s="55">
        <v>8.5</v>
      </c>
      <c r="C76" s="55">
        <v>2.5</v>
      </c>
    </row>
    <row r="77" spans="1:3" x14ac:dyDescent="0.45">
      <c r="A77" s="55">
        <v>49</v>
      </c>
      <c r="B77" s="55">
        <v>6.5</v>
      </c>
      <c r="C77" s="55">
        <v>1.5</v>
      </c>
    </row>
    <row r="78" spans="1:3" x14ac:dyDescent="0.45">
      <c r="A78" s="55">
        <v>48</v>
      </c>
      <c r="B78" s="55">
        <v>7.5</v>
      </c>
      <c r="C78" s="55">
        <v>1.5</v>
      </c>
    </row>
    <row r="79" spans="1:3" x14ac:dyDescent="0.45">
      <c r="A79" s="55">
        <v>47</v>
      </c>
      <c r="B79" s="55">
        <v>8.5</v>
      </c>
      <c r="C79" s="55">
        <v>1.5</v>
      </c>
    </row>
    <row r="80" spans="1:3" x14ac:dyDescent="0.45">
      <c r="A80" s="55">
        <v>42</v>
      </c>
      <c r="B80" s="55">
        <v>6.5</v>
      </c>
      <c r="C80" s="55">
        <v>0.5</v>
      </c>
    </row>
    <row r="81" spans="1:3" x14ac:dyDescent="0.45">
      <c r="A81" s="55">
        <v>43</v>
      </c>
      <c r="B81" s="55">
        <v>7.5</v>
      </c>
      <c r="C81" s="55">
        <v>0.5</v>
      </c>
    </row>
    <row r="82" spans="1:3" x14ac:dyDescent="0.45">
      <c r="A82" s="55">
        <v>44</v>
      </c>
      <c r="B82" s="55">
        <v>8.5</v>
      </c>
      <c r="C82" s="55">
        <v>0.5</v>
      </c>
    </row>
    <row r="83" spans="1:3" x14ac:dyDescent="0.45">
      <c r="A83" s="55">
        <v>1</v>
      </c>
      <c r="B83" s="55">
        <v>1.5</v>
      </c>
      <c r="C83" s="55">
        <v>7.5</v>
      </c>
    </row>
    <row r="84" spans="1:3" x14ac:dyDescent="0.45">
      <c r="A84" s="55">
        <v>6</v>
      </c>
      <c r="B84" s="55">
        <v>4.5</v>
      </c>
      <c r="C84" s="55">
        <v>7.5</v>
      </c>
    </row>
    <row r="85" spans="1:3" x14ac:dyDescent="0.45">
      <c r="A85" s="55">
        <v>5</v>
      </c>
      <c r="B85" s="55">
        <v>7.5</v>
      </c>
      <c r="C85" s="55">
        <v>7.5</v>
      </c>
    </row>
    <row r="86" spans="1:3" x14ac:dyDescent="0.45">
      <c r="A86" s="55">
        <v>9</v>
      </c>
      <c r="B86" s="55">
        <v>1.5</v>
      </c>
      <c r="C86" s="55">
        <v>4.5</v>
      </c>
    </row>
    <row r="87" spans="1:3" x14ac:dyDescent="0.45">
      <c r="A87" s="55">
        <v>8</v>
      </c>
      <c r="B87" s="55">
        <v>4.5</v>
      </c>
      <c r="C87" s="55">
        <v>4.5</v>
      </c>
    </row>
    <row r="88" spans="1:3" x14ac:dyDescent="0.45">
      <c r="A88" s="55">
        <v>7</v>
      </c>
      <c r="B88" s="55">
        <v>7.5</v>
      </c>
      <c r="C88" s="55">
        <v>4.5</v>
      </c>
    </row>
    <row r="89" spans="1:3" x14ac:dyDescent="0.45">
      <c r="A89" s="55">
        <v>2</v>
      </c>
      <c r="B89" s="55">
        <v>1.5</v>
      </c>
      <c r="C89" s="55">
        <v>1.5</v>
      </c>
    </row>
    <row r="90" spans="1:3" x14ac:dyDescent="0.45">
      <c r="A90" s="55">
        <v>3</v>
      </c>
      <c r="B90" s="55">
        <v>4.5</v>
      </c>
      <c r="C90" s="55">
        <v>1.5</v>
      </c>
    </row>
    <row r="91" spans="1:3" x14ac:dyDescent="0.45">
      <c r="A91" s="55">
        <v>4</v>
      </c>
      <c r="B91" s="55">
        <v>7.5</v>
      </c>
      <c r="C91" s="55">
        <v>1.5</v>
      </c>
    </row>
    <row r="92" spans="1:3" x14ac:dyDescent="0.45">
      <c r="A92" s="55" t="s">
        <v>128</v>
      </c>
      <c r="B92" s="55">
        <v>1.5</v>
      </c>
      <c r="C92" s="55">
        <v>9.5</v>
      </c>
    </row>
    <row r="93" spans="1:3" x14ac:dyDescent="0.45">
      <c r="A93" s="55" t="s">
        <v>129</v>
      </c>
      <c r="B93" s="55">
        <v>4.5</v>
      </c>
      <c r="C93" s="55">
        <v>9.5</v>
      </c>
    </row>
    <row r="94" spans="1:3" x14ac:dyDescent="0.45">
      <c r="A94" s="55" t="s">
        <v>130</v>
      </c>
      <c r="B94" s="55">
        <v>7.5</v>
      </c>
      <c r="C94" s="55">
        <v>9.5</v>
      </c>
    </row>
  </sheetData>
  <mergeCells count="16">
    <mergeCell ref="AC6:AD7"/>
    <mergeCell ref="AE6:AF7"/>
    <mergeCell ref="AG6:AH7"/>
    <mergeCell ref="AA11:AA13"/>
    <mergeCell ref="AA14:AA16"/>
    <mergeCell ref="AA17:AA20"/>
    <mergeCell ref="M2:R3"/>
    <mergeCell ref="M25:R26"/>
    <mergeCell ref="AC3:AD3"/>
    <mergeCell ref="AE3:AF3"/>
    <mergeCell ref="AG3:AH3"/>
    <mergeCell ref="AB4:AB5"/>
    <mergeCell ref="AC4:AD5"/>
    <mergeCell ref="AE4:AF5"/>
    <mergeCell ref="AG4:AH5"/>
    <mergeCell ref="AB6:AB7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7A01-B026-4936-9870-43C6B6BCA3D3}">
  <dimension ref="A1:AH94"/>
  <sheetViews>
    <sheetView zoomScale="80" zoomScaleNormal="80" workbookViewId="0">
      <selection activeCell="C2" sqref="C2"/>
    </sheetView>
  </sheetViews>
  <sheetFormatPr defaultRowHeight="18" x14ac:dyDescent="0.45"/>
  <sheetData>
    <row r="1" spans="1:34" x14ac:dyDescent="0.45">
      <c r="A1" t="s">
        <v>131</v>
      </c>
      <c r="D1" t="s">
        <v>7</v>
      </c>
      <c r="E1" t="s">
        <v>8</v>
      </c>
      <c r="F1" t="s">
        <v>126</v>
      </c>
      <c r="G1" t="s">
        <v>7</v>
      </c>
      <c r="H1" t="s">
        <v>8</v>
      </c>
      <c r="I1" t="s">
        <v>126</v>
      </c>
      <c r="J1" t="s">
        <v>132</v>
      </c>
      <c r="U1" t="s">
        <v>91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f>COUNTIFS('Full Score'!$J:$J,"r",'Full Score'!$K:$K,"a",'Full Score'!$L:$L,'Team2-2'!$A2)</f>
        <v>0</v>
      </c>
      <c r="E2">
        <f>COUNTIFS('Full Score'!$J:$J,"r",'Full Score'!$K:$K,"b",'Full Score'!$L:$L,'Team2-2'!$A2)</f>
        <v>0</v>
      </c>
      <c r="F2">
        <f>COUNTIFS('Full Score'!$J:$J,"r",'Full Score'!$K:$K,"c",'Full Score'!$L:$L,'Team2-2'!$A2)</f>
        <v>0</v>
      </c>
      <c r="G2">
        <f>COUNTIFS('Full Score'!$J:$J,"r",'Full Score'!$K:$K,"a",'Full Score'!$G:$G,'Team2-2'!$A2)</f>
        <v>0</v>
      </c>
      <c r="H2">
        <f>COUNTIFS('Full Score'!$J:$J,"r",'Full Score'!$K:$K,"b",'Full Score'!$G:$G,'Team2-2'!$A2)</f>
        <v>0</v>
      </c>
      <c r="I2">
        <f>COUNTIFS('Full Score'!$J:$J,"r",'Full Score'!$K:$K,"c",'Full Score'!$G:$G,'Team2-2'!$A2)</f>
        <v>0</v>
      </c>
      <c r="J2">
        <f>COUNTIFS('Full Score'!$J:$J,"r",'Full Score'!$K:$K,"m",'Full Score'!$G:$G,'Team2-2'!$A2)+COUNTIFS('Full Score'!$J:$J,"r",'Full Score'!$K:$K,"o",'Full Score'!$G:$G,'Team2-2'!$A2)</f>
        <v>0</v>
      </c>
      <c r="M2" s="96" t="s">
        <v>133</v>
      </c>
      <c r="N2" s="96"/>
      <c r="O2" s="96"/>
      <c r="P2" s="96"/>
      <c r="Q2" s="96"/>
      <c r="R2" s="96"/>
    </row>
    <row r="3" spans="1:34" x14ac:dyDescent="0.45">
      <c r="A3" s="55">
        <v>16</v>
      </c>
      <c r="B3" s="55">
        <v>1.5</v>
      </c>
      <c r="C3" s="55">
        <v>8.5</v>
      </c>
      <c r="M3" s="96"/>
      <c r="N3" s="96"/>
      <c r="O3" s="96"/>
      <c r="P3" s="96"/>
      <c r="Q3" s="96"/>
      <c r="R3" s="96"/>
      <c r="AC3" s="97" t="s">
        <v>135</v>
      </c>
      <c r="AD3" s="98"/>
      <c r="AE3" s="97" t="s">
        <v>136</v>
      </c>
      <c r="AF3" s="98"/>
      <c r="AG3" s="97" t="s">
        <v>137</v>
      </c>
      <c r="AH3" s="98"/>
    </row>
    <row r="4" spans="1:34" x14ac:dyDescent="0.45">
      <c r="A4" s="55">
        <v>15</v>
      </c>
      <c r="B4" s="55">
        <v>2.5</v>
      </c>
      <c r="C4" s="55">
        <v>8.5</v>
      </c>
      <c r="AB4" s="99" t="s">
        <v>43</v>
      </c>
      <c r="AC4" s="100" t="e">
        <f>(X8+X17)/$X$23</f>
        <v>#DIV/0!</v>
      </c>
      <c r="AD4" s="101"/>
      <c r="AE4" s="102" t="e">
        <f>(X9+X10+X11+X13+X14+X15+X18)/$X$23</f>
        <v>#DIV/0!</v>
      </c>
      <c r="AF4" s="103"/>
      <c r="AG4" s="104" t="e">
        <f>(X12+X16+X19)/$X$23</f>
        <v>#DIV/0!</v>
      </c>
      <c r="AH4" s="105"/>
    </row>
    <row r="5" spans="1:34" ht="18.600000000000001" thickBot="1" x14ac:dyDescent="0.5">
      <c r="A5" s="55">
        <v>19</v>
      </c>
      <c r="B5" s="55">
        <v>0.5</v>
      </c>
      <c r="C5" s="55">
        <v>7.5</v>
      </c>
      <c r="AB5" s="99"/>
      <c r="AC5" s="106"/>
      <c r="AD5" s="107"/>
      <c r="AE5" s="108"/>
      <c r="AF5" s="109"/>
      <c r="AG5" s="110"/>
      <c r="AH5" s="111"/>
    </row>
    <row r="6" spans="1:34" x14ac:dyDescent="0.45">
      <c r="A6" s="55">
        <v>18</v>
      </c>
      <c r="B6" s="55">
        <v>1.5</v>
      </c>
      <c r="C6" s="55">
        <v>7.5</v>
      </c>
      <c r="AB6" s="99" t="s">
        <v>138</v>
      </c>
      <c r="AC6" s="112" t="e">
        <f>(Y8+Y17)/(X8+X17)</f>
        <v>#DIV/0!</v>
      </c>
      <c r="AD6" s="113"/>
      <c r="AE6" s="114" t="e">
        <f>(Y9+Y10+Y11+Y13+Y14+Y15+Y18)/(X9+X10+X11+X13+X14+X15+X18)</f>
        <v>#DIV/0!</v>
      </c>
      <c r="AF6" s="115"/>
      <c r="AG6" s="116" t="e">
        <f>(Y12+Y16+Y19)/(X12+X16+X19)</f>
        <v>#DIV/0!</v>
      </c>
      <c r="AH6" s="117"/>
    </row>
    <row r="7" spans="1:34" ht="18.600000000000001" thickBot="1" x14ac:dyDescent="0.5">
      <c r="A7" s="55">
        <v>17</v>
      </c>
      <c r="B7" s="55">
        <v>2.5</v>
      </c>
      <c r="C7" s="55">
        <v>7.5</v>
      </c>
      <c r="AB7" s="99"/>
      <c r="AC7" s="118"/>
      <c r="AD7" s="119"/>
      <c r="AE7" s="120"/>
      <c r="AF7" s="121"/>
      <c r="AG7" s="122"/>
      <c r="AH7" s="123"/>
    </row>
    <row r="8" spans="1:34" x14ac:dyDescent="0.45">
      <c r="A8" s="55">
        <v>12</v>
      </c>
      <c r="B8" s="55">
        <v>0.5</v>
      </c>
      <c r="C8" s="55">
        <v>6.5</v>
      </c>
      <c r="U8" s="55">
        <v>51</v>
      </c>
      <c r="V8" s="55">
        <v>8.5</v>
      </c>
      <c r="W8" s="55">
        <v>0.5</v>
      </c>
      <c r="X8">
        <f>COUNTIFS('Full Score'!$J:$J,"t",'Full Score'!$L:$L,'Team2-2'!$U8)</f>
        <v>0</v>
      </c>
      <c r="Y8">
        <f>COUNTIFS('Full Score'!$I:$I,'Team2-2'!$U8,'Full Score'!$J:$J,"a",'Full Score'!$K:$K,"p")</f>
        <v>0</v>
      </c>
    </row>
    <row r="9" spans="1:34" x14ac:dyDescent="0.45">
      <c r="A9" s="55">
        <v>13</v>
      </c>
      <c r="B9" s="55">
        <v>1.5</v>
      </c>
      <c r="C9" s="55">
        <v>6.5</v>
      </c>
      <c r="U9" s="55">
        <v>21</v>
      </c>
      <c r="V9" s="55">
        <v>5.5</v>
      </c>
      <c r="W9" s="55">
        <v>0.5</v>
      </c>
      <c r="X9">
        <f>COUNTIFS('Full Score'!$J:$J,"t",'Full Score'!$L:$L,'Team2-2'!$U9)</f>
        <v>0</v>
      </c>
      <c r="Y9">
        <f>COUNTIFS('Full Score'!$I:$I,'Team2-2'!$U9,'Full Score'!$J:$J,"a",'Full Score'!$K:$K,"p")</f>
        <v>0</v>
      </c>
    </row>
    <row r="10" spans="1:34" x14ac:dyDescent="0.45">
      <c r="A10" s="55">
        <v>14</v>
      </c>
      <c r="B10" s="55">
        <v>2.5</v>
      </c>
      <c r="C10" s="55">
        <v>6.5</v>
      </c>
      <c r="U10" s="55">
        <v>11</v>
      </c>
      <c r="V10" s="55">
        <v>4.5</v>
      </c>
      <c r="W10" s="55">
        <v>0.5</v>
      </c>
      <c r="X10">
        <f>COUNTIFS('Full Score'!$J:$J,"t",'Full Score'!$L:$L,'Team2-2'!$U10)</f>
        <v>0</v>
      </c>
      <c r="Y10">
        <f>COUNTIFS('Full Score'!$I:$I,'Team2-2'!$U10,'Full Score'!$J:$J,"a",'Full Score'!$K:$K,"p")</f>
        <v>0</v>
      </c>
    </row>
    <row r="11" spans="1:34" x14ac:dyDescent="0.45">
      <c r="A11" s="55">
        <v>61</v>
      </c>
      <c r="B11" s="55">
        <v>3.5</v>
      </c>
      <c r="C11" s="55">
        <v>8.5</v>
      </c>
      <c r="U11" s="55" t="s">
        <v>139</v>
      </c>
      <c r="V11" s="55">
        <v>2.5</v>
      </c>
      <c r="W11" s="55">
        <v>0.5</v>
      </c>
      <c r="X11">
        <f>COUNTIFS('Full Score'!$J:$J,"t",'Full Score'!$L:$L,'Team2-2'!$U11)</f>
        <v>0</v>
      </c>
      <c r="Y11">
        <f>COUNTIFS('Full Score'!$I:$I,'Team2-2'!$U11,'Full Score'!$J:$J,"a",'Full Score'!$K:$K,"p")</f>
        <v>0</v>
      </c>
      <c r="AA11" s="124" t="s">
        <v>140</v>
      </c>
    </row>
    <row r="12" spans="1:34" x14ac:dyDescent="0.45">
      <c r="A12" s="55">
        <v>66</v>
      </c>
      <c r="B12" s="55">
        <v>4.5</v>
      </c>
      <c r="C12" s="55">
        <v>8.5</v>
      </c>
      <c r="U12" s="55" t="s">
        <v>141</v>
      </c>
      <c r="V12" s="55">
        <v>0.5</v>
      </c>
      <c r="W12" s="55">
        <v>0.5</v>
      </c>
      <c r="X12">
        <f>COUNTIFS('Full Score'!$J:$J,"t",'Full Score'!$L:$L,'Team2-2'!$U12)</f>
        <v>0</v>
      </c>
      <c r="Y12">
        <f>COUNTIFS('Full Score'!$I:$I,'Team2-2'!$U12,'Full Score'!$J:$J,"a",'Full Score'!$K:$K,"p")</f>
        <v>0</v>
      </c>
      <c r="AA12" s="124"/>
    </row>
    <row r="13" spans="1:34" x14ac:dyDescent="0.45">
      <c r="A13" s="55">
        <v>65</v>
      </c>
      <c r="B13" s="55">
        <v>5.5</v>
      </c>
      <c r="C13" s="55">
        <v>8.5</v>
      </c>
      <c r="U13" s="55">
        <v>22</v>
      </c>
      <c r="V13" s="55">
        <v>5.5</v>
      </c>
      <c r="W13" s="55">
        <v>2.5</v>
      </c>
      <c r="X13">
        <f>COUNTIFS('Full Score'!$J:$J,"t",'Full Score'!$L:$L,'Team2-2'!$U13)</f>
        <v>0</v>
      </c>
      <c r="Y13">
        <f>COUNTIFS('Full Score'!$I:$I,'Team2-2'!$U13,'Full Score'!$J:$J,"a",'Full Score'!$K:$K,"p")</f>
        <v>0</v>
      </c>
      <c r="AA13" s="124"/>
    </row>
    <row r="14" spans="1:34" x14ac:dyDescent="0.45">
      <c r="A14" s="55">
        <v>69</v>
      </c>
      <c r="B14" s="55">
        <v>3.5</v>
      </c>
      <c r="C14" s="55">
        <v>7.5</v>
      </c>
      <c r="U14" s="55">
        <v>12</v>
      </c>
      <c r="V14" s="55">
        <v>4.5</v>
      </c>
      <c r="W14" s="55">
        <v>2.5</v>
      </c>
      <c r="X14">
        <f>COUNTIFS('Full Score'!$J:$J,"t",'Full Score'!$L:$L,'Team2-2'!$U14)</f>
        <v>0</v>
      </c>
      <c r="Y14">
        <f>COUNTIFS('Full Score'!$I:$I,'Team2-2'!$U14,'Full Score'!$J:$J,"a",'Full Score'!$K:$K,"p")</f>
        <v>0</v>
      </c>
      <c r="AA14" s="125" t="s">
        <v>142</v>
      </c>
    </row>
    <row r="15" spans="1:34" x14ac:dyDescent="0.45">
      <c r="A15" s="55">
        <v>68</v>
      </c>
      <c r="B15" s="55">
        <v>4.5</v>
      </c>
      <c r="C15" s="55">
        <v>7.5</v>
      </c>
      <c r="U15" s="55" t="s">
        <v>143</v>
      </c>
      <c r="V15" s="55">
        <v>2.5</v>
      </c>
      <c r="W15" s="55">
        <v>2.5</v>
      </c>
      <c r="X15">
        <f>COUNTIFS('Full Score'!$J:$J,"t",'Full Score'!$L:$L,'Team2-2'!$U15)</f>
        <v>0</v>
      </c>
      <c r="Y15">
        <f>COUNTIFS('Full Score'!$I:$I,'Team2-2'!$U15,'Full Score'!$J:$J,"a",'Full Score'!$K:$K,"p")</f>
        <v>0</v>
      </c>
      <c r="AA15" s="125"/>
    </row>
    <row r="16" spans="1:34" x14ac:dyDescent="0.45">
      <c r="A16" s="55">
        <v>67</v>
      </c>
      <c r="B16" s="55">
        <v>5.5</v>
      </c>
      <c r="C16" s="55">
        <v>7.5</v>
      </c>
      <c r="U16" s="55" t="s">
        <v>144</v>
      </c>
      <c r="V16" s="55">
        <v>0.5</v>
      </c>
      <c r="W16" s="55">
        <v>2.5</v>
      </c>
      <c r="X16">
        <f>COUNTIFS('Full Score'!$J:$J,"t",'Full Score'!$L:$L,'Team2-2'!$U16)</f>
        <v>0</v>
      </c>
      <c r="Y16">
        <f>COUNTIFS('Full Score'!$I:$I,'Team2-2'!$U16,'Full Score'!$J:$J,"a",'Full Score'!$K:$K,"p")</f>
        <v>0</v>
      </c>
      <c r="AA16" s="125"/>
    </row>
    <row r="17" spans="1:27" x14ac:dyDescent="0.45">
      <c r="A17" s="55">
        <v>62</v>
      </c>
      <c r="B17" s="55">
        <v>3.5</v>
      </c>
      <c r="C17" s="55">
        <v>6.5</v>
      </c>
      <c r="U17" s="55">
        <v>53</v>
      </c>
      <c r="V17" s="55">
        <v>8.5</v>
      </c>
      <c r="W17" s="55">
        <v>4</v>
      </c>
      <c r="X17">
        <f>COUNTIFS('Full Score'!$J:$J,"t",'Full Score'!$L:$L,'Team2-2'!$U17)</f>
        <v>0</v>
      </c>
      <c r="Y17">
        <f>COUNTIFS('Full Score'!$I:$I,'Team2-2'!$U17,'Full Score'!$J:$J,"a",'Full Score'!$K:$K,"p")</f>
        <v>0</v>
      </c>
      <c r="AA17" s="126" t="s">
        <v>145</v>
      </c>
    </row>
    <row r="18" spans="1:27" x14ac:dyDescent="0.45">
      <c r="A18" s="55">
        <v>63</v>
      </c>
      <c r="B18" s="55">
        <v>4.5</v>
      </c>
      <c r="C18" s="55">
        <v>6.5</v>
      </c>
      <c r="U18" s="55">
        <v>13</v>
      </c>
      <c r="V18" s="55">
        <v>4.5</v>
      </c>
      <c r="W18" s="55">
        <v>4</v>
      </c>
      <c r="X18">
        <f>COUNTIFS('Full Score'!$J:$J,"t",'Full Score'!$L:$L,'Team2-2'!$U18)</f>
        <v>0</v>
      </c>
      <c r="Y18">
        <f>COUNTIFS('Full Score'!$I:$I,'Team2-2'!$U18,'Full Score'!$J:$J,"a",'Full Score'!$K:$K,"p")</f>
        <v>0</v>
      </c>
      <c r="AA18" s="126"/>
    </row>
    <row r="19" spans="1:27" x14ac:dyDescent="0.45">
      <c r="A19" s="55">
        <v>64</v>
      </c>
      <c r="B19" s="55">
        <v>5.5</v>
      </c>
      <c r="C19" s="55">
        <v>6.5</v>
      </c>
      <c r="U19" s="55" t="s">
        <v>146</v>
      </c>
      <c r="V19" s="55">
        <v>0.5</v>
      </c>
      <c r="W19" s="55">
        <v>4</v>
      </c>
      <c r="X19">
        <f>COUNTIFS('Full Score'!$J:$J,"t",'Full Score'!$L:$L,'Team2-2'!$U19)</f>
        <v>0</v>
      </c>
      <c r="Y19">
        <f>COUNTIFS('Full Score'!$I:$I,'Team2-2'!$U19,'Full Score'!$J:$J,"a",'Full Score'!$K:$K,"p")</f>
        <v>0</v>
      </c>
      <c r="AA19" s="126"/>
    </row>
    <row r="20" spans="1:27" x14ac:dyDescent="0.45">
      <c r="A20" s="55">
        <v>51</v>
      </c>
      <c r="B20" s="55">
        <v>6.5</v>
      </c>
      <c r="C20" s="55">
        <v>8.5</v>
      </c>
      <c r="U20" s="55" t="s">
        <v>47</v>
      </c>
      <c r="V20" s="55">
        <v>7.5</v>
      </c>
      <c r="W20" s="55">
        <v>5.5</v>
      </c>
      <c r="AA20" s="126"/>
    </row>
    <row r="21" spans="1:27" x14ac:dyDescent="0.45">
      <c r="A21" s="55">
        <v>56</v>
      </c>
      <c r="B21" s="55">
        <v>7.5</v>
      </c>
      <c r="C21" s="55">
        <v>8.5</v>
      </c>
      <c r="U21" s="55" t="s">
        <v>126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U22" s="55" t="s">
        <v>147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U23" s="55"/>
      <c r="V23" s="55"/>
      <c r="W23" s="55"/>
      <c r="X23">
        <f>SUM(X8:X19)</f>
        <v>0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M25" s="96" t="s">
        <v>134</v>
      </c>
      <c r="N25" s="95"/>
      <c r="O25" s="95"/>
      <c r="P25" s="95"/>
      <c r="Q25" s="95"/>
      <c r="R25" s="95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M26" s="95"/>
      <c r="N26" s="95"/>
      <c r="O26" s="95"/>
      <c r="P26" s="95"/>
      <c r="Q26" s="95"/>
      <c r="R26" s="95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</row>
    <row r="35" spans="1:23" x14ac:dyDescent="0.45">
      <c r="A35" s="55">
        <v>92</v>
      </c>
      <c r="B35" s="55">
        <v>0.5</v>
      </c>
      <c r="C35" s="55">
        <v>3.5</v>
      </c>
    </row>
    <row r="36" spans="1:23" x14ac:dyDescent="0.45">
      <c r="A36" s="55">
        <v>93</v>
      </c>
      <c r="B36" s="55">
        <v>1.5</v>
      </c>
      <c r="C36" s="55">
        <v>3.5</v>
      </c>
    </row>
    <row r="37" spans="1:23" x14ac:dyDescent="0.45">
      <c r="A37" s="55">
        <v>94</v>
      </c>
      <c r="B37" s="55">
        <v>2.5</v>
      </c>
      <c r="C37" s="55">
        <v>3.5</v>
      </c>
    </row>
    <row r="38" spans="1:23" x14ac:dyDescent="0.45">
      <c r="A38" s="55">
        <v>81</v>
      </c>
      <c r="B38" s="55">
        <v>3.5</v>
      </c>
      <c r="C38" s="55">
        <v>5.5</v>
      </c>
    </row>
    <row r="39" spans="1:23" x14ac:dyDescent="0.45">
      <c r="A39" s="55">
        <v>86</v>
      </c>
      <c r="B39" s="55">
        <v>4.5</v>
      </c>
      <c r="C39" s="55">
        <v>5.5</v>
      </c>
    </row>
    <row r="40" spans="1:23" x14ac:dyDescent="0.45">
      <c r="A40" s="55">
        <v>85</v>
      </c>
      <c r="B40" s="55">
        <v>5.5</v>
      </c>
      <c r="C40" s="55">
        <v>5.5</v>
      </c>
    </row>
    <row r="41" spans="1:23" x14ac:dyDescent="0.45">
      <c r="A41" s="55">
        <v>89</v>
      </c>
      <c r="B41" s="55">
        <v>3.5</v>
      </c>
      <c r="C41" s="55">
        <v>4.5</v>
      </c>
    </row>
    <row r="42" spans="1:23" x14ac:dyDescent="0.45">
      <c r="A42" s="55">
        <v>88</v>
      </c>
      <c r="B42" s="55">
        <v>4.5</v>
      </c>
      <c r="C42" s="55">
        <v>4.5</v>
      </c>
    </row>
    <row r="43" spans="1:23" x14ac:dyDescent="0.45">
      <c r="A43" s="55">
        <v>87</v>
      </c>
      <c r="B43" s="55">
        <v>5.5</v>
      </c>
      <c r="C43" s="55">
        <v>4.5</v>
      </c>
    </row>
    <row r="44" spans="1:23" x14ac:dyDescent="0.45">
      <c r="A44" s="55">
        <v>82</v>
      </c>
      <c r="B44" s="55">
        <v>3.5</v>
      </c>
      <c r="C44" s="55">
        <v>3.5</v>
      </c>
    </row>
    <row r="45" spans="1:23" x14ac:dyDescent="0.45">
      <c r="A45" s="55">
        <v>83</v>
      </c>
      <c r="B45" s="55">
        <v>4.5</v>
      </c>
      <c r="C45" s="55">
        <v>3.5</v>
      </c>
    </row>
    <row r="46" spans="1:23" x14ac:dyDescent="0.45">
      <c r="A46" s="55">
        <v>84</v>
      </c>
      <c r="B46" s="55">
        <v>5.5</v>
      </c>
      <c r="C46" s="55">
        <v>3.5</v>
      </c>
    </row>
    <row r="47" spans="1:23" x14ac:dyDescent="0.45">
      <c r="A47" s="55">
        <v>71</v>
      </c>
      <c r="B47" s="55">
        <v>6.5</v>
      </c>
      <c r="C47" s="55">
        <v>5.5</v>
      </c>
    </row>
    <row r="48" spans="1:23" x14ac:dyDescent="0.45">
      <c r="A48" s="55">
        <v>76</v>
      </c>
      <c r="B48" s="55">
        <v>7.5</v>
      </c>
      <c r="C48" s="55">
        <v>5.5</v>
      </c>
    </row>
    <row r="49" spans="1:3" x14ac:dyDescent="0.45">
      <c r="A49" s="55">
        <v>75</v>
      </c>
      <c r="B49" s="55">
        <v>8.5</v>
      </c>
      <c r="C49" s="55">
        <v>5.5</v>
      </c>
    </row>
    <row r="50" spans="1:3" x14ac:dyDescent="0.45">
      <c r="A50" s="55">
        <v>79</v>
      </c>
      <c r="B50" s="55">
        <v>6.5</v>
      </c>
      <c r="C50" s="55">
        <v>4.5</v>
      </c>
    </row>
    <row r="51" spans="1:3" x14ac:dyDescent="0.45">
      <c r="A51" s="55">
        <v>78</v>
      </c>
      <c r="B51" s="55">
        <v>7.5</v>
      </c>
      <c r="C51" s="55">
        <v>4.5</v>
      </c>
    </row>
    <row r="52" spans="1:3" x14ac:dyDescent="0.45">
      <c r="A52" s="55">
        <v>77</v>
      </c>
      <c r="B52" s="55">
        <v>8.5</v>
      </c>
      <c r="C52" s="55">
        <v>4.5</v>
      </c>
    </row>
    <row r="53" spans="1:3" x14ac:dyDescent="0.45">
      <c r="A53" s="55">
        <v>72</v>
      </c>
      <c r="B53" s="55">
        <v>6.5</v>
      </c>
      <c r="C53" s="55">
        <v>3.5</v>
      </c>
    </row>
    <row r="54" spans="1:3" x14ac:dyDescent="0.45">
      <c r="A54" s="55">
        <v>73</v>
      </c>
      <c r="B54" s="55">
        <v>7.5</v>
      </c>
      <c r="C54" s="55">
        <v>3.5</v>
      </c>
    </row>
    <row r="55" spans="1:3" x14ac:dyDescent="0.45">
      <c r="A55" s="55">
        <v>74</v>
      </c>
      <c r="B55" s="55">
        <v>8.5</v>
      </c>
      <c r="C55" s="55">
        <v>3.5</v>
      </c>
    </row>
    <row r="56" spans="1:3" x14ac:dyDescent="0.45">
      <c r="A56" s="55">
        <v>21</v>
      </c>
      <c r="B56" s="55">
        <v>0.5</v>
      </c>
      <c r="C56" s="55">
        <v>2.5</v>
      </c>
    </row>
    <row r="57" spans="1:3" x14ac:dyDescent="0.45">
      <c r="A57" s="55">
        <v>26</v>
      </c>
      <c r="B57" s="55">
        <v>1.5</v>
      </c>
      <c r="C57" s="55">
        <v>2.5</v>
      </c>
    </row>
    <row r="58" spans="1:3" x14ac:dyDescent="0.45">
      <c r="A58" s="55">
        <v>25</v>
      </c>
      <c r="B58" s="55">
        <v>2.5</v>
      </c>
      <c r="C58" s="55">
        <v>2.5</v>
      </c>
    </row>
    <row r="59" spans="1:3" x14ac:dyDescent="0.45">
      <c r="A59" s="55">
        <v>29</v>
      </c>
      <c r="B59" s="55">
        <v>0.5</v>
      </c>
      <c r="C59" s="55">
        <v>1.5</v>
      </c>
    </row>
    <row r="60" spans="1:3" x14ac:dyDescent="0.45">
      <c r="A60" s="55">
        <v>28</v>
      </c>
      <c r="B60" s="55">
        <v>1.5</v>
      </c>
      <c r="C60" s="55">
        <v>1.5</v>
      </c>
    </row>
    <row r="61" spans="1:3" x14ac:dyDescent="0.45">
      <c r="A61" s="55">
        <v>27</v>
      </c>
      <c r="B61" s="55">
        <v>2.5</v>
      </c>
      <c r="C61" s="55">
        <v>1.5</v>
      </c>
    </row>
    <row r="62" spans="1:3" x14ac:dyDescent="0.45">
      <c r="A62" s="55">
        <v>22</v>
      </c>
      <c r="B62" s="55">
        <v>0.5</v>
      </c>
      <c r="C62" s="55">
        <v>0.5</v>
      </c>
    </row>
    <row r="63" spans="1:3" x14ac:dyDescent="0.45">
      <c r="A63" s="55">
        <v>23</v>
      </c>
      <c r="B63" s="55">
        <v>1.5</v>
      </c>
      <c r="C63" s="55">
        <v>0.5</v>
      </c>
    </row>
    <row r="64" spans="1:3" x14ac:dyDescent="0.45">
      <c r="A64" s="55">
        <v>24</v>
      </c>
      <c r="B64" s="55">
        <v>2.5</v>
      </c>
      <c r="C64" s="55">
        <v>0.5</v>
      </c>
    </row>
    <row r="65" spans="1:3" x14ac:dyDescent="0.45">
      <c r="A65" s="55">
        <v>31</v>
      </c>
      <c r="B65" s="55">
        <v>3.5</v>
      </c>
      <c r="C65" s="55">
        <v>2.5</v>
      </c>
    </row>
    <row r="66" spans="1:3" x14ac:dyDescent="0.45">
      <c r="A66" s="55">
        <v>36</v>
      </c>
      <c r="B66" s="55">
        <v>4.5</v>
      </c>
      <c r="C66" s="55">
        <v>2.5</v>
      </c>
    </row>
    <row r="67" spans="1:3" x14ac:dyDescent="0.45">
      <c r="A67" s="55">
        <v>35</v>
      </c>
      <c r="B67" s="55">
        <v>5.5</v>
      </c>
      <c r="C67" s="55">
        <v>2.5</v>
      </c>
    </row>
    <row r="68" spans="1:3" x14ac:dyDescent="0.45">
      <c r="A68" s="55">
        <v>39</v>
      </c>
      <c r="B68" s="55">
        <v>3.5</v>
      </c>
      <c r="C68" s="55">
        <v>1.5</v>
      </c>
    </row>
    <row r="69" spans="1:3" x14ac:dyDescent="0.45">
      <c r="A69" s="55">
        <v>38</v>
      </c>
      <c r="B69" s="55">
        <v>4.5</v>
      </c>
      <c r="C69" s="55">
        <v>1.5</v>
      </c>
    </row>
    <row r="70" spans="1:3" x14ac:dyDescent="0.45">
      <c r="A70" s="55">
        <v>37</v>
      </c>
      <c r="B70" s="55">
        <v>5.5</v>
      </c>
      <c r="C70" s="55">
        <v>1.5</v>
      </c>
    </row>
    <row r="71" spans="1:3" x14ac:dyDescent="0.45">
      <c r="A71" s="55">
        <v>32</v>
      </c>
      <c r="B71" s="55">
        <v>3.5</v>
      </c>
      <c r="C71" s="55">
        <v>0.5</v>
      </c>
    </row>
    <row r="72" spans="1:3" x14ac:dyDescent="0.45">
      <c r="A72" s="55">
        <v>33</v>
      </c>
      <c r="B72" s="55">
        <v>4.5</v>
      </c>
      <c r="C72" s="55">
        <v>0.5</v>
      </c>
    </row>
    <row r="73" spans="1:3" x14ac:dyDescent="0.45">
      <c r="A73" s="55">
        <v>34</v>
      </c>
      <c r="B73" s="55">
        <v>5.5</v>
      </c>
      <c r="C73" s="55">
        <v>0.5</v>
      </c>
    </row>
    <row r="74" spans="1:3" x14ac:dyDescent="0.45">
      <c r="A74" s="55">
        <v>41</v>
      </c>
      <c r="B74" s="55">
        <v>6.5</v>
      </c>
      <c r="C74" s="55">
        <v>2.5</v>
      </c>
    </row>
    <row r="75" spans="1:3" x14ac:dyDescent="0.45">
      <c r="A75" s="55">
        <v>46</v>
      </c>
      <c r="B75" s="55">
        <v>7.5</v>
      </c>
      <c r="C75" s="55">
        <v>2.5</v>
      </c>
    </row>
    <row r="76" spans="1:3" x14ac:dyDescent="0.45">
      <c r="A76" s="55">
        <v>45</v>
      </c>
      <c r="B76" s="55">
        <v>8.5</v>
      </c>
      <c r="C76" s="55">
        <v>2.5</v>
      </c>
    </row>
    <row r="77" spans="1:3" x14ac:dyDescent="0.45">
      <c r="A77" s="55">
        <v>49</v>
      </c>
      <c r="B77" s="55">
        <v>6.5</v>
      </c>
      <c r="C77" s="55">
        <v>1.5</v>
      </c>
    </row>
    <row r="78" spans="1:3" x14ac:dyDescent="0.45">
      <c r="A78" s="55">
        <v>48</v>
      </c>
      <c r="B78" s="55">
        <v>7.5</v>
      </c>
      <c r="C78" s="55">
        <v>1.5</v>
      </c>
    </row>
    <row r="79" spans="1:3" x14ac:dyDescent="0.45">
      <c r="A79" s="55">
        <v>47</v>
      </c>
      <c r="B79" s="55">
        <v>8.5</v>
      </c>
      <c r="C79" s="55">
        <v>1.5</v>
      </c>
    </row>
    <row r="80" spans="1:3" x14ac:dyDescent="0.45">
      <c r="A80" s="55">
        <v>42</v>
      </c>
      <c r="B80" s="55">
        <v>6.5</v>
      </c>
      <c r="C80" s="55">
        <v>0.5</v>
      </c>
    </row>
    <row r="81" spans="1:3" x14ac:dyDescent="0.45">
      <c r="A81" s="55">
        <v>43</v>
      </c>
      <c r="B81" s="55">
        <v>7.5</v>
      </c>
      <c r="C81" s="55">
        <v>0.5</v>
      </c>
    </row>
    <row r="82" spans="1:3" x14ac:dyDescent="0.45">
      <c r="A82" s="55">
        <v>44</v>
      </c>
      <c r="B82" s="55">
        <v>8.5</v>
      </c>
      <c r="C82" s="55">
        <v>0.5</v>
      </c>
    </row>
    <row r="83" spans="1:3" x14ac:dyDescent="0.45">
      <c r="A83" s="55">
        <v>1</v>
      </c>
      <c r="B83" s="55">
        <v>1.5</v>
      </c>
      <c r="C83" s="55">
        <v>7.5</v>
      </c>
    </row>
    <row r="84" spans="1:3" x14ac:dyDescent="0.45">
      <c r="A84" s="55">
        <v>6</v>
      </c>
      <c r="B84" s="55">
        <v>4.5</v>
      </c>
      <c r="C84" s="55">
        <v>7.5</v>
      </c>
    </row>
    <row r="85" spans="1:3" x14ac:dyDescent="0.45">
      <c r="A85" s="55">
        <v>5</v>
      </c>
      <c r="B85" s="55">
        <v>7.5</v>
      </c>
      <c r="C85" s="55">
        <v>7.5</v>
      </c>
    </row>
    <row r="86" spans="1:3" x14ac:dyDescent="0.45">
      <c r="A86" s="55">
        <v>9</v>
      </c>
      <c r="B86" s="55">
        <v>1.5</v>
      </c>
      <c r="C86" s="55">
        <v>4.5</v>
      </c>
    </row>
    <row r="87" spans="1:3" x14ac:dyDescent="0.45">
      <c r="A87" s="55">
        <v>8</v>
      </c>
      <c r="B87" s="55">
        <v>4.5</v>
      </c>
      <c r="C87" s="55">
        <v>4.5</v>
      </c>
    </row>
    <row r="88" spans="1:3" x14ac:dyDescent="0.45">
      <c r="A88" s="55">
        <v>7</v>
      </c>
      <c r="B88" s="55">
        <v>7.5</v>
      </c>
      <c r="C88" s="55">
        <v>4.5</v>
      </c>
    </row>
    <row r="89" spans="1:3" x14ac:dyDescent="0.45">
      <c r="A89" s="55">
        <v>2</v>
      </c>
      <c r="B89" s="55">
        <v>1.5</v>
      </c>
      <c r="C89" s="55">
        <v>1.5</v>
      </c>
    </row>
    <row r="90" spans="1:3" x14ac:dyDescent="0.45">
      <c r="A90" s="55">
        <v>3</v>
      </c>
      <c r="B90" s="55">
        <v>4.5</v>
      </c>
      <c r="C90" s="55">
        <v>1.5</v>
      </c>
    </row>
    <row r="91" spans="1:3" x14ac:dyDescent="0.45">
      <c r="A91" s="55">
        <v>4</v>
      </c>
      <c r="B91" s="55">
        <v>7.5</v>
      </c>
      <c r="C91" s="55">
        <v>1.5</v>
      </c>
    </row>
    <row r="92" spans="1:3" x14ac:dyDescent="0.45">
      <c r="A92" s="55" t="s">
        <v>128</v>
      </c>
      <c r="B92" s="55">
        <v>1.5</v>
      </c>
      <c r="C92" s="55">
        <v>9.5</v>
      </c>
    </row>
    <row r="93" spans="1:3" x14ac:dyDescent="0.45">
      <c r="A93" s="55" t="s">
        <v>129</v>
      </c>
      <c r="B93" s="55">
        <v>4.5</v>
      </c>
      <c r="C93" s="55">
        <v>9.5</v>
      </c>
    </row>
    <row r="94" spans="1:3" x14ac:dyDescent="0.45">
      <c r="A94" s="55" t="s">
        <v>130</v>
      </c>
      <c r="B94" s="55">
        <v>7.5</v>
      </c>
      <c r="C94" s="55">
        <v>9.5</v>
      </c>
    </row>
  </sheetData>
  <mergeCells count="16">
    <mergeCell ref="AA17:AA20"/>
    <mergeCell ref="M25:R26"/>
    <mergeCell ref="AB6:AB7"/>
    <mergeCell ref="AC6:AD7"/>
    <mergeCell ref="AE6:AF7"/>
    <mergeCell ref="AG6:AH7"/>
    <mergeCell ref="AA11:AA13"/>
    <mergeCell ref="AA14:AA16"/>
    <mergeCell ref="M2:R3"/>
    <mergeCell ref="AC3:AD3"/>
    <mergeCell ref="AE3:AF3"/>
    <mergeCell ref="AG3:AH3"/>
    <mergeCell ref="AB4:AB5"/>
    <mergeCell ref="AC4:AD5"/>
    <mergeCell ref="AE4:AF5"/>
    <mergeCell ref="AG4:AH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tabSelected="1" zoomScale="80" zoomScaleNormal="80" workbookViewId="0">
      <selection activeCell="B3" sqref="B3"/>
    </sheetView>
  </sheetViews>
  <sheetFormatPr defaultRowHeight="18" x14ac:dyDescent="0.45"/>
  <cols>
    <col min="1" max="1" width="8.796875" style="15"/>
    <col min="2" max="2" width="13.09765625" style="31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7" t="s">
        <v>91</v>
      </c>
      <c r="B1" s="48" t="s">
        <v>111</v>
      </c>
      <c r="C1" s="47" t="s">
        <v>18</v>
      </c>
      <c r="D1" s="75" t="s">
        <v>118</v>
      </c>
      <c r="E1" s="48" t="s">
        <v>53</v>
      </c>
      <c r="F1" s="48" t="s">
        <v>52</v>
      </c>
      <c r="G1" s="49" t="s">
        <v>51</v>
      </c>
      <c r="H1" s="50" t="s">
        <v>18</v>
      </c>
      <c r="I1" s="76" t="s">
        <v>118</v>
      </c>
      <c r="J1" s="51" t="s">
        <v>53</v>
      </c>
      <c r="K1" s="51" t="s">
        <v>52</v>
      </c>
      <c r="L1" s="52" t="s">
        <v>51</v>
      </c>
      <c r="M1" s="46" t="str">
        <f>Sheet1!B2</f>
        <v>Team1</v>
      </c>
      <c r="N1" s="46" t="str">
        <f>Sheet1!B3</f>
        <v>Team2</v>
      </c>
      <c r="V1" s="91"/>
      <c r="W1" s="92"/>
      <c r="X1" s="92"/>
      <c r="Y1" s="92"/>
      <c r="Z1" s="92"/>
      <c r="AA1" s="93" t="s">
        <v>94</v>
      </c>
      <c r="AB1" s="92"/>
      <c r="AC1" s="92"/>
      <c r="AD1" s="94"/>
    </row>
    <row r="2" spans="1:30" ht="18.600000000000001" thickBot="1" x14ac:dyDescent="0.5">
      <c r="A2" s="22" t="s">
        <v>92</v>
      </c>
      <c r="B2" s="30" t="s">
        <v>50</v>
      </c>
      <c r="C2" s="77"/>
      <c r="E2" s="78"/>
      <c r="F2" s="78"/>
      <c r="G2" s="79"/>
      <c r="H2" s="5"/>
      <c r="I2" s="40"/>
      <c r="J2" s="6"/>
      <c r="K2" s="6"/>
      <c r="L2" s="7"/>
      <c r="V2" s="39" t="s">
        <v>55</v>
      </c>
      <c r="W2" s="23" t="s">
        <v>93</v>
      </c>
      <c r="X2" s="16" t="s">
        <v>53</v>
      </c>
      <c r="Y2" s="16" t="s">
        <v>52</v>
      </c>
      <c r="Z2" s="17" t="s">
        <v>95</v>
      </c>
      <c r="AA2" s="18" t="s">
        <v>93</v>
      </c>
      <c r="AB2" s="16" t="s">
        <v>96</v>
      </c>
      <c r="AC2" s="36" t="s">
        <v>97</v>
      </c>
      <c r="AD2" s="19" t="s">
        <v>95</v>
      </c>
    </row>
    <row r="3" spans="1:30" x14ac:dyDescent="0.45">
      <c r="C3" s="77"/>
      <c r="E3" s="78"/>
      <c r="F3" s="78"/>
      <c r="G3" s="79"/>
      <c r="Q3" s="5">
        <v>1</v>
      </c>
      <c r="R3" s="6">
        <v>6</v>
      </c>
      <c r="S3" s="7">
        <v>5</v>
      </c>
      <c r="V3" s="14" t="s">
        <v>1</v>
      </c>
      <c r="W3" s="40"/>
      <c r="X3" s="6" t="s">
        <v>61</v>
      </c>
      <c r="Y3" s="6" t="s">
        <v>99</v>
      </c>
      <c r="Z3" s="45"/>
      <c r="AA3" s="5"/>
      <c r="AB3" s="6" t="s">
        <v>100</v>
      </c>
      <c r="AC3" s="6"/>
      <c r="AD3" s="7"/>
    </row>
    <row r="4" spans="1:30" ht="18.600000000000001" thickBot="1" x14ac:dyDescent="0.5">
      <c r="B4" s="32"/>
      <c r="C4" s="80"/>
      <c r="E4" s="17"/>
      <c r="F4" s="17"/>
      <c r="G4" s="19"/>
      <c r="H4" s="10"/>
      <c r="I4" s="42"/>
      <c r="J4" s="11"/>
      <c r="K4" s="11"/>
      <c r="L4" s="12"/>
      <c r="Q4" s="8">
        <v>9</v>
      </c>
      <c r="R4" s="1">
        <v>8</v>
      </c>
      <c r="S4" s="9">
        <v>7</v>
      </c>
      <c r="V4" s="15" t="s">
        <v>56</v>
      </c>
      <c r="W4" s="3"/>
      <c r="X4" s="1" t="s">
        <v>62</v>
      </c>
      <c r="Y4" s="1" t="s">
        <v>98</v>
      </c>
      <c r="Z4" s="2"/>
      <c r="AA4" s="8"/>
      <c r="AB4" s="1" t="s">
        <v>110</v>
      </c>
      <c r="AC4" s="1"/>
      <c r="AD4" s="9"/>
    </row>
    <row r="5" spans="1:30" ht="18.600000000000001" thickBot="1" x14ac:dyDescent="0.5">
      <c r="B5" s="30"/>
      <c r="C5" s="80"/>
      <c r="E5" s="17"/>
      <c r="F5" s="17"/>
      <c r="G5" s="19"/>
      <c r="H5" s="5"/>
      <c r="I5" s="40"/>
      <c r="J5" s="6"/>
      <c r="K5" s="6"/>
      <c r="L5" s="7"/>
      <c r="P5" s="33"/>
      <c r="Q5" s="10">
        <v>2</v>
      </c>
      <c r="R5" s="11">
        <v>3</v>
      </c>
      <c r="S5" s="12">
        <v>4</v>
      </c>
      <c r="T5" s="33"/>
      <c r="V5" s="15" t="s">
        <v>57</v>
      </c>
      <c r="W5" s="3"/>
      <c r="X5" s="1" t="s">
        <v>63</v>
      </c>
      <c r="Y5" s="1" t="s">
        <v>99</v>
      </c>
      <c r="Z5" s="2"/>
      <c r="AA5" s="8"/>
      <c r="AB5" s="1" t="s">
        <v>109</v>
      </c>
      <c r="AC5" s="1" t="s">
        <v>98</v>
      </c>
      <c r="AD5" s="9"/>
    </row>
    <row r="6" spans="1:30" x14ac:dyDescent="0.45">
      <c r="C6" s="77"/>
      <c r="E6" s="78"/>
      <c r="F6" s="78"/>
      <c r="G6" s="79"/>
      <c r="Q6" s="20">
        <v>4</v>
      </c>
      <c r="R6" s="4">
        <v>3</v>
      </c>
      <c r="S6" s="21">
        <v>2</v>
      </c>
      <c r="V6" s="15" t="s">
        <v>60</v>
      </c>
      <c r="W6" s="3"/>
      <c r="X6" s="1" t="s">
        <v>63</v>
      </c>
      <c r="Y6" s="1" t="s">
        <v>66</v>
      </c>
      <c r="Z6" s="2"/>
      <c r="AA6" s="8"/>
      <c r="AB6" s="1" t="s">
        <v>65</v>
      </c>
      <c r="AC6" s="1" t="s">
        <v>64</v>
      </c>
      <c r="AD6" s="9"/>
    </row>
    <row r="7" spans="1:30" ht="18.600000000000001" thickBot="1" x14ac:dyDescent="0.5">
      <c r="B7" s="32"/>
      <c r="C7" s="80"/>
      <c r="E7" s="17"/>
      <c r="F7" s="17"/>
      <c r="G7" s="19"/>
      <c r="H7" s="10"/>
      <c r="I7" s="42"/>
      <c r="J7" s="11"/>
      <c r="K7" s="11"/>
      <c r="L7" s="12"/>
      <c r="Q7" s="8">
        <v>7</v>
      </c>
      <c r="R7" s="1">
        <v>8</v>
      </c>
      <c r="S7" s="9">
        <v>9</v>
      </c>
      <c r="V7" s="15" t="s">
        <v>54</v>
      </c>
      <c r="W7" s="3"/>
      <c r="X7" s="1" t="s">
        <v>65</v>
      </c>
      <c r="Y7" s="1" t="s">
        <v>66</v>
      </c>
      <c r="Z7" s="2"/>
      <c r="AA7" s="8"/>
      <c r="AB7" s="1" t="s">
        <v>63</v>
      </c>
      <c r="AC7" s="1" t="s">
        <v>64</v>
      </c>
      <c r="AD7" s="9" t="s">
        <v>65</v>
      </c>
    </row>
    <row r="8" spans="1:30" ht="18.600000000000001" thickBot="1" x14ac:dyDescent="0.5">
      <c r="B8" s="30"/>
      <c r="C8" s="80"/>
      <c r="E8" s="17"/>
      <c r="F8" s="17"/>
      <c r="G8" s="19"/>
      <c r="H8" s="5"/>
      <c r="I8" s="40"/>
      <c r="J8" s="6"/>
      <c r="K8" s="6"/>
      <c r="L8" s="7"/>
      <c r="Q8" s="10">
        <v>5</v>
      </c>
      <c r="R8" s="11">
        <v>6</v>
      </c>
      <c r="S8" s="12">
        <v>1</v>
      </c>
      <c r="V8" s="15" t="s">
        <v>59</v>
      </c>
      <c r="W8" s="3"/>
      <c r="X8" s="1" t="s">
        <v>65</v>
      </c>
      <c r="Y8" s="1" t="s">
        <v>67</v>
      </c>
      <c r="Z8" s="2"/>
      <c r="AA8" s="8"/>
      <c r="AB8" s="1" t="s">
        <v>102</v>
      </c>
      <c r="AC8" s="1"/>
      <c r="AD8" s="9"/>
    </row>
    <row r="9" spans="1:30" ht="18.600000000000001" thickBot="1" x14ac:dyDescent="0.5">
      <c r="C9" s="80"/>
      <c r="E9" s="17"/>
      <c r="F9" s="17"/>
      <c r="G9" s="19"/>
      <c r="V9" s="43" t="s">
        <v>58</v>
      </c>
      <c r="W9" s="42"/>
      <c r="X9" s="11" t="s">
        <v>68</v>
      </c>
      <c r="Y9" s="11" t="s">
        <v>101</v>
      </c>
      <c r="Z9" s="41"/>
      <c r="AA9" s="10"/>
      <c r="AB9" s="11" t="s">
        <v>102</v>
      </c>
      <c r="AC9" s="11"/>
      <c r="AD9" s="12"/>
    </row>
    <row r="10" spans="1:30" ht="18.600000000000001" thickBot="1" x14ac:dyDescent="0.5">
      <c r="B10" s="32"/>
      <c r="C10" s="77"/>
      <c r="E10" s="78"/>
      <c r="F10" s="78"/>
      <c r="G10" s="79"/>
      <c r="H10" s="10"/>
      <c r="I10" s="42"/>
      <c r="J10" s="11"/>
      <c r="K10" s="11"/>
      <c r="L10" s="12"/>
    </row>
    <row r="11" spans="1:30" ht="18.600000000000001" thickBot="1" x14ac:dyDescent="0.5">
      <c r="B11" s="30"/>
      <c r="C11" s="80"/>
      <c r="E11" s="17"/>
      <c r="F11" s="17"/>
      <c r="G11" s="19"/>
      <c r="H11" s="5"/>
      <c r="I11" s="40"/>
      <c r="J11" s="6"/>
      <c r="K11" s="6"/>
      <c r="L11" s="7"/>
      <c r="V11" s="28" t="s">
        <v>108</v>
      </c>
      <c r="W11" s="29"/>
      <c r="X11" s="26" t="s">
        <v>103</v>
      </c>
      <c r="Y11" s="26"/>
      <c r="Z11" s="25" t="s">
        <v>93</v>
      </c>
      <c r="AA11" s="24"/>
      <c r="AB11" s="26"/>
      <c r="AC11" s="26"/>
      <c r="AD11" s="27"/>
    </row>
    <row r="12" spans="1:30" ht="18.600000000000001" thickBot="1" x14ac:dyDescent="0.5">
      <c r="C12" s="80"/>
      <c r="E12" s="17"/>
      <c r="F12" s="17"/>
      <c r="G12" s="19"/>
      <c r="V12" s="44" t="s">
        <v>69</v>
      </c>
      <c r="W12" s="37"/>
      <c r="X12" s="13" t="s">
        <v>70</v>
      </c>
      <c r="Y12" s="13"/>
      <c r="Z12" s="38"/>
      <c r="AA12" s="34"/>
      <c r="AB12" s="13"/>
      <c r="AC12" s="13"/>
      <c r="AD12" s="35"/>
    </row>
    <row r="13" spans="1:30" ht="18.600000000000001" thickBot="1" x14ac:dyDescent="0.5">
      <c r="B13" s="32"/>
      <c r="C13" s="77"/>
      <c r="E13" s="78"/>
      <c r="F13" s="78"/>
      <c r="G13" s="79"/>
      <c r="H13" s="10"/>
      <c r="I13" s="42"/>
      <c r="J13" s="11"/>
      <c r="K13" s="11"/>
      <c r="L13" s="12"/>
      <c r="V13" s="14" t="s">
        <v>71</v>
      </c>
      <c r="W13" s="40"/>
      <c r="X13" s="6"/>
      <c r="Y13" s="6"/>
      <c r="Z13" s="45"/>
      <c r="AA13" s="5"/>
      <c r="AB13" s="6"/>
      <c r="AC13" s="6"/>
      <c r="AD13" s="7"/>
    </row>
    <row r="14" spans="1:30" x14ac:dyDescent="0.45">
      <c r="B14" s="30"/>
      <c r="C14" s="80"/>
      <c r="E14" s="17"/>
      <c r="F14" s="17"/>
      <c r="G14" s="19"/>
      <c r="H14" s="5"/>
      <c r="I14" s="40"/>
      <c r="J14" s="6"/>
      <c r="K14" s="6"/>
      <c r="L14" s="7"/>
      <c r="V14" s="15" t="s">
        <v>72</v>
      </c>
      <c r="W14" s="3" t="s">
        <v>105</v>
      </c>
      <c r="X14" s="1" t="s">
        <v>76</v>
      </c>
      <c r="Y14" s="1"/>
      <c r="Z14" s="2"/>
      <c r="AA14" s="8" t="s">
        <v>107</v>
      </c>
      <c r="AB14" s="1"/>
      <c r="AC14" s="1"/>
      <c r="AD14" s="9"/>
    </row>
    <row r="15" spans="1:30" ht="18.600000000000001" thickBot="1" x14ac:dyDescent="0.5">
      <c r="C15" s="80"/>
      <c r="E15" s="17"/>
      <c r="F15" s="17"/>
      <c r="G15" s="19"/>
      <c r="V15" s="15" t="s">
        <v>74</v>
      </c>
      <c r="W15" s="3" t="s">
        <v>105</v>
      </c>
      <c r="X15" s="1" t="s">
        <v>78</v>
      </c>
      <c r="Y15" s="1"/>
      <c r="Z15" s="2"/>
      <c r="AA15" s="8" t="s">
        <v>107</v>
      </c>
      <c r="AB15" s="1"/>
      <c r="AC15" s="1"/>
      <c r="AD15" s="9"/>
    </row>
    <row r="16" spans="1:30" ht="18.600000000000001" thickBot="1" x14ac:dyDescent="0.5">
      <c r="B16" s="32"/>
      <c r="C16" s="77"/>
      <c r="E16" s="78"/>
      <c r="F16" s="78"/>
      <c r="G16" s="79"/>
      <c r="H16" s="10"/>
      <c r="I16" s="42"/>
      <c r="J16" s="11"/>
      <c r="K16" s="11"/>
      <c r="L16" s="12"/>
      <c r="V16" s="15" t="s">
        <v>73</v>
      </c>
      <c r="W16" s="3" t="s">
        <v>104</v>
      </c>
      <c r="X16" s="1" t="s">
        <v>77</v>
      </c>
      <c r="Y16" s="1"/>
      <c r="Z16" s="2"/>
      <c r="AA16" s="8" t="s">
        <v>106</v>
      </c>
      <c r="AB16" s="1"/>
      <c r="AC16" s="1"/>
      <c r="AD16" s="9"/>
    </row>
    <row r="17" spans="2:30" ht="18.600000000000001" thickBot="1" x14ac:dyDescent="0.5">
      <c r="B17" s="30"/>
      <c r="C17" s="80"/>
      <c r="E17" s="17"/>
      <c r="F17" s="17"/>
      <c r="G17" s="19"/>
      <c r="H17" s="5"/>
      <c r="I17" s="40"/>
      <c r="J17" s="6"/>
      <c r="K17" s="6"/>
      <c r="L17" s="7"/>
      <c r="V17" s="43" t="s">
        <v>75</v>
      </c>
      <c r="W17" s="42" t="s">
        <v>104</v>
      </c>
      <c r="X17" s="11" t="s">
        <v>79</v>
      </c>
      <c r="Y17" s="11"/>
      <c r="Z17" s="41"/>
      <c r="AA17" s="10" t="s">
        <v>106</v>
      </c>
      <c r="AB17" s="11"/>
      <c r="AC17" s="11"/>
      <c r="AD17" s="12"/>
    </row>
    <row r="18" spans="2:30" ht="18.600000000000001" thickBot="1" x14ac:dyDescent="0.5">
      <c r="C18" s="80"/>
      <c r="E18" s="17"/>
      <c r="F18" s="17"/>
      <c r="G18" s="19"/>
    </row>
    <row r="19" spans="2:30" ht="18.600000000000001" thickBot="1" x14ac:dyDescent="0.5">
      <c r="B19" s="32"/>
      <c r="C19" s="77"/>
      <c r="E19" s="78"/>
      <c r="F19" s="78"/>
      <c r="G19" s="79"/>
      <c r="H19" s="10"/>
      <c r="I19" s="42"/>
      <c r="J19" s="11"/>
      <c r="K19" s="11"/>
      <c r="L19" s="12"/>
    </row>
    <row r="20" spans="2:30" x14ac:dyDescent="0.45">
      <c r="B20" s="30"/>
      <c r="C20" s="80"/>
      <c r="E20" s="17"/>
      <c r="F20" s="17"/>
      <c r="G20" s="19"/>
      <c r="H20" s="5"/>
      <c r="I20" s="40"/>
      <c r="J20" s="6"/>
      <c r="K20" s="6"/>
      <c r="L20" s="7"/>
    </row>
    <row r="21" spans="2:30" ht="18.600000000000001" thickBot="1" x14ac:dyDescent="0.5">
      <c r="C21" s="80"/>
      <c r="E21" s="17"/>
      <c r="F21" s="17"/>
      <c r="G21" s="19"/>
    </row>
    <row r="22" spans="2:30" ht="18.600000000000001" thickBot="1" x14ac:dyDescent="0.5">
      <c r="B22" s="32"/>
      <c r="C22" s="77"/>
      <c r="E22" s="78"/>
      <c r="F22" s="78"/>
      <c r="G22" s="79"/>
      <c r="H22" s="10"/>
      <c r="I22" s="42"/>
      <c r="J22" s="11"/>
      <c r="K22" s="11"/>
      <c r="L22" s="12"/>
    </row>
    <row r="23" spans="2:30" x14ac:dyDescent="0.45">
      <c r="B23" s="30"/>
      <c r="C23" s="80"/>
      <c r="E23" s="17"/>
      <c r="F23" s="17"/>
      <c r="G23" s="19"/>
      <c r="H23" s="5"/>
      <c r="I23" s="40"/>
      <c r="J23" s="6"/>
      <c r="K23" s="6"/>
      <c r="L23" s="7"/>
    </row>
    <row r="24" spans="2:30" ht="18.600000000000001" thickBot="1" x14ac:dyDescent="0.5">
      <c r="C24" s="80"/>
      <c r="E24" s="17"/>
      <c r="F24" s="17"/>
      <c r="G24" s="19"/>
    </row>
    <row r="25" spans="2:30" ht="18.600000000000001" thickBot="1" x14ac:dyDescent="0.5">
      <c r="B25" s="32"/>
      <c r="C25" s="77"/>
      <c r="E25" s="78"/>
      <c r="F25" s="78"/>
      <c r="G25" s="79"/>
      <c r="H25" s="10"/>
      <c r="I25" s="42"/>
      <c r="J25" s="11"/>
      <c r="K25" s="11"/>
      <c r="L25" s="12"/>
    </row>
    <row r="26" spans="2:30" x14ac:dyDescent="0.45">
      <c r="B26" s="30"/>
      <c r="C26" s="80"/>
      <c r="E26" s="17"/>
      <c r="F26" s="17"/>
      <c r="G26" s="19"/>
      <c r="H26" s="5"/>
      <c r="I26" s="40"/>
      <c r="J26" s="6"/>
      <c r="K26" s="6"/>
      <c r="L26" s="7"/>
    </row>
    <row r="27" spans="2:30" ht="18.600000000000001" thickBot="1" x14ac:dyDescent="0.5">
      <c r="C27" s="80"/>
      <c r="E27" s="17"/>
      <c r="F27" s="17"/>
      <c r="G27" s="19"/>
    </row>
    <row r="28" spans="2:30" ht="18.600000000000001" thickBot="1" x14ac:dyDescent="0.5">
      <c r="B28" s="32"/>
      <c r="C28" s="77"/>
      <c r="E28" s="78"/>
      <c r="F28" s="78"/>
      <c r="G28" s="79"/>
      <c r="H28" s="10"/>
      <c r="I28" s="42"/>
      <c r="J28" s="11"/>
      <c r="K28" s="11"/>
      <c r="L28" s="12"/>
    </row>
    <row r="29" spans="2:30" x14ac:dyDescent="0.45">
      <c r="B29" s="30"/>
      <c r="C29" s="77"/>
      <c r="E29" s="78"/>
      <c r="F29" s="78"/>
      <c r="G29" s="79"/>
      <c r="H29" s="5"/>
      <c r="I29" s="40"/>
      <c r="J29" s="6"/>
      <c r="K29" s="6"/>
      <c r="L29" s="7"/>
    </row>
    <row r="30" spans="2:30" x14ac:dyDescent="0.45">
      <c r="C30" s="80"/>
      <c r="E30" s="17"/>
      <c r="F30" s="17"/>
      <c r="G30" s="19"/>
    </row>
    <row r="31" spans="2:30" ht="18.600000000000001" thickBot="1" x14ac:dyDescent="0.5">
      <c r="B31" s="32"/>
      <c r="C31" s="80"/>
      <c r="E31" s="17"/>
      <c r="F31" s="17"/>
      <c r="G31" s="19"/>
      <c r="H31" s="10"/>
      <c r="I31" s="42"/>
      <c r="J31" s="11"/>
      <c r="K31" s="11"/>
      <c r="L31" s="12"/>
    </row>
    <row r="32" spans="2:30" x14ac:dyDescent="0.45">
      <c r="B32" s="30"/>
      <c r="C32" s="80"/>
      <c r="E32" s="17"/>
      <c r="F32" s="17"/>
      <c r="G32" s="19"/>
      <c r="H32" s="5"/>
      <c r="I32" s="40"/>
      <c r="J32" s="6"/>
      <c r="K32" s="6"/>
      <c r="L32" s="7"/>
    </row>
    <row r="33" spans="2:12" ht="18.600000000000001" thickBot="1" x14ac:dyDescent="0.5">
      <c r="C33" s="80"/>
      <c r="E33" s="17"/>
      <c r="F33" s="17"/>
      <c r="G33" s="19"/>
    </row>
    <row r="34" spans="2:12" ht="18.600000000000001" thickBot="1" x14ac:dyDescent="0.5">
      <c r="B34" s="32"/>
      <c r="C34" s="77"/>
      <c r="E34" s="78"/>
      <c r="F34" s="78"/>
      <c r="G34" s="79"/>
      <c r="H34" s="10"/>
      <c r="I34" s="42"/>
      <c r="J34" s="11"/>
      <c r="K34" s="11"/>
      <c r="L34" s="12"/>
    </row>
    <row r="35" spans="2:12" x14ac:dyDescent="0.45">
      <c r="B35" s="30"/>
      <c r="C35" s="80"/>
      <c r="E35" s="17"/>
      <c r="F35" s="17"/>
      <c r="G35" s="19"/>
      <c r="H35" s="5"/>
      <c r="I35" s="40"/>
      <c r="J35" s="6"/>
      <c r="K35" s="6"/>
      <c r="L35" s="7"/>
    </row>
    <row r="36" spans="2:12" ht="18.600000000000001" thickBot="1" x14ac:dyDescent="0.5">
      <c r="C36" s="80"/>
      <c r="E36" s="17"/>
      <c r="F36" s="17"/>
      <c r="G36" s="19"/>
    </row>
    <row r="37" spans="2:12" ht="18.600000000000001" thickBot="1" x14ac:dyDescent="0.5">
      <c r="B37" s="32"/>
      <c r="C37" s="77"/>
      <c r="E37" s="78"/>
      <c r="F37" s="78"/>
      <c r="G37" s="79"/>
      <c r="H37" s="10"/>
      <c r="I37" s="42"/>
      <c r="J37" s="11"/>
      <c r="K37" s="11"/>
      <c r="L37" s="12"/>
    </row>
    <row r="38" spans="2:12" x14ac:dyDescent="0.45">
      <c r="B38" s="30"/>
      <c r="C38" s="80"/>
      <c r="E38" s="17"/>
      <c r="F38" s="17"/>
      <c r="G38" s="19"/>
      <c r="H38" s="5"/>
      <c r="I38" s="40"/>
      <c r="J38" s="6"/>
      <c r="K38" s="6"/>
      <c r="L38" s="7"/>
    </row>
    <row r="39" spans="2:12" ht="18.600000000000001" thickBot="1" x14ac:dyDescent="0.5">
      <c r="C39" s="80"/>
      <c r="E39" s="17"/>
      <c r="F39" s="17"/>
      <c r="G39" s="19"/>
    </row>
    <row r="40" spans="2:12" ht="18.600000000000001" thickBot="1" x14ac:dyDescent="0.5">
      <c r="B40" s="32"/>
      <c r="C40" s="77"/>
      <c r="E40" s="78"/>
      <c r="F40" s="78"/>
      <c r="G40" s="79"/>
      <c r="H40" s="10"/>
      <c r="I40" s="42"/>
      <c r="J40" s="11"/>
      <c r="K40" s="11"/>
      <c r="L40" s="12"/>
    </row>
    <row r="41" spans="2:12" x14ac:dyDescent="0.45">
      <c r="B41" s="30"/>
      <c r="C41" s="80"/>
      <c r="E41" s="17"/>
      <c r="F41" s="17"/>
      <c r="G41" s="19"/>
      <c r="H41" s="5"/>
      <c r="I41" s="40"/>
      <c r="J41" s="6"/>
      <c r="K41" s="6"/>
      <c r="L41" s="7"/>
    </row>
    <row r="42" spans="2:12" x14ac:dyDescent="0.45">
      <c r="C42" s="80"/>
      <c r="E42" s="17"/>
      <c r="F42" s="17"/>
      <c r="G42" s="19"/>
    </row>
    <row r="43" spans="2:12" ht="18.600000000000001" thickBot="1" x14ac:dyDescent="0.5">
      <c r="B43" s="32"/>
      <c r="C43" s="80"/>
      <c r="E43" s="17"/>
      <c r="F43" s="17"/>
      <c r="G43" s="19"/>
      <c r="H43" s="10"/>
      <c r="I43" s="42"/>
      <c r="J43" s="11"/>
      <c r="K43" s="11"/>
      <c r="L43" s="12"/>
    </row>
    <row r="44" spans="2:12" x14ac:dyDescent="0.45">
      <c r="B44" s="30"/>
      <c r="C44" s="77"/>
      <c r="E44" s="78"/>
      <c r="F44" s="78"/>
      <c r="G44" s="79"/>
      <c r="H44" s="5"/>
      <c r="I44" s="40"/>
      <c r="J44" s="6"/>
      <c r="K44" s="6"/>
      <c r="L44" s="7"/>
    </row>
    <row r="45" spans="2:12" x14ac:dyDescent="0.45">
      <c r="C45" s="80"/>
      <c r="E45" s="17"/>
      <c r="F45" s="17"/>
      <c r="G45" s="19"/>
    </row>
    <row r="46" spans="2:12" ht="18.600000000000001" thickBot="1" x14ac:dyDescent="0.5">
      <c r="B46" s="32"/>
      <c r="C46" s="80"/>
      <c r="E46" s="17"/>
      <c r="F46" s="17"/>
      <c r="G46" s="19"/>
      <c r="H46" s="10"/>
      <c r="I46" s="42"/>
      <c r="J46" s="11"/>
      <c r="K46" s="11"/>
      <c r="L46" s="12"/>
    </row>
    <row r="47" spans="2:12" ht="18.600000000000001" thickBot="1" x14ac:dyDescent="0.5">
      <c r="B47" s="30"/>
      <c r="C47" s="80"/>
      <c r="E47" s="17"/>
      <c r="F47" s="17"/>
      <c r="G47" s="19"/>
      <c r="H47" s="5"/>
      <c r="I47" s="40"/>
      <c r="J47" s="6"/>
      <c r="K47" s="6"/>
      <c r="L47" s="7"/>
    </row>
    <row r="48" spans="2:12" x14ac:dyDescent="0.45">
      <c r="C48" s="77"/>
      <c r="E48" s="78"/>
      <c r="F48" s="78"/>
      <c r="G48" s="79"/>
    </row>
    <row r="49" spans="2:12" ht="18.600000000000001" thickBot="1" x14ac:dyDescent="0.5">
      <c r="B49" s="32"/>
      <c r="C49" s="80"/>
      <c r="E49" s="17"/>
      <c r="F49" s="17"/>
      <c r="G49" s="19"/>
      <c r="H49" s="10"/>
      <c r="I49" s="42"/>
      <c r="J49" s="11"/>
      <c r="K49" s="11"/>
      <c r="L49" s="12"/>
    </row>
    <row r="50" spans="2:12" ht="18.600000000000001" thickBot="1" x14ac:dyDescent="0.5">
      <c r="B50" s="30"/>
      <c r="C50" s="80"/>
      <c r="E50" s="17"/>
      <c r="F50" s="17"/>
      <c r="G50" s="19"/>
      <c r="H50" s="5"/>
      <c r="I50" s="40"/>
      <c r="J50" s="6"/>
      <c r="K50" s="6"/>
      <c r="L50" s="7"/>
    </row>
    <row r="51" spans="2:12" ht="18.600000000000001" thickBot="1" x14ac:dyDescent="0.5">
      <c r="C51" s="77"/>
      <c r="E51" s="78"/>
      <c r="F51" s="78"/>
      <c r="G51" s="79"/>
    </row>
    <row r="52" spans="2:12" ht="18.600000000000001" thickBot="1" x14ac:dyDescent="0.5">
      <c r="B52" s="32"/>
      <c r="C52" s="77"/>
      <c r="E52" s="78"/>
      <c r="F52" s="78"/>
      <c r="G52" s="79"/>
      <c r="H52" s="10"/>
      <c r="I52" s="42"/>
      <c r="J52" s="11"/>
      <c r="K52" s="11"/>
      <c r="L52" s="12"/>
    </row>
    <row r="53" spans="2:12" x14ac:dyDescent="0.45">
      <c r="B53" s="30"/>
      <c r="C53" s="80"/>
      <c r="E53" s="17"/>
      <c r="F53" s="17"/>
      <c r="G53" s="19"/>
      <c r="H53" s="5"/>
      <c r="I53" s="40"/>
      <c r="J53" s="6"/>
      <c r="K53" s="6"/>
      <c r="L53" s="7"/>
    </row>
    <row r="54" spans="2:12" ht="18.600000000000001" thickBot="1" x14ac:dyDescent="0.5">
      <c r="C54" s="80"/>
      <c r="E54" s="17"/>
      <c r="F54" s="17"/>
      <c r="G54" s="19"/>
    </row>
    <row r="55" spans="2:12" ht="18.600000000000001" thickBot="1" x14ac:dyDescent="0.5">
      <c r="B55" s="32"/>
      <c r="C55" s="77"/>
      <c r="E55" s="78"/>
      <c r="F55" s="78"/>
      <c r="G55" s="79"/>
      <c r="H55" s="10"/>
      <c r="I55" s="42"/>
      <c r="J55" s="11"/>
      <c r="K55" s="11"/>
      <c r="L55" s="12"/>
    </row>
    <row r="56" spans="2:12" x14ac:dyDescent="0.45">
      <c r="B56" s="30"/>
      <c r="C56" s="80"/>
      <c r="E56" s="17"/>
      <c r="F56" s="17"/>
      <c r="G56" s="19"/>
      <c r="H56" s="5"/>
      <c r="I56" s="40"/>
      <c r="J56" s="6"/>
      <c r="K56" s="6"/>
      <c r="L56" s="7"/>
    </row>
    <row r="57" spans="2:12" ht="18.600000000000001" thickBot="1" x14ac:dyDescent="0.5">
      <c r="C57" s="80"/>
      <c r="E57" s="17"/>
      <c r="F57" s="17"/>
      <c r="G57" s="19"/>
    </row>
    <row r="58" spans="2:12" ht="18.600000000000001" thickBot="1" x14ac:dyDescent="0.5">
      <c r="B58" s="32"/>
      <c r="C58" s="77"/>
      <c r="E58" s="78"/>
      <c r="F58" s="78"/>
      <c r="G58" s="79"/>
      <c r="H58" s="10"/>
      <c r="I58" s="42"/>
      <c r="J58" s="11"/>
      <c r="K58" s="11"/>
      <c r="L58" s="12"/>
    </row>
    <row r="59" spans="2:12" x14ac:dyDescent="0.45">
      <c r="B59" s="30"/>
      <c r="C59" s="80"/>
      <c r="E59" s="17"/>
      <c r="F59" s="17"/>
      <c r="G59" s="19"/>
      <c r="H59" s="5"/>
      <c r="I59" s="40"/>
      <c r="J59" s="6"/>
      <c r="K59" s="6"/>
      <c r="L59" s="7"/>
    </row>
    <row r="60" spans="2:12" ht="18.600000000000001" thickBot="1" x14ac:dyDescent="0.5">
      <c r="C60" s="80"/>
      <c r="E60" s="17"/>
      <c r="F60" s="17"/>
      <c r="G60" s="19"/>
    </row>
    <row r="61" spans="2:12" ht="18.600000000000001" thickBot="1" x14ac:dyDescent="0.5">
      <c r="B61" s="32"/>
      <c r="C61" s="77"/>
      <c r="E61" s="78"/>
      <c r="F61" s="78"/>
      <c r="G61" s="79"/>
      <c r="H61" s="10"/>
      <c r="I61" s="42"/>
      <c r="J61" s="11"/>
      <c r="K61" s="11"/>
      <c r="L61" s="12"/>
    </row>
    <row r="62" spans="2:12" x14ac:dyDescent="0.45">
      <c r="B62" s="30"/>
      <c r="C62" s="80"/>
      <c r="E62" s="17"/>
      <c r="F62" s="17"/>
      <c r="G62" s="19"/>
      <c r="H62" s="5"/>
      <c r="I62" s="40"/>
      <c r="J62" s="6"/>
      <c r="K62" s="6"/>
      <c r="L62" s="7"/>
    </row>
    <row r="63" spans="2:12" ht="18.600000000000001" thickBot="1" x14ac:dyDescent="0.5">
      <c r="C63" s="80"/>
      <c r="E63" s="17"/>
      <c r="F63" s="17"/>
      <c r="G63" s="19"/>
    </row>
    <row r="64" spans="2:12" ht="18.600000000000001" thickBot="1" x14ac:dyDescent="0.5">
      <c r="B64" s="32"/>
      <c r="C64" s="77"/>
      <c r="E64" s="78"/>
      <c r="F64" s="78"/>
      <c r="G64" s="79"/>
      <c r="H64" s="10"/>
      <c r="I64" s="42"/>
      <c r="J64" s="11"/>
      <c r="K64" s="11"/>
      <c r="L64" s="12"/>
    </row>
    <row r="65" spans="2:12" x14ac:dyDescent="0.45">
      <c r="B65" s="30"/>
      <c r="C65" s="80"/>
      <c r="E65" s="17"/>
      <c r="F65" s="17"/>
      <c r="G65" s="19"/>
      <c r="H65" s="5"/>
      <c r="I65" s="40"/>
      <c r="J65" s="6"/>
      <c r="K65" s="6"/>
      <c r="L65" s="7"/>
    </row>
    <row r="66" spans="2:12" ht="18.600000000000001" thickBot="1" x14ac:dyDescent="0.5">
      <c r="C66" s="80"/>
      <c r="E66" s="17"/>
      <c r="F66" s="17"/>
      <c r="G66" s="19"/>
    </row>
    <row r="67" spans="2:12" ht="18.600000000000001" thickBot="1" x14ac:dyDescent="0.5">
      <c r="B67" s="32"/>
      <c r="C67" s="77"/>
      <c r="E67" s="78"/>
      <c r="F67" s="78"/>
      <c r="G67" s="79"/>
      <c r="H67" s="10"/>
      <c r="I67" s="42"/>
      <c r="J67" s="11"/>
      <c r="K67" s="11"/>
      <c r="L67" s="12"/>
    </row>
    <row r="68" spans="2:12" x14ac:dyDescent="0.45">
      <c r="B68" s="30"/>
      <c r="C68" s="80"/>
      <c r="E68" s="17"/>
      <c r="F68" s="17"/>
      <c r="G68" s="19"/>
      <c r="H68" s="5"/>
      <c r="I68" s="40"/>
      <c r="J68" s="6"/>
      <c r="K68" s="6"/>
      <c r="L68" s="7"/>
    </row>
    <row r="69" spans="2:12" ht="18.600000000000001" thickBot="1" x14ac:dyDescent="0.5">
      <c r="C69" s="80"/>
      <c r="E69" s="17"/>
      <c r="F69" s="17"/>
      <c r="G69" s="19"/>
    </row>
    <row r="70" spans="2:12" ht="18.600000000000001" thickBot="1" x14ac:dyDescent="0.5">
      <c r="B70" s="32"/>
      <c r="C70" s="77"/>
      <c r="E70" s="78"/>
      <c r="F70" s="78"/>
      <c r="G70" s="79"/>
      <c r="H70" s="10"/>
      <c r="I70" s="42"/>
      <c r="J70" s="11"/>
      <c r="K70" s="11"/>
      <c r="L70" s="12"/>
    </row>
    <row r="71" spans="2:12" x14ac:dyDescent="0.45">
      <c r="B71" s="30"/>
      <c r="C71" s="80"/>
      <c r="E71" s="17"/>
      <c r="F71" s="17"/>
      <c r="G71" s="19"/>
      <c r="H71" s="5"/>
      <c r="I71" s="40"/>
      <c r="J71" s="6"/>
      <c r="K71" s="6"/>
      <c r="L71" s="7"/>
    </row>
    <row r="72" spans="2:12" ht="18.600000000000001" thickBot="1" x14ac:dyDescent="0.5">
      <c r="C72" s="80"/>
      <c r="E72" s="17"/>
      <c r="F72" s="17"/>
      <c r="G72" s="19"/>
    </row>
    <row r="73" spans="2:12" ht="18.600000000000001" thickBot="1" x14ac:dyDescent="0.5">
      <c r="B73" s="32"/>
      <c r="C73" s="77"/>
      <c r="E73" s="78"/>
      <c r="F73" s="78"/>
      <c r="G73" s="79"/>
      <c r="H73" s="10"/>
      <c r="I73" s="42"/>
      <c r="J73" s="11"/>
      <c r="K73" s="11"/>
      <c r="L73" s="12"/>
    </row>
    <row r="74" spans="2:12" x14ac:dyDescent="0.45">
      <c r="B74" s="30"/>
      <c r="C74" s="80"/>
      <c r="E74" s="17"/>
      <c r="F74" s="17"/>
      <c r="G74" s="19"/>
      <c r="H74" s="5"/>
      <c r="I74" s="40"/>
      <c r="J74" s="6"/>
      <c r="K74" s="6"/>
      <c r="L74" s="7"/>
    </row>
    <row r="75" spans="2:12" ht="18.600000000000001" thickBot="1" x14ac:dyDescent="0.5">
      <c r="C75" s="80"/>
      <c r="E75" s="17"/>
      <c r="F75" s="17"/>
      <c r="G75" s="19"/>
    </row>
    <row r="76" spans="2:12" ht="18.600000000000001" thickBot="1" x14ac:dyDescent="0.5">
      <c r="B76" s="32"/>
      <c r="C76" s="77"/>
      <c r="E76" s="78"/>
      <c r="F76" s="78"/>
      <c r="G76" s="79"/>
      <c r="H76" s="10"/>
      <c r="I76" s="42"/>
      <c r="J76" s="11"/>
      <c r="K76" s="11"/>
      <c r="L76" s="12"/>
    </row>
    <row r="77" spans="2:12" x14ac:dyDescent="0.45">
      <c r="B77" s="30"/>
      <c r="C77" s="80"/>
      <c r="E77" s="17"/>
      <c r="F77" s="17"/>
      <c r="G77" s="19"/>
      <c r="H77" s="5"/>
      <c r="I77" s="40"/>
      <c r="J77" s="6"/>
      <c r="K77" s="6"/>
      <c r="L77" s="7"/>
    </row>
    <row r="78" spans="2:12" ht="18.600000000000001" thickBot="1" x14ac:dyDescent="0.5">
      <c r="C78" s="80"/>
      <c r="E78" s="17"/>
      <c r="F78" s="17"/>
      <c r="G78" s="19"/>
    </row>
    <row r="79" spans="2:12" ht="18.600000000000001" thickBot="1" x14ac:dyDescent="0.5">
      <c r="B79" s="32"/>
      <c r="C79" s="77"/>
      <c r="E79" s="78"/>
      <c r="F79" s="78"/>
      <c r="G79" s="79"/>
      <c r="H79" s="10"/>
      <c r="I79" s="42"/>
      <c r="J79" s="11"/>
      <c r="K79" s="11"/>
      <c r="L79" s="12"/>
    </row>
    <row r="80" spans="2:12" x14ac:dyDescent="0.45">
      <c r="B80" s="30"/>
      <c r="C80" s="80"/>
      <c r="E80" s="17"/>
      <c r="F80" s="17"/>
      <c r="G80" s="19"/>
      <c r="H80" s="5"/>
      <c r="I80" s="40"/>
      <c r="J80" s="6"/>
      <c r="K80" s="6"/>
      <c r="L80" s="7"/>
    </row>
    <row r="81" spans="2:12" ht="18.600000000000001" thickBot="1" x14ac:dyDescent="0.5">
      <c r="C81" s="80"/>
      <c r="E81" s="17"/>
      <c r="F81" s="17"/>
      <c r="G81" s="19"/>
    </row>
    <row r="82" spans="2:12" ht="18.600000000000001" thickBot="1" x14ac:dyDescent="0.5">
      <c r="B82" s="32"/>
      <c r="C82" s="77"/>
      <c r="E82" s="78"/>
      <c r="F82" s="78"/>
      <c r="G82" s="79"/>
      <c r="H82" s="10"/>
      <c r="I82" s="42"/>
      <c r="J82" s="11"/>
      <c r="K82" s="11"/>
      <c r="L82" s="12"/>
    </row>
    <row r="83" spans="2:12" x14ac:dyDescent="0.45">
      <c r="B83" s="30"/>
      <c r="C83" s="80"/>
      <c r="E83" s="17"/>
      <c r="F83" s="17"/>
      <c r="G83" s="19"/>
      <c r="H83" s="5"/>
      <c r="I83" s="40"/>
      <c r="J83" s="6"/>
      <c r="K83" s="6"/>
      <c r="L83" s="7"/>
    </row>
    <row r="84" spans="2:12" ht="18.600000000000001" thickBot="1" x14ac:dyDescent="0.5">
      <c r="C84" s="80"/>
      <c r="E84" s="17"/>
      <c r="F84" s="17"/>
      <c r="G84" s="19"/>
    </row>
    <row r="85" spans="2:12" ht="18.600000000000001" thickBot="1" x14ac:dyDescent="0.5">
      <c r="B85" s="32"/>
      <c r="C85" s="77"/>
      <c r="E85" s="78"/>
      <c r="F85" s="78"/>
      <c r="G85" s="79"/>
      <c r="H85" s="10"/>
      <c r="I85" s="42"/>
      <c r="J85" s="11"/>
      <c r="K85" s="11"/>
      <c r="L85" s="12"/>
    </row>
    <row r="86" spans="2:12" x14ac:dyDescent="0.45">
      <c r="B86" s="30"/>
      <c r="C86" s="80"/>
      <c r="E86" s="17"/>
      <c r="F86" s="17"/>
      <c r="G86" s="19"/>
      <c r="H86" s="5"/>
      <c r="I86" s="40"/>
      <c r="J86" s="6"/>
      <c r="K86" s="6"/>
      <c r="L86" s="7"/>
    </row>
    <row r="87" spans="2:12" ht="18.600000000000001" thickBot="1" x14ac:dyDescent="0.5">
      <c r="C87" s="80"/>
      <c r="E87" s="17"/>
      <c r="F87" s="17"/>
      <c r="G87" s="19"/>
    </row>
    <row r="88" spans="2:12" ht="18.600000000000001" thickBot="1" x14ac:dyDescent="0.5">
      <c r="B88" s="32"/>
      <c r="C88" s="77"/>
      <c r="E88" s="78"/>
      <c r="F88" s="78"/>
      <c r="G88" s="79"/>
      <c r="H88" s="10"/>
      <c r="I88" s="42"/>
      <c r="J88" s="11"/>
      <c r="K88" s="11"/>
      <c r="L88" s="12"/>
    </row>
    <row r="89" spans="2:12" x14ac:dyDescent="0.45">
      <c r="B89" s="30"/>
      <c r="C89" s="80"/>
      <c r="E89" s="17"/>
      <c r="F89" s="17"/>
      <c r="G89" s="19"/>
      <c r="H89" s="5"/>
      <c r="I89" s="40"/>
      <c r="J89" s="6"/>
      <c r="K89" s="6"/>
      <c r="L89" s="7"/>
    </row>
    <row r="90" spans="2:12" x14ac:dyDescent="0.45">
      <c r="C90" s="80"/>
      <c r="E90" s="17"/>
      <c r="F90" s="17"/>
      <c r="G90" s="19"/>
    </row>
    <row r="91" spans="2:12" ht="18.600000000000001" thickBot="1" x14ac:dyDescent="0.5">
      <c r="B91" s="32"/>
      <c r="C91" s="80"/>
      <c r="E91" s="17"/>
      <c r="F91" s="17"/>
      <c r="G91" s="19"/>
      <c r="H91" s="10"/>
      <c r="I91" s="42"/>
      <c r="J91" s="11"/>
      <c r="K91" s="11"/>
      <c r="L91" s="12"/>
    </row>
    <row r="92" spans="2:12" ht="18.600000000000001" thickBot="1" x14ac:dyDescent="0.5">
      <c r="B92" s="30"/>
      <c r="C92" s="77"/>
      <c r="E92" s="78"/>
      <c r="F92" s="78"/>
      <c r="G92" s="79"/>
      <c r="H92" s="5"/>
      <c r="I92" s="40"/>
      <c r="J92" s="6"/>
      <c r="K92" s="6"/>
      <c r="L92" s="7"/>
    </row>
    <row r="93" spans="2:12" x14ac:dyDescent="0.45">
      <c r="C93" s="77"/>
      <c r="E93" s="78"/>
      <c r="F93" s="78"/>
      <c r="G93" s="79"/>
    </row>
    <row r="94" spans="2:12" ht="18.600000000000001" thickBot="1" x14ac:dyDescent="0.5">
      <c r="B94" s="32"/>
      <c r="C94" s="80"/>
      <c r="E94" s="17"/>
      <c r="F94" s="17"/>
      <c r="G94" s="19"/>
      <c r="H94" s="10"/>
      <c r="I94" s="42"/>
      <c r="J94" s="11"/>
      <c r="K94" s="11"/>
      <c r="L94" s="12"/>
    </row>
    <row r="95" spans="2:12" ht="18.600000000000001" thickBot="1" x14ac:dyDescent="0.5">
      <c r="B95" s="30"/>
      <c r="C95" s="80"/>
      <c r="E95" s="17"/>
      <c r="F95" s="17"/>
      <c r="G95" s="19"/>
      <c r="H95" s="5"/>
      <c r="I95" s="40"/>
      <c r="J95" s="6"/>
      <c r="K95" s="6"/>
      <c r="L95" s="7"/>
    </row>
    <row r="96" spans="2:12" x14ac:dyDescent="0.45">
      <c r="C96" s="77"/>
      <c r="E96" s="78"/>
      <c r="F96" s="78"/>
      <c r="G96" s="79"/>
    </row>
    <row r="97" spans="2:12" ht="18.600000000000001" thickBot="1" x14ac:dyDescent="0.5">
      <c r="B97" s="32"/>
      <c r="C97" s="80"/>
      <c r="E97" s="17"/>
      <c r="F97" s="17"/>
      <c r="G97" s="19"/>
      <c r="H97" s="10"/>
      <c r="I97" s="42"/>
      <c r="J97" s="11"/>
      <c r="K97" s="11"/>
      <c r="L97" s="12"/>
    </row>
    <row r="98" spans="2:12" ht="18.600000000000001" thickBot="1" x14ac:dyDescent="0.5">
      <c r="B98" s="30"/>
      <c r="C98" s="80"/>
      <c r="E98" s="17"/>
      <c r="F98" s="17"/>
      <c r="G98" s="19"/>
      <c r="H98" s="5"/>
      <c r="I98" s="40"/>
      <c r="J98" s="6"/>
      <c r="K98" s="6"/>
      <c r="L98" s="7"/>
    </row>
    <row r="99" spans="2:12" x14ac:dyDescent="0.45">
      <c r="C99" s="77"/>
      <c r="E99" s="78"/>
      <c r="F99" s="78"/>
      <c r="G99" s="79"/>
    </row>
    <row r="100" spans="2:12" ht="18.600000000000001" thickBot="1" x14ac:dyDescent="0.5">
      <c r="B100" s="32"/>
      <c r="C100" s="80"/>
      <c r="E100" s="17"/>
      <c r="F100" s="17"/>
      <c r="G100" s="19"/>
      <c r="H100" s="10"/>
      <c r="I100" s="42"/>
      <c r="J100" s="11"/>
      <c r="K100" s="11"/>
      <c r="L100" s="12"/>
    </row>
    <row r="101" spans="2:12" ht="18.600000000000001" thickBot="1" x14ac:dyDescent="0.5">
      <c r="B101" s="30"/>
      <c r="C101" s="80"/>
      <c r="E101" s="17"/>
      <c r="F101" s="17"/>
      <c r="G101" s="19"/>
      <c r="H101" s="5"/>
      <c r="I101" s="40"/>
      <c r="J101" s="6"/>
      <c r="K101" s="6"/>
      <c r="L101" s="7"/>
    </row>
    <row r="102" spans="2:12" x14ac:dyDescent="0.45">
      <c r="C102" s="77"/>
      <c r="E102" s="78"/>
      <c r="F102" s="78"/>
      <c r="G102" s="79"/>
    </row>
    <row r="103" spans="2:12" ht="18.600000000000001" thickBot="1" x14ac:dyDescent="0.5">
      <c r="B103" s="32"/>
      <c r="C103" s="80"/>
      <c r="E103" s="17"/>
      <c r="F103" s="17"/>
      <c r="G103" s="19"/>
      <c r="H103" s="10"/>
      <c r="I103" s="42"/>
      <c r="J103" s="11"/>
      <c r="K103" s="11"/>
      <c r="L103" s="12"/>
    </row>
    <row r="104" spans="2:12" ht="18.600000000000001" thickBot="1" x14ac:dyDescent="0.5">
      <c r="B104" s="30"/>
      <c r="C104" s="80"/>
      <c r="E104" s="17"/>
      <c r="F104" s="17"/>
      <c r="G104" s="19"/>
      <c r="H104" s="5"/>
      <c r="I104" s="40"/>
      <c r="J104" s="6"/>
      <c r="K104" s="6"/>
      <c r="L104" s="7"/>
    </row>
    <row r="105" spans="2:12" x14ac:dyDescent="0.45">
      <c r="C105" s="77"/>
      <c r="E105" s="78"/>
      <c r="F105" s="78"/>
      <c r="G105" s="79"/>
    </row>
    <row r="106" spans="2:12" ht="18.600000000000001" thickBot="1" x14ac:dyDescent="0.5">
      <c r="B106" s="32"/>
      <c r="C106" s="80"/>
      <c r="E106" s="17"/>
      <c r="F106" s="17"/>
      <c r="G106" s="19"/>
      <c r="H106" s="10"/>
      <c r="I106" s="42"/>
      <c r="J106" s="11"/>
      <c r="K106" s="11"/>
      <c r="L106" s="12"/>
    </row>
    <row r="107" spans="2:12" ht="18.600000000000001" thickBot="1" x14ac:dyDescent="0.5">
      <c r="B107" s="30"/>
      <c r="C107" s="80"/>
      <c r="E107" s="17"/>
      <c r="F107" s="17"/>
      <c r="G107" s="19"/>
      <c r="H107" s="5"/>
      <c r="I107" s="40"/>
      <c r="J107" s="6"/>
      <c r="K107" s="6"/>
      <c r="L107" s="7"/>
    </row>
    <row r="108" spans="2:12" x14ac:dyDescent="0.45">
      <c r="C108" s="77"/>
      <c r="E108" s="78"/>
      <c r="F108" s="78"/>
      <c r="G108" s="79"/>
    </row>
    <row r="109" spans="2:12" ht="18.600000000000001" thickBot="1" x14ac:dyDescent="0.5">
      <c r="B109" s="32"/>
      <c r="C109" s="80"/>
      <c r="E109" s="17"/>
      <c r="F109" s="17"/>
      <c r="G109" s="19"/>
      <c r="H109" s="10"/>
      <c r="I109" s="42"/>
      <c r="J109" s="11"/>
      <c r="K109" s="11"/>
      <c r="L109" s="12"/>
    </row>
    <row r="110" spans="2:12" ht="18.600000000000001" thickBot="1" x14ac:dyDescent="0.5">
      <c r="B110" s="30"/>
      <c r="C110" s="80"/>
      <c r="E110" s="17"/>
      <c r="F110" s="17"/>
      <c r="G110" s="19"/>
      <c r="H110" s="5"/>
      <c r="I110" s="40"/>
      <c r="J110" s="6"/>
      <c r="K110" s="6"/>
      <c r="L110" s="7"/>
    </row>
    <row r="111" spans="2:12" x14ac:dyDescent="0.45">
      <c r="C111" s="77"/>
      <c r="E111" s="78"/>
      <c r="F111" s="78"/>
      <c r="G111" s="79"/>
    </row>
    <row r="112" spans="2:12" ht="18.600000000000001" thickBot="1" x14ac:dyDescent="0.5">
      <c r="B112" s="32"/>
      <c r="C112" s="80"/>
      <c r="E112" s="17"/>
      <c r="F112" s="17"/>
      <c r="G112" s="19"/>
      <c r="H112" s="10"/>
      <c r="I112" s="42"/>
      <c r="J112" s="11"/>
      <c r="K112" s="11"/>
      <c r="L112" s="12"/>
    </row>
    <row r="113" spans="2:12" ht="18.600000000000001" thickBot="1" x14ac:dyDescent="0.5">
      <c r="B113" s="30"/>
      <c r="C113" s="80"/>
      <c r="E113" s="17"/>
      <c r="F113" s="17"/>
      <c r="G113" s="19"/>
      <c r="H113" s="5"/>
      <c r="I113" s="40"/>
      <c r="J113" s="6"/>
      <c r="K113" s="6"/>
      <c r="L113" s="7"/>
    </row>
    <row r="114" spans="2:12" x14ac:dyDescent="0.45">
      <c r="C114" s="77"/>
      <c r="E114" s="78"/>
      <c r="F114" s="78"/>
      <c r="G114" s="79"/>
    </row>
    <row r="115" spans="2:12" ht="18.600000000000001" thickBot="1" x14ac:dyDescent="0.5">
      <c r="B115" s="32"/>
      <c r="C115" s="80"/>
      <c r="E115" s="17"/>
      <c r="F115" s="17"/>
      <c r="G115" s="19"/>
      <c r="H115" s="10"/>
      <c r="I115" s="42"/>
      <c r="J115" s="11"/>
      <c r="K115" s="11"/>
      <c r="L115" s="12"/>
    </row>
    <row r="116" spans="2:12" ht="18.600000000000001" thickBot="1" x14ac:dyDescent="0.5">
      <c r="B116" s="30"/>
      <c r="C116" s="80"/>
      <c r="E116" s="17"/>
      <c r="F116" s="17"/>
      <c r="G116" s="19"/>
      <c r="H116" s="5"/>
      <c r="I116" s="40"/>
      <c r="J116" s="6"/>
      <c r="K116" s="6"/>
      <c r="L116" s="7"/>
    </row>
    <row r="117" spans="2:12" x14ac:dyDescent="0.45">
      <c r="C117" s="77"/>
      <c r="E117" s="78"/>
      <c r="F117" s="78"/>
      <c r="G117" s="79"/>
    </row>
    <row r="118" spans="2:12" ht="18.600000000000001" thickBot="1" x14ac:dyDescent="0.5">
      <c r="B118" s="32"/>
      <c r="C118" s="80"/>
      <c r="E118" s="17"/>
      <c r="F118" s="17"/>
      <c r="G118" s="19"/>
      <c r="H118" s="10"/>
      <c r="I118" s="42"/>
      <c r="J118" s="11"/>
      <c r="K118" s="11"/>
      <c r="L118" s="12"/>
    </row>
    <row r="119" spans="2:12" ht="18.600000000000001" thickBot="1" x14ac:dyDescent="0.5">
      <c r="B119" s="30"/>
      <c r="C119" s="80"/>
      <c r="E119" s="17"/>
      <c r="F119" s="17"/>
      <c r="G119" s="19"/>
      <c r="H119" s="5"/>
      <c r="I119" s="40"/>
      <c r="J119" s="6"/>
      <c r="K119" s="6"/>
      <c r="L119" s="7"/>
    </row>
    <row r="120" spans="2:12" x14ac:dyDescent="0.45">
      <c r="C120" s="77"/>
      <c r="E120" s="78"/>
      <c r="F120" s="78"/>
      <c r="G120" s="79"/>
    </row>
    <row r="121" spans="2:12" ht="18.600000000000001" thickBot="1" x14ac:dyDescent="0.5">
      <c r="B121" s="32"/>
      <c r="C121" s="80"/>
      <c r="E121" s="17"/>
      <c r="F121" s="17"/>
      <c r="G121" s="19"/>
      <c r="H121" s="10"/>
      <c r="I121" s="42"/>
      <c r="J121" s="11"/>
      <c r="K121" s="11"/>
      <c r="L121" s="12"/>
    </row>
    <row r="122" spans="2:12" ht="18.600000000000001" thickBot="1" x14ac:dyDescent="0.5">
      <c r="B122" s="30"/>
      <c r="C122" s="80"/>
      <c r="E122" s="17"/>
      <c r="F122" s="17"/>
      <c r="G122" s="19"/>
      <c r="H122" s="5"/>
      <c r="I122" s="40"/>
      <c r="J122" s="6"/>
      <c r="K122" s="6"/>
      <c r="L122" s="7"/>
    </row>
    <row r="123" spans="2:12" x14ac:dyDescent="0.45">
      <c r="C123" s="77"/>
      <c r="E123" s="78"/>
      <c r="F123" s="78"/>
      <c r="G123" s="79"/>
    </row>
    <row r="124" spans="2:12" ht="18.600000000000001" thickBot="1" x14ac:dyDescent="0.5">
      <c r="B124" s="32"/>
      <c r="C124" s="80"/>
      <c r="E124" s="17"/>
      <c r="F124" s="17"/>
      <c r="G124" s="19"/>
      <c r="H124" s="10"/>
      <c r="I124" s="42"/>
      <c r="J124" s="11"/>
      <c r="K124" s="11"/>
      <c r="L124" s="12"/>
    </row>
    <row r="125" spans="2:12" ht="18.600000000000001" thickBot="1" x14ac:dyDescent="0.5">
      <c r="B125" s="30"/>
      <c r="C125" s="80"/>
      <c r="E125" s="17"/>
      <c r="F125" s="17"/>
      <c r="G125" s="19"/>
      <c r="H125" s="5"/>
      <c r="I125" s="40"/>
      <c r="J125" s="6"/>
      <c r="K125" s="6"/>
      <c r="L125" s="7"/>
    </row>
    <row r="126" spans="2:12" x14ac:dyDescent="0.45">
      <c r="C126" s="77"/>
      <c r="E126" s="78"/>
      <c r="F126" s="78"/>
      <c r="G126" s="79"/>
    </row>
    <row r="127" spans="2:12" ht="18.600000000000001" thickBot="1" x14ac:dyDescent="0.5">
      <c r="B127" s="32"/>
      <c r="C127" s="80"/>
      <c r="E127" s="17"/>
      <c r="F127" s="17"/>
      <c r="G127" s="19"/>
      <c r="H127" s="10"/>
      <c r="I127" s="42"/>
      <c r="J127" s="11"/>
      <c r="K127" s="11"/>
      <c r="L127" s="12"/>
    </row>
    <row r="128" spans="2:12" ht="18.600000000000001" thickBot="1" x14ac:dyDescent="0.5">
      <c r="B128" s="30"/>
      <c r="C128" s="80"/>
      <c r="E128" s="17"/>
      <c r="F128" s="17"/>
      <c r="G128" s="19"/>
      <c r="H128" s="5"/>
      <c r="I128" s="40"/>
      <c r="J128" s="6"/>
      <c r="K128" s="6"/>
      <c r="L128" s="7"/>
    </row>
    <row r="129" spans="2:12" x14ac:dyDescent="0.45">
      <c r="C129" s="77"/>
      <c r="E129" s="78"/>
      <c r="F129" s="78"/>
      <c r="G129" s="79"/>
    </row>
    <row r="130" spans="2:12" ht="18.600000000000001" thickBot="1" x14ac:dyDescent="0.5">
      <c r="B130" s="32"/>
      <c r="C130" s="80"/>
      <c r="E130" s="17"/>
      <c r="F130" s="17"/>
      <c r="G130" s="19"/>
      <c r="H130" s="10"/>
      <c r="I130" s="42"/>
      <c r="J130" s="11"/>
      <c r="K130" s="11"/>
      <c r="L130" s="12"/>
    </row>
    <row r="131" spans="2:12" ht="18.600000000000001" thickBot="1" x14ac:dyDescent="0.5">
      <c r="B131" s="30"/>
      <c r="C131" s="80"/>
      <c r="E131" s="17"/>
      <c r="F131" s="17"/>
      <c r="G131" s="19"/>
      <c r="H131" s="5"/>
      <c r="I131" s="40"/>
      <c r="J131" s="6"/>
      <c r="K131" s="6"/>
      <c r="L131" s="7"/>
    </row>
    <row r="132" spans="2:12" x14ac:dyDescent="0.45">
      <c r="C132" s="77"/>
      <c r="E132" s="78"/>
      <c r="F132" s="78"/>
      <c r="G132" s="79"/>
    </row>
    <row r="133" spans="2:12" ht="18.600000000000001" thickBot="1" x14ac:dyDescent="0.5">
      <c r="B133" s="32"/>
      <c r="C133" s="80"/>
      <c r="E133" s="17"/>
      <c r="F133" s="17"/>
      <c r="G133" s="19"/>
      <c r="H133" s="10"/>
      <c r="I133" s="42"/>
      <c r="J133" s="11"/>
      <c r="K133" s="11"/>
      <c r="L133" s="12"/>
    </row>
    <row r="134" spans="2:12" ht="18.600000000000001" thickBot="1" x14ac:dyDescent="0.5">
      <c r="B134" s="30"/>
      <c r="C134" s="80"/>
      <c r="E134" s="17"/>
      <c r="F134" s="17"/>
      <c r="G134" s="19"/>
      <c r="H134" s="5"/>
      <c r="I134" s="40"/>
      <c r="J134" s="6"/>
      <c r="K134" s="6"/>
      <c r="L134" s="7"/>
    </row>
    <row r="135" spans="2:12" x14ac:dyDescent="0.45">
      <c r="C135" s="77"/>
      <c r="E135" s="78"/>
      <c r="F135" s="78"/>
      <c r="G135" s="79"/>
    </row>
    <row r="136" spans="2:12" ht="18.600000000000001" thickBot="1" x14ac:dyDescent="0.5">
      <c r="B136" s="32"/>
      <c r="C136" s="80"/>
      <c r="E136" s="17"/>
      <c r="F136" s="17"/>
      <c r="G136" s="19"/>
      <c r="H136" s="10"/>
      <c r="I136" s="42"/>
      <c r="J136" s="11"/>
      <c r="K136" s="11"/>
      <c r="L136" s="12"/>
    </row>
    <row r="137" spans="2:12" ht="18.600000000000001" thickBot="1" x14ac:dyDescent="0.5">
      <c r="B137" s="30"/>
      <c r="C137" s="80"/>
      <c r="E137" s="17"/>
      <c r="F137" s="17"/>
      <c r="G137" s="19"/>
      <c r="H137" s="5"/>
      <c r="I137" s="40"/>
      <c r="J137" s="6"/>
      <c r="K137" s="6"/>
      <c r="L137" s="7"/>
    </row>
    <row r="138" spans="2:12" x14ac:dyDescent="0.45">
      <c r="C138" s="77"/>
      <c r="E138" s="78"/>
      <c r="F138" s="78"/>
      <c r="G138" s="79"/>
    </row>
    <row r="139" spans="2:12" ht="18.600000000000001" thickBot="1" x14ac:dyDescent="0.5">
      <c r="B139" s="32"/>
      <c r="C139" s="80"/>
      <c r="E139" s="17"/>
      <c r="F139" s="17"/>
      <c r="G139" s="19"/>
      <c r="H139" s="10"/>
      <c r="I139" s="42"/>
      <c r="J139" s="11"/>
      <c r="K139" s="11"/>
      <c r="L139" s="12"/>
    </row>
    <row r="140" spans="2:12" ht="18.600000000000001" thickBot="1" x14ac:dyDescent="0.5">
      <c r="B140" s="30"/>
      <c r="C140" s="80"/>
      <c r="E140" s="17"/>
      <c r="F140" s="17"/>
      <c r="G140" s="19"/>
      <c r="H140" s="5"/>
      <c r="I140" s="40"/>
      <c r="J140" s="6"/>
      <c r="K140" s="6"/>
      <c r="L140" s="7"/>
    </row>
    <row r="141" spans="2:12" x14ac:dyDescent="0.45">
      <c r="C141" s="77"/>
      <c r="E141" s="78"/>
      <c r="F141" s="78"/>
      <c r="G141" s="79"/>
    </row>
    <row r="142" spans="2:12" ht="18.600000000000001" thickBot="1" x14ac:dyDescent="0.5">
      <c r="B142" s="32"/>
      <c r="C142" s="80"/>
      <c r="E142" s="17"/>
      <c r="F142" s="17"/>
      <c r="G142" s="19"/>
      <c r="H142" s="10"/>
      <c r="I142" s="42"/>
      <c r="J142" s="11"/>
      <c r="K142" s="11"/>
      <c r="L142" s="12"/>
    </row>
    <row r="143" spans="2:12" ht="18.600000000000001" thickBot="1" x14ac:dyDescent="0.5">
      <c r="B143" s="30"/>
      <c r="C143" s="80"/>
      <c r="E143" s="17"/>
      <c r="F143" s="17"/>
      <c r="G143" s="19"/>
      <c r="H143" s="5"/>
      <c r="I143" s="40"/>
      <c r="J143" s="6"/>
      <c r="K143" s="6"/>
      <c r="L143" s="7"/>
    </row>
    <row r="144" spans="2:12" x14ac:dyDescent="0.45">
      <c r="C144" s="77"/>
      <c r="E144" s="78"/>
      <c r="F144" s="78"/>
      <c r="G144" s="79"/>
    </row>
    <row r="145" spans="2:12" ht="18.600000000000001" thickBot="1" x14ac:dyDescent="0.5">
      <c r="B145" s="32"/>
      <c r="C145" s="80"/>
      <c r="E145" s="17"/>
      <c r="F145" s="17"/>
      <c r="G145" s="19"/>
      <c r="H145" s="10"/>
      <c r="I145" s="42"/>
      <c r="J145" s="11"/>
      <c r="K145" s="11"/>
      <c r="L145" s="12"/>
    </row>
    <row r="146" spans="2:12" ht="18.600000000000001" thickBot="1" x14ac:dyDescent="0.5">
      <c r="B146" s="30"/>
      <c r="C146" s="80"/>
      <c r="E146" s="17"/>
      <c r="F146" s="17"/>
      <c r="G146" s="19"/>
      <c r="H146" s="5"/>
      <c r="I146" s="40"/>
      <c r="J146" s="6"/>
      <c r="K146" s="6"/>
      <c r="L146" s="7"/>
    </row>
    <row r="147" spans="2:12" x14ac:dyDescent="0.45">
      <c r="C147" s="77"/>
      <c r="E147" s="78"/>
      <c r="F147" s="78"/>
      <c r="G147" s="79"/>
    </row>
    <row r="148" spans="2:12" ht="18.600000000000001" thickBot="1" x14ac:dyDescent="0.5">
      <c r="B148" s="32"/>
      <c r="C148" s="80"/>
      <c r="E148" s="17"/>
      <c r="F148" s="17"/>
      <c r="G148" s="19"/>
      <c r="H148" s="10"/>
      <c r="I148" s="42"/>
      <c r="J148" s="11"/>
      <c r="K148" s="11"/>
      <c r="L148" s="12"/>
    </row>
    <row r="149" spans="2:12" ht="18.600000000000001" thickBot="1" x14ac:dyDescent="0.5">
      <c r="B149" s="30"/>
      <c r="C149" s="80"/>
      <c r="E149" s="17"/>
      <c r="F149" s="17"/>
      <c r="G149" s="19"/>
      <c r="H149" s="5"/>
      <c r="I149" s="40"/>
      <c r="J149" s="6"/>
      <c r="K149" s="6"/>
      <c r="L149" s="7"/>
    </row>
    <row r="150" spans="2:12" x14ac:dyDescent="0.45">
      <c r="C150" s="77"/>
      <c r="E150" s="78"/>
      <c r="F150" s="78"/>
      <c r="G150" s="79"/>
    </row>
    <row r="151" spans="2:12" ht="18.600000000000001" thickBot="1" x14ac:dyDescent="0.5">
      <c r="B151" s="32"/>
      <c r="C151" s="80"/>
      <c r="E151" s="17"/>
      <c r="F151" s="17"/>
      <c r="G151" s="19"/>
      <c r="H151" s="10"/>
      <c r="I151" s="42"/>
      <c r="J151" s="11"/>
      <c r="K151" s="11"/>
      <c r="L151" s="12"/>
    </row>
    <row r="152" spans="2:12" ht="18.600000000000001" thickBot="1" x14ac:dyDescent="0.5">
      <c r="B152" s="30"/>
      <c r="C152" s="80"/>
      <c r="E152" s="17"/>
      <c r="F152" s="17"/>
      <c r="G152" s="19"/>
      <c r="H152" s="5"/>
      <c r="I152" s="40"/>
      <c r="J152" s="6"/>
      <c r="K152" s="6"/>
      <c r="L152" s="7"/>
    </row>
    <row r="153" spans="2:12" x14ac:dyDescent="0.45">
      <c r="C153" s="77"/>
      <c r="E153" s="78"/>
      <c r="F153" s="78"/>
      <c r="G153" s="79"/>
    </row>
    <row r="154" spans="2:12" ht="18.600000000000001" thickBot="1" x14ac:dyDescent="0.5">
      <c r="B154" s="32"/>
      <c r="C154" s="80"/>
      <c r="E154" s="17"/>
      <c r="F154" s="17"/>
      <c r="G154" s="19"/>
      <c r="H154" s="10"/>
      <c r="I154" s="42"/>
      <c r="J154" s="11"/>
      <c r="K154" s="11"/>
      <c r="L154" s="12"/>
    </row>
    <row r="155" spans="2:12" ht="18.600000000000001" thickBot="1" x14ac:dyDescent="0.5">
      <c r="B155" s="30"/>
      <c r="C155" s="80"/>
      <c r="E155" s="17"/>
      <c r="F155" s="17"/>
      <c r="G155" s="19"/>
      <c r="H155" s="5"/>
      <c r="I155" s="40"/>
      <c r="J155" s="6"/>
      <c r="K155" s="6"/>
      <c r="L155" s="7"/>
    </row>
    <row r="156" spans="2:12" x14ac:dyDescent="0.45">
      <c r="C156" s="77"/>
      <c r="E156" s="78"/>
      <c r="F156" s="78"/>
      <c r="G156" s="79"/>
    </row>
    <row r="157" spans="2:12" ht="18.600000000000001" thickBot="1" x14ac:dyDescent="0.5">
      <c r="B157" s="32"/>
      <c r="C157" s="80"/>
      <c r="E157" s="17"/>
      <c r="F157" s="17"/>
      <c r="G157" s="19"/>
      <c r="H157" s="10"/>
      <c r="I157" s="42"/>
      <c r="J157" s="11"/>
      <c r="K157" s="11"/>
      <c r="L157" s="12"/>
    </row>
    <row r="158" spans="2:12" ht="18.600000000000001" thickBot="1" x14ac:dyDescent="0.5">
      <c r="B158" s="30"/>
      <c r="C158" s="80"/>
      <c r="E158" s="17"/>
      <c r="F158" s="17"/>
      <c r="G158" s="19"/>
      <c r="H158" s="5"/>
      <c r="I158" s="40"/>
      <c r="J158" s="6"/>
      <c r="K158" s="6"/>
      <c r="L158" s="7"/>
    </row>
    <row r="159" spans="2:12" x14ac:dyDescent="0.45">
      <c r="C159" s="77"/>
      <c r="E159" s="78"/>
      <c r="F159" s="78"/>
      <c r="G159" s="79"/>
    </row>
    <row r="160" spans="2:12" ht="18.600000000000001" thickBot="1" x14ac:dyDescent="0.5">
      <c r="B160" s="32"/>
      <c r="C160" s="80"/>
      <c r="E160" s="17"/>
      <c r="F160" s="17"/>
      <c r="G160" s="19"/>
      <c r="H160" s="10"/>
      <c r="I160" s="42"/>
      <c r="J160" s="11"/>
      <c r="K160" s="11"/>
      <c r="L160" s="12"/>
    </row>
    <row r="161" spans="2:12" ht="18.600000000000001" thickBot="1" x14ac:dyDescent="0.5">
      <c r="B161" s="30"/>
      <c r="C161" s="80"/>
      <c r="E161" s="17"/>
      <c r="F161" s="17"/>
      <c r="G161" s="19"/>
      <c r="H161" s="5"/>
      <c r="I161" s="40"/>
      <c r="J161" s="6"/>
      <c r="K161" s="6"/>
      <c r="L161" s="7"/>
    </row>
    <row r="162" spans="2:12" x14ac:dyDescent="0.45">
      <c r="C162" s="77"/>
      <c r="E162" s="78"/>
      <c r="F162" s="78"/>
      <c r="G162" s="79"/>
    </row>
    <row r="163" spans="2:12" ht="18.600000000000001" thickBot="1" x14ac:dyDescent="0.5">
      <c r="B163" s="32"/>
      <c r="C163" s="80"/>
      <c r="E163" s="17"/>
      <c r="F163" s="17"/>
      <c r="G163" s="19"/>
      <c r="H163" s="10"/>
      <c r="I163" s="42"/>
      <c r="J163" s="11"/>
      <c r="K163" s="11"/>
      <c r="L163" s="12"/>
    </row>
    <row r="164" spans="2:12" ht="18.600000000000001" thickBot="1" x14ac:dyDescent="0.5">
      <c r="B164" s="30"/>
      <c r="C164" s="80"/>
      <c r="E164" s="17"/>
      <c r="F164" s="17"/>
      <c r="G164" s="19"/>
      <c r="H164" s="5"/>
      <c r="I164" s="40"/>
      <c r="J164" s="6"/>
      <c r="K164" s="6"/>
      <c r="L164" s="7"/>
    </row>
    <row r="165" spans="2:12" x14ac:dyDescent="0.45">
      <c r="C165" s="77"/>
      <c r="E165" s="78"/>
      <c r="F165" s="78"/>
      <c r="G165" s="79"/>
    </row>
    <row r="166" spans="2:12" ht="18.600000000000001" thickBot="1" x14ac:dyDescent="0.5">
      <c r="B166" s="32"/>
      <c r="C166" s="80"/>
      <c r="E166" s="17"/>
      <c r="F166" s="17"/>
      <c r="G166" s="19"/>
      <c r="H166" s="10"/>
      <c r="I166" s="42"/>
      <c r="J166" s="11"/>
      <c r="K166" s="11"/>
      <c r="L166" s="12"/>
    </row>
    <row r="167" spans="2:12" ht="18.600000000000001" thickBot="1" x14ac:dyDescent="0.5">
      <c r="B167" s="30"/>
      <c r="C167" s="80"/>
      <c r="E167" s="17"/>
      <c r="F167" s="17"/>
      <c r="G167" s="19"/>
      <c r="H167" s="5"/>
      <c r="I167" s="40"/>
      <c r="J167" s="6"/>
      <c r="K167" s="6"/>
      <c r="L167" s="7"/>
    </row>
    <row r="168" spans="2:12" x14ac:dyDescent="0.45">
      <c r="C168" s="77"/>
      <c r="E168" s="78"/>
      <c r="F168" s="78"/>
      <c r="G168" s="79"/>
    </row>
    <row r="169" spans="2:12" ht="18.600000000000001" thickBot="1" x14ac:dyDescent="0.5">
      <c r="B169" s="32"/>
      <c r="C169" s="80"/>
      <c r="E169" s="17"/>
      <c r="F169" s="17"/>
      <c r="G169" s="19"/>
      <c r="H169" s="10"/>
      <c r="I169" s="42"/>
      <c r="J169" s="11"/>
      <c r="K169" s="11"/>
      <c r="L169" s="12"/>
    </row>
    <row r="170" spans="2:12" ht="18.600000000000001" thickBot="1" x14ac:dyDescent="0.5">
      <c r="B170" s="30"/>
      <c r="C170" s="80"/>
      <c r="E170" s="17"/>
      <c r="F170" s="17"/>
      <c r="G170" s="19"/>
      <c r="H170" s="5"/>
      <c r="I170" s="40"/>
      <c r="J170" s="6"/>
      <c r="K170" s="6"/>
      <c r="L170" s="7"/>
    </row>
    <row r="171" spans="2:12" x14ac:dyDescent="0.45">
      <c r="C171" s="77"/>
      <c r="E171" s="78"/>
      <c r="F171" s="78"/>
      <c r="G171" s="79"/>
    </row>
    <row r="172" spans="2:12" ht="18.600000000000001" thickBot="1" x14ac:dyDescent="0.5">
      <c r="B172" s="32"/>
      <c r="C172" s="80"/>
      <c r="E172" s="17"/>
      <c r="F172" s="17"/>
      <c r="G172" s="19"/>
      <c r="H172" s="10"/>
      <c r="I172" s="42"/>
      <c r="J172" s="11"/>
      <c r="K172" s="11"/>
      <c r="L172" s="12"/>
    </row>
    <row r="173" spans="2:12" ht="18.600000000000001" thickBot="1" x14ac:dyDescent="0.5">
      <c r="B173" s="30"/>
      <c r="C173" s="80"/>
      <c r="E173" s="17"/>
      <c r="F173" s="17"/>
      <c r="G173" s="19"/>
      <c r="H173" s="5"/>
      <c r="I173" s="40"/>
      <c r="J173" s="6"/>
      <c r="K173" s="6"/>
      <c r="L173" s="7"/>
    </row>
    <row r="174" spans="2:12" x14ac:dyDescent="0.45">
      <c r="C174" s="77"/>
      <c r="E174" s="78"/>
      <c r="F174" s="78"/>
      <c r="G174" s="79"/>
    </row>
    <row r="175" spans="2:12" ht="18.600000000000001" thickBot="1" x14ac:dyDescent="0.5">
      <c r="B175" s="32"/>
      <c r="C175" s="80"/>
      <c r="E175" s="17"/>
      <c r="F175" s="17"/>
      <c r="G175" s="19"/>
      <c r="H175" s="10"/>
      <c r="I175" s="42"/>
      <c r="J175" s="11"/>
      <c r="K175" s="11"/>
      <c r="L175" s="12"/>
    </row>
    <row r="176" spans="2:12" ht="18.600000000000001" thickBot="1" x14ac:dyDescent="0.5">
      <c r="B176" s="30"/>
      <c r="C176" s="80"/>
      <c r="E176" s="17"/>
      <c r="F176" s="17"/>
      <c r="G176" s="19"/>
      <c r="H176" s="5"/>
      <c r="I176" s="40"/>
      <c r="J176" s="6"/>
      <c r="K176" s="6"/>
      <c r="L176" s="7"/>
    </row>
    <row r="177" spans="2:12" x14ac:dyDescent="0.45">
      <c r="C177" s="77"/>
      <c r="E177" s="78"/>
      <c r="F177" s="78"/>
      <c r="G177" s="79"/>
    </row>
    <row r="178" spans="2:12" ht="18.600000000000001" thickBot="1" x14ac:dyDescent="0.5">
      <c r="B178" s="32"/>
      <c r="C178" s="80"/>
      <c r="E178" s="17"/>
      <c r="F178" s="17"/>
      <c r="G178" s="19"/>
      <c r="H178" s="10"/>
      <c r="I178" s="42"/>
      <c r="J178" s="11"/>
      <c r="K178" s="11"/>
      <c r="L178" s="12"/>
    </row>
    <row r="179" spans="2:12" ht="18.600000000000001" thickBot="1" x14ac:dyDescent="0.5">
      <c r="B179" s="30"/>
      <c r="C179" s="80"/>
      <c r="E179" s="17"/>
      <c r="F179" s="17"/>
      <c r="G179" s="19"/>
      <c r="H179" s="5"/>
      <c r="I179" s="40"/>
      <c r="J179" s="6"/>
      <c r="K179" s="6"/>
      <c r="L179" s="7"/>
    </row>
    <row r="180" spans="2:12" x14ac:dyDescent="0.45">
      <c r="C180" s="77"/>
      <c r="E180" s="78"/>
      <c r="F180" s="78"/>
      <c r="G180" s="79"/>
    </row>
    <row r="181" spans="2:12" ht="18.600000000000001" thickBot="1" x14ac:dyDescent="0.5">
      <c r="B181" s="32"/>
      <c r="C181" s="80"/>
      <c r="E181" s="17"/>
      <c r="F181" s="17"/>
      <c r="G181" s="19"/>
      <c r="H181" s="10"/>
      <c r="I181" s="42"/>
      <c r="J181" s="11"/>
      <c r="K181" s="11"/>
      <c r="L181" s="12"/>
    </row>
    <row r="182" spans="2:12" ht="18.600000000000001" thickBot="1" x14ac:dyDescent="0.5">
      <c r="B182" s="30"/>
      <c r="C182" s="80"/>
      <c r="E182" s="17"/>
      <c r="F182" s="17"/>
      <c r="G182" s="19"/>
      <c r="H182" s="5"/>
      <c r="I182" s="40"/>
      <c r="J182" s="6"/>
      <c r="K182" s="6"/>
      <c r="L182" s="7"/>
    </row>
    <row r="183" spans="2:12" x14ac:dyDescent="0.45">
      <c r="C183" s="77"/>
      <c r="E183" s="78"/>
      <c r="F183" s="78"/>
      <c r="G183" s="79"/>
    </row>
    <row r="184" spans="2:12" ht="18.600000000000001" thickBot="1" x14ac:dyDescent="0.5">
      <c r="B184" s="32"/>
      <c r="C184" s="80"/>
      <c r="E184" s="17"/>
      <c r="F184" s="17"/>
      <c r="G184" s="19"/>
      <c r="H184" s="10"/>
      <c r="I184" s="42"/>
      <c r="J184" s="11"/>
      <c r="K184" s="11"/>
      <c r="L184" s="12"/>
    </row>
    <row r="185" spans="2:12" ht="18.600000000000001" thickBot="1" x14ac:dyDescent="0.5">
      <c r="B185" s="30"/>
      <c r="C185" s="80"/>
      <c r="E185" s="17"/>
      <c r="F185" s="17"/>
      <c r="G185" s="19"/>
      <c r="H185" s="5"/>
      <c r="I185" s="40"/>
      <c r="J185" s="6"/>
      <c r="K185" s="6"/>
      <c r="L185" s="7"/>
    </row>
    <row r="186" spans="2:12" x14ac:dyDescent="0.45">
      <c r="C186" s="77"/>
      <c r="E186" s="78"/>
      <c r="F186" s="78"/>
      <c r="G186" s="79"/>
    </row>
    <row r="187" spans="2:12" ht="18.600000000000001" thickBot="1" x14ac:dyDescent="0.5">
      <c r="B187" s="32"/>
      <c r="C187" s="80"/>
      <c r="E187" s="17"/>
      <c r="F187" s="17"/>
      <c r="G187" s="19"/>
      <c r="H187" s="10"/>
      <c r="I187" s="42"/>
      <c r="J187" s="11"/>
      <c r="K187" s="11"/>
      <c r="L187" s="12"/>
    </row>
    <row r="188" spans="2:12" ht="18.600000000000001" thickBot="1" x14ac:dyDescent="0.5">
      <c r="B188" s="30"/>
      <c r="C188" s="80"/>
      <c r="E188" s="17"/>
      <c r="F188" s="17"/>
      <c r="G188" s="19"/>
      <c r="H188" s="5"/>
      <c r="I188" s="40"/>
      <c r="J188" s="6"/>
      <c r="K188" s="6"/>
      <c r="L188" s="7"/>
    </row>
    <row r="189" spans="2:12" x14ac:dyDescent="0.45">
      <c r="C189" s="77"/>
      <c r="E189" s="78"/>
      <c r="F189" s="78"/>
      <c r="G189" s="79"/>
    </row>
    <row r="190" spans="2:12" ht="18.600000000000001" thickBot="1" x14ac:dyDescent="0.5">
      <c r="B190" s="32"/>
      <c r="C190" s="80"/>
      <c r="E190" s="17"/>
      <c r="F190" s="17"/>
      <c r="G190" s="19"/>
      <c r="H190" s="10"/>
      <c r="I190" s="42"/>
      <c r="J190" s="11"/>
      <c r="K190" s="11"/>
      <c r="L190" s="12"/>
    </row>
    <row r="191" spans="2:12" ht="18.600000000000001" thickBot="1" x14ac:dyDescent="0.5">
      <c r="B191" s="30"/>
      <c r="C191" s="80"/>
      <c r="E191" s="17"/>
      <c r="F191" s="17"/>
      <c r="G191" s="19"/>
      <c r="H191" s="5"/>
      <c r="I191" s="40"/>
      <c r="J191" s="6"/>
      <c r="K191" s="6"/>
      <c r="L191" s="7"/>
    </row>
    <row r="192" spans="2:12" x14ac:dyDescent="0.45">
      <c r="C192" s="77"/>
      <c r="E192" s="78"/>
      <c r="F192" s="78"/>
      <c r="G192" s="79"/>
    </row>
    <row r="193" spans="2:12" ht="18.600000000000001" thickBot="1" x14ac:dyDescent="0.5">
      <c r="B193" s="32"/>
      <c r="C193" s="80"/>
      <c r="E193" s="17"/>
      <c r="F193" s="17"/>
      <c r="G193" s="19"/>
      <c r="H193" s="10"/>
      <c r="I193" s="42"/>
      <c r="J193" s="11"/>
      <c r="K193" s="11"/>
      <c r="L193" s="12"/>
    </row>
    <row r="194" spans="2:12" ht="18.600000000000001" thickBot="1" x14ac:dyDescent="0.5">
      <c r="B194" s="30"/>
      <c r="C194" s="80"/>
      <c r="E194" s="17"/>
      <c r="F194" s="17"/>
      <c r="G194" s="19"/>
      <c r="H194" s="5"/>
      <c r="I194" s="40"/>
      <c r="J194" s="6"/>
      <c r="K194" s="6"/>
      <c r="L194" s="7"/>
    </row>
    <row r="195" spans="2:12" x14ac:dyDescent="0.45">
      <c r="C195" s="77"/>
      <c r="E195" s="78"/>
      <c r="F195" s="78"/>
      <c r="G195" s="79"/>
    </row>
    <row r="196" spans="2:12" ht="18.600000000000001" thickBot="1" x14ac:dyDescent="0.5">
      <c r="B196" s="32"/>
      <c r="C196" s="80"/>
      <c r="E196" s="17"/>
      <c r="F196" s="17"/>
      <c r="G196" s="19"/>
      <c r="H196" s="10"/>
      <c r="I196" s="42"/>
      <c r="J196" s="11"/>
      <c r="K196" s="11"/>
      <c r="L196" s="12"/>
    </row>
    <row r="197" spans="2:12" ht="18.600000000000001" thickBot="1" x14ac:dyDescent="0.5">
      <c r="B197" s="30"/>
      <c r="C197" s="80"/>
      <c r="E197" s="17"/>
      <c r="F197" s="17"/>
      <c r="G197" s="19"/>
      <c r="H197" s="5"/>
      <c r="I197" s="40"/>
      <c r="J197" s="6"/>
      <c r="K197" s="6"/>
      <c r="L197" s="7"/>
    </row>
    <row r="198" spans="2:12" x14ac:dyDescent="0.45">
      <c r="C198" s="77"/>
      <c r="E198" s="78"/>
      <c r="F198" s="78"/>
      <c r="G198" s="79"/>
    </row>
    <row r="199" spans="2:12" ht="18.600000000000001" thickBot="1" x14ac:dyDescent="0.5">
      <c r="B199" s="32"/>
      <c r="C199" s="80"/>
      <c r="E199" s="17"/>
      <c r="F199" s="17"/>
      <c r="G199" s="19"/>
      <c r="H199" s="10"/>
      <c r="I199" s="42"/>
      <c r="J199" s="11"/>
      <c r="K199" s="11"/>
      <c r="L199" s="12"/>
    </row>
    <row r="200" spans="2:12" ht="18.600000000000001" thickBot="1" x14ac:dyDescent="0.5">
      <c r="B200" s="30"/>
      <c r="C200" s="80"/>
      <c r="E200" s="17"/>
      <c r="F200" s="17"/>
      <c r="G200" s="19"/>
      <c r="H200" s="5"/>
      <c r="I200" s="40"/>
      <c r="J200" s="6"/>
      <c r="K200" s="6"/>
      <c r="L200" s="7"/>
    </row>
    <row r="201" spans="2:12" x14ac:dyDescent="0.45">
      <c r="C201" s="77"/>
      <c r="E201" s="78"/>
      <c r="F201" s="78"/>
      <c r="G201" s="79"/>
    </row>
    <row r="202" spans="2:12" ht="18.600000000000001" thickBot="1" x14ac:dyDescent="0.5">
      <c r="B202" s="32"/>
      <c r="C202" s="80"/>
      <c r="E202" s="17"/>
      <c r="F202" s="17"/>
      <c r="G202" s="19"/>
      <c r="H202" s="10"/>
      <c r="I202" s="42"/>
      <c r="J202" s="11"/>
      <c r="K202" s="11"/>
      <c r="L202" s="12"/>
    </row>
    <row r="203" spans="2:12" ht="18.600000000000001" thickBot="1" x14ac:dyDescent="0.5">
      <c r="B203" s="30"/>
      <c r="C203" s="80"/>
      <c r="E203" s="17"/>
      <c r="F203" s="17"/>
      <c r="G203" s="19"/>
      <c r="H203" s="5"/>
      <c r="I203" s="40"/>
      <c r="J203" s="6"/>
      <c r="K203" s="6"/>
      <c r="L203" s="7"/>
    </row>
    <row r="204" spans="2:12" x14ac:dyDescent="0.45">
      <c r="C204" s="77"/>
      <c r="E204" s="78"/>
      <c r="F204" s="78"/>
      <c r="G204" s="79"/>
    </row>
    <row r="205" spans="2:12" ht="18.600000000000001" thickBot="1" x14ac:dyDescent="0.5">
      <c r="B205" s="32"/>
      <c r="C205" s="80"/>
      <c r="E205" s="17"/>
      <c r="F205" s="17"/>
      <c r="G205" s="19"/>
      <c r="H205" s="10"/>
      <c r="I205" s="42"/>
      <c r="J205" s="11"/>
      <c r="K205" s="11"/>
      <c r="L205" s="12"/>
    </row>
    <row r="206" spans="2:12" ht="18.600000000000001" thickBot="1" x14ac:dyDescent="0.5">
      <c r="B206" s="30"/>
      <c r="C206" s="80"/>
      <c r="E206" s="17"/>
      <c r="F206" s="17"/>
      <c r="G206" s="19"/>
      <c r="H206" s="5"/>
      <c r="I206" s="40"/>
      <c r="J206" s="6"/>
      <c r="K206" s="6"/>
      <c r="L206" s="7"/>
    </row>
    <row r="207" spans="2:12" x14ac:dyDescent="0.45">
      <c r="C207" s="77"/>
      <c r="E207" s="78"/>
      <c r="F207" s="78"/>
      <c r="G207" s="79"/>
    </row>
    <row r="208" spans="2:12" ht="18.600000000000001" thickBot="1" x14ac:dyDescent="0.5">
      <c r="B208" s="32"/>
      <c r="C208" s="80"/>
      <c r="E208" s="17"/>
      <c r="F208" s="17"/>
      <c r="G208" s="19"/>
      <c r="H208" s="10"/>
      <c r="I208" s="42"/>
      <c r="J208" s="11"/>
      <c r="K208" s="11"/>
      <c r="L208" s="12"/>
    </row>
    <row r="209" spans="2:12" ht="18.600000000000001" thickBot="1" x14ac:dyDescent="0.5">
      <c r="B209" s="30"/>
      <c r="C209" s="80"/>
      <c r="E209" s="17"/>
      <c r="F209" s="17"/>
      <c r="G209" s="19"/>
      <c r="H209" s="5"/>
      <c r="I209" s="40"/>
      <c r="J209" s="6"/>
      <c r="K209" s="6"/>
      <c r="L209" s="7"/>
    </row>
    <row r="210" spans="2:12" x14ac:dyDescent="0.45">
      <c r="C210" s="77"/>
      <c r="E210" s="78"/>
      <c r="F210" s="78"/>
      <c r="G210" s="79"/>
    </row>
    <row r="211" spans="2:12" ht="18.600000000000001" thickBot="1" x14ac:dyDescent="0.5">
      <c r="B211" s="32"/>
      <c r="C211" s="80"/>
      <c r="E211" s="17"/>
      <c r="F211" s="17"/>
      <c r="G211" s="19"/>
      <c r="H211" s="10"/>
      <c r="I211" s="42"/>
      <c r="J211" s="11"/>
      <c r="K211" s="11"/>
      <c r="L211" s="12"/>
    </row>
    <row r="212" spans="2:12" ht="18.600000000000001" thickBot="1" x14ac:dyDescent="0.5">
      <c r="B212" s="30"/>
      <c r="C212" s="80"/>
      <c r="E212" s="17"/>
      <c r="F212" s="17"/>
      <c r="G212" s="19"/>
      <c r="H212" s="5"/>
      <c r="I212" s="40"/>
      <c r="J212" s="6"/>
      <c r="K212" s="6"/>
      <c r="L212" s="7"/>
    </row>
    <row r="213" spans="2:12" x14ac:dyDescent="0.45">
      <c r="C213" s="77"/>
      <c r="E213" s="78"/>
      <c r="F213" s="78"/>
      <c r="G213" s="79"/>
    </row>
    <row r="214" spans="2:12" ht="18.600000000000001" thickBot="1" x14ac:dyDescent="0.5">
      <c r="B214" s="32"/>
      <c r="C214" s="80"/>
      <c r="E214" s="17"/>
      <c r="F214" s="17"/>
      <c r="G214" s="19"/>
      <c r="H214" s="10"/>
      <c r="I214" s="42"/>
      <c r="J214" s="11"/>
      <c r="K214" s="11"/>
      <c r="L214" s="12"/>
    </row>
    <row r="215" spans="2:12" ht="18.600000000000001" thickBot="1" x14ac:dyDescent="0.5">
      <c r="B215" s="30"/>
      <c r="C215" s="80"/>
      <c r="E215" s="17"/>
      <c r="F215" s="17"/>
      <c r="G215" s="19"/>
      <c r="H215" s="5"/>
      <c r="I215" s="40"/>
      <c r="J215" s="6"/>
      <c r="K215" s="6"/>
      <c r="L215" s="7"/>
    </row>
    <row r="216" spans="2:12" x14ac:dyDescent="0.45">
      <c r="C216" s="77"/>
      <c r="E216" s="78"/>
      <c r="F216" s="78"/>
      <c r="G216" s="79"/>
    </row>
    <row r="217" spans="2:12" ht="18.600000000000001" thickBot="1" x14ac:dyDescent="0.5">
      <c r="B217" s="32"/>
      <c r="C217" s="80"/>
      <c r="E217" s="17"/>
      <c r="F217" s="17"/>
      <c r="G217" s="19"/>
      <c r="H217" s="10"/>
      <c r="I217" s="42"/>
      <c r="J217" s="11"/>
      <c r="K217" s="11"/>
      <c r="L217" s="12"/>
    </row>
    <row r="218" spans="2:12" ht="18.600000000000001" thickBot="1" x14ac:dyDescent="0.5">
      <c r="B218" s="30"/>
      <c r="C218" s="80"/>
      <c r="E218" s="17"/>
      <c r="F218" s="17"/>
      <c r="G218" s="19"/>
      <c r="H218" s="5"/>
      <c r="I218" s="40"/>
      <c r="J218" s="6"/>
      <c r="K218" s="6"/>
      <c r="L218" s="7"/>
    </row>
    <row r="219" spans="2:12" x14ac:dyDescent="0.45">
      <c r="C219" s="77"/>
      <c r="E219" s="78"/>
      <c r="F219" s="78"/>
      <c r="G219" s="79"/>
    </row>
    <row r="220" spans="2:12" ht="18.600000000000001" thickBot="1" x14ac:dyDescent="0.5">
      <c r="B220" s="32"/>
      <c r="C220" s="80"/>
      <c r="E220" s="17"/>
      <c r="F220" s="17"/>
      <c r="G220" s="19"/>
      <c r="H220" s="10"/>
      <c r="I220" s="42"/>
      <c r="J220" s="11"/>
      <c r="K220" s="11"/>
      <c r="L220" s="12"/>
    </row>
    <row r="221" spans="2:12" ht="18.600000000000001" thickBot="1" x14ac:dyDescent="0.5">
      <c r="B221" s="30"/>
      <c r="C221" s="80"/>
      <c r="E221" s="17"/>
      <c r="F221" s="17"/>
      <c r="G221" s="19"/>
      <c r="H221" s="5"/>
      <c r="I221" s="40"/>
      <c r="J221" s="6"/>
      <c r="K221" s="6"/>
      <c r="L221" s="7"/>
    </row>
    <row r="222" spans="2:12" x14ac:dyDescent="0.45">
      <c r="C222" s="77"/>
      <c r="E222" s="78"/>
      <c r="F222" s="78"/>
      <c r="G222" s="79"/>
    </row>
    <row r="223" spans="2:12" ht="18.600000000000001" thickBot="1" x14ac:dyDescent="0.5">
      <c r="B223" s="32"/>
      <c r="C223" s="80"/>
      <c r="E223" s="17"/>
      <c r="F223" s="17"/>
      <c r="G223" s="19"/>
      <c r="H223" s="10"/>
      <c r="I223" s="42"/>
      <c r="J223" s="11"/>
      <c r="K223" s="11"/>
      <c r="L223" s="12"/>
    </row>
    <row r="224" spans="2:12" ht="18.600000000000001" thickBot="1" x14ac:dyDescent="0.5">
      <c r="B224" s="30"/>
      <c r="C224" s="80"/>
      <c r="E224" s="17"/>
      <c r="F224" s="17"/>
      <c r="G224" s="19"/>
      <c r="H224" s="5"/>
      <c r="I224" s="40"/>
      <c r="J224" s="6"/>
      <c r="K224" s="6"/>
      <c r="L224" s="7"/>
    </row>
    <row r="225" spans="2:12" x14ac:dyDescent="0.45">
      <c r="C225" s="77"/>
      <c r="E225" s="78"/>
      <c r="F225" s="78"/>
      <c r="G225" s="79"/>
    </row>
    <row r="226" spans="2:12" ht="18.600000000000001" thickBot="1" x14ac:dyDescent="0.5">
      <c r="B226" s="32"/>
      <c r="C226" s="80"/>
      <c r="E226" s="17"/>
      <c r="F226" s="17"/>
      <c r="G226" s="19"/>
      <c r="H226" s="10"/>
      <c r="I226" s="42"/>
      <c r="J226" s="11"/>
      <c r="K226" s="11"/>
      <c r="L226" s="12"/>
    </row>
    <row r="227" spans="2:12" ht="18.600000000000001" thickBot="1" x14ac:dyDescent="0.5">
      <c r="B227" s="30"/>
      <c r="C227" s="80"/>
      <c r="E227" s="17"/>
      <c r="F227" s="17"/>
      <c r="G227" s="19"/>
      <c r="H227" s="5"/>
      <c r="I227" s="40"/>
      <c r="J227" s="6"/>
      <c r="K227" s="6"/>
      <c r="L227" s="7"/>
    </row>
    <row r="228" spans="2:12" x14ac:dyDescent="0.45">
      <c r="C228" s="77"/>
      <c r="E228" s="78"/>
      <c r="F228" s="78"/>
      <c r="G228" s="79"/>
    </row>
    <row r="229" spans="2:12" ht="18.600000000000001" thickBot="1" x14ac:dyDescent="0.5">
      <c r="B229" s="32"/>
      <c r="C229" s="80"/>
      <c r="E229" s="17"/>
      <c r="F229" s="17"/>
      <c r="G229" s="19"/>
      <c r="H229" s="10"/>
      <c r="I229" s="42"/>
      <c r="J229" s="11"/>
      <c r="K229" s="11"/>
      <c r="L229" s="12"/>
    </row>
    <row r="230" spans="2:12" ht="18.600000000000001" thickBot="1" x14ac:dyDescent="0.5">
      <c r="B230" s="30"/>
      <c r="C230" s="80"/>
      <c r="E230" s="17"/>
      <c r="F230" s="17"/>
      <c r="G230" s="19"/>
      <c r="H230" s="5"/>
      <c r="I230" s="40"/>
      <c r="J230" s="6"/>
      <c r="K230" s="6"/>
      <c r="L230" s="7"/>
    </row>
    <row r="231" spans="2:12" x14ac:dyDescent="0.45">
      <c r="C231" s="77"/>
      <c r="E231" s="78"/>
      <c r="F231" s="78"/>
      <c r="G231" s="79"/>
    </row>
    <row r="232" spans="2:12" ht="18.600000000000001" thickBot="1" x14ac:dyDescent="0.5">
      <c r="B232" s="32"/>
      <c r="C232" s="80"/>
      <c r="E232" s="17"/>
      <c r="F232" s="17"/>
      <c r="G232" s="19"/>
      <c r="H232" s="10"/>
      <c r="I232" s="42"/>
      <c r="J232" s="11"/>
      <c r="K232" s="11"/>
      <c r="L232" s="12"/>
    </row>
    <row r="233" spans="2:12" ht="18.600000000000001" thickBot="1" x14ac:dyDescent="0.5">
      <c r="B233" s="30"/>
      <c r="C233" s="80"/>
      <c r="E233" s="17"/>
      <c r="F233" s="17"/>
      <c r="G233" s="19"/>
      <c r="H233" s="5"/>
      <c r="I233" s="40"/>
      <c r="J233" s="6"/>
      <c r="K233" s="6"/>
      <c r="L233" s="7"/>
    </row>
    <row r="234" spans="2:12" x14ac:dyDescent="0.45">
      <c r="C234" s="77"/>
      <c r="E234" s="78"/>
      <c r="F234" s="78"/>
      <c r="G234" s="79"/>
    </row>
    <row r="235" spans="2:12" ht="18.600000000000001" thickBot="1" x14ac:dyDescent="0.5">
      <c r="B235" s="32"/>
      <c r="C235" s="80"/>
      <c r="E235" s="17"/>
      <c r="F235" s="17"/>
      <c r="G235" s="19"/>
      <c r="H235" s="10"/>
      <c r="I235" s="42"/>
      <c r="J235" s="11"/>
      <c r="K235" s="11"/>
      <c r="L235" s="12"/>
    </row>
    <row r="236" spans="2:12" ht="18.600000000000001" thickBot="1" x14ac:dyDescent="0.5">
      <c r="B236" s="30"/>
      <c r="C236" s="80"/>
      <c r="E236" s="17"/>
      <c r="F236" s="17"/>
      <c r="G236" s="19"/>
      <c r="H236" s="5"/>
      <c r="I236" s="40"/>
      <c r="J236" s="6"/>
      <c r="K236" s="6"/>
      <c r="L236" s="7"/>
    </row>
    <row r="237" spans="2:12" x14ac:dyDescent="0.45">
      <c r="C237" s="77"/>
      <c r="E237" s="78"/>
      <c r="F237" s="78"/>
      <c r="G237" s="79"/>
    </row>
    <row r="238" spans="2:12" ht="18.600000000000001" thickBot="1" x14ac:dyDescent="0.5">
      <c r="B238" s="32"/>
      <c r="C238" s="80"/>
      <c r="E238" s="17"/>
      <c r="F238" s="17"/>
      <c r="G238" s="19"/>
      <c r="H238" s="10"/>
      <c r="I238" s="42"/>
      <c r="J238" s="11"/>
      <c r="K238" s="11"/>
      <c r="L238" s="12"/>
    </row>
    <row r="239" spans="2:12" x14ac:dyDescent="0.45">
      <c r="B239" s="30"/>
      <c r="C239" s="80"/>
      <c r="E239" s="17"/>
      <c r="F239" s="17"/>
      <c r="G239" s="19"/>
      <c r="H239" s="5"/>
      <c r="I239" s="40"/>
      <c r="J239" s="6"/>
      <c r="K239" s="6"/>
      <c r="L239" s="7"/>
    </row>
    <row r="240" spans="2:12" ht="18.600000000000001" thickBot="1" x14ac:dyDescent="0.5">
      <c r="C240" s="80"/>
      <c r="E240" s="17"/>
      <c r="F240" s="17"/>
      <c r="G240" s="19"/>
    </row>
    <row r="241" spans="2:12" ht="18.600000000000001" thickBot="1" x14ac:dyDescent="0.5">
      <c r="B241" s="32"/>
      <c r="C241" s="77"/>
      <c r="E241" s="78"/>
      <c r="F241" s="78"/>
      <c r="G241" s="79"/>
      <c r="H241" s="10"/>
      <c r="I241" s="42"/>
      <c r="J241" s="11"/>
      <c r="K241" s="11"/>
      <c r="L241" s="12"/>
    </row>
    <row r="242" spans="2:12" x14ac:dyDescent="0.45">
      <c r="B242" s="30"/>
      <c r="C242" s="80"/>
      <c r="E242" s="17"/>
      <c r="F242" s="17"/>
      <c r="G242" s="19"/>
      <c r="H242" s="5"/>
      <c r="I242" s="40"/>
      <c r="J242" s="6"/>
      <c r="K242" s="6"/>
      <c r="L242" s="7"/>
    </row>
    <row r="243" spans="2:12" ht="18.600000000000001" thickBot="1" x14ac:dyDescent="0.5">
      <c r="C243" s="80"/>
      <c r="E243" s="17"/>
      <c r="F243" s="17"/>
      <c r="G243" s="19"/>
    </row>
    <row r="244" spans="2:12" ht="18.600000000000001" thickBot="1" x14ac:dyDescent="0.5">
      <c r="B244" s="32"/>
      <c r="C244" s="77"/>
      <c r="E244" s="78"/>
      <c r="F244" s="78"/>
      <c r="G244" s="79"/>
      <c r="H244" s="10"/>
      <c r="I244" s="42"/>
      <c r="J244" s="11"/>
      <c r="K244" s="11"/>
      <c r="L244" s="12"/>
    </row>
    <row r="245" spans="2:12" x14ac:dyDescent="0.45">
      <c r="B245" s="30"/>
      <c r="C245" s="80"/>
      <c r="E245" s="17"/>
      <c r="F245" s="17"/>
      <c r="G245" s="19"/>
      <c r="H245" s="5"/>
      <c r="I245" s="40"/>
      <c r="J245" s="6"/>
      <c r="K245" s="6"/>
      <c r="L245" s="7"/>
    </row>
    <row r="246" spans="2:12" ht="18.600000000000001" thickBot="1" x14ac:dyDescent="0.5">
      <c r="C246" s="80"/>
      <c r="E246" s="17"/>
      <c r="F246" s="17"/>
      <c r="G246" s="19"/>
    </row>
    <row r="247" spans="2:12" ht="18.600000000000001" thickBot="1" x14ac:dyDescent="0.5">
      <c r="B247" s="32"/>
      <c r="C247" s="77"/>
      <c r="E247" s="78"/>
      <c r="F247" s="78"/>
      <c r="G247" s="79"/>
      <c r="H247" s="10"/>
      <c r="I247" s="42"/>
      <c r="J247" s="11"/>
      <c r="K247" s="11"/>
      <c r="L247" s="12"/>
    </row>
    <row r="248" spans="2:12" x14ac:dyDescent="0.45">
      <c r="B248" s="30"/>
      <c r="C248" s="80"/>
      <c r="E248" s="17"/>
      <c r="F248" s="17"/>
      <c r="G248" s="19"/>
      <c r="H248" s="5"/>
      <c r="I248" s="40"/>
      <c r="J248" s="6"/>
      <c r="K248" s="6"/>
      <c r="L248" s="7"/>
    </row>
    <row r="249" spans="2:12" ht="18.600000000000001" thickBot="1" x14ac:dyDescent="0.5">
      <c r="C249" s="80"/>
      <c r="E249" s="17"/>
      <c r="F249" s="17"/>
      <c r="G249" s="19"/>
    </row>
    <row r="250" spans="2:12" ht="18.600000000000001" thickBot="1" x14ac:dyDescent="0.5">
      <c r="B250" s="32"/>
      <c r="C250" s="77"/>
      <c r="E250" s="78"/>
      <c r="F250" s="78"/>
      <c r="G250" s="79"/>
      <c r="H250" s="10"/>
      <c r="I250" s="42"/>
      <c r="J250" s="11"/>
      <c r="K250" s="11"/>
      <c r="L250" s="12"/>
    </row>
    <row r="251" spans="2:12" x14ac:dyDescent="0.45">
      <c r="B251" s="30"/>
      <c r="C251" s="80"/>
      <c r="E251" s="17"/>
      <c r="F251" s="17"/>
      <c r="G251" s="19"/>
      <c r="H251" s="5"/>
      <c r="I251" s="40"/>
      <c r="J251" s="6"/>
      <c r="K251" s="6"/>
      <c r="L251" s="7"/>
    </row>
    <row r="252" spans="2:12" ht="18.600000000000001" thickBot="1" x14ac:dyDescent="0.5">
      <c r="C252" s="80"/>
      <c r="E252" s="17"/>
      <c r="F252" s="17"/>
      <c r="G252" s="19"/>
    </row>
    <row r="253" spans="2:12" ht="18.600000000000001" thickBot="1" x14ac:dyDescent="0.5">
      <c r="B253" s="32"/>
      <c r="C253" s="77"/>
      <c r="E253" s="78"/>
      <c r="F253" s="78"/>
      <c r="G253" s="79"/>
      <c r="H253" s="10"/>
      <c r="I253" s="42"/>
      <c r="J253" s="11"/>
      <c r="K253" s="11"/>
      <c r="L253" s="12"/>
    </row>
    <row r="254" spans="2:12" x14ac:dyDescent="0.45">
      <c r="B254" s="30"/>
      <c r="C254" s="80"/>
      <c r="E254" s="17"/>
      <c r="F254" s="17"/>
      <c r="G254" s="19"/>
      <c r="H254" s="5"/>
      <c r="I254" s="40"/>
      <c r="J254" s="6"/>
      <c r="K254" s="6"/>
      <c r="L254" s="7"/>
    </row>
    <row r="255" spans="2:12" ht="18.600000000000001" thickBot="1" x14ac:dyDescent="0.5">
      <c r="C255" s="80"/>
      <c r="E255" s="17"/>
      <c r="F255" s="17"/>
      <c r="G255" s="19"/>
    </row>
    <row r="256" spans="2:12" ht="18.600000000000001" thickBot="1" x14ac:dyDescent="0.5">
      <c r="B256" s="32"/>
      <c r="C256" s="77"/>
      <c r="E256" s="78"/>
      <c r="F256" s="78"/>
      <c r="G256" s="79"/>
      <c r="H256" s="10"/>
      <c r="I256" s="42"/>
      <c r="J256" s="11"/>
      <c r="K256" s="11"/>
      <c r="L256" s="12"/>
    </row>
    <row r="257" spans="2:12" x14ac:dyDescent="0.45">
      <c r="B257" s="30"/>
      <c r="C257" s="80"/>
      <c r="E257" s="17"/>
      <c r="F257" s="17"/>
      <c r="G257" s="19"/>
      <c r="H257" s="5"/>
      <c r="I257" s="40"/>
      <c r="J257" s="6"/>
      <c r="K257" s="6"/>
      <c r="L257" s="7"/>
    </row>
    <row r="258" spans="2:12" ht="18.600000000000001" thickBot="1" x14ac:dyDescent="0.5">
      <c r="C258" s="80"/>
      <c r="E258" s="17"/>
      <c r="F258" s="17"/>
      <c r="G258" s="19"/>
    </row>
    <row r="259" spans="2:12" ht="18.600000000000001" thickBot="1" x14ac:dyDescent="0.5">
      <c r="B259" s="32"/>
      <c r="C259" s="77"/>
      <c r="E259" s="78"/>
      <c r="F259" s="78"/>
      <c r="G259" s="79"/>
      <c r="H259" s="10"/>
      <c r="I259" s="42"/>
      <c r="J259" s="11"/>
      <c r="K259" s="11"/>
      <c r="L259" s="12"/>
    </row>
    <row r="260" spans="2:12" x14ac:dyDescent="0.45">
      <c r="B260" s="30"/>
      <c r="C260" s="80"/>
      <c r="E260" s="17"/>
      <c r="F260" s="17"/>
      <c r="G260" s="19"/>
      <c r="H260" s="5"/>
      <c r="I260" s="40"/>
      <c r="J260" s="6"/>
      <c r="K260" s="6"/>
      <c r="L260" s="7"/>
    </row>
    <row r="261" spans="2:12" ht="18.600000000000001" thickBot="1" x14ac:dyDescent="0.5">
      <c r="C261" s="80"/>
      <c r="E261" s="17"/>
      <c r="F261" s="17"/>
      <c r="G261" s="19"/>
    </row>
    <row r="262" spans="2:12" ht="18.600000000000001" thickBot="1" x14ac:dyDescent="0.5">
      <c r="B262" s="32"/>
      <c r="C262" s="77"/>
      <c r="E262" s="78"/>
      <c r="F262" s="78"/>
      <c r="G262" s="79"/>
      <c r="H262" s="10"/>
      <c r="I262" s="42"/>
      <c r="J262" s="11"/>
      <c r="K262" s="11"/>
      <c r="L262" s="12"/>
    </row>
    <row r="263" spans="2:12" x14ac:dyDescent="0.45">
      <c r="B263" s="30"/>
      <c r="C263" s="80"/>
      <c r="E263" s="17"/>
      <c r="F263" s="17"/>
      <c r="G263" s="19"/>
      <c r="H263" s="5"/>
      <c r="I263" s="40"/>
      <c r="J263" s="6"/>
      <c r="K263" s="6"/>
      <c r="L263" s="7"/>
    </row>
    <row r="264" spans="2:12" ht="18.600000000000001" thickBot="1" x14ac:dyDescent="0.5">
      <c r="C264" s="80"/>
      <c r="E264" s="17"/>
      <c r="F264" s="17"/>
      <c r="G264" s="19"/>
    </row>
    <row r="265" spans="2:12" ht="18.600000000000001" thickBot="1" x14ac:dyDescent="0.5">
      <c r="B265" s="32"/>
      <c r="C265" s="77"/>
      <c r="E265" s="78"/>
      <c r="F265" s="78"/>
      <c r="G265" s="79"/>
      <c r="H265" s="10"/>
      <c r="I265" s="42"/>
      <c r="J265" s="11"/>
      <c r="K265" s="11"/>
      <c r="L265" s="12"/>
    </row>
    <row r="266" spans="2:12" x14ac:dyDescent="0.45">
      <c r="B266" s="30"/>
      <c r="C266" s="80"/>
      <c r="E266" s="17"/>
      <c r="F266" s="17"/>
      <c r="G266" s="19"/>
      <c r="H266" s="5"/>
      <c r="I266" s="40"/>
      <c r="J266" s="6"/>
      <c r="K266" s="6"/>
      <c r="L266" s="7"/>
    </row>
    <row r="267" spans="2:12" ht="18.600000000000001" thickBot="1" x14ac:dyDescent="0.5">
      <c r="C267" s="80"/>
      <c r="E267" s="17"/>
      <c r="F267" s="17"/>
      <c r="G267" s="19"/>
    </row>
    <row r="268" spans="2:12" ht="18.600000000000001" thickBot="1" x14ac:dyDescent="0.5">
      <c r="B268" s="32"/>
      <c r="C268" s="77"/>
      <c r="E268" s="78"/>
      <c r="F268" s="78"/>
      <c r="G268" s="79"/>
      <c r="H268" s="10"/>
      <c r="I268" s="42"/>
      <c r="J268" s="11"/>
      <c r="K268" s="11"/>
      <c r="L268" s="12"/>
    </row>
    <row r="269" spans="2:12" x14ac:dyDescent="0.45">
      <c r="B269" s="30"/>
      <c r="C269" s="80"/>
      <c r="E269" s="17"/>
      <c r="F269" s="17"/>
      <c r="G269" s="19"/>
      <c r="H269" s="5"/>
      <c r="I269" s="40"/>
      <c r="J269" s="6"/>
      <c r="K269" s="6"/>
      <c r="L269" s="7"/>
    </row>
    <row r="270" spans="2:12" ht="18.600000000000001" thickBot="1" x14ac:dyDescent="0.5">
      <c r="C270" s="80"/>
      <c r="E270" s="17"/>
      <c r="F270" s="17"/>
      <c r="G270" s="19"/>
    </row>
    <row r="271" spans="2:12" ht="18.600000000000001" thickBot="1" x14ac:dyDescent="0.5">
      <c r="B271" s="32"/>
      <c r="C271" s="77"/>
      <c r="E271" s="78"/>
      <c r="F271" s="78"/>
      <c r="G271" s="79"/>
      <c r="H271" s="10"/>
      <c r="I271" s="42"/>
      <c r="J271" s="11"/>
      <c r="K271" s="11"/>
      <c r="L271" s="12"/>
    </row>
    <row r="272" spans="2:12" x14ac:dyDescent="0.45">
      <c r="C272" s="80"/>
      <c r="E272" s="17"/>
      <c r="F272" s="17"/>
      <c r="G272" s="19"/>
    </row>
    <row r="273" spans="3:7" ht="18.600000000000001" thickBot="1" x14ac:dyDescent="0.5">
      <c r="C273" s="80"/>
      <c r="E273" s="17"/>
      <c r="F273" s="17"/>
      <c r="G273" s="19"/>
    </row>
    <row r="274" spans="3:7" x14ac:dyDescent="0.45">
      <c r="C274" s="77"/>
      <c r="E274" s="78"/>
      <c r="F274" s="78"/>
      <c r="G274" s="79"/>
    </row>
    <row r="275" spans="3:7" x14ac:dyDescent="0.45">
      <c r="C275" s="80"/>
      <c r="E275" s="17"/>
      <c r="F275" s="17"/>
      <c r="G275" s="19"/>
    </row>
    <row r="276" spans="3:7" ht="18.600000000000001" thickBot="1" x14ac:dyDescent="0.5">
      <c r="C276" s="80"/>
      <c r="E276" s="17"/>
      <c r="F276" s="17"/>
      <c r="G276" s="19"/>
    </row>
    <row r="277" spans="3:7" x14ac:dyDescent="0.45">
      <c r="C277" s="77"/>
      <c r="E277" s="78"/>
      <c r="F277" s="78"/>
      <c r="G277" s="79"/>
    </row>
    <row r="278" spans="3:7" x14ac:dyDescent="0.45">
      <c r="C278" s="80"/>
      <c r="E278" s="17"/>
      <c r="F278" s="17"/>
      <c r="G278" s="19"/>
    </row>
    <row r="279" spans="3:7" ht="18.600000000000001" thickBot="1" x14ac:dyDescent="0.5">
      <c r="C279" s="80"/>
      <c r="E279" s="17"/>
      <c r="F279" s="17"/>
      <c r="G279" s="19"/>
    </row>
    <row r="280" spans="3:7" x14ac:dyDescent="0.45">
      <c r="C280" s="77"/>
      <c r="E280" s="78"/>
      <c r="F280" s="78"/>
      <c r="G280" s="79"/>
    </row>
    <row r="281" spans="3:7" x14ac:dyDescent="0.45">
      <c r="C281" s="80"/>
      <c r="E281" s="17"/>
      <c r="F281" s="17"/>
      <c r="G281" s="19"/>
    </row>
    <row r="282" spans="3:7" ht="18.600000000000001" thickBot="1" x14ac:dyDescent="0.5">
      <c r="C282" s="80"/>
      <c r="E282" s="17"/>
      <c r="F282" s="17"/>
      <c r="G282" s="19"/>
    </row>
    <row r="283" spans="3:7" x14ac:dyDescent="0.45">
      <c r="C283" s="77"/>
      <c r="E283" s="78"/>
      <c r="F283" s="78"/>
      <c r="G283" s="79"/>
    </row>
    <row r="284" spans="3:7" x14ac:dyDescent="0.45">
      <c r="C284" s="80"/>
      <c r="E284" s="17"/>
      <c r="F284" s="17"/>
      <c r="G284" s="19"/>
    </row>
    <row r="285" spans="3:7" x14ac:dyDescent="0.45">
      <c r="C285" s="80"/>
      <c r="E285" s="17"/>
      <c r="F285" s="17"/>
      <c r="G285" s="19"/>
    </row>
    <row r="286" spans="3:7" x14ac:dyDescent="0.45">
      <c r="C286" s="80"/>
      <c r="E286" s="17"/>
      <c r="F286" s="17"/>
      <c r="G286" s="19"/>
    </row>
    <row r="287" spans="3:7" x14ac:dyDescent="0.45">
      <c r="C287" s="80"/>
      <c r="E287" s="17"/>
      <c r="F287" s="17"/>
      <c r="G287" s="19"/>
    </row>
    <row r="288" spans="3:7" x14ac:dyDescent="0.45">
      <c r="C288" s="80"/>
      <c r="E288" s="17"/>
      <c r="F288" s="17"/>
      <c r="G288" s="19"/>
    </row>
    <row r="289" spans="3:7" x14ac:dyDescent="0.45">
      <c r="C289" s="80"/>
      <c r="E289" s="17"/>
      <c r="F289" s="17"/>
      <c r="G289" s="19"/>
    </row>
    <row r="290" spans="3:7" x14ac:dyDescent="0.45">
      <c r="C290" s="80"/>
      <c r="E290" s="17"/>
      <c r="F290" s="17"/>
      <c r="G290" s="19"/>
    </row>
    <row r="291" spans="3:7" x14ac:dyDescent="0.45">
      <c r="C291" s="80"/>
      <c r="E291" s="17"/>
      <c r="F291" s="17"/>
      <c r="G291" s="19"/>
    </row>
    <row r="292" spans="3:7" x14ac:dyDescent="0.45">
      <c r="C292" s="80"/>
      <c r="E292" s="17"/>
      <c r="F292" s="17"/>
      <c r="G292" s="19"/>
    </row>
    <row r="293" spans="3:7" x14ac:dyDescent="0.45">
      <c r="C293" s="80"/>
      <c r="E293" s="17"/>
      <c r="F293" s="17"/>
      <c r="G293" s="19"/>
    </row>
    <row r="294" spans="3:7" x14ac:dyDescent="0.45">
      <c r="C294" s="80"/>
      <c r="E294" s="17"/>
      <c r="F294" s="17"/>
      <c r="G294" s="19"/>
    </row>
    <row r="295" spans="3:7" x14ac:dyDescent="0.45">
      <c r="C295" s="80"/>
      <c r="E295" s="17"/>
      <c r="F295" s="17"/>
      <c r="G295" s="19"/>
    </row>
    <row r="296" spans="3:7" x14ac:dyDescent="0.45">
      <c r="C296" s="80"/>
      <c r="E296" s="17"/>
      <c r="F296" s="17"/>
      <c r="G296" s="19"/>
    </row>
    <row r="297" spans="3:7" x14ac:dyDescent="0.45">
      <c r="C297" s="80"/>
      <c r="E297" s="17"/>
      <c r="F297" s="17"/>
      <c r="G297" s="19"/>
    </row>
    <row r="298" spans="3:7" x14ac:dyDescent="0.45">
      <c r="C298" s="80"/>
      <c r="E298" s="17"/>
      <c r="F298" s="17"/>
      <c r="G298" s="19"/>
    </row>
    <row r="299" spans="3:7" x14ac:dyDescent="0.45">
      <c r="C299" s="80"/>
      <c r="E299" s="17"/>
      <c r="F299" s="17"/>
      <c r="G299" s="19"/>
    </row>
    <row r="300" spans="3:7" x14ac:dyDescent="0.45">
      <c r="C300" s="80"/>
      <c r="E300" s="17"/>
      <c r="F300" s="17"/>
      <c r="G300" s="19"/>
    </row>
    <row r="301" spans="3:7" x14ac:dyDescent="0.45">
      <c r="C301" s="80"/>
      <c r="E301" s="17"/>
      <c r="F301" s="17"/>
      <c r="G301" s="19"/>
    </row>
    <row r="302" spans="3:7" x14ac:dyDescent="0.45">
      <c r="C302" s="80"/>
      <c r="E302" s="17"/>
      <c r="F302" s="17"/>
      <c r="G302" s="19"/>
    </row>
    <row r="303" spans="3:7" x14ac:dyDescent="0.45">
      <c r="C303" s="80"/>
      <c r="E303" s="17"/>
      <c r="F303" s="17"/>
      <c r="G303" s="19"/>
    </row>
    <row r="304" spans="3:7" x14ac:dyDescent="0.45">
      <c r="C304" s="80"/>
      <c r="E304" s="17"/>
      <c r="F304" s="17"/>
      <c r="G304" s="19"/>
    </row>
    <row r="305" spans="3:7" x14ac:dyDescent="0.45">
      <c r="C305" s="80"/>
      <c r="E305" s="17"/>
      <c r="F305" s="17"/>
      <c r="G305" s="19"/>
    </row>
    <row r="306" spans="3:7" x14ac:dyDescent="0.45">
      <c r="C306" s="80"/>
      <c r="E306" s="17"/>
      <c r="F306" s="17"/>
      <c r="G306" s="19"/>
    </row>
    <row r="307" spans="3:7" x14ac:dyDescent="0.45">
      <c r="C307" s="80"/>
      <c r="E307" s="17"/>
      <c r="F307" s="17"/>
      <c r="G307" s="19"/>
    </row>
    <row r="308" spans="3:7" x14ac:dyDescent="0.45">
      <c r="C308" s="80"/>
      <c r="E308" s="17"/>
      <c r="F308" s="17"/>
      <c r="G308" s="19"/>
    </row>
    <row r="309" spans="3:7" x14ac:dyDescent="0.45">
      <c r="C309" s="80"/>
      <c r="E309" s="17"/>
      <c r="F309" s="17"/>
      <c r="G309" s="19"/>
    </row>
    <row r="310" spans="3:7" x14ac:dyDescent="0.45">
      <c r="C310" s="80"/>
      <c r="E310" s="17"/>
      <c r="F310" s="17"/>
      <c r="G310" s="19"/>
    </row>
    <row r="311" spans="3:7" ht="18.600000000000001" thickBot="1" x14ac:dyDescent="0.5"/>
    <row r="312" spans="3:7" x14ac:dyDescent="0.45">
      <c r="C312" s="5"/>
      <c r="E312" s="6"/>
      <c r="F312" s="6"/>
      <c r="G312" s="7"/>
    </row>
    <row r="314" spans="3:7" ht="18.600000000000001" thickBot="1" x14ac:dyDescent="0.5">
      <c r="C314" s="10"/>
      <c r="E314" s="11"/>
      <c r="F314" s="11"/>
      <c r="G314" s="12"/>
    </row>
    <row r="315" spans="3:7" x14ac:dyDescent="0.45">
      <c r="C315" s="5"/>
      <c r="E315" s="6"/>
      <c r="F315" s="6"/>
      <c r="G315" s="7"/>
    </row>
    <row r="317" spans="3:7" ht="18.600000000000001" thickBot="1" x14ac:dyDescent="0.5">
      <c r="C317" s="10"/>
      <c r="E317" s="11"/>
      <c r="F317" s="11"/>
      <c r="G317" s="12"/>
    </row>
    <row r="318" spans="3:7" x14ac:dyDescent="0.45">
      <c r="C318" s="5"/>
      <c r="E318" s="6"/>
      <c r="F318" s="6"/>
      <c r="G318" s="7"/>
    </row>
    <row r="320" spans="3:7" ht="18.600000000000001" thickBot="1" x14ac:dyDescent="0.5">
      <c r="C320" s="10"/>
      <c r="E320" s="11"/>
      <c r="F320" s="11"/>
      <c r="G320" s="12"/>
    </row>
    <row r="321" spans="3:7" x14ac:dyDescent="0.45">
      <c r="C321" s="5"/>
      <c r="E321" s="6"/>
      <c r="F321" s="6"/>
      <c r="G321" s="7"/>
    </row>
    <row r="323" spans="3:7" ht="18.600000000000001" thickBot="1" x14ac:dyDescent="0.5">
      <c r="C323" s="10"/>
      <c r="E323" s="11"/>
      <c r="F323" s="11"/>
      <c r="G323" s="12"/>
    </row>
    <row r="324" spans="3:7" x14ac:dyDescent="0.45">
      <c r="C324" s="5"/>
      <c r="E324" s="6"/>
      <c r="F324" s="6"/>
      <c r="G324" s="7"/>
    </row>
    <row r="326" spans="3:7" ht="18.600000000000001" thickBot="1" x14ac:dyDescent="0.5">
      <c r="C326" s="10"/>
      <c r="E326" s="11"/>
      <c r="F326" s="11"/>
      <c r="G326" s="12"/>
    </row>
    <row r="327" spans="3:7" x14ac:dyDescent="0.45">
      <c r="C327" s="5"/>
      <c r="E327" s="6"/>
      <c r="F327" s="6"/>
      <c r="G327" s="7"/>
    </row>
    <row r="329" spans="3:7" ht="18.600000000000001" thickBot="1" x14ac:dyDescent="0.5">
      <c r="C329" s="10"/>
      <c r="E329" s="11"/>
      <c r="F329" s="11"/>
      <c r="G329" s="12"/>
    </row>
    <row r="330" spans="3:7" x14ac:dyDescent="0.45">
      <c r="C330" s="5"/>
      <c r="E330" s="6"/>
      <c r="F330" s="6"/>
      <c r="G330" s="7"/>
    </row>
    <row r="332" spans="3:7" ht="18.600000000000001" thickBot="1" x14ac:dyDescent="0.5">
      <c r="C332" s="10"/>
      <c r="E332" s="11"/>
      <c r="F332" s="11"/>
      <c r="G332" s="12"/>
    </row>
    <row r="333" spans="3:7" x14ac:dyDescent="0.45">
      <c r="C333" s="5"/>
      <c r="E333" s="6"/>
      <c r="F333" s="6"/>
      <c r="G333" s="7"/>
    </row>
    <row r="335" spans="3:7" ht="18.600000000000001" thickBot="1" x14ac:dyDescent="0.5">
      <c r="C335" s="10"/>
      <c r="E335" s="11"/>
      <c r="F335" s="11"/>
      <c r="G335" s="12"/>
    </row>
    <row r="336" spans="3:7" x14ac:dyDescent="0.45">
      <c r="C336" s="5"/>
      <c r="E336" s="6"/>
      <c r="F336" s="6"/>
      <c r="G336" s="7"/>
    </row>
    <row r="338" spans="3:7" ht="18.600000000000001" thickBot="1" x14ac:dyDescent="0.5">
      <c r="C338" s="10"/>
      <c r="E338" s="11"/>
      <c r="F338" s="11"/>
      <c r="G338" s="12"/>
    </row>
    <row r="339" spans="3:7" x14ac:dyDescent="0.45">
      <c r="C339" s="5"/>
      <c r="E339" s="6"/>
      <c r="F339" s="6"/>
      <c r="G339" s="7"/>
    </row>
    <row r="341" spans="3:7" ht="18.600000000000001" thickBot="1" x14ac:dyDescent="0.5">
      <c r="C341" s="10"/>
      <c r="E341" s="11"/>
      <c r="F341" s="11"/>
      <c r="G341" s="12"/>
    </row>
    <row r="342" spans="3:7" x14ac:dyDescent="0.45">
      <c r="C342" s="5"/>
      <c r="E342" s="6"/>
      <c r="F342" s="6"/>
      <c r="G342" s="7"/>
    </row>
    <row r="344" spans="3:7" ht="18.600000000000001" thickBot="1" x14ac:dyDescent="0.5">
      <c r="C344" s="10"/>
      <c r="E344" s="11"/>
      <c r="F344" s="11"/>
      <c r="G344" s="12"/>
    </row>
    <row r="345" spans="3:7" x14ac:dyDescent="0.45">
      <c r="C345" s="5"/>
      <c r="E345" s="6"/>
      <c r="F345" s="6"/>
      <c r="G345" s="7"/>
    </row>
    <row r="347" spans="3:7" ht="18.600000000000001" thickBot="1" x14ac:dyDescent="0.5">
      <c r="C347" s="10"/>
      <c r="E347" s="11"/>
      <c r="F347" s="11"/>
      <c r="G347" s="12"/>
    </row>
    <row r="348" spans="3:7" x14ac:dyDescent="0.45">
      <c r="C348" s="5"/>
      <c r="E348" s="6"/>
      <c r="F348" s="6"/>
      <c r="G348" s="7"/>
    </row>
    <row r="350" spans="3:7" ht="18.600000000000001" thickBot="1" x14ac:dyDescent="0.5">
      <c r="C350" s="10"/>
      <c r="E350" s="11"/>
      <c r="F350" s="11"/>
      <c r="G350" s="12"/>
    </row>
    <row r="351" spans="3:7" x14ac:dyDescent="0.45">
      <c r="C351" s="5"/>
      <c r="E351" s="6"/>
      <c r="F351" s="6"/>
      <c r="G351" s="7"/>
    </row>
    <row r="353" spans="3:7" ht="18.600000000000001" thickBot="1" x14ac:dyDescent="0.5">
      <c r="C353" s="10"/>
      <c r="E353" s="11"/>
      <c r="F353" s="11"/>
      <c r="G353" s="12"/>
    </row>
    <row r="354" spans="3:7" x14ac:dyDescent="0.45">
      <c r="C354" s="5"/>
      <c r="E354" s="6"/>
      <c r="F354" s="6"/>
      <c r="G354" s="7"/>
    </row>
    <row r="356" spans="3:7" ht="18.600000000000001" thickBot="1" x14ac:dyDescent="0.5">
      <c r="C356" s="10"/>
      <c r="E356" s="11"/>
      <c r="F356" s="11"/>
      <c r="G356" s="12"/>
    </row>
    <row r="357" spans="3:7" x14ac:dyDescent="0.45">
      <c r="C357" s="5"/>
      <c r="E357" s="6"/>
      <c r="F357" s="6"/>
      <c r="G357" s="7"/>
    </row>
    <row r="359" spans="3:7" ht="18.600000000000001" thickBot="1" x14ac:dyDescent="0.5">
      <c r="C359" s="10"/>
      <c r="E359" s="11"/>
      <c r="F359" s="11"/>
      <c r="G359" s="12"/>
    </row>
    <row r="360" spans="3:7" x14ac:dyDescent="0.45">
      <c r="C360" s="5"/>
      <c r="E360" s="6"/>
      <c r="F360" s="6"/>
      <c r="G360" s="7"/>
    </row>
    <row r="362" spans="3:7" ht="18.600000000000001" thickBot="1" x14ac:dyDescent="0.5">
      <c r="C362" s="10"/>
      <c r="E362" s="11"/>
      <c r="F362" s="11"/>
      <c r="G362" s="12"/>
    </row>
    <row r="363" spans="3:7" x14ac:dyDescent="0.45">
      <c r="C363" s="5"/>
      <c r="E363" s="6"/>
      <c r="F363" s="6"/>
      <c r="G363" s="7"/>
    </row>
    <row r="365" spans="3:7" ht="18.600000000000001" thickBot="1" x14ac:dyDescent="0.5">
      <c r="C365" s="10"/>
      <c r="E365" s="11"/>
      <c r="F365" s="11"/>
      <c r="G365" s="12"/>
    </row>
    <row r="366" spans="3:7" x14ac:dyDescent="0.45">
      <c r="C366" s="5"/>
      <c r="E366" s="6"/>
      <c r="F366" s="6"/>
      <c r="G366" s="7"/>
    </row>
    <row r="368" spans="3:7" ht="18.600000000000001" thickBot="1" x14ac:dyDescent="0.5">
      <c r="C368" s="10"/>
      <c r="E368" s="11"/>
      <c r="F368" s="11"/>
      <c r="G368" s="12"/>
    </row>
    <row r="369" spans="3:7" x14ac:dyDescent="0.45">
      <c r="C369" s="5"/>
      <c r="E369" s="6"/>
      <c r="F369" s="6"/>
      <c r="G369" s="7"/>
    </row>
    <row r="371" spans="3:7" ht="18.600000000000001" thickBot="1" x14ac:dyDescent="0.5">
      <c r="C371" s="10"/>
      <c r="E371" s="11"/>
      <c r="F371" s="11"/>
      <c r="G371" s="12"/>
    </row>
    <row r="372" spans="3:7" x14ac:dyDescent="0.45">
      <c r="C372" s="5"/>
      <c r="E372" s="6"/>
      <c r="F372" s="6"/>
      <c r="G372" s="7"/>
    </row>
    <row r="374" spans="3:7" ht="18.600000000000001" thickBot="1" x14ac:dyDescent="0.5">
      <c r="C374" s="10"/>
      <c r="E374" s="11"/>
      <c r="F374" s="11"/>
      <c r="G374" s="12"/>
    </row>
    <row r="375" spans="3:7" x14ac:dyDescent="0.45">
      <c r="C375" s="5"/>
      <c r="E375" s="6"/>
      <c r="F375" s="6"/>
      <c r="G375" s="7"/>
    </row>
    <row r="377" spans="3:7" ht="18.600000000000001" thickBot="1" x14ac:dyDescent="0.5">
      <c r="C377" s="10"/>
      <c r="E377" s="11"/>
      <c r="F377" s="11"/>
      <c r="G377" s="12"/>
    </row>
    <row r="378" spans="3:7" x14ac:dyDescent="0.45">
      <c r="C378" s="5"/>
      <c r="E378" s="6"/>
      <c r="F378" s="6"/>
      <c r="G378" s="7"/>
    </row>
    <row r="380" spans="3:7" ht="18.600000000000001" thickBot="1" x14ac:dyDescent="0.5">
      <c r="C380" s="10"/>
      <c r="E380" s="11"/>
      <c r="F380" s="11"/>
      <c r="G380" s="12"/>
    </row>
    <row r="381" spans="3:7" x14ac:dyDescent="0.45">
      <c r="C381" s="5"/>
      <c r="E381" s="6"/>
      <c r="F381" s="6"/>
      <c r="G381" s="7"/>
    </row>
    <row r="383" spans="3:7" ht="18.600000000000001" thickBot="1" x14ac:dyDescent="0.5">
      <c r="C383" s="10"/>
      <c r="E383" s="11"/>
      <c r="F383" s="11"/>
      <c r="G383" s="12"/>
    </row>
    <row r="384" spans="3:7" x14ac:dyDescent="0.45">
      <c r="C384" s="5"/>
      <c r="E384" s="6"/>
      <c r="F384" s="6"/>
      <c r="G384" s="7"/>
    </row>
    <row r="386" spans="3:7" ht="18.600000000000001" thickBot="1" x14ac:dyDescent="0.5">
      <c r="C386" s="10"/>
      <c r="E386" s="11"/>
      <c r="F386" s="11"/>
      <c r="G386" s="12"/>
    </row>
    <row r="387" spans="3:7" x14ac:dyDescent="0.45">
      <c r="C387" s="5"/>
      <c r="E387" s="6"/>
      <c r="F387" s="6"/>
      <c r="G387" s="7"/>
    </row>
    <row r="389" spans="3:7" ht="18.600000000000001" thickBot="1" x14ac:dyDescent="0.5">
      <c r="C389" s="10"/>
      <c r="E389" s="11"/>
      <c r="F389" s="11"/>
      <c r="G389" s="12"/>
    </row>
    <row r="390" spans="3:7" x14ac:dyDescent="0.45">
      <c r="C390" s="5"/>
      <c r="E390" s="6"/>
      <c r="F390" s="6"/>
      <c r="G390" s="7"/>
    </row>
    <row r="392" spans="3:7" ht="18.600000000000001" thickBot="1" x14ac:dyDescent="0.5">
      <c r="C392" s="10"/>
      <c r="E392" s="11"/>
      <c r="F392" s="11"/>
      <c r="G392" s="12"/>
    </row>
    <row r="393" spans="3:7" x14ac:dyDescent="0.45">
      <c r="C393" s="5"/>
      <c r="E393" s="6"/>
      <c r="F393" s="6"/>
      <c r="G393" s="7"/>
    </row>
    <row r="395" spans="3:7" ht="18.600000000000001" thickBot="1" x14ac:dyDescent="0.5">
      <c r="C395" s="10"/>
      <c r="E395" s="11"/>
      <c r="F395" s="11"/>
      <c r="G395" s="12"/>
    </row>
    <row r="396" spans="3:7" x14ac:dyDescent="0.45">
      <c r="C396" s="5"/>
      <c r="E396" s="6"/>
      <c r="F396" s="6"/>
      <c r="G396" s="7"/>
    </row>
    <row r="398" spans="3:7" ht="18.600000000000001" thickBot="1" x14ac:dyDescent="0.5">
      <c r="C398" s="10"/>
      <c r="E398" s="11"/>
      <c r="F398" s="11"/>
      <c r="G398" s="12"/>
    </row>
    <row r="399" spans="3:7" x14ac:dyDescent="0.45">
      <c r="C399" s="5"/>
      <c r="E399" s="6"/>
      <c r="F399" s="6"/>
      <c r="G399" s="7"/>
    </row>
    <row r="401" spans="3:7" ht="18.600000000000001" thickBot="1" x14ac:dyDescent="0.5">
      <c r="C401" s="10"/>
      <c r="E401" s="11"/>
      <c r="F401" s="11"/>
      <c r="G401" s="12"/>
    </row>
    <row r="402" spans="3:7" x14ac:dyDescent="0.45">
      <c r="C402" s="5"/>
      <c r="E402" s="6"/>
      <c r="F402" s="6"/>
      <c r="G402" s="7"/>
    </row>
    <row r="404" spans="3:7" ht="18.600000000000001" thickBot="1" x14ac:dyDescent="0.5">
      <c r="C404" s="10"/>
      <c r="E404" s="11"/>
      <c r="F404" s="11"/>
      <c r="G404" s="12"/>
    </row>
    <row r="405" spans="3:7" x14ac:dyDescent="0.45">
      <c r="C405" s="5"/>
      <c r="E405" s="6"/>
      <c r="F405" s="6"/>
      <c r="G405" s="7"/>
    </row>
    <row r="407" spans="3:7" ht="18.600000000000001" thickBot="1" x14ac:dyDescent="0.5">
      <c r="C407" s="10"/>
      <c r="E407" s="11"/>
      <c r="F407" s="11"/>
      <c r="G407" s="12"/>
    </row>
    <row r="408" spans="3:7" x14ac:dyDescent="0.45">
      <c r="C408" s="5"/>
      <c r="E408" s="6"/>
      <c r="F408" s="6"/>
      <c r="G408" s="7"/>
    </row>
    <row r="410" spans="3:7" ht="18.600000000000001" thickBot="1" x14ac:dyDescent="0.5">
      <c r="C410" s="10"/>
      <c r="E410" s="11"/>
      <c r="F410" s="11"/>
      <c r="G410" s="12"/>
    </row>
    <row r="411" spans="3:7" x14ac:dyDescent="0.45">
      <c r="C411" s="5"/>
      <c r="E411" s="6"/>
      <c r="F411" s="6"/>
      <c r="G411" s="7"/>
    </row>
    <row r="413" spans="3:7" ht="18.600000000000001" thickBot="1" x14ac:dyDescent="0.5">
      <c r="C413" s="10"/>
      <c r="E413" s="11"/>
      <c r="F413" s="11"/>
      <c r="G413" s="12"/>
    </row>
    <row r="414" spans="3:7" x14ac:dyDescent="0.45">
      <c r="C414" s="5"/>
      <c r="E414" s="6"/>
      <c r="F414" s="6"/>
      <c r="G414" s="7"/>
    </row>
    <row r="416" spans="3:7" ht="18.600000000000001" thickBot="1" x14ac:dyDescent="0.5">
      <c r="C416" s="10"/>
      <c r="E416" s="11"/>
      <c r="F416" s="11"/>
      <c r="G416" s="12"/>
    </row>
    <row r="417" spans="3:7" x14ac:dyDescent="0.45">
      <c r="C417" s="5"/>
      <c r="E417" s="6"/>
      <c r="F417" s="6"/>
      <c r="G417" s="7"/>
    </row>
    <row r="419" spans="3:7" ht="18.600000000000001" thickBot="1" x14ac:dyDescent="0.5">
      <c r="C419" s="10"/>
      <c r="E419" s="11"/>
      <c r="F419" s="11"/>
      <c r="G419" s="12"/>
    </row>
    <row r="420" spans="3:7" x14ac:dyDescent="0.45">
      <c r="C420" s="5"/>
      <c r="E420" s="6"/>
      <c r="F420" s="6"/>
      <c r="G420" s="7"/>
    </row>
    <row r="422" spans="3:7" ht="18.600000000000001" thickBot="1" x14ac:dyDescent="0.5">
      <c r="C422" s="10"/>
      <c r="E422" s="11"/>
      <c r="F422" s="11"/>
      <c r="G422" s="12"/>
    </row>
    <row r="423" spans="3:7" x14ac:dyDescent="0.45">
      <c r="C423" s="5"/>
      <c r="E423" s="6"/>
      <c r="F423" s="6"/>
      <c r="G423" s="7"/>
    </row>
    <row r="425" spans="3:7" ht="18.600000000000001" thickBot="1" x14ac:dyDescent="0.5">
      <c r="C425" s="10"/>
      <c r="E425" s="11"/>
      <c r="F425" s="11"/>
      <c r="G425" s="12"/>
    </row>
    <row r="426" spans="3:7" x14ac:dyDescent="0.45">
      <c r="C426" s="5"/>
      <c r="E426" s="6"/>
      <c r="F426" s="6"/>
      <c r="G426" s="7"/>
    </row>
    <row r="428" spans="3:7" ht="18.600000000000001" thickBot="1" x14ac:dyDescent="0.5">
      <c r="C428" s="10"/>
      <c r="E428" s="11"/>
      <c r="F428" s="11"/>
      <c r="G428" s="12"/>
    </row>
    <row r="429" spans="3:7" x14ac:dyDescent="0.45">
      <c r="C429" s="5"/>
      <c r="E429" s="6"/>
      <c r="F429" s="6"/>
      <c r="G429" s="7"/>
    </row>
    <row r="431" spans="3:7" ht="18.600000000000001" thickBot="1" x14ac:dyDescent="0.5">
      <c r="C431" s="10"/>
      <c r="E431" s="11"/>
      <c r="F431" s="11"/>
      <c r="G431" s="12"/>
    </row>
    <row r="432" spans="3:7" x14ac:dyDescent="0.45">
      <c r="C432" s="5"/>
      <c r="E432" s="6"/>
      <c r="F432" s="6"/>
      <c r="G432" s="7"/>
    </row>
    <row r="434" spans="3:7" ht="18.600000000000001" thickBot="1" x14ac:dyDescent="0.5">
      <c r="C434" s="10"/>
      <c r="E434" s="11"/>
      <c r="F434" s="11"/>
      <c r="G434" s="12"/>
    </row>
    <row r="435" spans="3:7" x14ac:dyDescent="0.45">
      <c r="C435" s="5"/>
      <c r="E435" s="6"/>
      <c r="F435" s="6"/>
      <c r="G435" s="7"/>
    </row>
    <row r="437" spans="3:7" ht="18.600000000000001" thickBot="1" x14ac:dyDescent="0.5">
      <c r="C437" s="10"/>
      <c r="E437" s="11"/>
      <c r="F437" s="11"/>
      <c r="G437" s="12"/>
    </row>
    <row r="438" spans="3:7" x14ac:dyDescent="0.45">
      <c r="C438" s="5"/>
      <c r="E438" s="6"/>
      <c r="F438" s="6"/>
      <c r="G438" s="7"/>
    </row>
    <row r="440" spans="3:7" ht="18.600000000000001" thickBot="1" x14ac:dyDescent="0.5">
      <c r="C440" s="10"/>
      <c r="E440" s="11"/>
      <c r="F440" s="11"/>
      <c r="G440" s="12"/>
    </row>
    <row r="441" spans="3:7" x14ac:dyDescent="0.45">
      <c r="C441" s="5"/>
      <c r="E441" s="6"/>
      <c r="F441" s="6"/>
      <c r="G441" s="7"/>
    </row>
    <row r="443" spans="3:7" ht="18.600000000000001" thickBot="1" x14ac:dyDescent="0.5">
      <c r="C443" s="10"/>
      <c r="E443" s="11"/>
      <c r="F443" s="11"/>
      <c r="G443" s="12"/>
    </row>
    <row r="444" spans="3:7" x14ac:dyDescent="0.45">
      <c r="C444" s="5"/>
      <c r="E444" s="6"/>
      <c r="F444" s="6"/>
      <c r="G444" s="7"/>
    </row>
    <row r="446" spans="3:7" ht="18.600000000000001" thickBot="1" x14ac:dyDescent="0.5">
      <c r="C446" s="10"/>
      <c r="E446" s="11"/>
      <c r="F446" s="11"/>
      <c r="G446" s="12"/>
    </row>
    <row r="447" spans="3:7" x14ac:dyDescent="0.45">
      <c r="C447" s="5"/>
      <c r="E447" s="6"/>
      <c r="F447" s="6"/>
      <c r="G447" s="7"/>
    </row>
    <row r="449" spans="3:7" ht="18.600000000000001" thickBot="1" x14ac:dyDescent="0.5">
      <c r="C449" s="10"/>
      <c r="E449" s="11"/>
      <c r="F449" s="11"/>
      <c r="G449" s="12"/>
    </row>
    <row r="450" spans="3:7" x14ac:dyDescent="0.45">
      <c r="C450" s="5"/>
      <c r="E450" s="6"/>
      <c r="F450" s="6"/>
      <c r="G450" s="7"/>
    </row>
    <row r="452" spans="3:7" ht="18.600000000000001" thickBot="1" x14ac:dyDescent="0.5">
      <c r="C452" s="10"/>
      <c r="E452" s="11"/>
      <c r="F452" s="11"/>
      <c r="G452" s="12"/>
    </row>
    <row r="453" spans="3:7" x14ac:dyDescent="0.45">
      <c r="C453" s="5"/>
      <c r="E453" s="6"/>
      <c r="F453" s="6"/>
      <c r="G453" s="7"/>
    </row>
    <row r="455" spans="3:7" ht="18.600000000000001" thickBot="1" x14ac:dyDescent="0.5">
      <c r="C455" s="10"/>
      <c r="E455" s="11"/>
      <c r="F455" s="11"/>
      <c r="G455" s="12"/>
    </row>
    <row r="456" spans="3:7" x14ac:dyDescent="0.45">
      <c r="C456" s="5"/>
      <c r="E456" s="6"/>
      <c r="F456" s="6"/>
      <c r="G456" s="7"/>
    </row>
    <row r="458" spans="3:7" ht="18.600000000000001" thickBot="1" x14ac:dyDescent="0.5">
      <c r="C458" s="10"/>
      <c r="E458" s="11"/>
      <c r="F458" s="11"/>
      <c r="G458" s="12"/>
    </row>
    <row r="459" spans="3:7" x14ac:dyDescent="0.45">
      <c r="C459" s="5"/>
      <c r="E459" s="6"/>
      <c r="F459" s="6"/>
      <c r="G459" s="7"/>
    </row>
    <row r="461" spans="3:7" ht="18.600000000000001" thickBot="1" x14ac:dyDescent="0.5">
      <c r="C461" s="10"/>
      <c r="E461" s="11"/>
      <c r="F461" s="11"/>
      <c r="G461" s="12"/>
    </row>
    <row r="462" spans="3:7" x14ac:dyDescent="0.45">
      <c r="C462" s="5"/>
      <c r="E462" s="6"/>
      <c r="F462" s="6"/>
      <c r="G462" s="7"/>
    </row>
    <row r="464" spans="3:7" ht="18.600000000000001" thickBot="1" x14ac:dyDescent="0.5">
      <c r="C464" s="10"/>
      <c r="E464" s="11"/>
      <c r="F464" s="11"/>
      <c r="G464" s="12"/>
    </row>
    <row r="465" spans="3:7" x14ac:dyDescent="0.45">
      <c r="C465" s="5"/>
      <c r="E465" s="6"/>
      <c r="F465" s="6"/>
      <c r="G465" s="7"/>
    </row>
    <row r="467" spans="3:7" ht="18.600000000000001" thickBot="1" x14ac:dyDescent="0.5">
      <c r="C467" s="10"/>
      <c r="E467" s="11"/>
      <c r="F467" s="11"/>
      <c r="G467" s="12"/>
    </row>
    <row r="468" spans="3:7" x14ac:dyDescent="0.45">
      <c r="C468" s="5"/>
      <c r="E468" s="6"/>
      <c r="F468" s="6"/>
      <c r="G468" s="7"/>
    </row>
    <row r="470" spans="3:7" ht="18.600000000000001" thickBot="1" x14ac:dyDescent="0.5">
      <c r="C470" s="10"/>
      <c r="E470" s="11"/>
      <c r="F470" s="11"/>
      <c r="G470" s="12"/>
    </row>
    <row r="471" spans="3:7" x14ac:dyDescent="0.45">
      <c r="C471" s="5"/>
      <c r="E471" s="6"/>
      <c r="F471" s="6"/>
      <c r="G471" s="7"/>
    </row>
    <row r="473" spans="3:7" ht="18.600000000000001" thickBot="1" x14ac:dyDescent="0.5">
      <c r="C473" s="10"/>
      <c r="E473" s="11"/>
      <c r="F473" s="11"/>
      <c r="G473" s="12"/>
    </row>
    <row r="474" spans="3:7" x14ac:dyDescent="0.45">
      <c r="C474" s="5"/>
      <c r="E474" s="6"/>
      <c r="F474" s="6"/>
      <c r="G474" s="7"/>
    </row>
    <row r="476" spans="3:7" ht="18.600000000000001" thickBot="1" x14ac:dyDescent="0.5">
      <c r="C476" s="10"/>
      <c r="E476" s="11"/>
      <c r="F476" s="11"/>
      <c r="G476" s="12"/>
    </row>
    <row r="477" spans="3:7" x14ac:dyDescent="0.45">
      <c r="C477" s="5"/>
      <c r="E477" s="6"/>
      <c r="F477" s="6"/>
      <c r="G477" s="7"/>
    </row>
    <row r="479" spans="3:7" ht="18.600000000000001" thickBot="1" x14ac:dyDescent="0.5">
      <c r="C479" s="10"/>
      <c r="E479" s="11"/>
      <c r="F479" s="11"/>
      <c r="G479" s="12"/>
    </row>
    <row r="480" spans="3:7" x14ac:dyDescent="0.45">
      <c r="C480" s="5"/>
      <c r="E480" s="6"/>
      <c r="F480" s="6"/>
      <c r="G480" s="7"/>
    </row>
    <row r="482" spans="3:7" ht="18.600000000000001" thickBot="1" x14ac:dyDescent="0.5">
      <c r="C482" s="10"/>
      <c r="E482" s="11"/>
      <c r="F482" s="11"/>
      <c r="G482" s="12"/>
    </row>
    <row r="483" spans="3:7" x14ac:dyDescent="0.45">
      <c r="C483" s="5"/>
      <c r="E483" s="6"/>
      <c r="F483" s="6"/>
      <c r="G483" s="7"/>
    </row>
    <row r="485" spans="3:7" ht="18.600000000000001" thickBot="1" x14ac:dyDescent="0.5">
      <c r="C485" s="10"/>
      <c r="E485" s="11"/>
      <c r="F485" s="11"/>
      <c r="G485" s="12"/>
    </row>
    <row r="486" spans="3:7" x14ac:dyDescent="0.45">
      <c r="C486" s="5"/>
      <c r="E486" s="6"/>
      <c r="F486" s="6"/>
      <c r="G486" s="7"/>
    </row>
    <row r="488" spans="3:7" ht="18.600000000000001" thickBot="1" x14ac:dyDescent="0.5">
      <c r="C488" s="10"/>
      <c r="E488" s="11"/>
      <c r="F488" s="11"/>
      <c r="G488" s="12"/>
    </row>
    <row r="489" spans="3:7" x14ac:dyDescent="0.45">
      <c r="C489" s="5"/>
      <c r="E489" s="6"/>
      <c r="F489" s="6"/>
      <c r="G489" s="7"/>
    </row>
    <row r="491" spans="3:7" ht="18.600000000000001" thickBot="1" x14ac:dyDescent="0.5">
      <c r="C491" s="10"/>
      <c r="E491" s="11"/>
      <c r="F491" s="11"/>
      <c r="G491" s="12"/>
    </row>
    <row r="492" spans="3:7" x14ac:dyDescent="0.45">
      <c r="C492" s="5"/>
      <c r="E492" s="6"/>
      <c r="F492" s="6"/>
      <c r="G492" s="7"/>
    </row>
    <row r="494" spans="3:7" ht="18.600000000000001" thickBot="1" x14ac:dyDescent="0.5">
      <c r="C494" s="10"/>
      <c r="E494" s="11"/>
      <c r="F494" s="11"/>
      <c r="G494" s="12"/>
    </row>
    <row r="495" spans="3:7" x14ac:dyDescent="0.45">
      <c r="C495" s="5"/>
      <c r="E495" s="6"/>
      <c r="F495" s="6"/>
      <c r="G495" s="7"/>
    </row>
    <row r="496" spans="3:7" x14ac:dyDescent="0.45">
      <c r="C496" s="20"/>
      <c r="E496" s="4"/>
      <c r="F496" s="4"/>
      <c r="G496" s="21"/>
    </row>
    <row r="498" spans="3:7" ht="18.600000000000001" thickBot="1" x14ac:dyDescent="0.5">
      <c r="C498" s="10"/>
      <c r="E498" s="11"/>
      <c r="F498" s="11"/>
      <c r="G498" s="12"/>
    </row>
    <row r="499" spans="3:7" x14ac:dyDescent="0.45">
      <c r="C499" s="5"/>
      <c r="E499" s="6"/>
      <c r="F499" s="6"/>
      <c r="G499" s="7"/>
    </row>
    <row r="501" spans="3:7" ht="18.600000000000001" thickBot="1" x14ac:dyDescent="0.5">
      <c r="C501" s="10"/>
      <c r="E501" s="11"/>
      <c r="F501" s="11"/>
      <c r="G501" s="12"/>
    </row>
    <row r="502" spans="3:7" x14ac:dyDescent="0.45">
      <c r="C502" s="5"/>
      <c r="E502" s="6"/>
      <c r="F502" s="6"/>
      <c r="G502" s="7"/>
    </row>
    <row r="504" spans="3:7" ht="18.600000000000001" thickBot="1" x14ac:dyDescent="0.5">
      <c r="C504" s="10"/>
      <c r="E504" s="11"/>
      <c r="F504" s="11"/>
      <c r="G504" s="12"/>
    </row>
    <row r="505" spans="3:7" x14ac:dyDescent="0.45">
      <c r="C505" s="5"/>
      <c r="E505" s="6"/>
      <c r="F505" s="6"/>
      <c r="G505" s="7"/>
    </row>
    <row r="507" spans="3:7" ht="18.600000000000001" thickBot="1" x14ac:dyDescent="0.5">
      <c r="C507" s="10"/>
      <c r="E507" s="11"/>
      <c r="F507" s="11"/>
      <c r="G507" s="12"/>
    </row>
    <row r="508" spans="3:7" x14ac:dyDescent="0.45">
      <c r="C508" s="5"/>
      <c r="E508" s="6"/>
      <c r="F508" s="6"/>
      <c r="G508" s="7"/>
    </row>
    <row r="510" spans="3:7" ht="18.600000000000001" thickBot="1" x14ac:dyDescent="0.5">
      <c r="C510" s="10"/>
      <c r="E510" s="11"/>
      <c r="F510" s="11"/>
      <c r="G510" s="12"/>
    </row>
    <row r="511" spans="3:7" x14ac:dyDescent="0.45">
      <c r="C511" s="5"/>
      <c r="E511" s="6"/>
      <c r="F511" s="6"/>
      <c r="G511" s="7"/>
    </row>
    <row r="513" spans="3:7" ht="18.600000000000001" thickBot="1" x14ac:dyDescent="0.5">
      <c r="C513" s="10"/>
      <c r="E513" s="11"/>
      <c r="F513" s="11"/>
      <c r="G513" s="12"/>
    </row>
    <row r="514" spans="3:7" x14ac:dyDescent="0.45">
      <c r="C514" s="5"/>
      <c r="E514" s="6"/>
      <c r="F514" s="6"/>
      <c r="G514" s="7"/>
    </row>
    <row r="516" spans="3:7" ht="18.600000000000001" thickBot="1" x14ac:dyDescent="0.5">
      <c r="C516" s="10"/>
      <c r="E516" s="11"/>
      <c r="F516" s="11"/>
      <c r="G516" s="12"/>
    </row>
    <row r="517" spans="3:7" x14ac:dyDescent="0.45">
      <c r="C517" s="5"/>
      <c r="E517" s="6"/>
      <c r="F517" s="6"/>
      <c r="G517" s="7"/>
    </row>
    <row r="519" spans="3:7" ht="18.600000000000001" thickBot="1" x14ac:dyDescent="0.5">
      <c r="C519" s="10"/>
      <c r="E519" s="11"/>
      <c r="F519" s="11"/>
      <c r="G519" s="12"/>
    </row>
    <row r="520" spans="3:7" x14ac:dyDescent="0.45">
      <c r="C520" s="5"/>
      <c r="E520" s="6"/>
      <c r="F520" s="6"/>
      <c r="G520" s="7"/>
    </row>
    <row r="522" spans="3:7" ht="18.600000000000001" thickBot="1" x14ac:dyDescent="0.5">
      <c r="C522" s="10"/>
      <c r="E522" s="11"/>
      <c r="F522" s="11"/>
      <c r="G522" s="12"/>
    </row>
    <row r="523" spans="3:7" x14ac:dyDescent="0.45">
      <c r="C523" s="5"/>
      <c r="E523" s="6"/>
      <c r="F523" s="6"/>
      <c r="G523" s="7"/>
    </row>
    <row r="525" spans="3:7" ht="18.600000000000001" thickBot="1" x14ac:dyDescent="0.5">
      <c r="C525" s="10"/>
      <c r="E525" s="11"/>
      <c r="F525" s="11"/>
      <c r="G525" s="12"/>
    </row>
    <row r="526" spans="3:7" x14ac:dyDescent="0.45">
      <c r="C526" s="5"/>
      <c r="E526" s="6"/>
      <c r="F526" s="6"/>
      <c r="G526" s="7"/>
    </row>
    <row r="528" spans="3:7" ht="18.600000000000001" thickBot="1" x14ac:dyDescent="0.5">
      <c r="C528" s="10"/>
      <c r="E528" s="11"/>
      <c r="F528" s="11"/>
      <c r="G528" s="12"/>
    </row>
    <row r="529" spans="3:7" x14ac:dyDescent="0.45">
      <c r="C529" s="5"/>
      <c r="E529" s="6"/>
      <c r="F529" s="6"/>
      <c r="G529" s="7"/>
    </row>
    <row r="531" spans="3:7" ht="18.600000000000001" thickBot="1" x14ac:dyDescent="0.5">
      <c r="C531" s="10"/>
      <c r="E531" s="11"/>
      <c r="F531" s="11"/>
      <c r="G531" s="12"/>
    </row>
    <row r="532" spans="3:7" x14ac:dyDescent="0.45">
      <c r="C532" s="5"/>
      <c r="E532" s="6"/>
      <c r="F532" s="6"/>
      <c r="G532" s="7"/>
    </row>
    <row r="534" spans="3:7" ht="18.600000000000001" thickBot="1" x14ac:dyDescent="0.5">
      <c r="C534" s="10"/>
      <c r="E534" s="11"/>
      <c r="F534" s="11"/>
      <c r="G534" s="12"/>
    </row>
    <row r="535" spans="3:7" x14ac:dyDescent="0.45">
      <c r="C535" s="5"/>
      <c r="E535" s="6"/>
      <c r="F535" s="6"/>
      <c r="G535" s="7"/>
    </row>
    <row r="537" spans="3:7" ht="18.600000000000001" thickBot="1" x14ac:dyDescent="0.5">
      <c r="C537" s="10"/>
      <c r="E537" s="11"/>
      <c r="F537" s="11"/>
      <c r="G537" s="12"/>
    </row>
    <row r="538" spans="3:7" x14ac:dyDescent="0.45">
      <c r="C538" s="5"/>
      <c r="E538" s="6"/>
      <c r="F538" s="6"/>
      <c r="G538" s="7"/>
    </row>
    <row r="540" spans="3:7" ht="18.600000000000001" thickBot="1" x14ac:dyDescent="0.5">
      <c r="C540" s="10"/>
      <c r="E540" s="11"/>
      <c r="F540" s="11"/>
      <c r="G540" s="12"/>
    </row>
    <row r="541" spans="3:7" x14ac:dyDescent="0.45">
      <c r="C541" s="5"/>
      <c r="E541" s="6"/>
      <c r="F541" s="6"/>
      <c r="G541" s="7"/>
    </row>
    <row r="543" spans="3:7" ht="18.600000000000001" thickBot="1" x14ac:dyDescent="0.5">
      <c r="C543" s="10"/>
      <c r="E543" s="11"/>
      <c r="F543" s="11"/>
      <c r="G543" s="12"/>
    </row>
    <row r="544" spans="3:7" x14ac:dyDescent="0.45">
      <c r="C544" s="5"/>
      <c r="E544" s="6"/>
      <c r="F544" s="6"/>
      <c r="G544" s="7"/>
    </row>
    <row r="546" spans="3:7" ht="18.600000000000001" thickBot="1" x14ac:dyDescent="0.5">
      <c r="C546" s="10"/>
      <c r="E546" s="11"/>
      <c r="F546" s="11"/>
      <c r="G546" s="12"/>
    </row>
    <row r="547" spans="3:7" x14ac:dyDescent="0.45">
      <c r="C547" s="5"/>
      <c r="E547" s="6"/>
      <c r="F547" s="6"/>
      <c r="G547" s="7"/>
    </row>
    <row r="549" spans="3:7" ht="18.600000000000001" thickBot="1" x14ac:dyDescent="0.5">
      <c r="C549" s="10"/>
      <c r="E549" s="11"/>
      <c r="F549" s="11"/>
      <c r="G549" s="12"/>
    </row>
    <row r="550" spans="3:7" x14ac:dyDescent="0.45">
      <c r="C550" s="5"/>
      <c r="E550" s="6"/>
      <c r="F550" s="6"/>
      <c r="G550" s="7"/>
    </row>
    <row r="552" spans="3:7" ht="18.600000000000001" thickBot="1" x14ac:dyDescent="0.5">
      <c r="C552" s="10"/>
      <c r="E552" s="11"/>
      <c r="F552" s="11"/>
      <c r="G552" s="12"/>
    </row>
    <row r="553" spans="3:7" x14ac:dyDescent="0.45">
      <c r="C553" s="5"/>
      <c r="E553" s="6"/>
      <c r="F553" s="6"/>
      <c r="G553" s="7"/>
    </row>
    <row r="555" spans="3:7" ht="18.600000000000001" thickBot="1" x14ac:dyDescent="0.5">
      <c r="C555" s="10"/>
      <c r="E555" s="11"/>
      <c r="F555" s="11"/>
      <c r="G555" s="12"/>
    </row>
    <row r="556" spans="3:7" x14ac:dyDescent="0.45">
      <c r="C556" s="5"/>
      <c r="E556" s="6"/>
      <c r="F556" s="6"/>
      <c r="G556" s="7"/>
    </row>
    <row r="558" spans="3:7" ht="18.600000000000001" thickBot="1" x14ac:dyDescent="0.5">
      <c r="C558" s="10"/>
      <c r="E558" s="11"/>
      <c r="F558" s="11"/>
      <c r="G558" s="12"/>
    </row>
    <row r="559" spans="3:7" x14ac:dyDescent="0.45">
      <c r="C559" s="5"/>
      <c r="E559" s="6"/>
      <c r="F559" s="6"/>
      <c r="G559" s="7"/>
    </row>
    <row r="560" spans="3:7" ht="18.600000000000001" thickBot="1" x14ac:dyDescent="0.5"/>
    <row r="561" spans="3:7" x14ac:dyDescent="0.45">
      <c r="C561" s="77"/>
      <c r="E561" s="78"/>
      <c r="F561" s="78"/>
      <c r="G561" s="79"/>
    </row>
    <row r="562" spans="3:7" x14ac:dyDescent="0.45">
      <c r="C562" s="80"/>
      <c r="E562" s="17"/>
      <c r="F562" s="17"/>
      <c r="G562" s="19"/>
    </row>
    <row r="563" spans="3:7" ht="18.600000000000001" thickBot="1" x14ac:dyDescent="0.5">
      <c r="C563" s="80"/>
      <c r="E563" s="17"/>
      <c r="F563" s="17"/>
      <c r="G563" s="19"/>
    </row>
    <row r="564" spans="3:7" x14ac:dyDescent="0.45">
      <c r="C564" s="77"/>
      <c r="E564" s="78"/>
      <c r="F564" s="78"/>
      <c r="G564" s="79"/>
    </row>
    <row r="565" spans="3:7" x14ac:dyDescent="0.45">
      <c r="C565" s="80"/>
      <c r="E565" s="17"/>
      <c r="F565" s="17"/>
      <c r="G565" s="19"/>
    </row>
    <row r="566" spans="3:7" ht="18.600000000000001" thickBot="1" x14ac:dyDescent="0.5">
      <c r="C566" s="80"/>
      <c r="E566" s="17"/>
      <c r="F566" s="17"/>
      <c r="G566" s="19"/>
    </row>
    <row r="567" spans="3:7" x14ac:dyDescent="0.45">
      <c r="C567" s="77"/>
      <c r="E567" s="78"/>
      <c r="F567" s="78"/>
      <c r="G567" s="79"/>
    </row>
    <row r="568" spans="3:7" x14ac:dyDescent="0.45">
      <c r="C568" s="80"/>
      <c r="E568" s="17"/>
      <c r="F568" s="17"/>
      <c r="G568" s="19"/>
    </row>
    <row r="569" spans="3:7" ht="18.600000000000001" thickBot="1" x14ac:dyDescent="0.5">
      <c r="C569" s="80"/>
      <c r="E569" s="17"/>
      <c r="F569" s="17"/>
      <c r="G569" s="19"/>
    </row>
    <row r="570" spans="3:7" x14ac:dyDescent="0.45">
      <c r="C570" s="77"/>
      <c r="E570" s="78"/>
      <c r="F570" s="78"/>
      <c r="G570" s="79"/>
    </row>
    <row r="571" spans="3:7" x14ac:dyDescent="0.45">
      <c r="C571" s="80"/>
      <c r="E571" s="17"/>
      <c r="F571" s="17"/>
      <c r="G571" s="19"/>
    </row>
    <row r="572" spans="3:7" ht="18.600000000000001" thickBot="1" x14ac:dyDescent="0.5">
      <c r="C572" s="80"/>
      <c r="E572" s="17"/>
      <c r="F572" s="17"/>
      <c r="G572" s="19"/>
    </row>
    <row r="573" spans="3:7" x14ac:dyDescent="0.45">
      <c r="C573" s="77"/>
      <c r="E573" s="78"/>
      <c r="F573" s="78"/>
      <c r="G573" s="79"/>
    </row>
    <row r="574" spans="3:7" x14ac:dyDescent="0.45">
      <c r="C574" s="80"/>
      <c r="E574" s="17"/>
      <c r="F574" s="17"/>
      <c r="G574" s="19"/>
    </row>
    <row r="575" spans="3:7" ht="18.600000000000001" thickBot="1" x14ac:dyDescent="0.5">
      <c r="C575" s="80"/>
      <c r="E575" s="17"/>
      <c r="F575" s="17"/>
      <c r="G575" s="19"/>
    </row>
    <row r="576" spans="3:7" x14ac:dyDescent="0.45">
      <c r="C576" s="77"/>
      <c r="E576" s="78"/>
      <c r="F576" s="78"/>
      <c r="G576" s="79"/>
    </row>
    <row r="577" spans="3:7" x14ac:dyDescent="0.45">
      <c r="C577" s="80"/>
      <c r="E577" s="17"/>
      <c r="F577" s="17"/>
      <c r="G577" s="19"/>
    </row>
    <row r="578" spans="3:7" ht="18.600000000000001" thickBot="1" x14ac:dyDescent="0.5">
      <c r="C578" s="80"/>
      <c r="E578" s="17"/>
      <c r="F578" s="17"/>
      <c r="G578" s="19"/>
    </row>
    <row r="579" spans="3:7" x14ac:dyDescent="0.45">
      <c r="C579" s="77"/>
      <c r="E579" s="78"/>
      <c r="F579" s="78"/>
      <c r="G579" s="79"/>
    </row>
    <row r="580" spans="3:7" x14ac:dyDescent="0.45">
      <c r="C580" s="80"/>
      <c r="E580" s="17"/>
      <c r="F580" s="17"/>
      <c r="G580" s="19"/>
    </row>
    <row r="581" spans="3:7" ht="18.600000000000001" thickBot="1" x14ac:dyDescent="0.5">
      <c r="C581" s="80"/>
      <c r="E581" s="17"/>
      <c r="F581" s="17"/>
      <c r="G581" s="19"/>
    </row>
    <row r="582" spans="3:7" x14ac:dyDescent="0.45">
      <c r="C582" s="77"/>
      <c r="E582" s="78"/>
      <c r="F582" s="78"/>
      <c r="G582" s="79"/>
    </row>
    <row r="583" spans="3:7" x14ac:dyDescent="0.45">
      <c r="C583" s="80"/>
      <c r="E583" s="17"/>
      <c r="F583" s="17"/>
      <c r="G583" s="19"/>
    </row>
    <row r="584" spans="3:7" ht="18.600000000000001" thickBot="1" x14ac:dyDescent="0.5">
      <c r="C584" s="80"/>
      <c r="E584" s="17"/>
      <c r="F584" s="17"/>
      <c r="G584" s="19"/>
    </row>
    <row r="585" spans="3:7" x14ac:dyDescent="0.45">
      <c r="C585" s="77"/>
      <c r="E585" s="78"/>
      <c r="F585" s="78"/>
      <c r="G585" s="79"/>
    </row>
    <row r="586" spans="3:7" x14ac:dyDescent="0.45">
      <c r="C586" s="80"/>
      <c r="E586" s="17"/>
      <c r="F586" s="17"/>
      <c r="G586" s="19"/>
    </row>
    <row r="587" spans="3:7" ht="18.600000000000001" thickBot="1" x14ac:dyDescent="0.5">
      <c r="C587" s="80"/>
      <c r="E587" s="17"/>
      <c r="F587" s="17"/>
      <c r="G587" s="19"/>
    </row>
    <row r="588" spans="3:7" x14ac:dyDescent="0.45">
      <c r="C588" s="77"/>
      <c r="E588" s="78"/>
      <c r="F588" s="78"/>
      <c r="G588" s="79"/>
    </row>
    <row r="589" spans="3:7" x14ac:dyDescent="0.45">
      <c r="C589" s="80"/>
      <c r="E589" s="17"/>
      <c r="F589" s="17"/>
      <c r="G589" s="19"/>
    </row>
    <row r="590" spans="3:7" ht="18.600000000000001" thickBot="1" x14ac:dyDescent="0.5">
      <c r="C590" s="80"/>
      <c r="E590" s="17"/>
      <c r="F590" s="17"/>
      <c r="G590" s="19"/>
    </row>
    <row r="591" spans="3:7" x14ac:dyDescent="0.45">
      <c r="C591" s="77"/>
      <c r="E591" s="78"/>
      <c r="F591" s="78"/>
      <c r="G591" s="79"/>
    </row>
    <row r="592" spans="3:7" x14ac:dyDescent="0.45">
      <c r="C592" s="80"/>
      <c r="E592" s="17"/>
      <c r="F592" s="17"/>
      <c r="G592" s="19"/>
    </row>
    <row r="593" spans="3:7" ht="18.600000000000001" thickBot="1" x14ac:dyDescent="0.5">
      <c r="C593" s="80"/>
      <c r="E593" s="17"/>
      <c r="F593" s="17"/>
      <c r="G593" s="19"/>
    </row>
    <row r="594" spans="3:7" x14ac:dyDescent="0.45">
      <c r="C594" s="77"/>
      <c r="E594" s="78"/>
      <c r="F594" s="78"/>
      <c r="G594" s="79"/>
    </row>
    <row r="595" spans="3:7" x14ac:dyDescent="0.45">
      <c r="C595" s="80"/>
      <c r="E595" s="17"/>
      <c r="F595" s="17"/>
      <c r="G595" s="19"/>
    </row>
    <row r="596" spans="3:7" ht="18.600000000000001" thickBot="1" x14ac:dyDescent="0.5">
      <c r="C596" s="80"/>
      <c r="E596" s="17"/>
      <c r="F596" s="17"/>
      <c r="G596" s="19"/>
    </row>
    <row r="597" spans="3:7" x14ac:dyDescent="0.45">
      <c r="C597" s="77"/>
      <c r="E597" s="78"/>
      <c r="F597" s="78"/>
      <c r="G597" s="79"/>
    </row>
    <row r="598" spans="3:7" x14ac:dyDescent="0.45">
      <c r="C598" s="80"/>
      <c r="E598" s="17"/>
      <c r="F598" s="17"/>
      <c r="G598" s="19"/>
    </row>
    <row r="599" spans="3:7" ht="18.600000000000001" thickBot="1" x14ac:dyDescent="0.5">
      <c r="C599" s="80"/>
      <c r="E599" s="17"/>
      <c r="F599" s="17"/>
      <c r="G599" s="19"/>
    </row>
    <row r="600" spans="3:7" x14ac:dyDescent="0.45">
      <c r="C600" s="77"/>
      <c r="E600" s="78"/>
      <c r="F600" s="78"/>
      <c r="G600" s="79"/>
    </row>
    <row r="601" spans="3:7" x14ac:dyDescent="0.45">
      <c r="C601" s="80"/>
      <c r="E601" s="17"/>
      <c r="F601" s="17"/>
      <c r="G601" s="19"/>
    </row>
    <row r="602" spans="3:7" ht="18.600000000000001" thickBot="1" x14ac:dyDescent="0.5">
      <c r="C602" s="80"/>
      <c r="E602" s="17"/>
      <c r="F602" s="17"/>
      <c r="G602" s="19"/>
    </row>
    <row r="603" spans="3:7" x14ac:dyDescent="0.45">
      <c r="C603" s="77"/>
      <c r="E603" s="78"/>
      <c r="F603" s="78"/>
      <c r="G603" s="79"/>
    </row>
    <row r="604" spans="3:7" x14ac:dyDescent="0.45">
      <c r="C604" s="80"/>
      <c r="E604" s="17"/>
      <c r="F604" s="17"/>
      <c r="G604" s="19"/>
    </row>
    <row r="605" spans="3:7" ht="18.600000000000001" thickBot="1" x14ac:dyDescent="0.5">
      <c r="C605" s="80"/>
      <c r="E605" s="17"/>
      <c r="F605" s="17"/>
      <c r="G605" s="19"/>
    </row>
    <row r="606" spans="3:7" x14ac:dyDescent="0.45">
      <c r="C606" s="77"/>
      <c r="E606" s="78"/>
      <c r="F606" s="78"/>
      <c r="G606" s="79"/>
    </row>
    <row r="607" spans="3:7" x14ac:dyDescent="0.45">
      <c r="C607" s="80"/>
      <c r="E607" s="17"/>
      <c r="F607" s="17"/>
      <c r="G607" s="19"/>
    </row>
    <row r="608" spans="3:7" ht="18.600000000000001" thickBot="1" x14ac:dyDescent="0.5">
      <c r="C608" s="80"/>
      <c r="E608" s="17"/>
      <c r="F608" s="17"/>
      <c r="G608" s="19"/>
    </row>
    <row r="609" spans="3:7" x14ac:dyDescent="0.45">
      <c r="C609" s="77"/>
      <c r="E609" s="78"/>
      <c r="F609" s="78"/>
      <c r="G609" s="79"/>
    </row>
    <row r="610" spans="3:7" x14ac:dyDescent="0.45">
      <c r="C610" s="80"/>
      <c r="E610" s="17"/>
      <c r="F610" s="17"/>
      <c r="G610" s="19"/>
    </row>
    <row r="611" spans="3:7" ht="18.600000000000001" thickBot="1" x14ac:dyDescent="0.5">
      <c r="C611" s="80"/>
      <c r="E611" s="17"/>
      <c r="F611" s="17"/>
      <c r="G611" s="19"/>
    </row>
    <row r="612" spans="3:7" x14ac:dyDescent="0.45">
      <c r="C612" s="77"/>
      <c r="E612" s="78"/>
      <c r="F612" s="78"/>
      <c r="G612" s="79"/>
    </row>
    <row r="613" spans="3:7" x14ac:dyDescent="0.45">
      <c r="C613" s="80"/>
      <c r="E613" s="17"/>
      <c r="F613" s="17"/>
      <c r="G613" s="19"/>
    </row>
    <row r="614" spans="3:7" ht="18.600000000000001" thickBot="1" x14ac:dyDescent="0.5">
      <c r="C614" s="80"/>
      <c r="E614" s="17"/>
      <c r="F614" s="17"/>
      <c r="G614" s="19"/>
    </row>
    <row r="615" spans="3:7" x14ac:dyDescent="0.45">
      <c r="C615" s="77"/>
      <c r="E615" s="78"/>
      <c r="F615" s="78"/>
      <c r="G615" s="79"/>
    </row>
    <row r="616" spans="3:7" x14ac:dyDescent="0.45">
      <c r="C616" s="80"/>
      <c r="E616" s="17"/>
      <c r="F616" s="17"/>
      <c r="G616" s="19"/>
    </row>
    <row r="617" spans="3:7" ht="18.600000000000001" thickBot="1" x14ac:dyDescent="0.5">
      <c r="C617" s="80"/>
      <c r="E617" s="17"/>
      <c r="F617" s="17"/>
      <c r="G617" s="19"/>
    </row>
    <row r="618" spans="3:7" x14ac:dyDescent="0.45">
      <c r="C618" s="77"/>
      <c r="E618" s="78"/>
      <c r="F618" s="78"/>
      <c r="G618" s="79"/>
    </row>
    <row r="619" spans="3:7" x14ac:dyDescent="0.45">
      <c r="C619" s="80"/>
      <c r="E619" s="17"/>
      <c r="F619" s="17"/>
      <c r="G619" s="19"/>
    </row>
    <row r="620" spans="3:7" ht="18.600000000000001" thickBot="1" x14ac:dyDescent="0.5">
      <c r="C620" s="80"/>
      <c r="E620" s="17"/>
      <c r="F620" s="17"/>
      <c r="G620" s="19"/>
    </row>
    <row r="621" spans="3:7" x14ac:dyDescent="0.45">
      <c r="C621" s="77"/>
      <c r="E621" s="78"/>
      <c r="F621" s="78"/>
      <c r="G621" s="79"/>
    </row>
    <row r="622" spans="3:7" x14ac:dyDescent="0.45">
      <c r="C622" s="80"/>
      <c r="E622" s="17"/>
      <c r="F622" s="17"/>
      <c r="G622" s="19"/>
    </row>
    <row r="623" spans="3:7" ht="18.600000000000001" thickBot="1" x14ac:dyDescent="0.5">
      <c r="C623" s="80"/>
      <c r="E623" s="17"/>
      <c r="F623" s="17"/>
      <c r="G623" s="19"/>
    </row>
    <row r="624" spans="3:7" x14ac:dyDescent="0.45">
      <c r="C624" s="77"/>
      <c r="E624" s="78"/>
      <c r="F624" s="78"/>
      <c r="G624" s="79"/>
    </row>
    <row r="625" spans="3:7" x14ac:dyDescent="0.45">
      <c r="C625" s="80"/>
      <c r="E625" s="17"/>
      <c r="F625" s="17"/>
      <c r="G625" s="19"/>
    </row>
    <row r="626" spans="3:7" ht="18.600000000000001" thickBot="1" x14ac:dyDescent="0.5">
      <c r="C626" s="80"/>
      <c r="E626" s="17"/>
      <c r="F626" s="17"/>
      <c r="G626" s="19"/>
    </row>
    <row r="627" spans="3:7" x14ac:dyDescent="0.45">
      <c r="C627" s="77"/>
      <c r="E627" s="78"/>
      <c r="F627" s="78"/>
      <c r="G627" s="79"/>
    </row>
    <row r="628" spans="3:7" x14ac:dyDescent="0.45">
      <c r="C628" s="80"/>
      <c r="E628" s="17"/>
      <c r="F628" s="17"/>
      <c r="G628" s="19"/>
    </row>
    <row r="629" spans="3:7" ht="18.600000000000001" thickBot="1" x14ac:dyDescent="0.5">
      <c r="C629" s="80"/>
      <c r="E629" s="17"/>
      <c r="F629" s="17"/>
      <c r="G629" s="19"/>
    </row>
    <row r="630" spans="3:7" x14ac:dyDescent="0.45">
      <c r="C630" s="77"/>
      <c r="E630" s="78"/>
      <c r="F630" s="78"/>
      <c r="G630" s="79"/>
    </row>
    <row r="631" spans="3:7" x14ac:dyDescent="0.45">
      <c r="C631" s="80"/>
      <c r="E631" s="17"/>
      <c r="F631" s="17"/>
      <c r="G631" s="19"/>
    </row>
    <row r="632" spans="3:7" ht="18.600000000000001" thickBot="1" x14ac:dyDescent="0.5">
      <c r="C632" s="80"/>
      <c r="E632" s="17"/>
      <c r="F632" s="17"/>
      <c r="G632" s="19"/>
    </row>
    <row r="633" spans="3:7" x14ac:dyDescent="0.45">
      <c r="C633" s="77"/>
      <c r="E633" s="78"/>
      <c r="F633" s="78"/>
      <c r="G633" s="79"/>
    </row>
    <row r="634" spans="3:7" x14ac:dyDescent="0.45">
      <c r="C634" s="80"/>
      <c r="E634" s="17"/>
      <c r="F634" s="17"/>
      <c r="G634" s="19"/>
    </row>
    <row r="635" spans="3:7" ht="18.600000000000001" thickBot="1" x14ac:dyDescent="0.5">
      <c r="C635" s="80"/>
      <c r="E635" s="17"/>
      <c r="F635" s="17"/>
      <c r="G635" s="19"/>
    </row>
    <row r="636" spans="3:7" x14ac:dyDescent="0.45">
      <c r="C636" s="77"/>
      <c r="E636" s="78"/>
      <c r="F636" s="78"/>
      <c r="G636" s="79"/>
    </row>
    <row r="637" spans="3:7" x14ac:dyDescent="0.45">
      <c r="C637" s="80"/>
      <c r="E637" s="17"/>
      <c r="F637" s="17"/>
      <c r="G637" s="19"/>
    </row>
    <row r="638" spans="3:7" ht="18.600000000000001" thickBot="1" x14ac:dyDescent="0.5">
      <c r="C638" s="80"/>
      <c r="E638" s="17"/>
      <c r="F638" s="17"/>
      <c r="G638" s="19"/>
    </row>
    <row r="639" spans="3:7" x14ac:dyDescent="0.45">
      <c r="C639" s="77"/>
      <c r="E639" s="78"/>
      <c r="F639" s="78"/>
      <c r="G639" s="79"/>
    </row>
    <row r="640" spans="3:7" x14ac:dyDescent="0.45">
      <c r="C640" s="80"/>
      <c r="E640" s="17"/>
      <c r="F640" s="17"/>
      <c r="G640" s="19"/>
    </row>
    <row r="641" spans="3:7" ht="18.600000000000001" thickBot="1" x14ac:dyDescent="0.5">
      <c r="C641" s="80"/>
      <c r="E641" s="17"/>
      <c r="F641" s="17"/>
      <c r="G641" s="19"/>
    </row>
    <row r="642" spans="3:7" x14ac:dyDescent="0.45">
      <c r="C642" s="77"/>
      <c r="E642" s="78"/>
      <c r="F642" s="78"/>
      <c r="G642" s="79"/>
    </row>
    <row r="643" spans="3:7" x14ac:dyDescent="0.45">
      <c r="C643" s="80"/>
      <c r="E643" s="17"/>
      <c r="F643" s="17"/>
      <c r="G643" s="19"/>
    </row>
    <row r="644" spans="3:7" ht="18.600000000000001" thickBot="1" x14ac:dyDescent="0.5">
      <c r="C644" s="80"/>
      <c r="E644" s="17"/>
      <c r="F644" s="17"/>
      <c r="G644" s="19"/>
    </row>
    <row r="645" spans="3:7" x14ac:dyDescent="0.45">
      <c r="C645" s="77"/>
      <c r="E645" s="78"/>
      <c r="F645" s="78"/>
      <c r="G645" s="79"/>
    </row>
    <row r="646" spans="3:7" x14ac:dyDescent="0.45">
      <c r="C646" s="80"/>
      <c r="E646" s="17"/>
      <c r="F646" s="17"/>
      <c r="G646" s="19"/>
    </row>
    <row r="647" spans="3:7" ht="18.600000000000001" thickBot="1" x14ac:dyDescent="0.5">
      <c r="C647" s="80"/>
      <c r="E647" s="17"/>
      <c r="F647" s="17"/>
      <c r="G647" s="19"/>
    </row>
    <row r="648" spans="3:7" x14ac:dyDescent="0.45">
      <c r="C648" s="77"/>
      <c r="E648" s="78"/>
      <c r="F648" s="78"/>
      <c r="G648" s="79"/>
    </row>
    <row r="649" spans="3:7" x14ac:dyDescent="0.45">
      <c r="C649" s="80"/>
      <c r="E649" s="17"/>
      <c r="F649" s="17"/>
      <c r="G649" s="19"/>
    </row>
    <row r="650" spans="3:7" ht="18.600000000000001" thickBot="1" x14ac:dyDescent="0.5">
      <c r="C650" s="80"/>
      <c r="E650" s="17"/>
      <c r="F650" s="17"/>
      <c r="G650" s="19"/>
    </row>
    <row r="651" spans="3:7" x14ac:dyDescent="0.45">
      <c r="C651" s="77"/>
      <c r="E651" s="78"/>
      <c r="F651" s="78"/>
      <c r="G651" s="79"/>
    </row>
    <row r="652" spans="3:7" x14ac:dyDescent="0.45">
      <c r="C652" s="80"/>
      <c r="E652" s="17"/>
      <c r="F652" s="17"/>
      <c r="G652" s="19"/>
    </row>
    <row r="653" spans="3:7" ht="18.600000000000001" thickBot="1" x14ac:dyDescent="0.5">
      <c r="C653" s="80"/>
      <c r="E653" s="17"/>
      <c r="F653" s="17"/>
      <c r="G653" s="19"/>
    </row>
    <row r="654" spans="3:7" x14ac:dyDescent="0.45">
      <c r="C654" s="77"/>
      <c r="E654" s="78"/>
      <c r="F654" s="78"/>
      <c r="G654" s="79"/>
    </row>
    <row r="655" spans="3:7" x14ac:dyDescent="0.45">
      <c r="C655" s="80"/>
      <c r="E655" s="17"/>
      <c r="F655" s="17"/>
      <c r="G655" s="19"/>
    </row>
    <row r="656" spans="3:7" ht="18.600000000000001" thickBot="1" x14ac:dyDescent="0.5">
      <c r="C656" s="80"/>
      <c r="E656" s="17"/>
      <c r="F656" s="17"/>
      <c r="G656" s="19"/>
    </row>
    <row r="657" spans="3:7" x14ac:dyDescent="0.45">
      <c r="C657" s="77"/>
      <c r="E657" s="78"/>
      <c r="F657" s="78"/>
      <c r="G657" s="79"/>
    </row>
    <row r="658" spans="3:7" x14ac:dyDescent="0.45">
      <c r="C658" s="80"/>
      <c r="E658" s="17"/>
      <c r="F658" s="17"/>
      <c r="G658" s="19"/>
    </row>
    <row r="659" spans="3:7" ht="18.600000000000001" thickBot="1" x14ac:dyDescent="0.5">
      <c r="C659" s="80"/>
      <c r="E659" s="17"/>
      <c r="F659" s="17"/>
      <c r="G659" s="19"/>
    </row>
    <row r="660" spans="3:7" x14ac:dyDescent="0.45">
      <c r="C660" s="77"/>
      <c r="E660" s="78"/>
      <c r="F660" s="78"/>
      <c r="G660" s="79"/>
    </row>
    <row r="661" spans="3:7" x14ac:dyDescent="0.45">
      <c r="C661" s="80"/>
      <c r="E661" s="17"/>
      <c r="F661" s="17"/>
      <c r="G661" s="19"/>
    </row>
    <row r="662" spans="3:7" ht="18.600000000000001" thickBot="1" x14ac:dyDescent="0.5">
      <c r="C662" s="80"/>
      <c r="E662" s="17"/>
      <c r="F662" s="17"/>
      <c r="G662" s="19"/>
    </row>
    <row r="663" spans="3:7" x14ac:dyDescent="0.45">
      <c r="C663" s="77"/>
      <c r="E663" s="78"/>
      <c r="F663" s="78"/>
      <c r="G663" s="79"/>
    </row>
    <row r="664" spans="3:7" x14ac:dyDescent="0.45">
      <c r="C664" s="80"/>
      <c r="E664" s="17"/>
      <c r="F664" s="17"/>
      <c r="G664" s="19"/>
    </row>
    <row r="665" spans="3:7" ht="18.600000000000001" thickBot="1" x14ac:dyDescent="0.5">
      <c r="C665" s="80"/>
      <c r="E665" s="17"/>
      <c r="F665" s="17"/>
      <c r="G665" s="19"/>
    </row>
    <row r="666" spans="3:7" x14ac:dyDescent="0.45">
      <c r="C666" s="77"/>
      <c r="E666" s="78"/>
      <c r="F666" s="78"/>
      <c r="G666" s="79"/>
    </row>
    <row r="667" spans="3:7" x14ac:dyDescent="0.45">
      <c r="C667" s="80"/>
      <c r="E667" s="17"/>
      <c r="F667" s="17"/>
      <c r="G667" s="19"/>
    </row>
    <row r="668" spans="3:7" ht="18.600000000000001" thickBot="1" x14ac:dyDescent="0.5">
      <c r="C668" s="80"/>
      <c r="E668" s="17"/>
      <c r="F668" s="17"/>
      <c r="G668" s="19"/>
    </row>
    <row r="669" spans="3:7" x14ac:dyDescent="0.45">
      <c r="C669" s="77"/>
      <c r="E669" s="78"/>
      <c r="F669" s="78"/>
      <c r="G669" s="79"/>
    </row>
    <row r="670" spans="3:7" x14ac:dyDescent="0.45">
      <c r="C670" s="80"/>
      <c r="E670" s="17"/>
      <c r="F670" s="17"/>
      <c r="G670" s="19"/>
    </row>
    <row r="671" spans="3:7" ht="18.600000000000001" thickBot="1" x14ac:dyDescent="0.5">
      <c r="C671" s="80"/>
      <c r="E671" s="17"/>
      <c r="F671" s="17"/>
      <c r="G671" s="19"/>
    </row>
    <row r="672" spans="3:7" x14ac:dyDescent="0.45">
      <c r="C672" s="77"/>
      <c r="E672" s="78"/>
      <c r="F672" s="78"/>
      <c r="G672" s="79"/>
    </row>
    <row r="673" spans="3:7" x14ac:dyDescent="0.45">
      <c r="C673" s="80"/>
      <c r="E673" s="17"/>
      <c r="F673" s="17"/>
      <c r="G673" s="19"/>
    </row>
    <row r="674" spans="3:7" ht="18.600000000000001" thickBot="1" x14ac:dyDescent="0.5">
      <c r="C674" s="80"/>
      <c r="E674" s="17"/>
      <c r="F674" s="17"/>
      <c r="G674" s="19"/>
    </row>
    <row r="675" spans="3:7" x14ac:dyDescent="0.45">
      <c r="C675" s="77"/>
      <c r="E675" s="78"/>
      <c r="F675" s="78"/>
      <c r="G675" s="79"/>
    </row>
    <row r="676" spans="3:7" x14ac:dyDescent="0.45">
      <c r="C676" s="80"/>
      <c r="E676" s="17"/>
      <c r="F676" s="17"/>
      <c r="G676" s="19"/>
    </row>
    <row r="677" spans="3:7" ht="18.600000000000001" thickBot="1" x14ac:dyDescent="0.5">
      <c r="C677" s="80"/>
      <c r="E677" s="17"/>
      <c r="F677" s="17"/>
      <c r="G677" s="19"/>
    </row>
    <row r="678" spans="3:7" x14ac:dyDescent="0.45">
      <c r="C678" s="77"/>
      <c r="E678" s="78"/>
      <c r="F678" s="78"/>
      <c r="G678" s="79"/>
    </row>
    <row r="679" spans="3:7" x14ac:dyDescent="0.45">
      <c r="C679" s="80"/>
      <c r="E679" s="17"/>
      <c r="F679" s="17"/>
      <c r="G679" s="19"/>
    </row>
    <row r="680" spans="3:7" ht="18.600000000000001" thickBot="1" x14ac:dyDescent="0.5">
      <c r="C680" s="80"/>
      <c r="E680" s="17"/>
      <c r="F680" s="17"/>
      <c r="G680" s="19"/>
    </row>
    <row r="681" spans="3:7" x14ac:dyDescent="0.45">
      <c r="C681" s="77"/>
      <c r="E681" s="78"/>
      <c r="F681" s="78"/>
      <c r="G681" s="79"/>
    </row>
    <row r="682" spans="3:7" x14ac:dyDescent="0.45">
      <c r="C682" s="80"/>
      <c r="E682" s="17"/>
      <c r="F682" s="17"/>
      <c r="G682" s="19"/>
    </row>
    <row r="683" spans="3:7" ht="18.600000000000001" thickBot="1" x14ac:dyDescent="0.5">
      <c r="C683" s="80"/>
      <c r="E683" s="17"/>
      <c r="F683" s="17"/>
      <c r="G683" s="19"/>
    </row>
    <row r="684" spans="3:7" x14ac:dyDescent="0.45">
      <c r="C684" s="77"/>
      <c r="E684" s="78"/>
      <c r="F684" s="78"/>
      <c r="G684" s="79"/>
    </row>
    <row r="685" spans="3:7" x14ac:dyDescent="0.45">
      <c r="C685" s="80"/>
      <c r="E685" s="17"/>
      <c r="F685" s="17"/>
      <c r="G685" s="19"/>
    </row>
    <row r="686" spans="3:7" ht="18.600000000000001" thickBot="1" x14ac:dyDescent="0.5">
      <c r="C686" s="80"/>
      <c r="E686" s="17"/>
      <c r="F686" s="17"/>
      <c r="G686" s="19"/>
    </row>
    <row r="687" spans="3:7" x14ac:dyDescent="0.45">
      <c r="C687" s="77"/>
      <c r="E687" s="78"/>
      <c r="F687" s="78"/>
      <c r="G687" s="79"/>
    </row>
    <row r="688" spans="3:7" x14ac:dyDescent="0.45">
      <c r="C688" s="80"/>
      <c r="E688" s="17"/>
      <c r="F688" s="17"/>
      <c r="G688" s="19"/>
    </row>
    <row r="689" spans="3:7" ht="18.600000000000001" thickBot="1" x14ac:dyDescent="0.5">
      <c r="C689" s="80"/>
      <c r="E689" s="17"/>
      <c r="F689" s="17"/>
      <c r="G689" s="19"/>
    </row>
    <row r="690" spans="3:7" x14ac:dyDescent="0.45">
      <c r="C690" s="77"/>
      <c r="E690" s="78"/>
      <c r="F690" s="78"/>
      <c r="G690" s="79"/>
    </row>
    <row r="691" spans="3:7" x14ac:dyDescent="0.45">
      <c r="C691" s="80"/>
      <c r="E691" s="17"/>
      <c r="F691" s="17"/>
      <c r="G691" s="19"/>
    </row>
    <row r="692" spans="3:7" ht="18.600000000000001" thickBot="1" x14ac:dyDescent="0.5">
      <c r="C692" s="80"/>
      <c r="E692" s="17"/>
      <c r="F692" s="17"/>
      <c r="G692" s="19"/>
    </row>
    <row r="693" spans="3:7" x14ac:dyDescent="0.45">
      <c r="C693" s="77"/>
      <c r="E693" s="78"/>
      <c r="F693" s="78"/>
      <c r="G693" s="79"/>
    </row>
    <row r="694" spans="3:7" x14ac:dyDescent="0.45">
      <c r="C694" s="80"/>
      <c r="E694" s="17"/>
      <c r="F694" s="17"/>
      <c r="G694" s="19"/>
    </row>
    <row r="695" spans="3:7" ht="18.600000000000001" thickBot="1" x14ac:dyDescent="0.5">
      <c r="C695" s="80"/>
      <c r="E695" s="17"/>
      <c r="F695" s="17"/>
      <c r="G695" s="19"/>
    </row>
    <row r="696" spans="3:7" x14ac:dyDescent="0.45">
      <c r="C696" s="77"/>
      <c r="E696" s="78"/>
      <c r="F696" s="78"/>
      <c r="G696" s="79"/>
    </row>
    <row r="697" spans="3:7" x14ac:dyDescent="0.45">
      <c r="C697" s="80"/>
      <c r="E697" s="17"/>
      <c r="F697" s="17"/>
      <c r="G697" s="19"/>
    </row>
    <row r="698" spans="3:7" ht="18.600000000000001" thickBot="1" x14ac:dyDescent="0.5">
      <c r="C698" s="80"/>
      <c r="E698" s="17"/>
      <c r="F698" s="17"/>
      <c r="G698" s="19"/>
    </row>
    <row r="699" spans="3:7" x14ac:dyDescent="0.45">
      <c r="C699" s="77"/>
      <c r="E699" s="78"/>
      <c r="F699" s="78"/>
      <c r="G699" s="79"/>
    </row>
    <row r="700" spans="3:7" x14ac:dyDescent="0.45">
      <c r="C700" s="80"/>
      <c r="E700" s="17"/>
      <c r="F700" s="17"/>
      <c r="G700" s="19"/>
    </row>
    <row r="701" spans="3:7" ht="18.600000000000001" thickBot="1" x14ac:dyDescent="0.5">
      <c r="C701" s="80"/>
      <c r="E701" s="17"/>
      <c r="F701" s="17"/>
      <c r="G701" s="19"/>
    </row>
    <row r="702" spans="3:7" x14ac:dyDescent="0.45">
      <c r="C702" s="77"/>
      <c r="E702" s="78"/>
      <c r="F702" s="78"/>
      <c r="G702" s="79"/>
    </row>
    <row r="703" spans="3:7" x14ac:dyDescent="0.45">
      <c r="C703" s="80"/>
      <c r="E703" s="17"/>
      <c r="F703" s="17"/>
      <c r="G703" s="19"/>
    </row>
    <row r="704" spans="3:7" ht="18.600000000000001" thickBot="1" x14ac:dyDescent="0.5">
      <c r="C704" s="80"/>
      <c r="E704" s="17"/>
      <c r="F704" s="17"/>
      <c r="G704" s="19"/>
    </row>
    <row r="705" spans="3:7" x14ac:dyDescent="0.45">
      <c r="C705" s="77"/>
      <c r="E705" s="78"/>
      <c r="F705" s="78"/>
      <c r="G705" s="79"/>
    </row>
    <row r="706" spans="3:7" x14ac:dyDescent="0.45">
      <c r="C706" s="80"/>
      <c r="E706" s="17"/>
      <c r="F706" s="17"/>
      <c r="G706" s="19"/>
    </row>
    <row r="707" spans="3:7" ht="18.600000000000001" thickBot="1" x14ac:dyDescent="0.5">
      <c r="C707" s="80"/>
      <c r="E707" s="17"/>
      <c r="F707" s="17"/>
      <c r="G707" s="19"/>
    </row>
    <row r="708" spans="3:7" x14ac:dyDescent="0.45">
      <c r="C708" s="77"/>
      <c r="E708" s="78"/>
      <c r="F708" s="78"/>
      <c r="G708" s="79"/>
    </row>
    <row r="709" spans="3:7" x14ac:dyDescent="0.45">
      <c r="C709" s="80"/>
      <c r="E709" s="17"/>
      <c r="F709" s="17"/>
      <c r="G709" s="19"/>
    </row>
    <row r="710" spans="3:7" ht="18.600000000000001" thickBot="1" x14ac:dyDescent="0.5">
      <c r="C710" s="80"/>
      <c r="E710" s="17"/>
      <c r="F710" s="17"/>
      <c r="G710" s="19"/>
    </row>
    <row r="711" spans="3:7" x14ac:dyDescent="0.45">
      <c r="C711" s="77"/>
      <c r="E711" s="78"/>
      <c r="F711" s="78"/>
      <c r="G711" s="79"/>
    </row>
    <row r="712" spans="3:7" x14ac:dyDescent="0.45">
      <c r="C712" s="80"/>
      <c r="E712" s="17"/>
      <c r="F712" s="17"/>
      <c r="G712" s="19"/>
    </row>
    <row r="713" spans="3:7" ht="18.600000000000001" thickBot="1" x14ac:dyDescent="0.5">
      <c r="C713" s="80"/>
      <c r="E713" s="17"/>
      <c r="F713" s="17"/>
      <c r="G713" s="19"/>
    </row>
    <row r="714" spans="3:7" x14ac:dyDescent="0.45">
      <c r="C714" s="77"/>
      <c r="E714" s="78"/>
      <c r="F714" s="78"/>
      <c r="G714" s="79"/>
    </row>
    <row r="715" spans="3:7" x14ac:dyDescent="0.45">
      <c r="C715" s="80"/>
      <c r="E715" s="17"/>
      <c r="F715" s="17"/>
      <c r="G715" s="19"/>
    </row>
    <row r="716" spans="3:7" ht="18.600000000000001" thickBot="1" x14ac:dyDescent="0.5">
      <c r="C716" s="80"/>
      <c r="E716" s="17"/>
      <c r="F716" s="17"/>
      <c r="G716" s="19"/>
    </row>
    <row r="717" spans="3:7" x14ac:dyDescent="0.45">
      <c r="C717" s="77"/>
      <c r="E717" s="78"/>
      <c r="F717" s="78"/>
      <c r="G717" s="79"/>
    </row>
    <row r="718" spans="3:7" x14ac:dyDescent="0.45">
      <c r="C718" s="80"/>
      <c r="E718" s="17"/>
      <c r="F718" s="17"/>
      <c r="G718" s="19"/>
    </row>
    <row r="719" spans="3:7" ht="18.600000000000001" thickBot="1" x14ac:dyDescent="0.5">
      <c r="C719" s="80"/>
      <c r="E719" s="17"/>
      <c r="F719" s="17"/>
      <c r="G719" s="19"/>
    </row>
    <row r="720" spans="3:7" x14ac:dyDescent="0.45">
      <c r="C720" s="77"/>
      <c r="E720" s="78"/>
      <c r="F720" s="78"/>
      <c r="G720" s="79"/>
    </row>
    <row r="721" spans="3:7" x14ac:dyDescent="0.45">
      <c r="C721" s="80"/>
      <c r="E721" s="17"/>
      <c r="F721" s="17"/>
      <c r="G721" s="19"/>
    </row>
    <row r="722" spans="3:7" ht="18.600000000000001" thickBot="1" x14ac:dyDescent="0.5">
      <c r="C722" s="80"/>
      <c r="E722" s="17"/>
      <c r="F722" s="17"/>
      <c r="G722" s="19"/>
    </row>
    <row r="723" spans="3:7" x14ac:dyDescent="0.45">
      <c r="C723" s="77"/>
      <c r="E723" s="78"/>
      <c r="F723" s="78"/>
      <c r="G723" s="79"/>
    </row>
    <row r="724" spans="3:7" x14ac:dyDescent="0.45">
      <c r="C724" s="80"/>
      <c r="E724" s="17"/>
      <c r="F724" s="17"/>
      <c r="G724" s="19"/>
    </row>
    <row r="725" spans="3:7" ht="18.600000000000001" thickBot="1" x14ac:dyDescent="0.5">
      <c r="C725" s="80"/>
      <c r="E725" s="17"/>
      <c r="F725" s="17"/>
      <c r="G725" s="19"/>
    </row>
    <row r="726" spans="3:7" x14ac:dyDescent="0.45">
      <c r="C726" s="77"/>
      <c r="E726" s="78"/>
      <c r="F726" s="78"/>
      <c r="G726" s="79"/>
    </row>
    <row r="727" spans="3:7" x14ac:dyDescent="0.45">
      <c r="C727" s="80"/>
      <c r="E727" s="17"/>
      <c r="F727" s="17"/>
      <c r="G727" s="19"/>
    </row>
    <row r="728" spans="3:7" ht="18.600000000000001" thickBot="1" x14ac:dyDescent="0.5">
      <c r="C728" s="80"/>
      <c r="E728" s="17"/>
      <c r="F728" s="17"/>
      <c r="G728" s="19"/>
    </row>
    <row r="729" spans="3:7" x14ac:dyDescent="0.45">
      <c r="C729" s="77"/>
      <c r="E729" s="78"/>
      <c r="F729" s="78"/>
      <c r="G729" s="79"/>
    </row>
    <row r="730" spans="3:7" x14ac:dyDescent="0.45">
      <c r="C730" s="80"/>
      <c r="E730" s="17"/>
      <c r="F730" s="17"/>
      <c r="G730" s="19"/>
    </row>
    <row r="731" spans="3:7" ht="18.600000000000001" thickBot="1" x14ac:dyDescent="0.5">
      <c r="C731" s="80"/>
      <c r="E731" s="17"/>
      <c r="F731" s="17"/>
      <c r="G731" s="19"/>
    </row>
    <row r="732" spans="3:7" x14ac:dyDescent="0.45">
      <c r="C732" s="77"/>
      <c r="E732" s="78"/>
      <c r="F732" s="78"/>
      <c r="G732" s="79"/>
    </row>
    <row r="733" spans="3:7" x14ac:dyDescent="0.45">
      <c r="C733" s="80"/>
      <c r="E733" s="17"/>
      <c r="F733" s="17"/>
      <c r="G733" s="19"/>
    </row>
    <row r="734" spans="3:7" ht="18.600000000000001" thickBot="1" x14ac:dyDescent="0.5">
      <c r="C734" s="80"/>
      <c r="E734" s="17"/>
      <c r="F734" s="17"/>
      <c r="G734" s="19"/>
    </row>
    <row r="735" spans="3:7" x14ac:dyDescent="0.45">
      <c r="C735" s="77"/>
      <c r="E735" s="78"/>
      <c r="F735" s="78"/>
      <c r="G735" s="79"/>
    </row>
    <row r="736" spans="3:7" x14ac:dyDescent="0.45">
      <c r="C736" s="80"/>
      <c r="E736" s="17"/>
      <c r="F736" s="17"/>
      <c r="G736" s="19"/>
    </row>
    <row r="737" spans="3:7" ht="18.600000000000001" thickBot="1" x14ac:dyDescent="0.5">
      <c r="C737" s="80"/>
      <c r="E737" s="17"/>
      <c r="F737" s="17"/>
      <c r="G737" s="19"/>
    </row>
    <row r="738" spans="3:7" x14ac:dyDescent="0.45">
      <c r="C738" s="77"/>
      <c r="E738" s="78"/>
      <c r="F738" s="78"/>
      <c r="G738" s="79"/>
    </row>
    <row r="739" spans="3:7" x14ac:dyDescent="0.45">
      <c r="C739" s="80"/>
      <c r="E739" s="17"/>
      <c r="F739" s="17"/>
      <c r="G739" s="19"/>
    </row>
    <row r="740" spans="3:7" ht="18.600000000000001" thickBot="1" x14ac:dyDescent="0.5">
      <c r="C740" s="80"/>
      <c r="E740" s="17"/>
      <c r="F740" s="17"/>
      <c r="G740" s="19"/>
    </row>
    <row r="741" spans="3:7" x14ac:dyDescent="0.45">
      <c r="C741" s="77"/>
      <c r="E741" s="78"/>
      <c r="F741" s="78"/>
      <c r="G741" s="79"/>
    </row>
    <row r="742" spans="3:7" x14ac:dyDescent="0.45">
      <c r="C742" s="80"/>
      <c r="E742" s="17"/>
      <c r="F742" s="17"/>
      <c r="G742" s="19"/>
    </row>
    <row r="743" spans="3:7" ht="18.600000000000001" thickBot="1" x14ac:dyDescent="0.5">
      <c r="C743" s="80"/>
      <c r="E743" s="17"/>
      <c r="F743" s="17"/>
      <c r="G743" s="19"/>
    </row>
    <row r="744" spans="3:7" x14ac:dyDescent="0.45">
      <c r="C744" s="77"/>
      <c r="E744" s="78"/>
      <c r="F744" s="78"/>
      <c r="G744" s="79"/>
    </row>
    <row r="745" spans="3:7" x14ac:dyDescent="0.45">
      <c r="C745" s="80"/>
      <c r="E745" s="17"/>
      <c r="F745" s="17"/>
      <c r="G745" s="19"/>
    </row>
    <row r="746" spans="3:7" ht="18.600000000000001" thickBot="1" x14ac:dyDescent="0.5">
      <c r="C746" s="80"/>
      <c r="E746" s="17"/>
      <c r="F746" s="17"/>
      <c r="G746" s="19"/>
    </row>
    <row r="747" spans="3:7" x14ac:dyDescent="0.45">
      <c r="C747" s="77"/>
      <c r="E747" s="78"/>
      <c r="F747" s="78"/>
      <c r="G747" s="79"/>
    </row>
    <row r="748" spans="3:7" x14ac:dyDescent="0.45">
      <c r="C748" s="80"/>
      <c r="E748" s="17"/>
      <c r="F748" s="17"/>
      <c r="G748" s="19"/>
    </row>
    <row r="749" spans="3:7" ht="18.600000000000001" thickBot="1" x14ac:dyDescent="0.5">
      <c r="C749" s="80"/>
      <c r="E749" s="17"/>
      <c r="F749" s="17"/>
      <c r="G749" s="19"/>
    </row>
    <row r="750" spans="3:7" x14ac:dyDescent="0.45">
      <c r="C750" s="77"/>
      <c r="E750" s="78"/>
      <c r="F750" s="78"/>
      <c r="G750" s="79"/>
    </row>
    <row r="751" spans="3:7" x14ac:dyDescent="0.45">
      <c r="C751" s="80"/>
      <c r="E751" s="17"/>
      <c r="F751" s="17"/>
      <c r="G751" s="19"/>
    </row>
    <row r="752" spans="3:7" ht="18.600000000000001" thickBot="1" x14ac:dyDescent="0.5">
      <c r="C752" s="80"/>
      <c r="E752" s="17"/>
      <c r="F752" s="17"/>
      <c r="G752" s="19"/>
    </row>
    <row r="753" spans="3:7" x14ac:dyDescent="0.45">
      <c r="C753" s="77"/>
      <c r="E753" s="78"/>
      <c r="F753" s="78"/>
      <c r="G753" s="79"/>
    </row>
    <row r="754" spans="3:7" x14ac:dyDescent="0.45">
      <c r="C754" s="80"/>
      <c r="E754" s="17"/>
      <c r="F754" s="17"/>
      <c r="G754" s="19"/>
    </row>
    <row r="755" spans="3:7" ht="18.600000000000001" thickBot="1" x14ac:dyDescent="0.5">
      <c r="C755" s="80"/>
      <c r="E755" s="17"/>
      <c r="F755" s="17"/>
      <c r="G755" s="19"/>
    </row>
    <row r="756" spans="3:7" x14ac:dyDescent="0.45">
      <c r="C756" s="77"/>
      <c r="E756" s="78"/>
      <c r="F756" s="78"/>
      <c r="G756" s="79"/>
    </row>
    <row r="757" spans="3:7" x14ac:dyDescent="0.45">
      <c r="C757" s="80"/>
      <c r="E757" s="17"/>
      <c r="F757" s="17"/>
      <c r="G757" s="19"/>
    </row>
    <row r="758" spans="3:7" ht="18.600000000000001" thickBot="1" x14ac:dyDescent="0.5">
      <c r="C758" s="80"/>
      <c r="E758" s="17"/>
      <c r="F758" s="17"/>
      <c r="G758" s="19"/>
    </row>
    <row r="759" spans="3:7" x14ac:dyDescent="0.45">
      <c r="C759" s="77"/>
      <c r="E759" s="78"/>
      <c r="F759" s="78"/>
      <c r="G759" s="79"/>
    </row>
    <row r="760" spans="3:7" x14ac:dyDescent="0.45">
      <c r="C760" s="80"/>
      <c r="E760" s="17"/>
      <c r="F760" s="17"/>
      <c r="G760" s="19"/>
    </row>
    <row r="761" spans="3:7" ht="18.600000000000001" thickBot="1" x14ac:dyDescent="0.5">
      <c r="C761" s="80"/>
      <c r="E761" s="17"/>
      <c r="F761" s="17"/>
      <c r="G761" s="19"/>
    </row>
    <row r="762" spans="3:7" x14ac:dyDescent="0.45">
      <c r="C762" s="77"/>
      <c r="E762" s="78"/>
      <c r="F762" s="78"/>
      <c r="G762" s="79"/>
    </row>
    <row r="763" spans="3:7" x14ac:dyDescent="0.45">
      <c r="C763" s="80"/>
      <c r="E763" s="17"/>
      <c r="F763" s="17"/>
      <c r="G763" s="19"/>
    </row>
    <row r="764" spans="3:7" ht="18.600000000000001" thickBot="1" x14ac:dyDescent="0.5">
      <c r="C764" s="80"/>
      <c r="E764" s="17"/>
      <c r="F764" s="17"/>
      <c r="G764" s="19"/>
    </row>
    <row r="765" spans="3:7" x14ac:dyDescent="0.45">
      <c r="C765" s="77"/>
      <c r="E765" s="78"/>
      <c r="F765" s="78"/>
      <c r="G765" s="79"/>
    </row>
    <row r="766" spans="3:7" x14ac:dyDescent="0.45">
      <c r="C766" s="80"/>
      <c r="E766" s="17"/>
      <c r="F766" s="17"/>
      <c r="G766" s="19"/>
    </row>
    <row r="767" spans="3:7" ht="18.600000000000001" thickBot="1" x14ac:dyDescent="0.5">
      <c r="C767" s="80"/>
      <c r="E767" s="17"/>
      <c r="F767" s="17"/>
      <c r="G767" s="19"/>
    </row>
    <row r="768" spans="3:7" x14ac:dyDescent="0.45">
      <c r="C768" s="77"/>
      <c r="E768" s="78"/>
      <c r="F768" s="78"/>
      <c r="G768" s="79"/>
    </row>
    <row r="769" spans="3:7" x14ac:dyDescent="0.45">
      <c r="C769" s="80"/>
      <c r="E769" s="17"/>
      <c r="F769" s="17"/>
      <c r="G769" s="19"/>
    </row>
    <row r="770" spans="3:7" ht="18.600000000000001" thickBot="1" x14ac:dyDescent="0.5">
      <c r="C770" s="80"/>
      <c r="E770" s="17"/>
      <c r="F770" s="17"/>
      <c r="G770" s="19"/>
    </row>
    <row r="771" spans="3:7" x14ac:dyDescent="0.45">
      <c r="C771" s="77"/>
      <c r="E771" s="78"/>
      <c r="F771" s="78"/>
      <c r="G771" s="79"/>
    </row>
    <row r="772" spans="3:7" x14ac:dyDescent="0.45">
      <c r="C772" s="80"/>
      <c r="E772" s="17"/>
      <c r="F772" s="17"/>
      <c r="G772" s="19"/>
    </row>
    <row r="773" spans="3:7" ht="18.600000000000001" thickBot="1" x14ac:dyDescent="0.5">
      <c r="C773" s="80"/>
      <c r="E773" s="17"/>
      <c r="F773" s="17"/>
      <c r="G773" s="19"/>
    </row>
    <row r="774" spans="3:7" x14ac:dyDescent="0.45">
      <c r="C774" s="77"/>
      <c r="E774" s="78"/>
      <c r="F774" s="78"/>
      <c r="G774" s="79"/>
    </row>
    <row r="775" spans="3:7" x14ac:dyDescent="0.45">
      <c r="C775" s="80"/>
      <c r="E775" s="17"/>
      <c r="F775" s="17"/>
      <c r="G775" s="19"/>
    </row>
    <row r="776" spans="3:7" ht="18.600000000000001" thickBot="1" x14ac:dyDescent="0.5">
      <c r="C776" s="80"/>
      <c r="E776" s="17"/>
      <c r="F776" s="17"/>
      <c r="G776" s="19"/>
    </row>
    <row r="777" spans="3:7" x14ac:dyDescent="0.45">
      <c r="C777" s="77"/>
      <c r="E777" s="78"/>
      <c r="F777" s="78"/>
      <c r="G777" s="79"/>
    </row>
    <row r="778" spans="3:7" x14ac:dyDescent="0.45">
      <c r="C778" s="80"/>
      <c r="E778" s="17"/>
      <c r="F778" s="17"/>
      <c r="G778" s="19"/>
    </row>
    <row r="779" spans="3:7" ht="18.600000000000001" thickBot="1" x14ac:dyDescent="0.5">
      <c r="C779" s="80"/>
      <c r="E779" s="17"/>
      <c r="F779" s="17"/>
      <c r="G779" s="19"/>
    </row>
    <row r="780" spans="3:7" x14ac:dyDescent="0.45">
      <c r="C780" s="77"/>
      <c r="E780" s="78"/>
      <c r="F780" s="78"/>
      <c r="G780" s="79"/>
    </row>
    <row r="781" spans="3:7" x14ac:dyDescent="0.45">
      <c r="C781" s="80"/>
      <c r="E781" s="17"/>
      <c r="F781" s="17"/>
      <c r="G781" s="19"/>
    </row>
    <row r="782" spans="3:7" ht="18.600000000000001" thickBot="1" x14ac:dyDescent="0.5">
      <c r="C782" s="80"/>
      <c r="E782" s="17"/>
      <c r="F782" s="17"/>
      <c r="G782" s="19"/>
    </row>
    <row r="783" spans="3:7" x14ac:dyDescent="0.45">
      <c r="C783" s="77"/>
      <c r="E783" s="78"/>
      <c r="F783" s="78"/>
      <c r="G783" s="79"/>
    </row>
    <row r="784" spans="3:7" x14ac:dyDescent="0.45">
      <c r="C784" s="80"/>
      <c r="E784" s="17"/>
      <c r="F784" s="17"/>
      <c r="G784" s="19"/>
    </row>
    <row r="785" spans="3:7" ht="18.600000000000001" thickBot="1" x14ac:dyDescent="0.5">
      <c r="C785" s="80"/>
      <c r="E785" s="17"/>
      <c r="F785" s="17"/>
      <c r="G785" s="19"/>
    </row>
    <row r="786" spans="3:7" x14ac:dyDescent="0.45">
      <c r="C786" s="77"/>
      <c r="E786" s="78"/>
      <c r="F786" s="78"/>
      <c r="G786" s="79"/>
    </row>
    <row r="787" spans="3:7" x14ac:dyDescent="0.45">
      <c r="C787" s="80"/>
      <c r="E787" s="17"/>
      <c r="F787" s="17"/>
      <c r="G787" s="19"/>
    </row>
    <row r="788" spans="3:7" ht="18.600000000000001" thickBot="1" x14ac:dyDescent="0.5">
      <c r="C788" s="80"/>
      <c r="E788" s="17"/>
      <c r="F788" s="17"/>
      <c r="G788" s="19"/>
    </row>
    <row r="789" spans="3:7" x14ac:dyDescent="0.45">
      <c r="C789" s="77"/>
      <c r="E789" s="78"/>
      <c r="F789" s="78"/>
      <c r="G789" s="79"/>
    </row>
    <row r="790" spans="3:7" x14ac:dyDescent="0.45">
      <c r="C790" s="80"/>
      <c r="E790" s="17"/>
      <c r="F790" s="17"/>
      <c r="G790" s="19"/>
    </row>
    <row r="791" spans="3:7" ht="18.600000000000001" thickBot="1" x14ac:dyDescent="0.5">
      <c r="C791" s="80"/>
      <c r="E791" s="17"/>
      <c r="F791" s="17"/>
      <c r="G791" s="19"/>
    </row>
    <row r="792" spans="3:7" x14ac:dyDescent="0.45">
      <c r="C792" s="77"/>
      <c r="E792" s="78"/>
      <c r="F792" s="78"/>
      <c r="G792" s="79"/>
    </row>
    <row r="793" spans="3:7" x14ac:dyDescent="0.45">
      <c r="C793" s="80"/>
      <c r="E793" s="17"/>
      <c r="F793" s="17"/>
      <c r="G793" s="19"/>
    </row>
    <row r="794" spans="3:7" ht="18.600000000000001" thickBot="1" x14ac:dyDescent="0.5">
      <c r="C794" s="80"/>
      <c r="E794" s="17"/>
      <c r="F794" s="17"/>
      <c r="G794" s="19"/>
    </row>
    <row r="795" spans="3:7" x14ac:dyDescent="0.45">
      <c r="C795" s="77"/>
      <c r="E795" s="78"/>
      <c r="F795" s="78"/>
      <c r="G795" s="79"/>
    </row>
    <row r="796" spans="3:7" x14ac:dyDescent="0.45">
      <c r="C796" s="80"/>
      <c r="E796" s="17"/>
      <c r="F796" s="17"/>
      <c r="G796" s="19"/>
    </row>
    <row r="797" spans="3:7" ht="18.600000000000001" thickBot="1" x14ac:dyDescent="0.5">
      <c r="C797" s="80"/>
      <c r="E797" s="17"/>
      <c r="F797" s="17"/>
      <c r="G797" s="19"/>
    </row>
    <row r="798" spans="3:7" x14ac:dyDescent="0.45">
      <c r="C798" s="77"/>
      <c r="E798" s="78"/>
      <c r="F798" s="78"/>
      <c r="G798" s="79"/>
    </row>
    <row r="799" spans="3:7" x14ac:dyDescent="0.45">
      <c r="C799" s="80"/>
      <c r="E799" s="17"/>
      <c r="F799" s="17"/>
      <c r="G799" s="19"/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Team1</vt:lpstr>
      <vt:lpstr>Team2</vt:lpstr>
      <vt:lpstr>Team1-2</vt:lpstr>
      <vt:lpstr>Team2-2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2023-11-03T05:33:48Z</dcterms:modified>
</cp:coreProperties>
</file>