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uma\Desktop\Ksimulation\docs\"/>
    </mc:Choice>
  </mc:AlternateContent>
  <xr:revisionPtr revIDLastSave="0" documentId="13_ncr:1_{98EAE039-0146-436C-B899-E1A1AD6D19FC}" xr6:coauthVersionLast="46" xr6:coauthVersionMax="46" xr10:uidLastSave="{00000000-0000-0000-0000-000000000000}"/>
  <bookViews>
    <workbookView xWindow="-108" yWindow="-108" windowWidth="23256" windowHeight="12576" xr2:uid="{B56CFB08-3319-4E04-93BD-A17BBE58B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Q35" i="1"/>
  <c r="P35" i="1"/>
  <c r="O35" i="1"/>
  <c r="M34" i="1"/>
  <c r="M33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R20" i="1"/>
  <c r="Q20" i="1"/>
  <c r="P20" i="1"/>
  <c r="D28" i="1"/>
  <c r="C28" i="1"/>
  <c r="B28" i="1"/>
  <c r="C33" i="1"/>
  <c r="C34" i="1"/>
  <c r="C32" i="1"/>
  <c r="E27" i="1"/>
  <c r="D27" i="1"/>
  <c r="C27" i="1"/>
  <c r="B22" i="1"/>
  <c r="B23" i="1"/>
  <c r="B21" i="1"/>
  <c r="J15" i="1"/>
  <c r="H15" i="1"/>
  <c r="C22" i="1" s="1"/>
  <c r="J17" i="1"/>
  <c r="H17" i="1"/>
  <c r="J16" i="1"/>
  <c r="H16" i="1"/>
  <c r="D22" i="1" s="1"/>
  <c r="J14" i="1" l="1"/>
  <c r="H14" i="1"/>
  <c r="J13" i="1"/>
  <c r="H13" i="1"/>
  <c r="J12" i="1"/>
  <c r="H12" i="1"/>
  <c r="H9" i="1"/>
  <c r="H11" i="1"/>
  <c r="J10" i="1"/>
  <c r="H10" i="1"/>
  <c r="J9" i="1"/>
  <c r="J4" i="1" l="1"/>
  <c r="J5" i="1"/>
  <c r="J6" i="1"/>
  <c r="J7" i="1"/>
  <c r="J8" i="1"/>
  <c r="J3" i="1"/>
  <c r="H4" i="1"/>
  <c r="D21" i="1" s="1"/>
  <c r="H5" i="1"/>
  <c r="H6" i="1"/>
  <c r="C23" i="1" s="1"/>
  <c r="H7" i="1"/>
  <c r="D23" i="1" s="1"/>
  <c r="H8" i="1"/>
  <c r="H3" i="1"/>
  <c r="C21" i="1" s="1"/>
</calcChain>
</file>

<file path=xl/sharedStrings.xml><?xml version="1.0" encoding="utf-8"?>
<sst xmlns="http://schemas.openxmlformats.org/spreadsheetml/2006/main" count="47" uniqueCount="27">
  <si>
    <t>ratio</t>
    <phoneticPr fontId="1"/>
  </si>
  <si>
    <t>立ち上がり[ns]</t>
    <rPh sb="0" eb="1">
      <t>タ</t>
    </rPh>
    <rPh sb="2" eb="3">
      <t>ア</t>
    </rPh>
    <phoneticPr fontId="1"/>
  </si>
  <si>
    <t>output[mV]</t>
    <phoneticPr fontId="1"/>
  </si>
  <si>
    <t>一つ隣</t>
    <rPh sb="0" eb="1">
      <t>ヒト</t>
    </rPh>
    <rPh sb="2" eb="3">
      <t>トナリ</t>
    </rPh>
    <phoneticPr fontId="1"/>
  </si>
  <si>
    <t>二つ隣</t>
    <rPh sb="0" eb="1">
      <t>フタ</t>
    </rPh>
    <rPh sb="2" eb="3">
      <t>トナリ</t>
    </rPh>
    <phoneticPr fontId="1"/>
  </si>
  <si>
    <t>1mm幅</t>
    <rPh sb="3" eb="4">
      <t>ハバ</t>
    </rPh>
    <phoneticPr fontId="1"/>
  </si>
  <si>
    <t>0.5mm幅</t>
    <rPh sb="5" eb="6">
      <t>ハバ</t>
    </rPh>
    <phoneticPr fontId="1"/>
  </si>
  <si>
    <t>2mm幅</t>
    <rPh sb="3" eb="4">
      <t>ハバ</t>
    </rPh>
    <phoneticPr fontId="1"/>
  </si>
  <si>
    <t>ディスクリ</t>
    <phoneticPr fontId="1"/>
  </si>
  <si>
    <t>probe comp</t>
    <phoneticPr fontId="1"/>
  </si>
  <si>
    <t>clock generator</t>
    <phoneticPr fontId="1"/>
  </si>
  <si>
    <t>input[mV]</t>
    <phoneticPr fontId="1"/>
  </si>
  <si>
    <t>測定不可</t>
    <rPh sb="0" eb="2">
      <t>ソクテイ</t>
    </rPh>
    <rPh sb="2" eb="4">
      <t>フカ</t>
    </rPh>
    <phoneticPr fontId="1"/>
  </si>
  <si>
    <t>備考</t>
    <rPh sb="0" eb="2">
      <t>ビコウ</t>
    </rPh>
    <phoneticPr fontId="1"/>
  </si>
  <si>
    <t>なし</t>
    <phoneticPr fontId="1"/>
  </si>
  <si>
    <t>図り直し</t>
    <rPh sb="0" eb="1">
      <t>ハカ</t>
    </rPh>
    <rPh sb="2" eb="3">
      <t>ナオ</t>
    </rPh>
    <phoneticPr fontId="1"/>
  </si>
  <si>
    <t>立ち上がり[ns]</t>
    <rPh sb="0" eb="1">
      <t>タ</t>
    </rPh>
    <rPh sb="2" eb="3">
      <t>ア</t>
    </rPh>
    <phoneticPr fontId="1"/>
  </si>
  <si>
    <t>1mm</t>
    <phoneticPr fontId="1"/>
  </si>
  <si>
    <t>一つ隣</t>
    <rPh sb="0" eb="1">
      <t>ヒト</t>
    </rPh>
    <rPh sb="2" eb="3">
      <t>トナリ</t>
    </rPh>
    <phoneticPr fontId="1"/>
  </si>
  <si>
    <t>0.5mm</t>
    <phoneticPr fontId="1"/>
  </si>
  <si>
    <t>2.0mm</t>
    <phoneticPr fontId="1"/>
  </si>
  <si>
    <t>1mm</t>
  </si>
  <si>
    <t>0.5mm</t>
  </si>
  <si>
    <t>2.0mm</t>
  </si>
  <si>
    <t>1mm</t>
    <phoneticPr fontId="1"/>
  </si>
  <si>
    <t>0.5mm</t>
    <phoneticPr fontId="1"/>
  </si>
  <si>
    <t>2mmm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</si>
</sst>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_ "/>
    <numFmt numFmtId="177" formatCode="0.00_ "/>
    <numFmt numFmtId="178" formatCode="0.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Sheet1!$B$21:$B$23</c:f>
              <c:numCache>
                <c:formatCode>0.00_ </c:formatCode>
                <c:ptCount val="3"/>
                <c:pt idx="0">
                  <c:v>2.58</c:v>
                </c:pt>
                <c:pt idx="1">
                  <c:v>13</c:v>
                </c:pt>
                <c:pt idx="2">
                  <c:v>79.2</c:v>
                </c:pt>
              </c:numCache>
            </c:numRef>
          </c:xVal>
          <c:yVal>
            <c:numRef>
              <c:f>Sheet1!$C$21:$C$23</c:f>
              <c:numCache>
                <c:formatCode>0.000_ </c:formatCode>
                <c:ptCount val="3"/>
                <c:pt idx="0">
                  <c:v>0.23529411764705882</c:v>
                </c:pt>
                <c:pt idx="1">
                  <c:v>0.19792746113989637</c:v>
                </c:pt>
                <c:pt idx="2">
                  <c:v>0.19272727272727272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C-4F49-AB23-2A6554307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82640"/>
        <c:axId val="322382968"/>
      </c:scatterChart>
      <c:valAx>
        <c:axId val="3223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382968"/>
        <c:crosses val="autoZero"/>
        <c:crossBetween val="midCat"/>
      </c:valAx>
      <c:valAx>
        <c:axId val="3223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3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2.0mm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Sheet1!$B$21:$B$23</c:f>
              <c:numCache>
                <c:formatCode>0.00_ </c:formatCode>
                <c:ptCount val="3"/>
                <c:pt idx="0">
                  <c:v>2.58</c:v>
                </c:pt>
                <c:pt idx="1">
                  <c:v>13</c:v>
                </c:pt>
                <c:pt idx="2">
                  <c:v>79.2</c:v>
                </c:pt>
              </c:numCache>
            </c:numRef>
          </c:xVal>
          <c:yVal>
            <c:numRef>
              <c:f>Sheet1!$E$21:$E$23</c:f>
              <c:numCache>
                <c:formatCode>0.0000000_ </c:formatCode>
                <c:ptCount val="3"/>
                <c:pt idx="0" formatCode="General">
                  <c:v>0.16470588235294117</c:v>
                </c:pt>
                <c:pt idx="1">
                  <c:v>0.2031413612565445</c:v>
                </c:pt>
                <c:pt idx="2" formatCode="General">
                  <c:v>0.10909090909090909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7-4E21-BE6E-A5E03072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93648"/>
        <c:axId val="556194960"/>
      </c:scatterChart>
      <c:valAx>
        <c:axId val="556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194960"/>
        <c:crosses val="autoZero"/>
        <c:crossBetween val="midCat"/>
      </c:valAx>
      <c:valAx>
        <c:axId val="5561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0.5mm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309711286089241E-4"/>
                  <c:y val="5.4094852726742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Sheet1!$B$21:$B$23</c:f>
              <c:numCache>
                <c:formatCode>0.00_ </c:formatCode>
                <c:ptCount val="3"/>
                <c:pt idx="0">
                  <c:v>2.58</c:v>
                </c:pt>
                <c:pt idx="1">
                  <c:v>13</c:v>
                </c:pt>
                <c:pt idx="2">
                  <c:v>79.2</c:v>
                </c:pt>
              </c:numCache>
            </c:numRef>
          </c:xVal>
          <c:yVal>
            <c:numRef>
              <c:f>Sheet1!$D$21:$D$23</c:f>
              <c:numCache>
                <c:formatCode>0.000_ </c:formatCode>
                <c:ptCount val="3"/>
                <c:pt idx="0">
                  <c:v>0.23529411764705882</c:v>
                </c:pt>
                <c:pt idx="1">
                  <c:v>0.24102564102564103</c:v>
                </c:pt>
                <c:pt idx="2">
                  <c:v>0.19272727272727272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E-4176-AD02-00A88E68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1392"/>
        <c:axId val="108781720"/>
      </c:scatterChart>
      <c:valAx>
        <c:axId val="1087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81720"/>
        <c:crosses val="autoZero"/>
        <c:crossBetween val="midCat"/>
      </c:valAx>
      <c:valAx>
        <c:axId val="10878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1mm</a:t>
            </a:r>
            <a:r>
              <a:rPr lang="ja-JP" altLang="ja-JP" sz="1400" b="0" i="0" u="none" strike="noStrike" baseline="0">
                <a:effectLst/>
              </a:rPr>
              <a:t>（周期）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931977252843393E-2"/>
                  <c:y val="0.13689814814814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Sheet1!$C$32:$C$34</c:f>
              <c:numCache>
                <c:formatCode>General</c:formatCode>
                <c:ptCount val="3"/>
                <c:pt idx="0">
                  <c:v>0.38759689922480617</c:v>
                </c:pt>
                <c:pt idx="1">
                  <c:v>7.6923076923076927E-2</c:v>
                </c:pt>
                <c:pt idx="2">
                  <c:v>1.2626262626262626E-2</c:v>
                </c:pt>
              </c:numCache>
            </c:numRef>
          </c:xVal>
          <c:yVal>
            <c:numRef>
              <c:f>Sheet1!$D$32:$D$34</c:f>
              <c:numCache>
                <c:formatCode>General</c:formatCode>
                <c:ptCount val="3"/>
                <c:pt idx="0">
                  <c:v>0.23529411764705882</c:v>
                </c:pt>
                <c:pt idx="1">
                  <c:v>0.19792746113989637</c:v>
                </c:pt>
                <c:pt idx="2">
                  <c:v>0.19272727272727272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5-4CC5-A65F-66952405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12408"/>
        <c:axId val="443315032"/>
      </c:scatterChart>
      <c:valAx>
        <c:axId val="4433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立ち上がり時間の逆数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(×10^9)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315032"/>
        <c:crosses val="autoZero"/>
        <c:crossBetween val="midCat"/>
      </c:valAx>
      <c:valAx>
        <c:axId val="4433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クロストークの割合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31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0.5mm</a:t>
            </a:r>
            <a:r>
              <a:rPr lang="ja-JP" altLang="ja-JP" sz="1400" b="0" i="0" u="none" strike="noStrike" baseline="0">
                <a:effectLst/>
              </a:rPr>
              <a:t>（周期）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783464566929129E-2"/>
                  <c:y val="0.24252369495479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Sheet1!$C$32:$C$34</c:f>
              <c:numCache>
                <c:formatCode>General</c:formatCode>
                <c:ptCount val="3"/>
                <c:pt idx="0">
                  <c:v>0.38759689922480617</c:v>
                </c:pt>
                <c:pt idx="1">
                  <c:v>7.6923076923076927E-2</c:v>
                </c:pt>
                <c:pt idx="2">
                  <c:v>1.2626262626262626E-2</c:v>
                </c:pt>
              </c:numCache>
            </c:numRef>
          </c:xVal>
          <c:yVal>
            <c:numRef>
              <c:f>Sheet1!$E$32:$E$34</c:f>
              <c:numCache>
                <c:formatCode>0.00_ </c:formatCode>
                <c:ptCount val="3"/>
                <c:pt idx="0">
                  <c:v>0.23529411764705882</c:v>
                </c:pt>
                <c:pt idx="1">
                  <c:v>0.24102564102564103</c:v>
                </c:pt>
                <c:pt idx="2">
                  <c:v>0.19272727272727272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C-4C2C-982D-4330664A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56912"/>
        <c:axId val="535050680"/>
      </c:scatterChart>
      <c:valAx>
        <c:axId val="5350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立ち上がり時間の逆数 </a:t>
                </a:r>
                <a:r>
                  <a:rPr lang="en-US" altLang="ja-JP"/>
                  <a:t>(×10^9)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050680"/>
        <c:crosses val="autoZero"/>
        <c:crossBetween val="midCat"/>
      </c:valAx>
      <c:valAx>
        <c:axId val="5350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クロストークの割合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0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2mm</a:t>
            </a:r>
            <a:r>
              <a:rPr lang="ja-JP" altLang="en-US"/>
              <a:t>（周期）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869641294838143E-2"/>
                  <c:y val="-0.20607028288130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Sheet1!$B$32:$B$34</c:f>
              <c:numCache>
                <c:formatCode>General</c:formatCode>
                <c:ptCount val="3"/>
                <c:pt idx="0">
                  <c:v>2.58</c:v>
                </c:pt>
                <c:pt idx="1">
                  <c:v>13</c:v>
                </c:pt>
                <c:pt idx="2">
                  <c:v>79.2</c:v>
                </c:pt>
              </c:numCache>
            </c:numRef>
          </c:xVal>
          <c:yVal>
            <c:numRef>
              <c:f>Sheet1!$F$32:$F$34</c:f>
              <c:numCache>
                <c:formatCode>General</c:formatCode>
                <c:ptCount val="3"/>
                <c:pt idx="0">
                  <c:v>0.16470588235294117</c:v>
                </c:pt>
                <c:pt idx="1">
                  <c:v>0.2031413612565445</c:v>
                </c:pt>
                <c:pt idx="2">
                  <c:v>0.10909090909090909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2-4088-839B-325E62F7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79376"/>
        <c:axId val="540573472"/>
      </c:scatterChart>
      <c:valAx>
        <c:axId val="5405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73472"/>
        <c:crosses val="autoZero"/>
        <c:crossBetween val="midCat"/>
      </c:valAx>
      <c:valAx>
        <c:axId val="5405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414394</xdr:colOff>
      <xdr:row>0</xdr:row>
      <xdr:rowOff>0</xdr:rowOff>
    </xdr:from>
    <xdr:to>
      <xdr:col>20</xdr:col>
      <xdr:colOff>277233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3FFA15-EBF3-4805-84EE-55B58604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496550</xdr:colOff>
      <xdr:row>3</xdr:row>
      <xdr:rowOff>125121</xdr:rowOff>
    </xdr:from>
    <xdr:to>
      <xdr:col>22</xdr:col>
      <xdr:colOff>353562</xdr:colOff>
      <xdr:row>15</xdr:row>
      <xdr:rowOff>125121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F0C40C2-9457-46C3-9F4E-FCF67A1E3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596155</xdr:colOff>
      <xdr:row>2</xdr:row>
      <xdr:rowOff>97331</xdr:rowOff>
    </xdr:from>
    <xdr:to>
      <xdr:col>17</xdr:col>
      <xdr:colOff>461684</xdr:colOff>
      <xdr:row>14</xdr:row>
      <xdr:rowOff>43543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EC7F666-F3A9-468F-8F26-27E00A8F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179293</xdr:colOff>
      <xdr:row>18</xdr:row>
      <xdr:rowOff>134471</xdr:rowOff>
    </xdr:from>
    <xdr:to>
      <xdr:col>11</xdr:col>
      <xdr:colOff>367552</xdr:colOff>
      <xdr:row>30</xdr:row>
      <xdr:rowOff>80682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9006E19-7A3D-48D5-8F18-463891C33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35859</xdr:colOff>
      <xdr:row>32</xdr:row>
      <xdr:rowOff>224119</xdr:rowOff>
    </xdr:from>
    <xdr:to>
      <xdr:col>11</xdr:col>
      <xdr:colOff>224118</xdr:colOff>
      <xdr:row>44</xdr:row>
      <xdr:rowOff>170330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B5B7856-EF12-49F6-A1C7-B146B6234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223476</xdr:colOff>
      <xdr:row>33</xdr:row>
      <xdr:rowOff>140874</xdr:rowOff>
    </xdr:from>
    <xdr:to>
      <xdr:col>5</xdr:col>
      <xdr:colOff>407254</xdr:colOff>
      <xdr:row>45</xdr:row>
      <xdr:rowOff>87085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D4D1AC4-70E9-4591-9A31-EB12F5BB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FF2A-26C0-4242-8E8B-5C3737B63B7C}">
  <dimension ref="B1:R35"/>
  <sheetViews>
    <sheetView tabSelected="1" topLeftCell="A13" zoomScale="70" zoomScaleNormal="70" workbookViewId="0">
      <selection activeCell="U34" sqref="U34"/>
    </sheetView>
  </sheetViews>
  <sheetFormatPr defaultRowHeight="18" x14ac:dyDescent="0.45"/>
  <cols>
    <col min="2" max="3" width="17.09765625" customWidth="1"/>
    <col min="4" max="4" width="14.5" style="2" customWidth="1"/>
    <col min="5" max="5" width="26.19921875" customWidth="1"/>
    <col min="6" max="6" width="13.09765625" customWidth="1"/>
    <col min="7" max="7" width="13" customWidth="1"/>
    <col min="8" max="8" width="10.5" style="1" bestFit="1" customWidth="1"/>
    <col min="9" max="9" width="14.69921875" customWidth="1"/>
    <col min="10" max="10" width="10.5" bestFit="1" customWidth="1"/>
    <col min="13" max="13" width="11.796875" bestFit="1" customWidth="1"/>
  </cols>
  <sheetData>
    <row r="1" spans="2:10" x14ac:dyDescent="0.45">
      <c r="G1" t="s">
        <v>3</v>
      </c>
      <c r="I1" t="s">
        <v>4</v>
      </c>
    </row>
    <row r="2" spans="2:10" x14ac:dyDescent="0.45">
      <c r="C2" t="s">
        <v>13</v>
      </c>
      <c r="D2" s="2" t="s">
        <v>1</v>
      </c>
      <c r="F2" t="s">
        <v>11</v>
      </c>
      <c r="G2" t="s">
        <v>2</v>
      </c>
      <c r="H2" s="1" t="s">
        <v>0</v>
      </c>
      <c r="I2" t="s">
        <v>2</v>
      </c>
      <c r="J2" s="1" t="s">
        <v>0</v>
      </c>
    </row>
    <row r="3" spans="2:10" x14ac:dyDescent="0.45">
      <c r="B3" t="s">
        <v>8</v>
      </c>
      <c r="D3" s="2">
        <v>2.58</v>
      </c>
      <c r="E3" t="s">
        <v>5</v>
      </c>
      <c r="F3">
        <v>1700</v>
      </c>
      <c r="G3">
        <v>400</v>
      </c>
      <c r="H3" s="1">
        <f>G3/(F3)</f>
        <v>0.23529411764705882</v>
      </c>
      <c r="I3">
        <v>200</v>
      </c>
      <c r="J3" s="1">
        <f>I3/(F3)</f>
        <v>0.11764705882352941</v>
      </c>
    </row>
    <row r="4" spans="2:10" x14ac:dyDescent="0.45">
      <c r="E4" t="s">
        <v>6</v>
      </c>
      <c r="F4">
        <v>1700</v>
      </c>
      <c r="G4">
        <v>400</v>
      </c>
      <c r="H4" s="1">
        <f t="shared" ref="H4:H11" si="0">G4/(F4)</f>
        <v>0.23529411764705882</v>
      </c>
      <c r="I4">
        <v>200</v>
      </c>
      <c r="J4" s="1">
        <f t="shared" ref="J4:J10" si="1">I4/(F4)</f>
        <v>0.11764705882352941</v>
      </c>
    </row>
    <row r="5" spans="2:10" x14ac:dyDescent="0.45">
      <c r="E5" t="s">
        <v>7</v>
      </c>
      <c r="F5">
        <v>1700</v>
      </c>
      <c r="G5">
        <v>280</v>
      </c>
      <c r="H5" s="1">
        <f t="shared" si="0"/>
        <v>0.16470588235294117</v>
      </c>
      <c r="I5">
        <v>120</v>
      </c>
      <c r="J5" s="1">
        <f t="shared" si="1"/>
        <v>7.0588235294117646E-2</v>
      </c>
    </row>
    <row r="6" spans="2:10" x14ac:dyDescent="0.45">
      <c r="B6" t="s">
        <v>9</v>
      </c>
      <c r="D6" s="2">
        <v>79.2</v>
      </c>
      <c r="E6" t="s">
        <v>5</v>
      </c>
      <c r="F6">
        <v>5500</v>
      </c>
      <c r="G6">
        <v>1060</v>
      </c>
      <c r="H6" s="1">
        <f t="shared" si="0"/>
        <v>0.19272727272727272</v>
      </c>
      <c r="I6">
        <v>290</v>
      </c>
      <c r="J6" s="1">
        <f t="shared" si="1"/>
        <v>5.2727272727272727E-2</v>
      </c>
    </row>
    <row r="7" spans="2:10" x14ac:dyDescent="0.45">
      <c r="E7" t="s">
        <v>6</v>
      </c>
      <c r="F7">
        <v>5500</v>
      </c>
      <c r="G7">
        <v>1060</v>
      </c>
      <c r="H7" s="1">
        <f t="shared" si="0"/>
        <v>0.19272727272727272</v>
      </c>
      <c r="I7">
        <v>600</v>
      </c>
      <c r="J7" s="1">
        <f t="shared" si="1"/>
        <v>0.10909090909090909</v>
      </c>
    </row>
    <row r="8" spans="2:10" x14ac:dyDescent="0.45">
      <c r="E8" t="s">
        <v>7</v>
      </c>
      <c r="F8">
        <v>5500</v>
      </c>
      <c r="G8">
        <v>600</v>
      </c>
      <c r="H8" s="1">
        <f t="shared" si="0"/>
        <v>0.10909090909090909</v>
      </c>
      <c r="I8">
        <v>220</v>
      </c>
      <c r="J8" s="1">
        <f t="shared" si="1"/>
        <v>0.04</v>
      </c>
    </row>
    <row r="9" spans="2:10" x14ac:dyDescent="0.45">
      <c r="B9" t="s">
        <v>10</v>
      </c>
      <c r="D9" s="2">
        <v>14</v>
      </c>
      <c r="E9" t="s">
        <v>5</v>
      </c>
      <c r="F9">
        <v>244</v>
      </c>
      <c r="G9">
        <v>56</v>
      </c>
      <c r="H9" s="1">
        <f>G9/(F9)</f>
        <v>0.22950819672131148</v>
      </c>
      <c r="I9">
        <v>50</v>
      </c>
      <c r="J9" s="1">
        <f t="shared" si="1"/>
        <v>0.20491803278688525</v>
      </c>
    </row>
    <row r="10" spans="2:10" x14ac:dyDescent="0.45">
      <c r="E10" t="s">
        <v>6</v>
      </c>
      <c r="F10">
        <v>244</v>
      </c>
      <c r="G10">
        <v>48</v>
      </c>
      <c r="H10" s="1">
        <f t="shared" si="0"/>
        <v>0.19672131147540983</v>
      </c>
      <c r="I10">
        <v>30</v>
      </c>
      <c r="J10" s="1">
        <f t="shared" si="1"/>
        <v>0.12295081967213115</v>
      </c>
    </row>
    <row r="11" spans="2:10" x14ac:dyDescent="0.45">
      <c r="E11" t="s">
        <v>7</v>
      </c>
      <c r="F11">
        <v>244</v>
      </c>
      <c r="G11">
        <v>42</v>
      </c>
      <c r="H11" s="1">
        <f t="shared" si="0"/>
        <v>0.1721311475409836</v>
      </c>
      <c r="I11" t="s">
        <v>12</v>
      </c>
    </row>
    <row r="12" spans="2:10" x14ac:dyDescent="0.45">
      <c r="C12" t="s">
        <v>14</v>
      </c>
      <c r="D12" s="2">
        <v>12.5</v>
      </c>
      <c r="E12" t="s">
        <v>5</v>
      </c>
      <c r="F12">
        <v>2940</v>
      </c>
      <c r="G12">
        <v>628</v>
      </c>
      <c r="H12" s="1">
        <f>G12/(F12)</f>
        <v>0.21360544217687075</v>
      </c>
      <c r="I12">
        <v>336</v>
      </c>
      <c r="J12" s="1">
        <f t="shared" ref="J12:J15" si="2">I12/(F12)</f>
        <v>0.11428571428571428</v>
      </c>
    </row>
    <row r="13" spans="2:10" x14ac:dyDescent="0.45">
      <c r="E13" t="s">
        <v>6</v>
      </c>
      <c r="F13">
        <v>2940</v>
      </c>
      <c r="G13">
        <v>592</v>
      </c>
      <c r="H13" s="1">
        <f>G13/(F13)</f>
        <v>0.20136054421768707</v>
      </c>
      <c r="I13">
        <v>344</v>
      </c>
      <c r="J13" s="1">
        <f t="shared" si="2"/>
        <v>0.11700680272108843</v>
      </c>
    </row>
    <row r="14" spans="2:10" x14ac:dyDescent="0.45">
      <c r="E14" t="s">
        <v>7</v>
      </c>
      <c r="F14">
        <v>2940</v>
      </c>
      <c r="G14">
        <v>580</v>
      </c>
      <c r="H14" s="1">
        <f t="shared" ref="H14:H15" si="3">G14/(F14)</f>
        <v>0.19727891156462585</v>
      </c>
      <c r="I14">
        <v>312</v>
      </c>
      <c r="J14" s="1">
        <f t="shared" si="2"/>
        <v>0.10612244897959183</v>
      </c>
    </row>
    <row r="15" spans="2:10" x14ac:dyDescent="0.45">
      <c r="C15" t="s">
        <v>15</v>
      </c>
      <c r="D15" s="2">
        <v>13</v>
      </c>
      <c r="E15" t="s">
        <v>5</v>
      </c>
      <c r="F15">
        <v>3860</v>
      </c>
      <c r="G15">
        <v>764</v>
      </c>
      <c r="H15" s="1">
        <f t="shared" si="3"/>
        <v>0.19792746113989637</v>
      </c>
      <c r="I15">
        <v>468</v>
      </c>
      <c r="J15" s="1">
        <f t="shared" si="2"/>
        <v>0.12124352331606218</v>
      </c>
    </row>
    <row r="16" spans="2:10" x14ac:dyDescent="0.45">
      <c r="E16" t="s">
        <v>6</v>
      </c>
      <c r="F16">
        <v>3900</v>
      </c>
      <c r="G16">
        <v>940</v>
      </c>
      <c r="H16" s="1">
        <f>G16/(F16)</f>
        <v>0.24102564102564103</v>
      </c>
      <c r="I16">
        <v>564</v>
      </c>
      <c r="J16" s="1">
        <f t="shared" ref="J16:J17" si="4">I16/(F16)</f>
        <v>0.14461538461538462</v>
      </c>
    </row>
    <row r="17" spans="2:18" x14ac:dyDescent="0.45">
      <c r="E17" t="s">
        <v>7</v>
      </c>
      <c r="F17">
        <v>3820</v>
      </c>
      <c r="G17">
        <v>776</v>
      </c>
      <c r="H17" s="1">
        <f t="shared" ref="H17" si="5">G17/(F17)</f>
        <v>0.2031413612565445</v>
      </c>
      <c r="I17">
        <v>410</v>
      </c>
      <c r="J17" s="1">
        <f t="shared" si="4"/>
        <v>0.10732984293193717</v>
      </c>
    </row>
    <row r="19" spans="2:18" x14ac:dyDescent="0.45">
      <c r="B19" t="s">
        <v>18</v>
      </c>
      <c r="P19" t="s">
        <v>25</v>
      </c>
      <c r="Q19" t="s">
        <v>24</v>
      </c>
      <c r="R19" t="s">
        <v>26</v>
      </c>
    </row>
    <row r="20" spans="2:18" x14ac:dyDescent="0.45">
      <c r="B20" s="3" t="s">
        <v>16</v>
      </c>
      <c r="C20" s="3" t="s">
        <v>17</v>
      </c>
      <c r="D20" s="4" t="s">
        <v>19</v>
      </c>
      <c r="E20" t="s">
        <v>20</v>
      </c>
      <c r="O20">
        <v>0.1</v>
      </c>
      <c r="P20">
        <f>0.0717*O20+0.2116</f>
        <v>0.21877000000000002</v>
      </c>
      <c r="Q20">
        <f>0.1157*O20+0.1903</f>
        <v>0.20186999999999999</v>
      </c>
      <c r="R20">
        <f>-0.001*O20+0.1897</f>
        <v>0.18960000000000002</v>
      </c>
    </row>
    <row r="21" spans="2:18" x14ac:dyDescent="0.45">
      <c r="B21" s="4">
        <f>D3</f>
        <v>2.58</v>
      </c>
      <c r="C21" s="5">
        <f>H3</f>
        <v>0.23529411764705882</v>
      </c>
      <c r="D21" s="5">
        <f>H4</f>
        <v>0.23529411764705882</v>
      </c>
      <c r="E21">
        <v>0.16470588235294117</v>
      </c>
      <c r="O21">
        <v>0.2</v>
      </c>
      <c r="P21">
        <f t="shared" ref="P21:P35" si="6">0.0717*O21+0.2116</f>
        <v>0.22594</v>
      </c>
      <c r="Q21">
        <f t="shared" ref="Q21:Q35" si="7">0.1157*O21+0.1903</f>
        <v>0.21343999999999999</v>
      </c>
      <c r="R21">
        <f t="shared" ref="R21:R35" si="8">-0.001*O21+0.1897</f>
        <v>0.1895</v>
      </c>
    </row>
    <row r="22" spans="2:18" x14ac:dyDescent="0.45">
      <c r="B22" s="4">
        <f>D15</f>
        <v>13</v>
      </c>
      <c r="C22" s="5">
        <f>H15</f>
        <v>0.19792746113989637</v>
      </c>
      <c r="D22" s="5">
        <f>H16</f>
        <v>0.24102564102564103</v>
      </c>
      <c r="E22" s="1">
        <v>0.2031413612565445</v>
      </c>
      <c r="O22">
        <v>0.3</v>
      </c>
      <c r="P22">
        <f t="shared" si="6"/>
        <v>0.23311000000000001</v>
      </c>
      <c r="Q22">
        <f t="shared" si="7"/>
        <v>0.22500999999999999</v>
      </c>
      <c r="R22">
        <f t="shared" si="8"/>
        <v>0.18940000000000001</v>
      </c>
    </row>
    <row r="23" spans="2:18" x14ac:dyDescent="0.45">
      <c r="B23" s="4">
        <f>D6</f>
        <v>79.2</v>
      </c>
      <c r="C23" s="5">
        <f>H6</f>
        <v>0.19272727272727272</v>
      </c>
      <c r="D23" s="5">
        <f>H7</f>
        <v>0.19272727272727272</v>
      </c>
      <c r="E23">
        <v>0.10909090909090909</v>
      </c>
      <c r="O23">
        <v>0.4</v>
      </c>
      <c r="P23">
        <f t="shared" si="6"/>
        <v>0.24028000000000002</v>
      </c>
      <c r="Q23">
        <f t="shared" si="7"/>
        <v>0.23658000000000001</v>
      </c>
      <c r="R23">
        <f t="shared" si="8"/>
        <v>0.1893</v>
      </c>
    </row>
    <row r="24" spans="2:18" x14ac:dyDescent="0.45">
      <c r="O24">
        <v>0.5</v>
      </c>
      <c r="P24">
        <f t="shared" si="6"/>
        <v>0.24745</v>
      </c>
      <c r="Q24">
        <f t="shared" si="7"/>
        <v>0.24814999999999998</v>
      </c>
      <c r="R24">
        <f t="shared" si="8"/>
        <v>0.18920000000000001</v>
      </c>
    </row>
    <row r="25" spans="2:18" x14ac:dyDescent="0.45">
      <c r="O25">
        <v>0.6</v>
      </c>
      <c r="P25">
        <f t="shared" si="6"/>
        <v>0.25462000000000001</v>
      </c>
      <c r="Q25">
        <f t="shared" si="7"/>
        <v>0.25972000000000001</v>
      </c>
      <c r="R25">
        <f t="shared" si="8"/>
        <v>0.18910000000000002</v>
      </c>
    </row>
    <row r="26" spans="2:18" x14ac:dyDescent="0.45">
      <c r="B26" t="s">
        <v>1</v>
      </c>
      <c r="C26" t="s">
        <v>17</v>
      </c>
      <c r="D26" s="2" t="s">
        <v>19</v>
      </c>
      <c r="E26" t="s">
        <v>20</v>
      </c>
      <c r="O26">
        <v>0.7</v>
      </c>
      <c r="P26">
        <f t="shared" si="6"/>
        <v>0.26179000000000002</v>
      </c>
      <c r="Q26">
        <f t="shared" si="7"/>
        <v>0.27128999999999998</v>
      </c>
      <c r="R26">
        <f t="shared" si="8"/>
        <v>0.189</v>
      </c>
    </row>
    <row r="27" spans="2:18" x14ac:dyDescent="0.45">
      <c r="B27">
        <v>0.6</v>
      </c>
      <c r="C27">
        <f>-0.0004*B27+0.2208</f>
        <v>0.22056000000000001</v>
      </c>
      <c r="D27" s="2">
        <f>-0.0006*B27+0.2425</f>
        <v>0.24213999999999999</v>
      </c>
      <c r="E27">
        <f>-0.001*B27+0.1897</f>
        <v>0.18910000000000002</v>
      </c>
      <c r="O27">
        <v>0.8</v>
      </c>
      <c r="P27">
        <f t="shared" si="6"/>
        <v>0.26896000000000003</v>
      </c>
      <c r="Q27">
        <f t="shared" si="7"/>
        <v>0.28286</v>
      </c>
      <c r="R27">
        <f t="shared" si="8"/>
        <v>0.18890000000000001</v>
      </c>
    </row>
    <row r="28" spans="2:18" x14ac:dyDescent="0.45">
      <c r="B28">
        <f>1/B27</f>
        <v>1.6666666666666667</v>
      </c>
      <c r="C28">
        <f>0.1157*B28+0.1903</f>
        <v>0.38313333333333333</v>
      </c>
      <c r="D28" s="2">
        <f>0.0717*B28+0.2116</f>
        <v>0.33110000000000001</v>
      </c>
      <c r="O28">
        <v>0.9</v>
      </c>
      <c r="P28">
        <f t="shared" si="6"/>
        <v>0.27612999999999999</v>
      </c>
      <c r="Q28">
        <f t="shared" si="7"/>
        <v>0.29442999999999997</v>
      </c>
      <c r="R28">
        <f t="shared" si="8"/>
        <v>0.1888</v>
      </c>
    </row>
    <row r="29" spans="2:18" x14ac:dyDescent="0.45">
      <c r="O29">
        <v>1</v>
      </c>
      <c r="P29">
        <f t="shared" si="6"/>
        <v>0.2833</v>
      </c>
      <c r="Q29">
        <f t="shared" si="7"/>
        <v>0.30599999999999999</v>
      </c>
      <c r="R29">
        <f t="shared" si="8"/>
        <v>0.18870000000000001</v>
      </c>
    </row>
    <row r="30" spans="2:18" x14ac:dyDescent="0.45">
      <c r="B30" t="s">
        <v>3</v>
      </c>
      <c r="O30">
        <v>1.1000000000000001</v>
      </c>
      <c r="P30">
        <f t="shared" si="6"/>
        <v>0.29047000000000001</v>
      </c>
      <c r="Q30">
        <f t="shared" si="7"/>
        <v>0.31757000000000002</v>
      </c>
      <c r="R30">
        <f t="shared" si="8"/>
        <v>0.18860000000000002</v>
      </c>
    </row>
    <row r="31" spans="2:18" x14ac:dyDescent="0.45">
      <c r="B31" t="s">
        <v>1</v>
      </c>
      <c r="D31" t="s">
        <v>21</v>
      </c>
      <c r="E31" s="2" t="s">
        <v>22</v>
      </c>
      <c r="F31" t="s">
        <v>23</v>
      </c>
      <c r="O31">
        <v>1.2</v>
      </c>
      <c r="P31">
        <f t="shared" si="6"/>
        <v>0.29764000000000002</v>
      </c>
      <c r="Q31">
        <f t="shared" si="7"/>
        <v>0.32913999999999999</v>
      </c>
      <c r="R31">
        <f t="shared" si="8"/>
        <v>0.1885</v>
      </c>
    </row>
    <row r="32" spans="2:18" x14ac:dyDescent="0.45">
      <c r="B32">
        <v>2.58</v>
      </c>
      <c r="C32">
        <f>1/B32</f>
        <v>0.38759689922480617</v>
      </c>
      <c r="D32">
        <v>0.23529411764705882</v>
      </c>
      <c r="E32" s="2">
        <v>0.23529411764705882</v>
      </c>
      <c r="F32">
        <v>0.16470588235294117</v>
      </c>
      <c r="O32">
        <v>1.3</v>
      </c>
      <c r="P32">
        <f t="shared" si="6"/>
        <v>0.30481000000000003</v>
      </c>
      <c r="Q32">
        <f t="shared" si="7"/>
        <v>0.34070999999999996</v>
      </c>
      <c r="R32">
        <f t="shared" si="8"/>
        <v>0.18840000000000001</v>
      </c>
    </row>
    <row r="33" spans="2:18" x14ac:dyDescent="0.45">
      <c r="B33">
        <v>13</v>
      </c>
      <c r="C33">
        <f t="shared" ref="C33:C34" si="9">1/B33</f>
        <v>7.6923076923076927E-2</v>
      </c>
      <c r="D33">
        <v>0.19792746113989637</v>
      </c>
      <c r="E33" s="2">
        <v>0.24102564102564103</v>
      </c>
      <c r="F33">
        <v>0.2031413612565445</v>
      </c>
      <c r="M33">
        <f>0.6/1000000000</f>
        <v>6E-10</v>
      </c>
      <c r="O33">
        <v>1.4</v>
      </c>
      <c r="P33">
        <f t="shared" si="6"/>
        <v>0.31198000000000004</v>
      </c>
      <c r="Q33">
        <f t="shared" si="7"/>
        <v>0.35227999999999998</v>
      </c>
      <c r="R33">
        <f t="shared" si="8"/>
        <v>0.1883</v>
      </c>
    </row>
    <row r="34" spans="2:18" x14ac:dyDescent="0.45">
      <c r="B34">
        <v>79.2</v>
      </c>
      <c r="C34">
        <f t="shared" si="9"/>
        <v>1.2626262626262626E-2</v>
      </c>
      <c r="D34">
        <v>0.19272727272727272</v>
      </c>
      <c r="E34" s="2">
        <v>0.19272727272727272</v>
      </c>
      <c r="F34">
        <v>0.10909090909090909</v>
      </c>
      <c r="M34">
        <f>1/M33</f>
        <v>1666666666.6666667</v>
      </c>
      <c r="O34">
        <v>1.5</v>
      </c>
      <c r="P34">
        <f t="shared" si="6"/>
        <v>0.31915000000000004</v>
      </c>
      <c r="Q34">
        <f t="shared" si="7"/>
        <v>0.36385000000000001</v>
      </c>
      <c r="R34">
        <f t="shared" si="8"/>
        <v>0.18820000000000001</v>
      </c>
    </row>
    <row r="35" spans="2:18" x14ac:dyDescent="0.45">
      <c r="O35">
        <f>M34/1000000000</f>
        <v>1.6666666666666667</v>
      </c>
      <c r="P35">
        <f t="shared" si="6"/>
        <v>0.33110000000000001</v>
      </c>
      <c r="Q35">
        <f t="shared" si="7"/>
        <v>0.38313333333333333</v>
      </c>
      <c r="R35">
        <f t="shared" si="8"/>
        <v>0.18803333333333333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Fuuma</cp:lastModifiedBy>
  <dcterms:created xsi:type="dcterms:W3CDTF">2021-01-17T06:23:07Z</dcterms:created>
  <dcterms:modified xsi:type="dcterms:W3CDTF">2021-05-07T09:50:38Z</dcterms:modified>
</cp:coreProperties>
</file>