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local\課\市民課\庶務・年金係\31_住基統計\50_オープンデータ\公表データ\令和4年\"/>
    </mc:Choice>
  </mc:AlternateContent>
  <bookViews>
    <workbookView xWindow="90" yWindow="45" windowWidth="13125" windowHeight="7530" tabRatio="677"/>
  </bookViews>
  <sheets>
    <sheet name="1201" sheetId="18" r:id="rId1"/>
    <sheet name="1101" sheetId="19" r:id="rId2"/>
    <sheet name="1001" sheetId="20" r:id="rId3"/>
    <sheet name="0901" sheetId="21" r:id="rId4"/>
    <sheet name="0801" sheetId="22" r:id="rId5"/>
    <sheet name="0701" sheetId="23" r:id="rId6"/>
    <sheet name="0601" sheetId="24" r:id="rId7"/>
    <sheet name="0501" sheetId="25" r:id="rId8"/>
    <sheet name="0401" sheetId="13" r:id="rId9"/>
    <sheet name="0301" sheetId="15" r:id="rId10"/>
    <sheet name="0201" sheetId="16" r:id="rId11"/>
    <sheet name="0101" sheetId="17" r:id="rId12"/>
  </sheets>
  <definedNames>
    <definedName name="_AB6020" localSheetId="11">'0101'!$A$3:$F$77</definedName>
    <definedName name="_AB6020" localSheetId="10">'0201'!$A$3:$F$77</definedName>
    <definedName name="_AB6020" localSheetId="9">'0301'!$A$3:$F$77</definedName>
    <definedName name="_AB6020" localSheetId="8">'0401'!$A$3:$F$70</definedName>
    <definedName name="_AB6020" localSheetId="7">'0501'!$A$3:$F$77</definedName>
    <definedName name="_AB6020" localSheetId="6">'0601'!$A$3:$F$77</definedName>
    <definedName name="_AB6020" localSheetId="5">'0701'!$A$3:$F$77</definedName>
    <definedName name="_AB6020" localSheetId="4">'0801'!$A$3:$F$77</definedName>
    <definedName name="_AB6020" localSheetId="3">'0901'!$A$3:$F$71</definedName>
    <definedName name="_AB6020" localSheetId="2">'1001'!$A$3:$F$77</definedName>
    <definedName name="_AB6020" localSheetId="1">'1101'!$A$3:$F$77</definedName>
    <definedName name="_AB6020" localSheetId="0">'1201'!$A$3:$F$77</definedName>
    <definedName name="_AB6020">#REF!</definedName>
    <definedName name="_xlnm.Print_Area" localSheetId="11">'0101'!$A$1:$M$45</definedName>
    <definedName name="_xlnm.Print_Area" localSheetId="10">'0201'!$A$1:$M$45</definedName>
    <definedName name="_xlnm.Print_Area" localSheetId="9">'0301'!$A$1:$M$45</definedName>
    <definedName name="_xlnm.Print_Area" localSheetId="8">'0401'!$A$1:$M$45</definedName>
    <definedName name="_xlnm.Print_Area" localSheetId="6">'0601'!$A$1:$M$45</definedName>
    <definedName name="_xlnm.Print_Area" localSheetId="5">'0701'!$A$1:$M$45</definedName>
    <definedName name="_xlnm.Print_Area" localSheetId="3">'0901'!$A$1:$M$44</definedName>
    <definedName name="_xlnm.Print_Area" localSheetId="0">'1201'!$A$1:$M$44</definedName>
  </definedNames>
  <calcPr calcId="162913"/>
</workbook>
</file>

<file path=xl/calcChain.xml><?xml version="1.0" encoding="utf-8"?>
<calcChain xmlns="http://schemas.openxmlformats.org/spreadsheetml/2006/main">
  <c r="L41" i="18" l="1"/>
  <c r="L39" i="19" l="1"/>
  <c r="K41" i="20" l="1"/>
  <c r="J41" i="20"/>
  <c r="J37" i="20"/>
  <c r="I41" i="20"/>
  <c r="K39" i="20"/>
  <c r="J39" i="20"/>
  <c r="I39" i="20"/>
  <c r="K41" i="21" l="1"/>
  <c r="J41" i="21"/>
  <c r="I41" i="21"/>
  <c r="J39" i="21" l="1"/>
  <c r="K39" i="21"/>
  <c r="I39" i="21"/>
  <c r="L39" i="21"/>
  <c r="K41" i="22" l="1"/>
  <c r="J41" i="22"/>
  <c r="I41" i="22"/>
  <c r="I39" i="22"/>
  <c r="J39" i="22"/>
  <c r="K39" i="22"/>
  <c r="L39" i="23" l="1"/>
  <c r="K41" i="23"/>
  <c r="J41" i="23"/>
  <c r="I41" i="23"/>
  <c r="J39" i="23"/>
  <c r="K39" i="23"/>
  <c r="I39" i="23"/>
  <c r="I41" i="24" l="1"/>
  <c r="L39" i="24"/>
  <c r="L41" i="24"/>
  <c r="K41" i="24"/>
  <c r="J41" i="24"/>
  <c r="I39" i="24" l="1"/>
  <c r="J39" i="24"/>
  <c r="K39" i="24"/>
  <c r="K39" i="25" l="1"/>
  <c r="J39" i="25"/>
  <c r="I39" i="25"/>
  <c r="K41" i="15" l="1"/>
  <c r="J41" i="15"/>
  <c r="I41" i="15"/>
  <c r="K39" i="15"/>
  <c r="J39" i="15"/>
  <c r="I39" i="15"/>
  <c r="K41" i="16" l="1"/>
  <c r="J41" i="16"/>
  <c r="I41" i="16"/>
  <c r="K39" i="16"/>
  <c r="J39" i="16"/>
  <c r="I39" i="16"/>
  <c r="K41" i="17" l="1"/>
  <c r="J41" i="17"/>
  <c r="I41" i="17"/>
  <c r="K39" i="17"/>
  <c r="J39" i="17"/>
  <c r="I39" i="17"/>
  <c r="D13" i="23" l="1"/>
  <c r="E13" i="23"/>
  <c r="C13" i="23"/>
  <c r="J35" i="23" l="1"/>
  <c r="K35" i="23"/>
  <c r="I35" i="23"/>
  <c r="F4" i="15"/>
  <c r="F5" i="15"/>
  <c r="F6" i="15"/>
  <c r="F7" i="15"/>
  <c r="F8" i="15"/>
  <c r="F9" i="15"/>
  <c r="F10" i="15"/>
  <c r="F11" i="15"/>
  <c r="F12" i="15"/>
  <c r="F14" i="15"/>
  <c r="F15" i="15"/>
  <c r="F16" i="15"/>
  <c r="F17" i="15"/>
  <c r="F18" i="15"/>
  <c r="F19" i="15"/>
  <c r="F20" i="15"/>
  <c r="L30" i="23"/>
  <c r="L31" i="23"/>
  <c r="L32" i="23"/>
  <c r="L33" i="23"/>
  <c r="L34" i="23"/>
  <c r="L29" i="23"/>
  <c r="L25" i="23"/>
  <c r="L26" i="23"/>
  <c r="L27" i="23"/>
  <c r="L24" i="23"/>
  <c r="L21" i="23"/>
  <c r="L22" i="23"/>
  <c r="L20" i="23"/>
  <c r="L15" i="23"/>
  <c r="L16" i="23"/>
  <c r="L17" i="23"/>
  <c r="L18" i="23"/>
  <c r="L14" i="23"/>
  <c r="L5" i="23"/>
  <c r="L6" i="23"/>
  <c r="L7" i="23"/>
  <c r="L8" i="23"/>
  <c r="L9" i="23"/>
  <c r="L10" i="23"/>
  <c r="L11" i="23"/>
  <c r="L12" i="23"/>
  <c r="L4" i="23"/>
  <c r="F39" i="23"/>
  <c r="F40" i="23"/>
  <c r="F41" i="23"/>
  <c r="F42" i="23"/>
  <c r="F43" i="23"/>
  <c r="F38" i="23"/>
  <c r="F34" i="23"/>
  <c r="F35" i="23"/>
  <c r="F36" i="23"/>
  <c r="F33" i="23"/>
  <c r="F29" i="23"/>
  <c r="F30" i="23"/>
  <c r="F31" i="23"/>
  <c r="F28" i="23"/>
  <c r="F23" i="23"/>
  <c r="F24" i="23"/>
  <c r="F25" i="23"/>
  <c r="F26" i="23"/>
  <c r="F22" i="23"/>
  <c r="F15" i="23"/>
  <c r="F16" i="23"/>
  <c r="F17" i="23"/>
  <c r="F18" i="23"/>
  <c r="F19" i="23"/>
  <c r="F20" i="23"/>
  <c r="F14" i="23"/>
  <c r="F6" i="23"/>
  <c r="F7" i="23"/>
  <c r="F8" i="23"/>
  <c r="F9" i="23"/>
  <c r="F10" i="23"/>
  <c r="F11" i="23"/>
  <c r="F12" i="23"/>
  <c r="F5" i="23"/>
  <c r="F4" i="23"/>
  <c r="I13" i="22"/>
  <c r="J13" i="22"/>
  <c r="K13" i="22"/>
  <c r="C21" i="22"/>
  <c r="D21" i="22"/>
  <c r="E21" i="22"/>
  <c r="C32" i="19"/>
  <c r="D32" i="19"/>
  <c r="E32" i="19"/>
  <c r="I19" i="18"/>
  <c r="J19" i="18"/>
  <c r="K19" i="18"/>
  <c r="I35" i="13"/>
  <c r="J35" i="13"/>
  <c r="K35" i="13"/>
  <c r="M48" i="18"/>
  <c r="I23" i="24"/>
  <c r="J23" i="24"/>
  <c r="K23" i="24"/>
  <c r="C27" i="25"/>
  <c r="D27" i="25"/>
  <c r="E27" i="25"/>
  <c r="C27" i="17"/>
  <c r="D27" i="17"/>
  <c r="E27" i="17"/>
  <c r="F27" i="17" s="1"/>
  <c r="L39" i="25"/>
  <c r="F4" i="25"/>
  <c r="F5" i="25"/>
  <c r="F6" i="25"/>
  <c r="F7" i="25"/>
  <c r="F8" i="25"/>
  <c r="F9" i="25"/>
  <c r="F10" i="25"/>
  <c r="F11" i="25"/>
  <c r="F12" i="25"/>
  <c r="F14" i="25"/>
  <c r="F15" i="25"/>
  <c r="F16" i="25"/>
  <c r="F17" i="25"/>
  <c r="F18" i="25"/>
  <c r="F19" i="25"/>
  <c r="F20" i="25"/>
  <c r="E44" i="25"/>
  <c r="D44" i="25"/>
  <c r="C44" i="25"/>
  <c r="F43" i="25"/>
  <c r="F42" i="25"/>
  <c r="F41" i="25"/>
  <c r="F40" i="25"/>
  <c r="F39" i="25"/>
  <c r="F38" i="25"/>
  <c r="E37" i="25"/>
  <c r="D37" i="25"/>
  <c r="C37" i="25"/>
  <c r="F36" i="25"/>
  <c r="K35" i="25"/>
  <c r="J35" i="25"/>
  <c r="I35" i="25"/>
  <c r="F35" i="25"/>
  <c r="L34" i="25"/>
  <c r="F34" i="25"/>
  <c r="L33" i="25"/>
  <c r="F33" i="25"/>
  <c r="L32" i="25"/>
  <c r="E32" i="25"/>
  <c r="D32" i="25"/>
  <c r="C32" i="25"/>
  <c r="L31" i="25"/>
  <c r="F31" i="25"/>
  <c r="L30" i="25"/>
  <c r="F30" i="25"/>
  <c r="L29" i="25"/>
  <c r="F29" i="25"/>
  <c r="K28" i="25"/>
  <c r="J28" i="25"/>
  <c r="I28" i="25"/>
  <c r="F28" i="25"/>
  <c r="L27" i="25"/>
  <c r="L26" i="25"/>
  <c r="F26" i="25"/>
  <c r="L25" i="25"/>
  <c r="F25" i="25"/>
  <c r="L24" i="25"/>
  <c r="F24" i="25"/>
  <c r="K23" i="25"/>
  <c r="J23" i="25"/>
  <c r="I23" i="25"/>
  <c r="F23" i="25"/>
  <c r="L22" i="25"/>
  <c r="F22" i="25"/>
  <c r="L21" i="25"/>
  <c r="E21" i="25"/>
  <c r="D21" i="25"/>
  <c r="C21" i="25"/>
  <c r="L20" i="25"/>
  <c r="K19" i="25"/>
  <c r="J19" i="25"/>
  <c r="I19" i="25"/>
  <c r="L18" i="25"/>
  <c r="L17" i="25"/>
  <c r="L16" i="25"/>
  <c r="L15" i="25"/>
  <c r="L14" i="25"/>
  <c r="K13" i="25"/>
  <c r="J13" i="25"/>
  <c r="I13" i="25"/>
  <c r="E13" i="25"/>
  <c r="D13" i="25"/>
  <c r="C13" i="25"/>
  <c r="L12" i="25"/>
  <c r="L11" i="25"/>
  <c r="L10" i="25"/>
  <c r="L9" i="25"/>
  <c r="L8" i="25"/>
  <c r="L7" i="25"/>
  <c r="L6" i="25"/>
  <c r="L5" i="25"/>
  <c r="L4" i="25"/>
  <c r="E44" i="24"/>
  <c r="D44" i="24"/>
  <c r="C44" i="24"/>
  <c r="F43" i="24"/>
  <c r="F42" i="24"/>
  <c r="F41" i="24"/>
  <c r="F40" i="24"/>
  <c r="F39" i="24"/>
  <c r="F38" i="24"/>
  <c r="E37" i="24"/>
  <c r="D37" i="24"/>
  <c r="C37" i="24"/>
  <c r="F36" i="24"/>
  <c r="K35" i="24"/>
  <c r="J35" i="24"/>
  <c r="I35" i="24"/>
  <c r="F35" i="24"/>
  <c r="L34" i="24"/>
  <c r="F34" i="24"/>
  <c r="L33" i="24"/>
  <c r="F33" i="24"/>
  <c r="L32" i="24"/>
  <c r="E32" i="24"/>
  <c r="D32" i="24"/>
  <c r="C32" i="24"/>
  <c r="L31" i="24"/>
  <c r="F31" i="24"/>
  <c r="L30" i="24"/>
  <c r="F30" i="24"/>
  <c r="L29" i="24"/>
  <c r="F29" i="24"/>
  <c r="K28" i="24"/>
  <c r="J28" i="24"/>
  <c r="I28" i="24"/>
  <c r="F28" i="24"/>
  <c r="L27" i="24"/>
  <c r="E27" i="24"/>
  <c r="D27" i="24"/>
  <c r="C27" i="24"/>
  <c r="L26" i="24"/>
  <c r="F26" i="24"/>
  <c r="L25" i="24"/>
  <c r="F25" i="24"/>
  <c r="L24" i="24"/>
  <c r="F24" i="24"/>
  <c r="F23" i="24"/>
  <c r="L22" i="24"/>
  <c r="F22" i="24"/>
  <c r="L21" i="24"/>
  <c r="E21" i="24"/>
  <c r="D21" i="24"/>
  <c r="C21" i="24"/>
  <c r="L20" i="24"/>
  <c r="F20" i="24"/>
  <c r="K19" i="24"/>
  <c r="J19" i="24"/>
  <c r="I19" i="24"/>
  <c r="F19" i="24"/>
  <c r="L18" i="24"/>
  <c r="F18" i="24"/>
  <c r="L17" i="24"/>
  <c r="F17" i="24"/>
  <c r="L16" i="24"/>
  <c r="F16" i="24"/>
  <c r="L15" i="24"/>
  <c r="F15" i="24"/>
  <c r="L14" i="24"/>
  <c r="F14" i="24"/>
  <c r="K13" i="24"/>
  <c r="J13" i="24"/>
  <c r="I13" i="24"/>
  <c r="E13" i="24"/>
  <c r="D13" i="24"/>
  <c r="F13" i="24" s="1"/>
  <c r="C13" i="24"/>
  <c r="L12" i="24"/>
  <c r="F12" i="24"/>
  <c r="L11" i="24"/>
  <c r="F11" i="24"/>
  <c r="L10" i="24"/>
  <c r="F10" i="24"/>
  <c r="L9" i="24"/>
  <c r="F9" i="24"/>
  <c r="L8" i="24"/>
  <c r="F8" i="24"/>
  <c r="L7" i="24"/>
  <c r="F7" i="24"/>
  <c r="L6" i="24"/>
  <c r="F6" i="24"/>
  <c r="L5" i="24"/>
  <c r="F5" i="24"/>
  <c r="L4" i="24"/>
  <c r="F4" i="24"/>
  <c r="E44" i="23"/>
  <c r="D44" i="23"/>
  <c r="C44" i="23"/>
  <c r="E37" i="23"/>
  <c r="D37" i="23"/>
  <c r="C37" i="23"/>
  <c r="E32" i="23"/>
  <c r="D32" i="23"/>
  <c r="C32" i="23"/>
  <c r="K28" i="23"/>
  <c r="J28" i="23"/>
  <c r="I28" i="23"/>
  <c r="E27" i="23"/>
  <c r="D27" i="23"/>
  <c r="C27" i="23"/>
  <c r="K23" i="23"/>
  <c r="J23" i="23"/>
  <c r="I23" i="23"/>
  <c r="E21" i="23"/>
  <c r="D21" i="23"/>
  <c r="C21" i="23"/>
  <c r="K19" i="23"/>
  <c r="J19" i="23"/>
  <c r="I19" i="23"/>
  <c r="K13" i="23"/>
  <c r="J13" i="23"/>
  <c r="I13" i="23"/>
  <c r="F13" i="23"/>
  <c r="E44" i="22"/>
  <c r="D44" i="22"/>
  <c r="C44" i="22"/>
  <c r="F43" i="22"/>
  <c r="F42" i="22"/>
  <c r="F41" i="22"/>
  <c r="F40" i="22"/>
  <c r="F39" i="22"/>
  <c r="F38" i="22"/>
  <c r="E37" i="22"/>
  <c r="D37" i="22"/>
  <c r="C37" i="22"/>
  <c r="F36" i="22"/>
  <c r="K35" i="22"/>
  <c r="J35" i="22"/>
  <c r="I35" i="22"/>
  <c r="F35" i="22"/>
  <c r="L34" i="22"/>
  <c r="F34" i="22"/>
  <c r="L33" i="22"/>
  <c r="F33" i="22"/>
  <c r="L32" i="22"/>
  <c r="E32" i="22"/>
  <c r="D32" i="22"/>
  <c r="C32" i="22"/>
  <c r="L31" i="22"/>
  <c r="F31" i="22"/>
  <c r="L30" i="22"/>
  <c r="F30" i="22"/>
  <c r="L29" i="22"/>
  <c r="F29" i="22"/>
  <c r="K28" i="22"/>
  <c r="J28" i="22"/>
  <c r="I28" i="22"/>
  <c r="F28" i="22"/>
  <c r="L27" i="22"/>
  <c r="E27" i="22"/>
  <c r="D27" i="22"/>
  <c r="C27" i="22"/>
  <c r="L26" i="22"/>
  <c r="F26" i="22"/>
  <c r="L25" i="22"/>
  <c r="F25" i="22"/>
  <c r="L24" i="22"/>
  <c r="F24" i="22"/>
  <c r="K23" i="22"/>
  <c r="J23" i="22"/>
  <c r="I23" i="22"/>
  <c r="F23" i="22"/>
  <c r="L22" i="22"/>
  <c r="F22" i="22"/>
  <c r="L21" i="22"/>
  <c r="L20" i="22"/>
  <c r="F20" i="22"/>
  <c r="K19" i="22"/>
  <c r="J19" i="22"/>
  <c r="I19" i="22"/>
  <c r="F19" i="22"/>
  <c r="L18" i="22"/>
  <c r="F18" i="22"/>
  <c r="L17" i="22"/>
  <c r="F17" i="22"/>
  <c r="L16" i="22"/>
  <c r="F16" i="22"/>
  <c r="L15" i="22"/>
  <c r="F15" i="22"/>
  <c r="L14" i="22"/>
  <c r="F14" i="22"/>
  <c r="E13" i="22"/>
  <c r="D13" i="22"/>
  <c r="C13" i="22"/>
  <c r="L12" i="22"/>
  <c r="F12" i="22"/>
  <c r="L11" i="22"/>
  <c r="F11" i="22"/>
  <c r="L10" i="22"/>
  <c r="F10" i="22"/>
  <c r="L9" i="22"/>
  <c r="F9" i="22"/>
  <c r="L8" i="22"/>
  <c r="F8" i="22"/>
  <c r="L7" i="22"/>
  <c r="F7" i="22"/>
  <c r="L6" i="22"/>
  <c r="F6" i="22"/>
  <c r="L5" i="22"/>
  <c r="F5" i="22"/>
  <c r="L4" i="22"/>
  <c r="F4" i="22"/>
  <c r="E44" i="21"/>
  <c r="D44" i="21"/>
  <c r="C44" i="21"/>
  <c r="F43" i="21"/>
  <c r="F42" i="21"/>
  <c r="F41" i="21"/>
  <c r="F40" i="21"/>
  <c r="F39" i="21"/>
  <c r="F38" i="21"/>
  <c r="E37" i="21"/>
  <c r="D37" i="21"/>
  <c r="C37" i="21"/>
  <c r="F36" i="21"/>
  <c r="K35" i="21"/>
  <c r="J35" i="21"/>
  <c r="I35" i="21"/>
  <c r="F35" i="21"/>
  <c r="L34" i="21"/>
  <c r="F34" i="21"/>
  <c r="L33" i="21"/>
  <c r="F33" i="21"/>
  <c r="L32" i="21"/>
  <c r="E32" i="21"/>
  <c r="D32" i="21"/>
  <c r="F32" i="21" s="1"/>
  <c r="C32" i="21"/>
  <c r="L31" i="21"/>
  <c r="F31" i="21"/>
  <c r="L30" i="21"/>
  <c r="F30" i="21"/>
  <c r="L29" i="21"/>
  <c r="F29" i="21"/>
  <c r="K28" i="21"/>
  <c r="J28" i="21"/>
  <c r="I28" i="21"/>
  <c r="F28" i="21"/>
  <c r="L27" i="21"/>
  <c r="E27" i="21"/>
  <c r="D27" i="21"/>
  <c r="C27" i="21"/>
  <c r="L26" i="21"/>
  <c r="F26" i="21"/>
  <c r="L25" i="21"/>
  <c r="F25" i="21"/>
  <c r="L24" i="21"/>
  <c r="F24" i="21"/>
  <c r="K23" i="21"/>
  <c r="J23" i="21"/>
  <c r="I23" i="21"/>
  <c r="F23" i="21"/>
  <c r="L22" i="21"/>
  <c r="F22" i="21"/>
  <c r="L21" i="21"/>
  <c r="E21" i="21"/>
  <c r="D21" i="21"/>
  <c r="C21" i="21"/>
  <c r="L20" i="21"/>
  <c r="F20" i="21"/>
  <c r="K19" i="21"/>
  <c r="J19" i="21"/>
  <c r="I19" i="21"/>
  <c r="F19" i="21"/>
  <c r="L18" i="21"/>
  <c r="F18" i="21"/>
  <c r="L17" i="21"/>
  <c r="F17" i="21"/>
  <c r="L16" i="21"/>
  <c r="F16" i="21"/>
  <c r="L15" i="21"/>
  <c r="F15" i="21"/>
  <c r="L14" i="21"/>
  <c r="F14" i="21"/>
  <c r="K13" i="21"/>
  <c r="J13" i="21"/>
  <c r="I13" i="21"/>
  <c r="E13" i="21"/>
  <c r="D13" i="21"/>
  <c r="C13" i="21"/>
  <c r="L12" i="21"/>
  <c r="F12" i="21"/>
  <c r="L11" i="21"/>
  <c r="F11" i="21"/>
  <c r="L10" i="21"/>
  <c r="F10" i="21"/>
  <c r="L9" i="21"/>
  <c r="F9" i="21"/>
  <c r="L8" i="21"/>
  <c r="F8" i="21"/>
  <c r="L7" i="21"/>
  <c r="F7" i="21"/>
  <c r="L6" i="21"/>
  <c r="F6" i="21"/>
  <c r="L5" i="21"/>
  <c r="F5" i="21"/>
  <c r="L4" i="21"/>
  <c r="F4" i="21"/>
  <c r="E44" i="20"/>
  <c r="D44" i="20"/>
  <c r="C44" i="20"/>
  <c r="F43" i="20"/>
  <c r="F42" i="20"/>
  <c r="F41" i="20"/>
  <c r="F40" i="20"/>
  <c r="L39" i="20"/>
  <c r="F39" i="20"/>
  <c r="F38" i="20"/>
  <c r="E37" i="20"/>
  <c r="D37" i="20"/>
  <c r="C37" i="20"/>
  <c r="F36" i="20"/>
  <c r="K35" i="20"/>
  <c r="J35" i="20"/>
  <c r="I35" i="20"/>
  <c r="F35" i="20"/>
  <c r="L34" i="20"/>
  <c r="F34" i="20"/>
  <c r="L33" i="20"/>
  <c r="F33" i="20"/>
  <c r="L32" i="20"/>
  <c r="E32" i="20"/>
  <c r="D32" i="20"/>
  <c r="F32" i="20" s="1"/>
  <c r="C32" i="20"/>
  <c r="L31" i="20"/>
  <c r="F31" i="20"/>
  <c r="L30" i="20"/>
  <c r="F30" i="20"/>
  <c r="L29" i="20"/>
  <c r="F29" i="20"/>
  <c r="K28" i="20"/>
  <c r="J28" i="20"/>
  <c r="I28" i="20"/>
  <c r="F28" i="20"/>
  <c r="L27" i="20"/>
  <c r="E27" i="20"/>
  <c r="D27" i="20"/>
  <c r="C27" i="20"/>
  <c r="L26" i="20"/>
  <c r="F26" i="20"/>
  <c r="L25" i="20"/>
  <c r="F25" i="20"/>
  <c r="L24" i="20"/>
  <c r="F24" i="20"/>
  <c r="K23" i="20"/>
  <c r="J23" i="20"/>
  <c r="I23" i="20"/>
  <c r="F23" i="20"/>
  <c r="L22" i="20"/>
  <c r="F22" i="20"/>
  <c r="L21" i="20"/>
  <c r="E21" i="20"/>
  <c r="D21" i="20"/>
  <c r="C21" i="20"/>
  <c r="L20" i="20"/>
  <c r="F20" i="20"/>
  <c r="K19" i="20"/>
  <c r="J19" i="20"/>
  <c r="I19" i="20"/>
  <c r="F19" i="20"/>
  <c r="L18" i="20"/>
  <c r="F18" i="20"/>
  <c r="L17" i="20"/>
  <c r="F17" i="20"/>
  <c r="L16" i="20"/>
  <c r="F16" i="20"/>
  <c r="L15" i="20"/>
  <c r="F15" i="20"/>
  <c r="L14" i="20"/>
  <c r="F14" i="20"/>
  <c r="K13" i="20"/>
  <c r="J13" i="20"/>
  <c r="I13" i="20"/>
  <c r="E13" i="20"/>
  <c r="D13" i="20"/>
  <c r="C13" i="20"/>
  <c r="L12" i="20"/>
  <c r="F12" i="20"/>
  <c r="L11" i="20"/>
  <c r="F11" i="20"/>
  <c r="L10" i="20"/>
  <c r="F10" i="20"/>
  <c r="L9" i="20"/>
  <c r="F9" i="20"/>
  <c r="L8" i="20"/>
  <c r="F8" i="20"/>
  <c r="L7" i="20"/>
  <c r="F7" i="20"/>
  <c r="L6" i="20"/>
  <c r="F6" i="20"/>
  <c r="L5" i="20"/>
  <c r="F5" i="20"/>
  <c r="L4" i="20"/>
  <c r="F4" i="20"/>
  <c r="E44" i="19"/>
  <c r="D44" i="19"/>
  <c r="C44" i="19"/>
  <c r="F43" i="19"/>
  <c r="F42" i="19"/>
  <c r="F41" i="19"/>
  <c r="F40" i="19"/>
  <c r="F39" i="19"/>
  <c r="F38" i="19"/>
  <c r="E37" i="19"/>
  <c r="D37" i="19"/>
  <c r="C37" i="19"/>
  <c r="F36" i="19"/>
  <c r="K35" i="19"/>
  <c r="J35" i="19"/>
  <c r="I35" i="19"/>
  <c r="F35" i="19"/>
  <c r="L34" i="19"/>
  <c r="F34" i="19"/>
  <c r="L33" i="19"/>
  <c r="F33" i="19"/>
  <c r="L32" i="19"/>
  <c r="L31" i="19"/>
  <c r="F31" i="19"/>
  <c r="L30" i="19"/>
  <c r="F30" i="19"/>
  <c r="L29" i="19"/>
  <c r="F29" i="19"/>
  <c r="K28" i="19"/>
  <c r="J28" i="19"/>
  <c r="I28" i="19"/>
  <c r="F28" i="19"/>
  <c r="L27" i="19"/>
  <c r="E27" i="19"/>
  <c r="D27" i="19"/>
  <c r="C27" i="19"/>
  <c r="L26" i="19"/>
  <c r="F26" i="19"/>
  <c r="L25" i="19"/>
  <c r="F25" i="19"/>
  <c r="L24" i="19"/>
  <c r="F24" i="19"/>
  <c r="K23" i="19"/>
  <c r="J23" i="19"/>
  <c r="I23" i="19"/>
  <c r="F23" i="19"/>
  <c r="L22" i="19"/>
  <c r="F22" i="19"/>
  <c r="L21" i="19"/>
  <c r="E21" i="19"/>
  <c r="D21" i="19"/>
  <c r="C21" i="19"/>
  <c r="L20" i="19"/>
  <c r="F20" i="19"/>
  <c r="K19" i="19"/>
  <c r="J19" i="19"/>
  <c r="I19" i="19"/>
  <c r="F19" i="19"/>
  <c r="L18" i="19"/>
  <c r="F18" i="19"/>
  <c r="L17" i="19"/>
  <c r="F17" i="19"/>
  <c r="L16" i="19"/>
  <c r="F16" i="19"/>
  <c r="L15" i="19"/>
  <c r="F15" i="19"/>
  <c r="L14" i="19"/>
  <c r="F14" i="19"/>
  <c r="K13" i="19"/>
  <c r="J13" i="19"/>
  <c r="I13" i="19"/>
  <c r="E13" i="19"/>
  <c r="F13" i="19" s="1"/>
  <c r="D13" i="19"/>
  <c r="C13" i="19"/>
  <c r="L12" i="19"/>
  <c r="F12" i="19"/>
  <c r="L11" i="19"/>
  <c r="F11" i="19"/>
  <c r="L10" i="19"/>
  <c r="F10" i="19"/>
  <c r="L9" i="19"/>
  <c r="F9" i="19"/>
  <c r="L8" i="19"/>
  <c r="F8" i="19"/>
  <c r="L7" i="19"/>
  <c r="F7" i="19"/>
  <c r="L6" i="19"/>
  <c r="F6" i="19"/>
  <c r="L5" i="19"/>
  <c r="F5" i="19"/>
  <c r="L4" i="19"/>
  <c r="F4" i="19"/>
  <c r="E44" i="18"/>
  <c r="D44" i="18"/>
  <c r="C44" i="18"/>
  <c r="F43" i="18"/>
  <c r="F42" i="18"/>
  <c r="F41" i="18"/>
  <c r="F40" i="18"/>
  <c r="F39" i="18"/>
  <c r="F38" i="18"/>
  <c r="E37" i="18"/>
  <c r="D37" i="18"/>
  <c r="C37" i="18"/>
  <c r="F36" i="18"/>
  <c r="K35" i="18"/>
  <c r="J35" i="18"/>
  <c r="I35" i="18"/>
  <c r="F35" i="18"/>
  <c r="L34" i="18"/>
  <c r="F34" i="18"/>
  <c r="L33" i="18"/>
  <c r="F33" i="18"/>
  <c r="L32" i="18"/>
  <c r="E32" i="18"/>
  <c r="D32" i="18"/>
  <c r="C32" i="18"/>
  <c r="L31" i="18"/>
  <c r="F31" i="18"/>
  <c r="L30" i="18"/>
  <c r="F30" i="18"/>
  <c r="L29" i="18"/>
  <c r="F29" i="18"/>
  <c r="K28" i="18"/>
  <c r="J28" i="18"/>
  <c r="I28" i="18"/>
  <c r="F28" i="18"/>
  <c r="L27" i="18"/>
  <c r="E27" i="18"/>
  <c r="D27" i="18"/>
  <c r="C27" i="18"/>
  <c r="L26" i="18"/>
  <c r="F26" i="18"/>
  <c r="L25" i="18"/>
  <c r="F25" i="18"/>
  <c r="L24" i="18"/>
  <c r="F24" i="18"/>
  <c r="K23" i="18"/>
  <c r="J23" i="18"/>
  <c r="I23" i="18"/>
  <c r="F23" i="18"/>
  <c r="L22" i="18"/>
  <c r="F22" i="18"/>
  <c r="L21" i="18"/>
  <c r="E21" i="18"/>
  <c r="D21" i="18"/>
  <c r="C21" i="18"/>
  <c r="L20" i="18"/>
  <c r="F20" i="18"/>
  <c r="F19" i="18"/>
  <c r="L18" i="18"/>
  <c r="F18" i="18"/>
  <c r="L17" i="18"/>
  <c r="F17" i="18"/>
  <c r="L16" i="18"/>
  <c r="F16" i="18"/>
  <c r="L15" i="18"/>
  <c r="F15" i="18"/>
  <c r="L14" i="18"/>
  <c r="F14" i="18"/>
  <c r="K13" i="18"/>
  <c r="J13" i="18"/>
  <c r="I13" i="18"/>
  <c r="E13" i="18"/>
  <c r="D13" i="18"/>
  <c r="C13" i="18"/>
  <c r="L12" i="18"/>
  <c r="F12" i="18"/>
  <c r="L11" i="18"/>
  <c r="F11" i="18"/>
  <c r="L10" i="18"/>
  <c r="F10" i="18"/>
  <c r="L9" i="18"/>
  <c r="F9" i="18"/>
  <c r="L8" i="18"/>
  <c r="F8" i="18"/>
  <c r="L7" i="18"/>
  <c r="F7" i="18"/>
  <c r="L6" i="18"/>
  <c r="F6" i="18"/>
  <c r="L5" i="18"/>
  <c r="F5" i="18"/>
  <c r="L4" i="18"/>
  <c r="F4" i="18"/>
  <c r="E44" i="17"/>
  <c r="D44" i="17"/>
  <c r="C44" i="17"/>
  <c r="F43" i="17"/>
  <c r="F42" i="17"/>
  <c r="F41" i="17"/>
  <c r="F40" i="17"/>
  <c r="F39" i="17"/>
  <c r="F38" i="17"/>
  <c r="E37" i="17"/>
  <c r="D37" i="17"/>
  <c r="C37" i="17"/>
  <c r="F36" i="17"/>
  <c r="K35" i="17"/>
  <c r="J35" i="17"/>
  <c r="I35" i="17"/>
  <c r="F35" i="17"/>
  <c r="L34" i="17"/>
  <c r="F34" i="17"/>
  <c r="L33" i="17"/>
  <c r="F33" i="17"/>
  <c r="L32" i="17"/>
  <c r="E32" i="17"/>
  <c r="D32" i="17"/>
  <c r="C32" i="17"/>
  <c r="L31" i="17"/>
  <c r="F31" i="17"/>
  <c r="L30" i="17"/>
  <c r="F30" i="17"/>
  <c r="L29" i="17"/>
  <c r="F29" i="17"/>
  <c r="K28" i="17"/>
  <c r="J28" i="17"/>
  <c r="I28" i="17"/>
  <c r="F28" i="17"/>
  <c r="L27" i="17"/>
  <c r="L26" i="17"/>
  <c r="F26" i="17"/>
  <c r="L25" i="17"/>
  <c r="F25" i="17"/>
  <c r="L24" i="17"/>
  <c r="F24" i="17"/>
  <c r="K23" i="17"/>
  <c r="J23" i="17"/>
  <c r="I23" i="17"/>
  <c r="F23" i="17"/>
  <c r="L22" i="17"/>
  <c r="F22" i="17"/>
  <c r="L21" i="17"/>
  <c r="E21" i="17"/>
  <c r="D21" i="17"/>
  <c r="C21" i="17"/>
  <c r="L20" i="17"/>
  <c r="F20" i="17"/>
  <c r="K19" i="17"/>
  <c r="L19" i="17" s="1"/>
  <c r="J19" i="17"/>
  <c r="I19" i="17"/>
  <c r="F19" i="17"/>
  <c r="L18" i="17"/>
  <c r="F18" i="17"/>
  <c r="L17" i="17"/>
  <c r="F17" i="17"/>
  <c r="L16" i="17"/>
  <c r="F16" i="17"/>
  <c r="L15" i="17"/>
  <c r="F15" i="17"/>
  <c r="L14" i="17"/>
  <c r="F14" i="17"/>
  <c r="K13" i="17"/>
  <c r="J13" i="17"/>
  <c r="I13" i="17"/>
  <c r="E13" i="17"/>
  <c r="D13" i="17"/>
  <c r="C13" i="17"/>
  <c r="L12" i="17"/>
  <c r="F12" i="17"/>
  <c r="L11" i="17"/>
  <c r="F11" i="17"/>
  <c r="L10" i="17"/>
  <c r="F10" i="17"/>
  <c r="L9" i="17"/>
  <c r="F9" i="17"/>
  <c r="L8" i="17"/>
  <c r="F8" i="17"/>
  <c r="L7" i="17"/>
  <c r="F7" i="17"/>
  <c r="L6" i="17"/>
  <c r="F6" i="17"/>
  <c r="L5" i="17"/>
  <c r="F5" i="17"/>
  <c r="L4" i="17"/>
  <c r="F4" i="17"/>
  <c r="E44" i="16"/>
  <c r="D44" i="16"/>
  <c r="C44" i="16"/>
  <c r="F43" i="16"/>
  <c r="F42" i="16"/>
  <c r="F41" i="16"/>
  <c r="F40" i="16"/>
  <c r="L39" i="16"/>
  <c r="F39" i="16"/>
  <c r="F38" i="16"/>
  <c r="E37" i="16"/>
  <c r="D37" i="16"/>
  <c r="C37" i="16"/>
  <c r="F36" i="16"/>
  <c r="K35" i="16"/>
  <c r="J35" i="16"/>
  <c r="I35" i="16"/>
  <c r="F35" i="16"/>
  <c r="L34" i="16"/>
  <c r="F34" i="16"/>
  <c r="L33" i="16"/>
  <c r="F33" i="16"/>
  <c r="L32" i="16"/>
  <c r="E32" i="16"/>
  <c r="D32" i="16"/>
  <c r="F32" i="16" s="1"/>
  <c r="C32" i="16"/>
  <c r="L31" i="16"/>
  <c r="F31" i="16"/>
  <c r="L30" i="16"/>
  <c r="F30" i="16"/>
  <c r="L29" i="16"/>
  <c r="F29" i="16"/>
  <c r="K28" i="16"/>
  <c r="J28" i="16"/>
  <c r="I28" i="16"/>
  <c r="F28" i="16"/>
  <c r="L27" i="16"/>
  <c r="E27" i="16"/>
  <c r="D27" i="16"/>
  <c r="F27" i="16" s="1"/>
  <c r="C27" i="16"/>
  <c r="L26" i="16"/>
  <c r="F26" i="16"/>
  <c r="L25" i="16"/>
  <c r="F25" i="16"/>
  <c r="L24" i="16"/>
  <c r="F24" i="16"/>
  <c r="K23" i="16"/>
  <c r="J23" i="16"/>
  <c r="I23" i="16"/>
  <c r="F23" i="16"/>
  <c r="L22" i="16"/>
  <c r="F22" i="16"/>
  <c r="L21" i="16"/>
  <c r="E21" i="16"/>
  <c r="D21" i="16"/>
  <c r="C21" i="16"/>
  <c r="L20" i="16"/>
  <c r="F20" i="16"/>
  <c r="K19" i="16"/>
  <c r="J19" i="16"/>
  <c r="I19" i="16"/>
  <c r="F19" i="16"/>
  <c r="L18" i="16"/>
  <c r="F18" i="16"/>
  <c r="L17" i="16"/>
  <c r="F17" i="16"/>
  <c r="L16" i="16"/>
  <c r="F16" i="16"/>
  <c r="L15" i="16"/>
  <c r="F15" i="16"/>
  <c r="L14" i="16"/>
  <c r="F14" i="16"/>
  <c r="K13" i="16"/>
  <c r="J13" i="16"/>
  <c r="I13" i="16"/>
  <c r="E13" i="16"/>
  <c r="D13" i="16"/>
  <c r="F13" i="16" s="1"/>
  <c r="C13" i="16"/>
  <c r="L12" i="16"/>
  <c r="F12" i="16"/>
  <c r="L11" i="16"/>
  <c r="F11" i="16"/>
  <c r="L10" i="16"/>
  <c r="F10" i="16"/>
  <c r="L9" i="16"/>
  <c r="F9" i="16"/>
  <c r="L8" i="16"/>
  <c r="F8" i="16"/>
  <c r="L7" i="16"/>
  <c r="F7" i="16"/>
  <c r="L6" i="16"/>
  <c r="F6" i="16"/>
  <c r="L5" i="16"/>
  <c r="F5" i="16"/>
  <c r="L4" i="16"/>
  <c r="F4" i="16"/>
  <c r="E44" i="15"/>
  <c r="D44" i="15"/>
  <c r="C44" i="15"/>
  <c r="F43" i="15"/>
  <c r="F42" i="15"/>
  <c r="F41" i="15"/>
  <c r="F40" i="15"/>
  <c r="L39" i="15"/>
  <c r="F39" i="15"/>
  <c r="F38" i="15"/>
  <c r="E37" i="15"/>
  <c r="D37" i="15"/>
  <c r="C37" i="15"/>
  <c r="F36" i="15"/>
  <c r="K35" i="15"/>
  <c r="J35" i="15"/>
  <c r="I35" i="15"/>
  <c r="F35" i="15"/>
  <c r="L34" i="15"/>
  <c r="F34" i="15"/>
  <c r="L33" i="15"/>
  <c r="F33" i="15"/>
  <c r="L32" i="15"/>
  <c r="E32" i="15"/>
  <c r="D32" i="15"/>
  <c r="C32" i="15"/>
  <c r="L31" i="15"/>
  <c r="F31" i="15"/>
  <c r="L30" i="15"/>
  <c r="F30" i="15"/>
  <c r="L29" i="15"/>
  <c r="F29" i="15"/>
  <c r="K28" i="15"/>
  <c r="J28" i="15"/>
  <c r="I28" i="15"/>
  <c r="F28" i="15"/>
  <c r="L27" i="15"/>
  <c r="E27" i="15"/>
  <c r="D27" i="15"/>
  <c r="C27" i="15"/>
  <c r="L26" i="15"/>
  <c r="F26" i="15"/>
  <c r="L25" i="15"/>
  <c r="F25" i="15"/>
  <c r="L24" i="15"/>
  <c r="F24" i="15"/>
  <c r="K23" i="15"/>
  <c r="J23" i="15"/>
  <c r="I23" i="15"/>
  <c r="F23" i="15"/>
  <c r="L22" i="15"/>
  <c r="F22" i="15"/>
  <c r="L21" i="15"/>
  <c r="E21" i="15"/>
  <c r="D21" i="15"/>
  <c r="C21" i="15"/>
  <c r="L20" i="15"/>
  <c r="K19" i="15"/>
  <c r="J19" i="15"/>
  <c r="I19" i="15"/>
  <c r="L18" i="15"/>
  <c r="L17" i="15"/>
  <c r="L16" i="15"/>
  <c r="L15" i="15"/>
  <c r="L14" i="15"/>
  <c r="K13" i="15"/>
  <c r="J13" i="15"/>
  <c r="I13" i="15"/>
  <c r="E13" i="15"/>
  <c r="D13" i="15"/>
  <c r="C13" i="15"/>
  <c r="L12" i="15"/>
  <c r="L11" i="15"/>
  <c r="L10" i="15"/>
  <c r="L9" i="15"/>
  <c r="L8" i="15"/>
  <c r="L7" i="15"/>
  <c r="L6" i="15"/>
  <c r="L5" i="15"/>
  <c r="L4" i="15"/>
  <c r="E44" i="13"/>
  <c r="D44" i="13"/>
  <c r="C44" i="13"/>
  <c r="F43" i="13"/>
  <c r="F42" i="13"/>
  <c r="F41" i="13"/>
  <c r="F40" i="13"/>
  <c r="F39" i="13"/>
  <c r="F38" i="13"/>
  <c r="E37" i="13"/>
  <c r="D37" i="13"/>
  <c r="C37" i="13"/>
  <c r="F36" i="13"/>
  <c r="F35" i="13"/>
  <c r="L34" i="13"/>
  <c r="F34" i="13"/>
  <c r="L33" i="13"/>
  <c r="F33" i="13"/>
  <c r="L32" i="13"/>
  <c r="E32" i="13"/>
  <c r="D32" i="13"/>
  <c r="C32" i="13"/>
  <c r="L31" i="13"/>
  <c r="F31" i="13"/>
  <c r="L30" i="13"/>
  <c r="F30" i="13"/>
  <c r="L29" i="13"/>
  <c r="F29" i="13"/>
  <c r="K28" i="13"/>
  <c r="J28" i="13"/>
  <c r="I28" i="13"/>
  <c r="F28" i="13"/>
  <c r="L27" i="13"/>
  <c r="E27" i="13"/>
  <c r="D27" i="13"/>
  <c r="C27" i="13"/>
  <c r="L26" i="13"/>
  <c r="F26" i="13"/>
  <c r="L25" i="13"/>
  <c r="F25" i="13"/>
  <c r="L24" i="13"/>
  <c r="F24" i="13"/>
  <c r="K23" i="13"/>
  <c r="J23" i="13"/>
  <c r="I23" i="13"/>
  <c r="F23" i="13"/>
  <c r="L22" i="13"/>
  <c r="F22" i="13"/>
  <c r="L21" i="13"/>
  <c r="E21" i="13"/>
  <c r="D21" i="13"/>
  <c r="C21" i="13"/>
  <c r="L20" i="13"/>
  <c r="F20" i="13"/>
  <c r="K19" i="13"/>
  <c r="J19" i="13"/>
  <c r="I19" i="13"/>
  <c r="F19" i="13"/>
  <c r="L18" i="13"/>
  <c r="F18" i="13"/>
  <c r="L17" i="13"/>
  <c r="F17" i="13"/>
  <c r="L16" i="13"/>
  <c r="F16" i="13"/>
  <c r="L15" i="13"/>
  <c r="F15" i="13"/>
  <c r="L14" i="13"/>
  <c r="F14" i="13"/>
  <c r="K13" i="13"/>
  <c r="J13" i="13"/>
  <c r="I13" i="13"/>
  <c r="E13" i="13"/>
  <c r="D13" i="13"/>
  <c r="C13" i="13"/>
  <c r="L12" i="13"/>
  <c r="F12" i="13"/>
  <c r="L11" i="13"/>
  <c r="F11" i="13"/>
  <c r="L10" i="13"/>
  <c r="F10" i="13"/>
  <c r="L9" i="13"/>
  <c r="F9" i="13"/>
  <c r="L8" i="13"/>
  <c r="F8" i="13"/>
  <c r="L7" i="13"/>
  <c r="F7" i="13"/>
  <c r="L6" i="13"/>
  <c r="F6" i="13"/>
  <c r="L5" i="13"/>
  <c r="F5" i="13"/>
  <c r="L4" i="13"/>
  <c r="F4" i="13"/>
  <c r="F13" i="25"/>
  <c r="F21" i="21"/>
  <c r="L39" i="22"/>
  <c r="F13" i="18"/>
  <c r="F13" i="17"/>
  <c r="F27" i="20" l="1"/>
  <c r="F13" i="20"/>
  <c r="F27" i="21"/>
  <c r="L23" i="22"/>
  <c r="L13" i="23"/>
  <c r="K37" i="23"/>
  <c r="J37" i="24"/>
  <c r="L35" i="25"/>
  <c r="L23" i="25"/>
  <c r="F27" i="25"/>
  <c r="F37" i="13"/>
  <c r="L19" i="13"/>
  <c r="F44" i="13"/>
  <c r="L35" i="15"/>
  <c r="F27" i="15"/>
  <c r="F21" i="15"/>
  <c r="L35" i="17"/>
  <c r="L35" i="20"/>
  <c r="L35" i="13"/>
  <c r="L28" i="19"/>
  <c r="L19" i="20"/>
  <c r="L19" i="24"/>
  <c r="L13" i="13"/>
  <c r="L13" i="15"/>
  <c r="L13" i="20"/>
  <c r="F44" i="17"/>
  <c r="F44" i="20"/>
  <c r="F44" i="21"/>
  <c r="F44" i="24"/>
  <c r="F44" i="25"/>
  <c r="F37" i="18"/>
  <c r="F37" i="21"/>
  <c r="F32" i="13"/>
  <c r="F32" i="15"/>
  <c r="F32" i="17"/>
  <c r="F27" i="24"/>
  <c r="F21" i="20"/>
  <c r="F21" i="24"/>
  <c r="F21" i="25"/>
  <c r="F13" i="15"/>
  <c r="F44" i="18"/>
  <c r="F27" i="18"/>
  <c r="L13" i="19"/>
  <c r="F27" i="19"/>
  <c r="L35" i="19"/>
  <c r="F21" i="23"/>
  <c r="L23" i="24"/>
  <c r="F37" i="24"/>
  <c r="F32" i="25"/>
  <c r="I37" i="25"/>
  <c r="F27" i="13"/>
  <c r="L28" i="15"/>
  <c r="L19" i="15"/>
  <c r="L35" i="16"/>
  <c r="L23" i="16"/>
  <c r="L19" i="16"/>
  <c r="L13" i="16"/>
  <c r="F37" i="16"/>
  <c r="F21" i="16"/>
  <c r="L28" i="16"/>
  <c r="L28" i="24"/>
  <c r="L19" i="25"/>
  <c r="L19" i="18"/>
  <c r="K37" i="24"/>
  <c r="F44" i="15"/>
  <c r="F44" i="16"/>
  <c r="F44" i="19"/>
  <c r="F37" i="15"/>
  <c r="F37" i="25"/>
  <c r="J37" i="25"/>
  <c r="F32" i="18"/>
  <c r="F32" i="24"/>
  <c r="F21" i="17"/>
  <c r="F21" i="19"/>
  <c r="J37" i="15"/>
  <c r="L35" i="18"/>
  <c r="L28" i="18"/>
  <c r="F21" i="18"/>
  <c r="L23" i="19"/>
  <c r="L19" i="19"/>
  <c r="F37" i="19"/>
  <c r="F32" i="19"/>
  <c r="L28" i="20"/>
  <c r="L23" i="20"/>
  <c r="L28" i="21"/>
  <c r="L19" i="21"/>
  <c r="L35" i="24"/>
  <c r="L13" i="24"/>
  <c r="I37" i="24"/>
  <c r="L28" i="25"/>
  <c r="L13" i="25"/>
  <c r="L28" i="13"/>
  <c r="L23" i="13"/>
  <c r="F21" i="13"/>
  <c r="F13" i="13"/>
  <c r="K37" i="13"/>
  <c r="K39" i="13" s="1"/>
  <c r="L23" i="15"/>
  <c r="K37" i="15"/>
  <c r="I37" i="15"/>
  <c r="J37" i="16"/>
  <c r="L28" i="17"/>
  <c r="K37" i="18"/>
  <c r="L23" i="18"/>
  <c r="L13" i="18"/>
  <c r="I37" i="19"/>
  <c r="J37" i="19"/>
  <c r="F37" i="20"/>
  <c r="L35" i="21"/>
  <c r="L23" i="21"/>
  <c r="K37" i="21"/>
  <c r="L13" i="21"/>
  <c r="I37" i="21"/>
  <c r="L28" i="23"/>
  <c r="F32" i="23"/>
  <c r="K37" i="25"/>
  <c r="J37" i="13"/>
  <c r="J39" i="13" s="1"/>
  <c r="I37" i="13"/>
  <c r="I39" i="13" s="1"/>
  <c r="I37" i="16"/>
  <c r="K37" i="16"/>
  <c r="L23" i="17"/>
  <c r="L13" i="17"/>
  <c r="I37" i="17"/>
  <c r="I37" i="18"/>
  <c r="J37" i="18"/>
  <c r="K37" i="19"/>
  <c r="K37" i="20"/>
  <c r="I37" i="20"/>
  <c r="J37" i="21"/>
  <c r="F13" i="21"/>
  <c r="L19" i="22"/>
  <c r="J37" i="22"/>
  <c r="F27" i="22"/>
  <c r="I37" i="22"/>
  <c r="F37" i="22"/>
  <c r="F13" i="22"/>
  <c r="J37" i="17"/>
  <c r="K37" i="17"/>
  <c r="F37" i="17"/>
  <c r="L28" i="22"/>
  <c r="L13" i="22"/>
  <c r="F44" i="22"/>
  <c r="F32" i="22"/>
  <c r="F21" i="22"/>
  <c r="L23" i="23"/>
  <c r="F37" i="23"/>
  <c r="L19" i="23"/>
  <c r="F27" i="23"/>
  <c r="F44" i="23"/>
  <c r="L35" i="22"/>
  <c r="K37" i="22"/>
  <c r="L35" i="23"/>
  <c r="J37" i="23"/>
  <c r="I37" i="23"/>
  <c r="L39" i="13" l="1"/>
  <c r="L39" i="18"/>
  <c r="L37" i="24"/>
  <c r="L37" i="15"/>
  <c r="L37" i="23"/>
  <c r="L41" i="23"/>
  <c r="L41" i="19"/>
  <c r="L37" i="16"/>
  <c r="L41" i="16"/>
  <c r="L41" i="13"/>
  <c r="L41" i="25"/>
  <c r="L41" i="15"/>
  <c r="L37" i="18"/>
  <c r="L37" i="19"/>
  <c r="L41" i="20"/>
  <c r="L37" i="21"/>
  <c r="L41" i="21"/>
  <c r="L37" i="25"/>
  <c r="L37" i="13"/>
  <c r="L37" i="20"/>
  <c r="L37" i="22"/>
  <c r="L41" i="22"/>
  <c r="L37" i="17"/>
  <c r="L41" i="17" l="1"/>
  <c r="L39" i="17"/>
</calcChain>
</file>

<file path=xl/sharedStrings.xml><?xml version="1.0" encoding="utf-8"?>
<sst xmlns="http://schemas.openxmlformats.org/spreadsheetml/2006/main" count="1200" uniqueCount="42">
  <si>
    <t>地域(町丁目）</t>
    <rPh sb="0" eb="2">
      <t>チイキ</t>
    </rPh>
    <rPh sb="3" eb="4">
      <t>マチ</t>
    </rPh>
    <rPh sb="4" eb="5">
      <t>チョウ</t>
    </rPh>
    <rPh sb="5" eb="6">
      <t>メ</t>
    </rPh>
    <phoneticPr fontId="2"/>
  </si>
  <si>
    <t>世帯数</t>
    <rPh sb="0" eb="3">
      <t>セタイスウ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</si>
  <si>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</si>
  <si>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</si>
  <si>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２丁目</t>
    <rPh sb="1" eb="3">
      <t>チョウメ</t>
    </rPh>
    <phoneticPr fontId="2"/>
  </si>
  <si>
    <t>小　　計</t>
    <rPh sb="0" eb="1">
      <t>ショウ</t>
    </rPh>
    <rPh sb="3" eb="4">
      <t>ケイ</t>
    </rPh>
    <phoneticPr fontId="2"/>
  </si>
  <si>
    <t>合　　計</t>
    <rPh sb="0" eb="1">
      <t>ゴウ</t>
    </rPh>
    <rPh sb="3" eb="4">
      <t>ケイ</t>
    </rPh>
    <phoneticPr fontId="2"/>
  </si>
  <si>
    <t>人　　　口</t>
    <rPh sb="0" eb="1">
      <t>ヒト</t>
    </rPh>
    <rPh sb="4" eb="5">
      <t>クチ</t>
    </rPh>
    <phoneticPr fontId="2"/>
  </si>
  <si>
    <t>１丁目</t>
    <rPh sb="1" eb="3">
      <t>チョウメ</t>
    </rPh>
    <phoneticPr fontId="2"/>
  </si>
  <si>
    <t>下連雀　</t>
    <rPh sb="0" eb="3">
      <t>シモレンジャク</t>
    </rPh>
    <phoneticPr fontId="2"/>
  </si>
  <si>
    <t>３丁目</t>
    <rPh sb="1" eb="3">
      <t>チョウメ</t>
    </rPh>
    <phoneticPr fontId="2"/>
  </si>
  <si>
    <t>４丁目</t>
    <rPh sb="1" eb="3">
      <t>チョウメ</t>
    </rPh>
    <phoneticPr fontId="2"/>
  </si>
  <si>
    <t>５丁目</t>
    <rPh sb="1" eb="3">
      <t>チョウメ</t>
    </rPh>
    <phoneticPr fontId="2"/>
  </si>
  <si>
    <t>６丁目</t>
    <rPh sb="1" eb="3">
      <t>チョウメ</t>
    </rPh>
    <phoneticPr fontId="2"/>
  </si>
  <si>
    <t>７丁目</t>
    <rPh sb="1" eb="3">
      <t>チョウメ</t>
    </rPh>
    <phoneticPr fontId="2"/>
  </si>
  <si>
    <t>８丁目</t>
    <rPh sb="1" eb="3">
      <t>チョウメ</t>
    </rPh>
    <phoneticPr fontId="2"/>
  </si>
  <si>
    <t>９丁目</t>
    <rPh sb="1" eb="3">
      <t>チョウメ</t>
    </rPh>
    <phoneticPr fontId="2"/>
  </si>
  <si>
    <t>井の頭　</t>
    <rPh sb="0" eb="1">
      <t>イ</t>
    </rPh>
    <rPh sb="2" eb="3">
      <t>カシラ</t>
    </rPh>
    <phoneticPr fontId="2"/>
  </si>
  <si>
    <t>上連雀</t>
    <rPh sb="0" eb="3">
      <t>カミレンジャク</t>
    </rPh>
    <phoneticPr fontId="2"/>
  </si>
  <si>
    <t>深大寺　</t>
    <rPh sb="0" eb="3">
      <t>ジンダイジ</t>
    </rPh>
    <phoneticPr fontId="2"/>
  </si>
  <si>
    <t>総　計</t>
    <rPh sb="0" eb="1">
      <t>フサ</t>
    </rPh>
    <rPh sb="2" eb="3">
      <t>ケイ</t>
    </rPh>
    <phoneticPr fontId="2"/>
  </si>
  <si>
    <t>井　口　　</t>
    <rPh sb="0" eb="1">
      <t>セイ</t>
    </rPh>
    <rPh sb="2" eb="3">
      <t>クチ</t>
    </rPh>
    <phoneticPr fontId="2"/>
  </si>
  <si>
    <t>野　崎　　</t>
    <rPh sb="0" eb="1">
      <t>ノ</t>
    </rPh>
    <rPh sb="2" eb="3">
      <t>ザキ</t>
    </rPh>
    <phoneticPr fontId="2"/>
  </si>
  <si>
    <t>大　沢　　</t>
    <rPh sb="0" eb="1">
      <t>ダイ</t>
    </rPh>
    <rPh sb="2" eb="3">
      <t>サワ</t>
    </rPh>
    <phoneticPr fontId="2"/>
  </si>
  <si>
    <t>牟　礼　　</t>
    <rPh sb="0" eb="1">
      <t>ム</t>
    </rPh>
    <rPh sb="2" eb="3">
      <t>レイ</t>
    </rPh>
    <phoneticPr fontId="2"/>
  </si>
  <si>
    <t>中　原　　</t>
    <rPh sb="0" eb="1">
      <t>ナカ</t>
    </rPh>
    <rPh sb="2" eb="3">
      <t>ハラ</t>
    </rPh>
    <phoneticPr fontId="2"/>
  </si>
  <si>
    <t>北　野　　</t>
    <rPh sb="0" eb="1">
      <t>キタ</t>
    </rPh>
    <rPh sb="2" eb="3">
      <t>ノ</t>
    </rPh>
    <phoneticPr fontId="2"/>
  </si>
  <si>
    <t>新　川　</t>
    <rPh sb="0" eb="1">
      <t>シン</t>
    </rPh>
    <rPh sb="2" eb="3">
      <t>カワ</t>
    </rPh>
    <phoneticPr fontId="2"/>
  </si>
  <si>
    <t>前年同月比</t>
    <phoneticPr fontId="2"/>
  </si>
  <si>
    <t>前月比</t>
    <phoneticPr fontId="2"/>
  </si>
  <si>
    <t>令和４年12月１日現在</t>
    <rPh sb="9" eb="11">
      <t>ゲンザイ</t>
    </rPh>
    <phoneticPr fontId="2"/>
  </si>
  <si>
    <t>令和４年11月１日現在</t>
    <rPh sb="9" eb="11">
      <t>ゲンザイ</t>
    </rPh>
    <phoneticPr fontId="2"/>
  </si>
  <si>
    <t>令和４年10月１日現在</t>
    <rPh sb="9" eb="11">
      <t>ゲンザイ</t>
    </rPh>
    <phoneticPr fontId="2"/>
  </si>
  <si>
    <t>令和４年９月１日現在</t>
    <rPh sb="8" eb="10">
      <t>ゲンザイ</t>
    </rPh>
    <phoneticPr fontId="2"/>
  </si>
  <si>
    <t>令和４年８月１日現在</t>
    <rPh sb="8" eb="10">
      <t>ゲンザイ</t>
    </rPh>
    <phoneticPr fontId="2"/>
  </si>
  <si>
    <t>令和４年７月１日現在</t>
    <rPh sb="5" eb="6">
      <t>ガツ</t>
    </rPh>
    <rPh sb="8" eb="10">
      <t>ゲンザイ</t>
    </rPh>
    <phoneticPr fontId="2"/>
  </si>
  <si>
    <t>令和４年６月１日現在</t>
    <rPh sb="8" eb="10">
      <t>ゲンザイ</t>
    </rPh>
    <phoneticPr fontId="2"/>
  </si>
  <si>
    <t>令和４年５月１日現在</t>
    <rPh sb="8" eb="10">
      <t>ゲンザイ</t>
    </rPh>
    <phoneticPr fontId="2"/>
  </si>
  <si>
    <t>令和４年４月１日現在</t>
    <rPh sb="0" eb="2">
      <t>レイワ</t>
    </rPh>
    <rPh sb="8" eb="10">
      <t>ゲンザイ</t>
    </rPh>
    <phoneticPr fontId="2"/>
  </si>
  <si>
    <t>令和４年２月１日現在</t>
    <rPh sb="0" eb="2">
      <t>レイワ</t>
    </rPh>
    <rPh sb="3" eb="4">
      <t>ネン</t>
    </rPh>
    <rPh sb="8" eb="10">
      <t>ゲンザイ</t>
    </rPh>
    <phoneticPr fontId="2"/>
  </si>
  <si>
    <t>令和４年１月１日現在</t>
    <rPh sb="0" eb="2">
      <t>レイワ</t>
    </rPh>
    <rPh sb="8" eb="10">
      <t>ゲンザイ</t>
    </rPh>
    <phoneticPr fontId="2"/>
  </si>
  <si>
    <t>令和４年３月１日現在</t>
    <rPh sb="0" eb="2">
      <t>レイワ</t>
    </rPh>
    <rPh sb="8" eb="10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</si>
</sst>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-* #,##0_-;\-* #,##0_-;_-* &quot;-&quot;_-;_-@_-"/>
    <numFmt numFmtId="177" formatCode="0_ "/>
  </numFmts>
  <fonts count="3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68">
    <xf numFmtId="0" fontId="0" fillId="0" borderId="0" xfId="0"/>
    <xf numFmtId="176" fontId="0" fillId="0" borderId="0" xfId="1" applyFont="1"/>
    <xf numFmtId="176" fontId="0" fillId="0" borderId="0" xfId="1" applyFont="1" applyBorder="1"/>
    <xf numFmtId="176" fontId="0" fillId="0" borderId="1" xfId="1" applyFont="1" applyBorder="1" applyAlignment="1">
      <alignment horizontal="left" vertical="center"/>
    </xf>
    <xf numFmtId="176" fontId="0" fillId="0" borderId="2" xfId="1" applyFont="1" applyBorder="1" applyAlignment="1">
      <alignment horizontal="left" vertical="center"/>
    </xf>
    <xf numFmtId="176" fontId="0" fillId="0" borderId="1" xfId="1" applyFont="1" applyBorder="1" applyAlignment="1">
      <alignment vertical="center"/>
    </xf>
    <xf numFmtId="176" fontId="0" fillId="0" borderId="2" xfId="1" applyFont="1" applyBorder="1" applyAlignment="1">
      <alignment vertical="center"/>
    </xf>
    <xf numFmtId="176" fontId="0" fillId="0" borderId="3" xfId="1" applyFont="1" applyBorder="1" applyAlignment="1">
      <alignment vertical="center"/>
    </xf>
    <xf numFmtId="176" fontId="0" fillId="0" borderId="4" xfId="1" applyFont="1" applyBorder="1" applyAlignment="1">
      <alignment horizontal="left" vertical="center"/>
    </xf>
    <xf numFmtId="176" fontId="0" fillId="2" borderId="5" xfId="1" applyFont="1" applyFill="1" applyBorder="1" applyAlignment="1">
      <alignment horizontal="center"/>
    </xf>
    <xf numFmtId="176" fontId="0" fillId="2" borderId="6" xfId="1" applyFont="1" applyFill="1" applyBorder="1" applyAlignment="1">
      <alignment horizontal="center"/>
    </xf>
    <xf numFmtId="176" fontId="0" fillId="2" borderId="7" xfId="1" applyFont="1" applyFill="1" applyBorder="1" applyAlignment="1">
      <alignment horizontal="center"/>
    </xf>
    <xf numFmtId="176" fontId="0" fillId="0" borderId="8" xfId="1" applyFont="1" applyBorder="1" applyAlignment="1">
      <alignment horizontal="left" vertical="center"/>
    </xf>
    <xf numFmtId="176" fontId="0" fillId="0" borderId="9" xfId="1" applyFont="1" applyBorder="1" applyAlignment="1">
      <alignment vertical="center"/>
    </xf>
    <xf numFmtId="176" fontId="0" fillId="0" borderId="10" xfId="1" applyFont="1" applyBorder="1" applyAlignment="1">
      <alignment vertical="center"/>
    </xf>
    <xf numFmtId="176" fontId="0" fillId="0" borderId="11" xfId="1" applyFont="1" applyBorder="1" applyAlignment="1">
      <alignment vertical="center"/>
    </xf>
    <xf numFmtId="176" fontId="0" fillId="0" borderId="12" xfId="1" applyFont="1" applyBorder="1" applyAlignment="1">
      <alignment vertical="center"/>
    </xf>
    <xf numFmtId="176" fontId="0" fillId="0" borderId="13" xfId="1" applyFont="1" applyBorder="1"/>
    <xf numFmtId="176" fontId="0" fillId="0" borderId="14" xfId="1" applyFont="1" applyBorder="1"/>
    <xf numFmtId="176" fontId="0" fillId="0" borderId="3" xfId="1" applyFont="1" applyBorder="1"/>
    <xf numFmtId="176" fontId="0" fillId="0" borderId="15" xfId="1" applyFont="1" applyBorder="1"/>
    <xf numFmtId="176" fontId="0" fillId="0" borderId="10" xfId="1" applyFont="1" applyBorder="1"/>
    <xf numFmtId="176" fontId="0" fillId="3" borderId="3" xfId="1" applyFont="1" applyFill="1" applyBorder="1"/>
    <xf numFmtId="176" fontId="0" fillId="3" borderId="15" xfId="1" applyFont="1" applyFill="1" applyBorder="1"/>
    <xf numFmtId="176" fontId="0" fillId="3" borderId="10" xfId="1" applyFont="1" applyFill="1" applyBorder="1"/>
    <xf numFmtId="176" fontId="0" fillId="3" borderId="11" xfId="1" applyFont="1" applyFill="1" applyBorder="1"/>
    <xf numFmtId="176" fontId="0" fillId="3" borderId="16" xfId="1" applyFont="1" applyFill="1" applyBorder="1"/>
    <xf numFmtId="176" fontId="0" fillId="0" borderId="17" xfId="1" applyFont="1" applyBorder="1" applyAlignment="1">
      <alignment horizontal="left" vertical="center"/>
    </xf>
    <xf numFmtId="176" fontId="0" fillId="0" borderId="3" xfId="1" applyFont="1" applyFill="1" applyBorder="1"/>
    <xf numFmtId="0" fontId="0" fillId="0" borderId="0" xfId="0" applyBorder="1" applyAlignment="1">
      <alignment horizontal="center" vertical="center"/>
    </xf>
    <xf numFmtId="176" fontId="0" fillId="2" borderId="0" xfId="1" applyFont="1" applyFill="1" applyBorder="1" applyAlignment="1">
      <alignment horizontal="center"/>
    </xf>
    <xf numFmtId="176" fontId="0" fillId="3" borderId="0" xfId="1" applyFont="1" applyFill="1" applyBorder="1"/>
    <xf numFmtId="176" fontId="0" fillId="0" borderId="0" xfId="1" applyFont="1" applyBorder="1" applyAlignment="1">
      <alignment vertical="center"/>
    </xf>
    <xf numFmtId="176" fontId="0" fillId="4" borderId="0" xfId="1" applyFont="1" applyFill="1" applyBorder="1" applyAlignment="1">
      <alignment vertical="center"/>
    </xf>
    <xf numFmtId="176" fontId="0" fillId="0" borderId="0" xfId="1" applyFont="1" applyAlignment="1">
      <alignment horizontal="right"/>
    </xf>
    <xf numFmtId="176" fontId="0" fillId="0" borderId="18" xfId="1" applyFont="1" applyBorder="1" applyAlignment="1">
      <alignment vertical="center"/>
    </xf>
    <xf numFmtId="176" fontId="0" fillId="0" borderId="10" xfId="1" applyFont="1" applyFill="1" applyBorder="1" applyAlignment="1">
      <alignment vertical="center"/>
    </xf>
    <xf numFmtId="176" fontId="1" fillId="5" borderId="3" xfId="1" applyFont="1" applyFill="1" applyBorder="1" applyAlignment="1">
      <alignment horizontal="right" vertical="center"/>
    </xf>
    <xf numFmtId="176" fontId="1" fillId="5" borderId="10" xfId="1" applyFont="1" applyFill="1" applyBorder="1" applyAlignment="1">
      <alignment horizontal="right" vertical="center"/>
    </xf>
    <xf numFmtId="176" fontId="0" fillId="0" borderId="10" xfId="1" applyFont="1" applyFill="1" applyBorder="1" applyAlignment="1">
      <alignment horizontal="right" vertical="center"/>
    </xf>
    <xf numFmtId="176" fontId="0" fillId="0" borderId="19" xfId="1" applyFont="1" applyBorder="1" applyAlignment="1">
      <alignment horizontal="left" vertical="center"/>
    </xf>
    <xf numFmtId="177" fontId="0" fillId="0" borderId="3" xfId="1" applyNumberFormat="1" applyFont="1" applyBorder="1" applyAlignment="1">
      <alignment vertical="center"/>
    </xf>
    <xf numFmtId="176" fontId="0" fillId="0" borderId="20" xfId="1" applyFont="1" applyBorder="1" applyAlignment="1">
      <alignment horizontal="right" wrapText="1"/>
    </xf>
    <xf numFmtId="176" fontId="0" fillId="0" borderId="20" xfId="1" applyFont="1" applyBorder="1" applyAlignment="1">
      <alignment horizontal="right"/>
    </xf>
    <xf numFmtId="176" fontId="0" fillId="2" borderId="21" xfId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2" borderId="23" xfId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0" fillId="2" borderId="25" xfId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2" borderId="27" xfId="1" applyFont="1" applyFill="1" applyBorder="1" applyAlignment="1">
      <alignment horizontal="center" vertical="center"/>
    </xf>
    <xf numFmtId="176" fontId="0" fillId="2" borderId="28" xfId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76" fontId="0" fillId="3" borderId="9" xfId="1" applyFont="1" applyFill="1" applyBorder="1" applyAlignment="1">
      <alignment horizontal="center" vertical="center"/>
    </xf>
    <xf numFmtId="176" fontId="0" fillId="3" borderId="2" xfId="1" applyFont="1" applyFill="1" applyBorder="1" applyAlignment="1">
      <alignment horizontal="center" vertical="center"/>
    </xf>
    <xf numFmtId="176" fontId="0" fillId="3" borderId="1" xfId="1" applyFont="1" applyFill="1" applyBorder="1" applyAlignment="1">
      <alignment horizontal="center" vertical="center"/>
    </xf>
    <xf numFmtId="176" fontId="0" fillId="0" borderId="1" xfId="1" applyFont="1" applyBorder="1" applyAlignment="1">
      <alignment vertical="center"/>
    </xf>
    <xf numFmtId="0" fontId="0" fillId="0" borderId="2" xfId="0" applyBorder="1" applyAlignment="1">
      <alignment vertical="center"/>
    </xf>
    <xf numFmtId="176" fontId="1" fillId="5" borderId="30" xfId="1" applyFont="1" applyFill="1" applyBorder="1" applyAlignment="1">
      <alignment horizontal="center" vertical="center"/>
    </xf>
    <xf numFmtId="176" fontId="1" fillId="5" borderId="2" xfId="1" applyFont="1" applyFill="1" applyBorder="1" applyAlignment="1">
      <alignment horizontal="center" vertical="center"/>
    </xf>
    <xf numFmtId="176" fontId="0" fillId="0" borderId="30" xfId="1" applyFont="1" applyFill="1" applyBorder="1" applyAlignment="1">
      <alignment horizontal="center" vertical="center"/>
    </xf>
    <xf numFmtId="176" fontId="0" fillId="0" borderId="2" xfId="1" applyFont="1" applyFill="1" applyBorder="1" applyAlignment="1">
      <alignment horizontal="center" vertical="center"/>
    </xf>
    <xf numFmtId="176" fontId="0" fillId="0" borderId="30" xfId="1" applyFont="1" applyBorder="1" applyAlignment="1">
      <alignment vertical="center"/>
    </xf>
    <xf numFmtId="176" fontId="0" fillId="0" borderId="2" xfId="1" applyFont="1" applyBorder="1" applyAlignment="1">
      <alignment vertical="center"/>
    </xf>
    <xf numFmtId="176" fontId="0" fillId="3" borderId="31" xfId="1" applyFont="1" applyFill="1" applyBorder="1" applyAlignment="1">
      <alignment horizontal="center" vertical="center"/>
    </xf>
    <xf numFmtId="176" fontId="0" fillId="3" borderId="32" xfId="1" applyFont="1" applyFill="1" applyBorder="1" applyAlignment="1">
      <alignment horizontal="center" vertical="center"/>
    </xf>
    <xf numFmtId="176" fontId="0" fillId="0" borderId="33" xfId="1" applyFont="1" applyBorder="1" applyAlignment="1">
      <alignment vertical="center"/>
    </xf>
    <xf numFmtId="0" fontId="0" fillId="0" borderId="32" xfId="0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50"/>
  <sheetViews>
    <sheetView tabSelected="1" view="pageBreakPreview" zoomScaleNormal="100" zoomScaleSheetLayoutView="100" workbookViewId="0">
      <selection activeCell="T20" sqref="T20"/>
    </sheetView>
  </sheetViews>
  <sheetFormatPr defaultColWidth="9.140625"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2" t="s">
        <v>30</v>
      </c>
      <c r="L1" s="43"/>
    </row>
    <row r="2" spans="1:15" ht="12.75" thickTop="1" x14ac:dyDescent="0.15">
      <c r="A2" s="44" t="s">
        <v>0</v>
      </c>
      <c r="B2" s="45"/>
      <c r="C2" s="48" t="s">
        <v>7</v>
      </c>
      <c r="D2" s="49"/>
      <c r="E2" s="49"/>
      <c r="F2" s="49"/>
      <c r="G2" s="50" t="s">
        <v>0</v>
      </c>
      <c r="H2" s="45"/>
      <c r="I2" s="48" t="s">
        <v>7</v>
      </c>
      <c r="J2" s="49"/>
      <c r="K2" s="49"/>
      <c r="L2" s="52"/>
      <c r="M2" s="29"/>
    </row>
    <row r="3" spans="1:15" ht="12.75" thickBot="1" x14ac:dyDescent="0.2">
      <c r="A3" s="46"/>
      <c r="B3" s="47"/>
      <c r="C3" s="9" t="s">
        <v>1</v>
      </c>
      <c r="D3" s="9" t="s">
        <v>2</v>
      </c>
      <c r="E3" s="9" t="s">
        <v>3</v>
      </c>
      <c r="F3" s="10" t="s">
        <v>20</v>
      </c>
      <c r="G3" s="51"/>
      <c r="H3" s="47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1612</v>
      </c>
      <c r="D4" s="35">
        <v>1462</v>
      </c>
      <c r="E4" s="35">
        <v>1530</v>
      </c>
      <c r="F4" s="17">
        <f>SUM(D4:E4)</f>
        <v>2992</v>
      </c>
      <c r="G4" s="40" t="s">
        <v>18</v>
      </c>
      <c r="H4" s="27" t="s">
        <v>8</v>
      </c>
      <c r="I4" s="35">
        <v>1845</v>
      </c>
      <c r="J4" s="35">
        <v>1577</v>
      </c>
      <c r="K4" s="35">
        <v>1583</v>
      </c>
      <c r="L4" s="18">
        <f t="shared" ref="L4:L35" si="0">SUM(J4:K4)</f>
        <v>3160</v>
      </c>
      <c r="M4" s="2"/>
    </row>
    <row r="5" spans="1:15" ht="13.15" customHeight="1" x14ac:dyDescent="0.15">
      <c r="A5" s="13"/>
      <c r="B5" s="4" t="s">
        <v>4</v>
      </c>
      <c r="C5" s="7">
        <v>1825</v>
      </c>
      <c r="D5" s="7">
        <v>1664</v>
      </c>
      <c r="E5" s="7">
        <v>1736</v>
      </c>
      <c r="F5" s="20">
        <f t="shared" ref="F5:F44" si="1">SUM(D5:E5)</f>
        <v>3400</v>
      </c>
      <c r="G5" s="5"/>
      <c r="H5" s="4" t="s">
        <v>4</v>
      </c>
      <c r="I5" s="7">
        <v>1381</v>
      </c>
      <c r="J5" s="7">
        <v>1162</v>
      </c>
      <c r="K5" s="7">
        <v>1194</v>
      </c>
      <c r="L5" s="21">
        <f t="shared" si="0"/>
        <v>2356</v>
      </c>
      <c r="M5" s="2"/>
    </row>
    <row r="6" spans="1:15" ht="13.15" customHeight="1" x14ac:dyDescent="0.15">
      <c r="A6" s="13"/>
      <c r="B6" s="4" t="s">
        <v>10</v>
      </c>
      <c r="C6" s="7">
        <v>6382</v>
      </c>
      <c r="D6" s="7">
        <v>4896</v>
      </c>
      <c r="E6" s="7">
        <v>5475</v>
      </c>
      <c r="F6" s="20">
        <f t="shared" si="1"/>
        <v>10371</v>
      </c>
      <c r="G6" s="5"/>
      <c r="H6" s="4" t="s">
        <v>10</v>
      </c>
      <c r="I6" s="7">
        <v>1093</v>
      </c>
      <c r="J6" s="7">
        <v>952</v>
      </c>
      <c r="K6" s="7">
        <v>911</v>
      </c>
      <c r="L6" s="21">
        <f t="shared" si="0"/>
        <v>1863</v>
      </c>
      <c r="M6" s="2"/>
    </row>
    <row r="7" spans="1:15" ht="13.15" customHeight="1" x14ac:dyDescent="0.15">
      <c r="A7" s="13"/>
      <c r="B7" s="4" t="s">
        <v>11</v>
      </c>
      <c r="C7" s="7">
        <v>3416</v>
      </c>
      <c r="D7" s="7">
        <v>2973</v>
      </c>
      <c r="E7" s="7">
        <v>3230</v>
      </c>
      <c r="F7" s="20">
        <f t="shared" si="1"/>
        <v>6203</v>
      </c>
      <c r="G7" s="5"/>
      <c r="H7" s="4" t="s">
        <v>11</v>
      </c>
      <c r="I7" s="7">
        <v>1692</v>
      </c>
      <c r="J7" s="7">
        <v>1609</v>
      </c>
      <c r="K7" s="7">
        <v>1594</v>
      </c>
      <c r="L7" s="21">
        <f t="shared" si="0"/>
        <v>3203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2549</v>
      </c>
      <c r="D8" s="7">
        <v>2711</v>
      </c>
      <c r="E8" s="7">
        <v>3230</v>
      </c>
      <c r="F8" s="20">
        <f t="shared" si="1"/>
        <v>5941</v>
      </c>
      <c r="G8" s="5"/>
      <c r="H8" s="4" t="s">
        <v>12</v>
      </c>
      <c r="I8" s="7">
        <v>1472</v>
      </c>
      <c r="J8" s="7">
        <v>1373</v>
      </c>
      <c r="K8" s="7">
        <v>1380</v>
      </c>
      <c r="L8" s="21">
        <f t="shared" si="0"/>
        <v>2753</v>
      </c>
      <c r="M8" s="2"/>
    </row>
    <row r="9" spans="1:15" ht="13.15" customHeight="1" x14ac:dyDescent="0.15">
      <c r="A9" s="13"/>
      <c r="B9" s="4" t="s">
        <v>13</v>
      </c>
      <c r="C9" s="7">
        <v>2247</v>
      </c>
      <c r="D9" s="7">
        <v>2186</v>
      </c>
      <c r="E9" s="7">
        <v>2345</v>
      </c>
      <c r="F9" s="20">
        <f t="shared" si="1"/>
        <v>4531</v>
      </c>
      <c r="G9" s="5"/>
      <c r="H9" s="4" t="s">
        <v>13</v>
      </c>
      <c r="I9" s="7">
        <v>1550</v>
      </c>
      <c r="J9" s="7">
        <v>1398</v>
      </c>
      <c r="K9" s="7">
        <v>1573</v>
      </c>
      <c r="L9" s="21">
        <f t="shared" si="0"/>
        <v>2971</v>
      </c>
      <c r="M9" s="2"/>
    </row>
    <row r="10" spans="1:15" ht="13.15" customHeight="1" x14ac:dyDescent="0.15">
      <c r="A10" s="13"/>
      <c r="B10" s="4" t="s">
        <v>14</v>
      </c>
      <c r="C10" s="7">
        <v>2419</v>
      </c>
      <c r="D10" s="7">
        <v>2410</v>
      </c>
      <c r="E10" s="7">
        <v>2713</v>
      </c>
      <c r="F10" s="20">
        <f t="shared" si="1"/>
        <v>5123</v>
      </c>
      <c r="G10" s="5"/>
      <c r="H10" s="4" t="s">
        <v>14</v>
      </c>
      <c r="I10" s="7">
        <v>1439</v>
      </c>
      <c r="J10" s="7">
        <v>1438</v>
      </c>
      <c r="K10" s="7">
        <v>1497</v>
      </c>
      <c r="L10" s="21">
        <f t="shared" si="0"/>
        <v>2935</v>
      </c>
      <c r="M10" s="2"/>
    </row>
    <row r="11" spans="1:15" ht="13.15" customHeight="1" x14ac:dyDescent="0.15">
      <c r="A11" s="13"/>
      <c r="B11" s="4" t="s">
        <v>15</v>
      </c>
      <c r="C11" s="7">
        <v>1581</v>
      </c>
      <c r="D11" s="7">
        <v>1714</v>
      </c>
      <c r="E11" s="7">
        <v>1892</v>
      </c>
      <c r="F11" s="20">
        <f t="shared" si="1"/>
        <v>3606</v>
      </c>
      <c r="G11" s="5"/>
      <c r="H11" s="4" t="s">
        <v>15</v>
      </c>
      <c r="I11" s="7">
        <v>1631</v>
      </c>
      <c r="J11" s="7">
        <v>1688</v>
      </c>
      <c r="K11" s="7">
        <v>1794</v>
      </c>
      <c r="L11" s="21">
        <f t="shared" si="0"/>
        <v>3482</v>
      </c>
      <c r="M11" s="2"/>
    </row>
    <row r="12" spans="1:15" ht="13.15" customHeight="1" x14ac:dyDescent="0.15">
      <c r="A12" s="13"/>
      <c r="B12" s="4" t="s">
        <v>16</v>
      </c>
      <c r="C12" s="7">
        <v>1981</v>
      </c>
      <c r="D12" s="7">
        <v>2306</v>
      </c>
      <c r="E12" s="7">
        <v>2427</v>
      </c>
      <c r="F12" s="20">
        <f t="shared" si="1"/>
        <v>4733</v>
      </c>
      <c r="G12" s="5"/>
      <c r="H12" s="4" t="s">
        <v>16</v>
      </c>
      <c r="I12" s="7">
        <v>1480</v>
      </c>
      <c r="J12" s="7">
        <v>1492</v>
      </c>
      <c r="K12" s="7">
        <v>1590</v>
      </c>
      <c r="L12" s="21">
        <f t="shared" si="0"/>
        <v>3082</v>
      </c>
      <c r="M12" s="2"/>
    </row>
    <row r="13" spans="1:15" ht="13.15" customHeight="1" x14ac:dyDescent="0.15">
      <c r="A13" s="53" t="s">
        <v>5</v>
      </c>
      <c r="B13" s="54"/>
      <c r="C13" s="22">
        <f>SUM(C4:C12)</f>
        <v>24012</v>
      </c>
      <c r="D13" s="22">
        <f>SUM(D4:D12)</f>
        <v>22322</v>
      </c>
      <c r="E13" s="22">
        <f>SUM(E4:E12)</f>
        <v>24578</v>
      </c>
      <c r="F13" s="23">
        <f t="shared" si="1"/>
        <v>46900</v>
      </c>
      <c r="G13" s="55" t="s">
        <v>5</v>
      </c>
      <c r="H13" s="54"/>
      <c r="I13" s="22">
        <f>SUM(I4:I12)</f>
        <v>13583</v>
      </c>
      <c r="J13" s="22">
        <f>SUM(J4:J12)</f>
        <v>12689</v>
      </c>
      <c r="K13" s="22">
        <f>SUM(K4:K12)</f>
        <v>13116</v>
      </c>
      <c r="L13" s="24">
        <f t="shared" si="0"/>
        <v>25805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1168</v>
      </c>
      <c r="D14" s="7">
        <v>1045</v>
      </c>
      <c r="E14" s="7">
        <v>1127</v>
      </c>
      <c r="F14" s="20">
        <f t="shared" si="1"/>
        <v>2172</v>
      </c>
      <c r="G14" s="3" t="s">
        <v>21</v>
      </c>
      <c r="H14" s="4" t="s">
        <v>8</v>
      </c>
      <c r="I14" s="7">
        <v>1812</v>
      </c>
      <c r="J14" s="7">
        <v>1912</v>
      </c>
      <c r="K14" s="7">
        <v>1878</v>
      </c>
      <c r="L14" s="21">
        <f t="shared" si="0"/>
        <v>3790</v>
      </c>
      <c r="M14" s="2"/>
    </row>
    <row r="15" spans="1:15" ht="13.15" customHeight="1" x14ac:dyDescent="0.15">
      <c r="A15" s="13"/>
      <c r="B15" s="6" t="s">
        <v>4</v>
      </c>
      <c r="C15" s="7">
        <v>2030</v>
      </c>
      <c r="D15" s="7">
        <v>1826</v>
      </c>
      <c r="E15" s="7">
        <v>2019</v>
      </c>
      <c r="F15" s="20">
        <f t="shared" si="1"/>
        <v>3845</v>
      </c>
      <c r="G15" s="5"/>
      <c r="H15" s="4" t="s">
        <v>4</v>
      </c>
      <c r="I15" s="7">
        <v>1149</v>
      </c>
      <c r="J15" s="7">
        <v>1209</v>
      </c>
      <c r="K15" s="7">
        <v>1319</v>
      </c>
      <c r="L15" s="21">
        <f t="shared" si="0"/>
        <v>2528</v>
      </c>
      <c r="M15" s="2"/>
    </row>
    <row r="16" spans="1:15" ht="13.15" customHeight="1" x14ac:dyDescent="0.15">
      <c r="A16" s="13"/>
      <c r="B16" s="6" t="s">
        <v>10</v>
      </c>
      <c r="C16" s="7">
        <v>1101</v>
      </c>
      <c r="D16" s="7">
        <v>1209</v>
      </c>
      <c r="E16" s="7">
        <v>1144</v>
      </c>
      <c r="F16" s="20">
        <f t="shared" si="1"/>
        <v>2353</v>
      </c>
      <c r="G16" s="5"/>
      <c r="H16" s="4" t="s">
        <v>10</v>
      </c>
      <c r="I16" s="7">
        <v>1104</v>
      </c>
      <c r="J16" s="7">
        <v>1059</v>
      </c>
      <c r="K16" s="7">
        <v>1208</v>
      </c>
      <c r="L16" s="21">
        <f t="shared" si="0"/>
        <v>2267</v>
      </c>
      <c r="M16" s="2"/>
    </row>
    <row r="17" spans="1:13" ht="13.15" customHeight="1" x14ac:dyDescent="0.15">
      <c r="A17" s="13"/>
      <c r="B17" s="6" t="s">
        <v>11</v>
      </c>
      <c r="C17" s="7">
        <v>1558</v>
      </c>
      <c r="D17" s="7">
        <v>1597</v>
      </c>
      <c r="E17" s="7">
        <v>1672</v>
      </c>
      <c r="F17" s="20">
        <f t="shared" si="1"/>
        <v>3269</v>
      </c>
      <c r="G17" s="5"/>
      <c r="H17" s="4" t="s">
        <v>11</v>
      </c>
      <c r="I17" s="7">
        <v>1515</v>
      </c>
      <c r="J17" s="7">
        <v>1569</v>
      </c>
      <c r="K17" s="7">
        <v>1586</v>
      </c>
      <c r="L17" s="21">
        <f t="shared" si="0"/>
        <v>3155</v>
      </c>
      <c r="M17" s="2"/>
    </row>
    <row r="18" spans="1:13" ht="13.15" customHeight="1" x14ac:dyDescent="0.15">
      <c r="A18" s="13"/>
      <c r="B18" s="6" t="s">
        <v>12</v>
      </c>
      <c r="C18" s="7">
        <v>1359</v>
      </c>
      <c r="D18" s="7">
        <v>1369</v>
      </c>
      <c r="E18" s="7">
        <v>1344</v>
      </c>
      <c r="F18" s="20">
        <f t="shared" si="1"/>
        <v>2713</v>
      </c>
      <c r="G18" s="5"/>
      <c r="H18" s="4" t="s">
        <v>12</v>
      </c>
      <c r="I18" s="7">
        <v>491</v>
      </c>
      <c r="J18" s="7">
        <v>441</v>
      </c>
      <c r="K18" s="7">
        <v>495</v>
      </c>
      <c r="L18" s="21">
        <f t="shared" si="0"/>
        <v>936</v>
      </c>
      <c r="M18" s="2"/>
    </row>
    <row r="19" spans="1:13" ht="13.15" customHeight="1" x14ac:dyDescent="0.15">
      <c r="A19" s="13"/>
      <c r="B19" s="6" t="s">
        <v>13</v>
      </c>
      <c r="C19" s="7">
        <v>2861</v>
      </c>
      <c r="D19" s="7">
        <v>3057</v>
      </c>
      <c r="E19" s="7">
        <v>3314</v>
      </c>
      <c r="F19" s="20">
        <f t="shared" si="1"/>
        <v>6371</v>
      </c>
      <c r="G19" s="55" t="s">
        <v>5</v>
      </c>
      <c r="H19" s="54"/>
      <c r="I19" s="22">
        <f>SUM(I14:I18)</f>
        <v>6071</v>
      </c>
      <c r="J19" s="22">
        <f>SUM(J14:J18)</f>
        <v>6190</v>
      </c>
      <c r="K19" s="22">
        <f>SUM(K14:K18)</f>
        <v>6486</v>
      </c>
      <c r="L19" s="24">
        <f t="shared" si="0"/>
        <v>12676</v>
      </c>
      <c r="M19" s="31"/>
    </row>
    <row r="20" spans="1:13" ht="13.15" customHeight="1" x14ac:dyDescent="0.15">
      <c r="A20" s="13"/>
      <c r="B20" s="6" t="s">
        <v>14</v>
      </c>
      <c r="C20" s="7">
        <v>903</v>
      </c>
      <c r="D20" s="7">
        <v>952</v>
      </c>
      <c r="E20" s="7">
        <v>917</v>
      </c>
      <c r="F20" s="20">
        <f t="shared" si="1"/>
        <v>1869</v>
      </c>
      <c r="G20" s="5" t="s">
        <v>19</v>
      </c>
      <c r="H20" s="6" t="s">
        <v>8</v>
      </c>
      <c r="I20" s="7">
        <v>878</v>
      </c>
      <c r="J20" s="7">
        <v>926</v>
      </c>
      <c r="K20" s="7">
        <v>977</v>
      </c>
      <c r="L20" s="21">
        <f t="shared" si="0"/>
        <v>1903</v>
      </c>
      <c r="M20" s="2"/>
    </row>
    <row r="21" spans="1:13" ht="13.15" customHeight="1" x14ac:dyDescent="0.15">
      <c r="A21" s="53" t="s">
        <v>5</v>
      </c>
      <c r="B21" s="54"/>
      <c r="C21" s="22">
        <f>SUM(C14:C20)</f>
        <v>10980</v>
      </c>
      <c r="D21" s="22">
        <f>SUM(D14:D20)</f>
        <v>11055</v>
      </c>
      <c r="E21" s="22">
        <f>SUM(E14:E20)</f>
        <v>11537</v>
      </c>
      <c r="F21" s="23">
        <f t="shared" si="1"/>
        <v>22592</v>
      </c>
      <c r="G21" s="5"/>
      <c r="H21" s="6" t="s">
        <v>4</v>
      </c>
      <c r="I21" s="7">
        <v>2062</v>
      </c>
      <c r="J21" s="7">
        <v>2154</v>
      </c>
      <c r="K21" s="7">
        <v>1905</v>
      </c>
      <c r="L21" s="21">
        <f t="shared" si="0"/>
        <v>4059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2802</v>
      </c>
      <c r="D22" s="7">
        <v>2341</v>
      </c>
      <c r="E22" s="7">
        <v>2520</v>
      </c>
      <c r="F22" s="20">
        <f t="shared" si="1"/>
        <v>4861</v>
      </c>
      <c r="G22" s="5"/>
      <c r="H22" s="6" t="s">
        <v>10</v>
      </c>
      <c r="I22" s="7">
        <v>1100</v>
      </c>
      <c r="J22" s="7">
        <v>1110</v>
      </c>
      <c r="K22" s="7">
        <v>998</v>
      </c>
      <c r="L22" s="21">
        <f t="shared" si="0"/>
        <v>2108</v>
      </c>
      <c r="M22" s="2"/>
    </row>
    <row r="23" spans="1:13" ht="13.15" customHeight="1" x14ac:dyDescent="0.15">
      <c r="A23" s="13"/>
      <c r="B23" s="6" t="s">
        <v>4</v>
      </c>
      <c r="C23" s="7">
        <v>1985</v>
      </c>
      <c r="D23" s="7">
        <v>1572</v>
      </c>
      <c r="E23" s="7">
        <v>1706</v>
      </c>
      <c r="F23" s="20">
        <f t="shared" si="1"/>
        <v>3278</v>
      </c>
      <c r="G23" s="55" t="s">
        <v>5</v>
      </c>
      <c r="H23" s="54"/>
      <c r="I23" s="22">
        <f>SUM(I20:I22)</f>
        <v>4040</v>
      </c>
      <c r="J23" s="22">
        <f>SUM(J20:J22)</f>
        <v>4190</v>
      </c>
      <c r="K23" s="22">
        <f>SUM(K20:K22)</f>
        <v>3880</v>
      </c>
      <c r="L23" s="24">
        <f t="shared" si="0"/>
        <v>8070</v>
      </c>
      <c r="M23" s="31"/>
    </row>
    <row r="24" spans="1:13" ht="13.15" customHeight="1" x14ac:dyDescent="0.15">
      <c r="A24" s="13"/>
      <c r="B24" s="6" t="s">
        <v>10</v>
      </c>
      <c r="C24" s="7">
        <v>1223</v>
      </c>
      <c r="D24" s="7">
        <v>1053</v>
      </c>
      <c r="E24" s="7">
        <v>1216</v>
      </c>
      <c r="F24" s="20">
        <f t="shared" si="1"/>
        <v>2269</v>
      </c>
      <c r="G24" s="5" t="s">
        <v>22</v>
      </c>
      <c r="H24" s="6" t="s">
        <v>8</v>
      </c>
      <c r="I24" s="7">
        <v>522</v>
      </c>
      <c r="J24" s="7">
        <v>487</v>
      </c>
      <c r="K24" s="7">
        <v>528</v>
      </c>
      <c r="L24" s="21">
        <f t="shared" si="0"/>
        <v>1015</v>
      </c>
      <c r="M24" s="2"/>
    </row>
    <row r="25" spans="1:13" ht="13.15" customHeight="1" x14ac:dyDescent="0.15">
      <c r="A25" s="13"/>
      <c r="B25" s="6" t="s">
        <v>11</v>
      </c>
      <c r="C25" s="7">
        <v>1154</v>
      </c>
      <c r="D25" s="7">
        <v>1064</v>
      </c>
      <c r="E25" s="7">
        <v>1068</v>
      </c>
      <c r="F25" s="20">
        <f t="shared" si="1"/>
        <v>2132</v>
      </c>
      <c r="G25" s="5"/>
      <c r="H25" s="6" t="s">
        <v>4</v>
      </c>
      <c r="I25" s="7">
        <v>1219</v>
      </c>
      <c r="J25" s="7">
        <v>1214</v>
      </c>
      <c r="K25" s="7">
        <v>1241</v>
      </c>
      <c r="L25" s="21">
        <f t="shared" si="0"/>
        <v>2455</v>
      </c>
      <c r="M25" s="2"/>
    </row>
    <row r="26" spans="1:13" ht="13.15" customHeight="1" x14ac:dyDescent="0.15">
      <c r="A26" s="13"/>
      <c r="B26" s="6" t="s">
        <v>12</v>
      </c>
      <c r="C26" s="7">
        <v>1756</v>
      </c>
      <c r="D26" s="7">
        <v>1651</v>
      </c>
      <c r="E26" s="7">
        <v>1695</v>
      </c>
      <c r="F26" s="20">
        <f t="shared" si="1"/>
        <v>3346</v>
      </c>
      <c r="G26" s="5"/>
      <c r="H26" s="6" t="s">
        <v>10</v>
      </c>
      <c r="I26" s="7">
        <v>1047</v>
      </c>
      <c r="J26" s="7">
        <v>1176</v>
      </c>
      <c r="K26" s="7">
        <v>1206</v>
      </c>
      <c r="L26" s="21">
        <f t="shared" si="0"/>
        <v>2382</v>
      </c>
      <c r="M26" s="2"/>
    </row>
    <row r="27" spans="1:13" ht="13.15" customHeight="1" x14ac:dyDescent="0.15">
      <c r="A27" s="53" t="s">
        <v>5</v>
      </c>
      <c r="B27" s="54"/>
      <c r="C27" s="22">
        <f>SUM(C22:C26)</f>
        <v>8920</v>
      </c>
      <c r="D27" s="22">
        <f>SUM(D22:D26)</f>
        <v>7681</v>
      </c>
      <c r="E27" s="22">
        <f>SUM(E22:E26)</f>
        <v>8205</v>
      </c>
      <c r="F27" s="23">
        <f t="shared" si="1"/>
        <v>15886</v>
      </c>
      <c r="G27" s="5"/>
      <c r="H27" s="6" t="s">
        <v>11</v>
      </c>
      <c r="I27" s="7">
        <v>292</v>
      </c>
      <c r="J27" s="7">
        <v>348</v>
      </c>
      <c r="K27" s="7">
        <v>308</v>
      </c>
      <c r="L27" s="21">
        <f t="shared" si="0"/>
        <v>656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2200</v>
      </c>
      <c r="D28" s="7">
        <v>2039</v>
      </c>
      <c r="E28" s="7">
        <v>2231</v>
      </c>
      <c r="F28" s="20">
        <f t="shared" si="1"/>
        <v>4270</v>
      </c>
      <c r="G28" s="55" t="s">
        <v>5</v>
      </c>
      <c r="H28" s="54"/>
      <c r="I28" s="22">
        <f>SUM(I24:I27)</f>
        <v>3080</v>
      </c>
      <c r="J28" s="22">
        <f>SUM(J24:J27)</f>
        <v>3225</v>
      </c>
      <c r="K28" s="22">
        <f>SUM(K24:K27)</f>
        <v>3283</v>
      </c>
      <c r="L28" s="24">
        <f t="shared" si="0"/>
        <v>6508</v>
      </c>
      <c r="M28" s="31"/>
    </row>
    <row r="29" spans="1:13" ht="13.15" customHeight="1" x14ac:dyDescent="0.15">
      <c r="A29" s="13"/>
      <c r="B29" s="6" t="s">
        <v>4</v>
      </c>
      <c r="C29" s="7">
        <v>1478</v>
      </c>
      <c r="D29" s="7">
        <v>1556</v>
      </c>
      <c r="E29" s="7">
        <v>1613</v>
      </c>
      <c r="F29" s="20">
        <f t="shared" si="1"/>
        <v>3169</v>
      </c>
      <c r="G29" s="5" t="s">
        <v>23</v>
      </c>
      <c r="H29" s="6" t="s">
        <v>8</v>
      </c>
      <c r="I29" s="7">
        <v>1261</v>
      </c>
      <c r="J29" s="7">
        <v>1401</v>
      </c>
      <c r="K29" s="7">
        <v>1389</v>
      </c>
      <c r="L29" s="21">
        <f t="shared" si="0"/>
        <v>2790</v>
      </c>
      <c r="M29" s="2"/>
    </row>
    <row r="30" spans="1:13" ht="13.15" customHeight="1" x14ac:dyDescent="0.15">
      <c r="A30" s="13"/>
      <c r="B30" s="6" t="s">
        <v>10</v>
      </c>
      <c r="C30" s="7">
        <v>1539</v>
      </c>
      <c r="D30" s="7">
        <v>1523</v>
      </c>
      <c r="E30" s="7">
        <v>1640</v>
      </c>
      <c r="F30" s="20">
        <f t="shared" si="1"/>
        <v>3163</v>
      </c>
      <c r="G30" s="5"/>
      <c r="H30" s="6" t="s">
        <v>4</v>
      </c>
      <c r="I30" s="7">
        <v>928</v>
      </c>
      <c r="J30" s="7">
        <v>951</v>
      </c>
      <c r="K30" s="7">
        <v>935</v>
      </c>
      <c r="L30" s="21">
        <f t="shared" si="0"/>
        <v>1886</v>
      </c>
      <c r="M30" s="2"/>
    </row>
    <row r="31" spans="1:13" ht="13.15" customHeight="1" x14ac:dyDescent="0.15">
      <c r="A31" s="13"/>
      <c r="B31" s="6" t="s">
        <v>11</v>
      </c>
      <c r="C31" s="7">
        <v>1933</v>
      </c>
      <c r="D31" s="7">
        <v>1995</v>
      </c>
      <c r="E31" s="7">
        <v>2129</v>
      </c>
      <c r="F31" s="20">
        <f t="shared" si="1"/>
        <v>4124</v>
      </c>
      <c r="G31" s="5"/>
      <c r="H31" s="6" t="s">
        <v>10</v>
      </c>
      <c r="I31" s="7">
        <v>1005</v>
      </c>
      <c r="J31" s="7">
        <v>855</v>
      </c>
      <c r="K31" s="7">
        <v>966</v>
      </c>
      <c r="L31" s="21">
        <f t="shared" si="0"/>
        <v>1821</v>
      </c>
      <c r="M31" s="2"/>
    </row>
    <row r="32" spans="1:13" ht="13.15" customHeight="1" x14ac:dyDescent="0.15">
      <c r="A32" s="53" t="s">
        <v>5</v>
      </c>
      <c r="B32" s="54"/>
      <c r="C32" s="22">
        <f>SUM(C28:C31)</f>
        <v>7150</v>
      </c>
      <c r="D32" s="22">
        <f>SUM(D28:D31)</f>
        <v>7113</v>
      </c>
      <c r="E32" s="22">
        <f>SUM(E28:E31)</f>
        <v>7613</v>
      </c>
      <c r="F32" s="23">
        <f t="shared" si="1"/>
        <v>14726</v>
      </c>
      <c r="G32" s="5"/>
      <c r="H32" s="6" t="s">
        <v>11</v>
      </c>
      <c r="I32" s="7">
        <v>1438</v>
      </c>
      <c r="J32" s="7">
        <v>1464</v>
      </c>
      <c r="K32" s="7">
        <v>1576</v>
      </c>
      <c r="L32" s="21">
        <f t="shared" si="0"/>
        <v>3040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752</v>
      </c>
      <c r="D33" s="7">
        <v>764</v>
      </c>
      <c r="E33" s="7">
        <v>816</v>
      </c>
      <c r="F33" s="20">
        <f t="shared" si="1"/>
        <v>1580</v>
      </c>
      <c r="G33" s="5"/>
      <c r="H33" s="6" t="s">
        <v>12</v>
      </c>
      <c r="I33" s="7">
        <v>906</v>
      </c>
      <c r="J33" s="7">
        <v>1052</v>
      </c>
      <c r="K33" s="7">
        <v>1066</v>
      </c>
      <c r="L33" s="21">
        <f t="shared" si="0"/>
        <v>2118</v>
      </c>
      <c r="M33" s="2"/>
    </row>
    <row r="34" spans="1:13" ht="13.15" customHeight="1" x14ac:dyDescent="0.15">
      <c r="A34" s="13"/>
      <c r="B34" s="6" t="s">
        <v>4</v>
      </c>
      <c r="C34" s="7">
        <v>973</v>
      </c>
      <c r="D34" s="7">
        <v>1065</v>
      </c>
      <c r="E34" s="7">
        <v>1089</v>
      </c>
      <c r="F34" s="20">
        <f t="shared" si="1"/>
        <v>2154</v>
      </c>
      <c r="G34" s="5"/>
      <c r="H34" s="6" t="s">
        <v>13</v>
      </c>
      <c r="I34" s="7">
        <v>786</v>
      </c>
      <c r="J34" s="7">
        <v>766</v>
      </c>
      <c r="K34" s="7">
        <v>752</v>
      </c>
      <c r="L34" s="21">
        <f t="shared" si="0"/>
        <v>1518</v>
      </c>
      <c r="M34" s="2"/>
    </row>
    <row r="35" spans="1:13" ht="13.15" customHeight="1" x14ac:dyDescent="0.15">
      <c r="A35" s="13"/>
      <c r="B35" s="6" t="s">
        <v>10</v>
      </c>
      <c r="C35" s="7">
        <v>961</v>
      </c>
      <c r="D35" s="7">
        <v>1060</v>
      </c>
      <c r="E35" s="7">
        <v>1026</v>
      </c>
      <c r="F35" s="20">
        <f t="shared" si="1"/>
        <v>2086</v>
      </c>
      <c r="G35" s="55" t="s">
        <v>5</v>
      </c>
      <c r="H35" s="54"/>
      <c r="I35" s="22">
        <f>SUM(I29:I34)</f>
        <v>6324</v>
      </c>
      <c r="J35" s="22">
        <f>SUM(J29:J34)</f>
        <v>6489</v>
      </c>
      <c r="K35" s="22">
        <f>SUM(K29:K34)</f>
        <v>6684</v>
      </c>
      <c r="L35" s="24">
        <f t="shared" si="0"/>
        <v>13173</v>
      </c>
      <c r="M35" s="31"/>
    </row>
    <row r="36" spans="1:13" ht="13.15" customHeight="1" x14ac:dyDescent="0.15">
      <c r="A36" s="13"/>
      <c r="B36" s="6" t="s">
        <v>11</v>
      </c>
      <c r="C36" s="7">
        <v>1065</v>
      </c>
      <c r="D36" s="7">
        <v>1005</v>
      </c>
      <c r="E36" s="7">
        <v>1014</v>
      </c>
      <c r="F36" s="20">
        <f t="shared" si="1"/>
        <v>2019</v>
      </c>
      <c r="G36" s="56"/>
      <c r="H36" s="57"/>
      <c r="I36" s="19"/>
      <c r="J36" s="19"/>
      <c r="K36" s="19"/>
      <c r="L36" s="21"/>
      <c r="M36" s="2"/>
    </row>
    <row r="37" spans="1:13" ht="13.15" customHeight="1" x14ac:dyDescent="0.15">
      <c r="A37" s="53" t="s">
        <v>5</v>
      </c>
      <c r="B37" s="54"/>
      <c r="C37" s="22">
        <f>SUM(C33:C36)</f>
        <v>3751</v>
      </c>
      <c r="D37" s="22">
        <f>SUM(D33:D36)</f>
        <v>3894</v>
      </c>
      <c r="E37" s="22">
        <f>SUM(E33:E36)</f>
        <v>3945</v>
      </c>
      <c r="F37" s="23">
        <f t="shared" si="1"/>
        <v>7839</v>
      </c>
      <c r="G37" s="58" t="s">
        <v>6</v>
      </c>
      <c r="H37" s="59"/>
      <c r="I37" s="37">
        <f>C13+C21+C27+C32+C37+C44+I13+I19+I23+I28+I35</f>
        <v>96389</v>
      </c>
      <c r="J37" s="37">
        <f>D13+D21+D27+D32+D37+D44+J13+J19+J23+J28+J35</f>
        <v>92736</v>
      </c>
      <c r="K37" s="37">
        <f>E13+E21+E27+E32+E37+E44+K13+K19+K23+K28+K35</f>
        <v>97412</v>
      </c>
      <c r="L37" s="38">
        <f>SUM(J37:K37)</f>
        <v>190148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1038</v>
      </c>
      <c r="D38" s="7">
        <v>1060</v>
      </c>
      <c r="E38" s="7">
        <v>1080</v>
      </c>
      <c r="F38" s="20">
        <f t="shared" si="1"/>
        <v>2140</v>
      </c>
      <c r="G38" s="60"/>
      <c r="H38" s="61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764</v>
      </c>
      <c r="D39" s="7">
        <v>757</v>
      </c>
      <c r="E39" s="7">
        <v>800</v>
      </c>
      <c r="F39" s="20">
        <f t="shared" si="1"/>
        <v>1557</v>
      </c>
      <c r="G39" s="62" t="s">
        <v>29</v>
      </c>
      <c r="H39" s="57"/>
      <c r="I39" s="7">
        <v>-76</v>
      </c>
      <c r="J39" s="41">
        <v>-83</v>
      </c>
      <c r="K39" s="7">
        <v>-49</v>
      </c>
      <c r="L39" s="14">
        <f>SUM(J39:K39)</f>
        <v>-132</v>
      </c>
      <c r="M39" s="32"/>
    </row>
    <row r="40" spans="1:13" ht="13.15" customHeight="1" x14ac:dyDescent="0.15">
      <c r="A40" s="13"/>
      <c r="B40" s="6" t="s">
        <v>10</v>
      </c>
      <c r="C40" s="7">
        <v>1068</v>
      </c>
      <c r="D40" s="7">
        <v>1045</v>
      </c>
      <c r="E40" s="7">
        <v>1055</v>
      </c>
      <c r="F40" s="20">
        <f t="shared" si="1"/>
        <v>2100</v>
      </c>
      <c r="G40" s="62"/>
      <c r="H40" s="63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1654</v>
      </c>
      <c r="D41" s="7">
        <v>1577</v>
      </c>
      <c r="E41" s="7">
        <v>1710</v>
      </c>
      <c r="F41" s="20">
        <f t="shared" si="1"/>
        <v>3287</v>
      </c>
      <c r="G41" s="62" t="s">
        <v>28</v>
      </c>
      <c r="H41" s="63"/>
      <c r="I41" s="7">
        <v>139</v>
      </c>
      <c r="J41" s="7">
        <v>-462</v>
      </c>
      <c r="K41" s="7">
        <v>-96</v>
      </c>
      <c r="L41" s="39">
        <f>SUM(J41:K41)</f>
        <v>-558</v>
      </c>
      <c r="M41" s="31"/>
    </row>
    <row r="42" spans="1:13" ht="13.15" customHeight="1" x14ac:dyDescent="0.15">
      <c r="A42" s="13"/>
      <c r="B42" s="6" t="s">
        <v>12</v>
      </c>
      <c r="C42" s="7">
        <v>1383</v>
      </c>
      <c r="D42" s="7">
        <v>1232</v>
      </c>
      <c r="E42" s="7">
        <v>1312</v>
      </c>
      <c r="F42" s="20">
        <f t="shared" si="1"/>
        <v>2544</v>
      </c>
      <c r="G42" s="56"/>
      <c r="H42" s="57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2571</v>
      </c>
      <c r="D43" s="7">
        <v>2217</v>
      </c>
      <c r="E43" s="7">
        <v>2128</v>
      </c>
      <c r="F43" s="20">
        <f t="shared" si="1"/>
        <v>4345</v>
      </c>
      <c r="G43" s="56"/>
      <c r="H43" s="57"/>
      <c r="I43" s="7"/>
      <c r="J43" s="7"/>
      <c r="K43" s="7"/>
      <c r="L43" s="14"/>
      <c r="M43" s="33"/>
    </row>
    <row r="44" spans="1:13" ht="13.15" customHeight="1" thickBot="1" x14ac:dyDescent="0.2">
      <c r="A44" s="64" t="s">
        <v>5</v>
      </c>
      <c r="B44" s="65"/>
      <c r="C44" s="25">
        <f>SUM(C38:C43)</f>
        <v>8478</v>
      </c>
      <c r="D44" s="25">
        <f>SUM(D38:D43)</f>
        <v>7888</v>
      </c>
      <c r="E44" s="25">
        <f>SUM(E38:E43)</f>
        <v>8085</v>
      </c>
      <c r="F44" s="26">
        <f t="shared" si="1"/>
        <v>15973</v>
      </c>
      <c r="G44" s="66"/>
      <c r="H44" s="67"/>
      <c r="I44" s="15"/>
      <c r="J44" s="15"/>
      <c r="K44" s="15"/>
      <c r="L44" s="16"/>
      <c r="M44" s="32"/>
    </row>
    <row r="45" spans="1:13" ht="12.75" thickTop="1" x14ac:dyDescent="0.15"/>
    <row r="47" spans="1:13" x14ac:dyDescent="0.15">
      <c r="H47" s="34"/>
    </row>
    <row r="48" spans="1:13" x14ac:dyDescent="0.15">
      <c r="M48" s="1">
        <f>M37-M47</f>
        <v>0</v>
      </c>
    </row>
    <row r="50" spans="8:8" x14ac:dyDescent="0.15">
      <c r="H50" s="34"/>
    </row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scale="94" orientation="landscape" r:id="rId1"/>
  <headerFooter>
    <oddHeader>&amp;C町丁別世帯数及び人口報告書&amp;R東京都　三鷹市</oddHeader>
  </headerFooter>
  <ignoredErrors>
    <ignoredError sqref="F4:F43 L4:L3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50"/>
  <sheetViews>
    <sheetView view="pageBreakPreview" topLeftCell="A7" zoomScaleNormal="100" zoomScaleSheetLayoutView="100" workbookViewId="0">
      <selection activeCell="I39" sqref="I39"/>
    </sheetView>
  </sheetViews>
  <sheetFormatPr defaultColWidth="9.140625"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2" t="s">
        <v>41</v>
      </c>
      <c r="L1" s="43"/>
    </row>
    <row r="2" spans="1:15" ht="12.75" thickTop="1" x14ac:dyDescent="0.15">
      <c r="A2" s="44" t="s">
        <v>0</v>
      </c>
      <c r="B2" s="45"/>
      <c r="C2" s="48" t="s">
        <v>7</v>
      </c>
      <c r="D2" s="49"/>
      <c r="E2" s="49"/>
      <c r="F2" s="49"/>
      <c r="G2" s="50" t="s">
        <v>0</v>
      </c>
      <c r="H2" s="45"/>
      <c r="I2" s="48" t="s">
        <v>7</v>
      </c>
      <c r="J2" s="49"/>
      <c r="K2" s="49"/>
      <c r="L2" s="52"/>
      <c r="M2" s="29"/>
    </row>
    <row r="3" spans="1:15" ht="12.75" thickBot="1" x14ac:dyDescent="0.2">
      <c r="A3" s="46"/>
      <c r="B3" s="47"/>
      <c r="C3" s="9" t="s">
        <v>1</v>
      </c>
      <c r="D3" s="9" t="s">
        <v>2</v>
      </c>
      <c r="E3" s="9" t="s">
        <v>3</v>
      </c>
      <c r="F3" s="10" t="s">
        <v>20</v>
      </c>
      <c r="G3" s="51"/>
      <c r="H3" s="47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1620</v>
      </c>
      <c r="D4" s="35">
        <v>1456</v>
      </c>
      <c r="E4" s="35">
        <v>1550</v>
      </c>
      <c r="F4" s="17">
        <f>SUM(D4:E4)</f>
        <v>3006</v>
      </c>
      <c r="G4" s="40" t="s">
        <v>18</v>
      </c>
      <c r="H4" s="27" t="s">
        <v>8</v>
      </c>
      <c r="I4" s="35">
        <v>1866</v>
      </c>
      <c r="J4" s="35">
        <v>1611</v>
      </c>
      <c r="K4" s="35">
        <v>1598</v>
      </c>
      <c r="L4" s="18">
        <f t="shared" ref="L4:L35" si="0">SUM(J4:K4)</f>
        <v>3209</v>
      </c>
      <c r="M4" s="2"/>
    </row>
    <row r="5" spans="1:15" ht="13.15" customHeight="1" x14ac:dyDescent="0.15">
      <c r="A5" s="13"/>
      <c r="B5" s="4" t="s">
        <v>4</v>
      </c>
      <c r="C5" s="7">
        <v>1832</v>
      </c>
      <c r="D5" s="7">
        <v>1672</v>
      </c>
      <c r="E5" s="7">
        <v>1736</v>
      </c>
      <c r="F5" s="20">
        <f t="shared" ref="F5:F44" si="1">SUM(D5:E5)</f>
        <v>3408</v>
      </c>
      <c r="G5" s="5"/>
      <c r="H5" s="4" t="s">
        <v>4</v>
      </c>
      <c r="I5" s="7">
        <v>1398</v>
      </c>
      <c r="J5" s="7">
        <v>1178</v>
      </c>
      <c r="K5" s="7">
        <v>1202</v>
      </c>
      <c r="L5" s="21">
        <f t="shared" si="0"/>
        <v>2380</v>
      </c>
      <c r="M5" s="2"/>
    </row>
    <row r="6" spans="1:15" ht="13.15" customHeight="1" x14ac:dyDescent="0.15">
      <c r="A6" s="13"/>
      <c r="B6" s="4" t="s">
        <v>10</v>
      </c>
      <c r="C6" s="7">
        <v>6373</v>
      </c>
      <c r="D6" s="7">
        <v>4919</v>
      </c>
      <c r="E6" s="7">
        <v>5484</v>
      </c>
      <c r="F6" s="20">
        <f t="shared" si="1"/>
        <v>10403</v>
      </c>
      <c r="G6" s="5"/>
      <c r="H6" s="4" t="s">
        <v>10</v>
      </c>
      <c r="I6" s="7">
        <v>1069</v>
      </c>
      <c r="J6" s="7">
        <v>945</v>
      </c>
      <c r="K6" s="7">
        <v>896</v>
      </c>
      <c r="L6" s="21">
        <f t="shared" si="0"/>
        <v>1841</v>
      </c>
      <c r="M6" s="2"/>
    </row>
    <row r="7" spans="1:15" ht="13.15" customHeight="1" x14ac:dyDescent="0.15">
      <c r="A7" s="13"/>
      <c r="B7" s="4" t="s">
        <v>11</v>
      </c>
      <c r="C7" s="7">
        <v>3399</v>
      </c>
      <c r="D7" s="7">
        <v>2977</v>
      </c>
      <c r="E7" s="7">
        <v>3237</v>
      </c>
      <c r="F7" s="20">
        <f t="shared" si="1"/>
        <v>6214</v>
      </c>
      <c r="G7" s="5"/>
      <c r="H7" s="4" t="s">
        <v>11</v>
      </c>
      <c r="I7" s="7">
        <v>1712</v>
      </c>
      <c r="J7" s="7">
        <v>1635</v>
      </c>
      <c r="K7" s="7">
        <v>1618</v>
      </c>
      <c r="L7" s="21">
        <f t="shared" si="0"/>
        <v>3253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2548</v>
      </c>
      <c r="D8" s="7">
        <v>2697</v>
      </c>
      <c r="E8" s="7">
        <v>3199</v>
      </c>
      <c r="F8" s="20">
        <f t="shared" si="1"/>
        <v>5896</v>
      </c>
      <c r="G8" s="5"/>
      <c r="H8" s="4" t="s">
        <v>12</v>
      </c>
      <c r="I8" s="7">
        <v>1446</v>
      </c>
      <c r="J8" s="7">
        <v>1358</v>
      </c>
      <c r="K8" s="7">
        <v>1353</v>
      </c>
      <c r="L8" s="21">
        <f t="shared" si="0"/>
        <v>2711</v>
      </c>
      <c r="M8" s="2"/>
    </row>
    <row r="9" spans="1:15" ht="13.15" customHeight="1" x14ac:dyDescent="0.15">
      <c r="A9" s="13"/>
      <c r="B9" s="4" t="s">
        <v>13</v>
      </c>
      <c r="C9" s="7">
        <v>2241</v>
      </c>
      <c r="D9" s="7">
        <v>2205</v>
      </c>
      <c r="E9" s="7">
        <v>2339</v>
      </c>
      <c r="F9" s="20">
        <f t="shared" si="1"/>
        <v>4544</v>
      </c>
      <c r="G9" s="5"/>
      <c r="H9" s="4" t="s">
        <v>13</v>
      </c>
      <c r="I9" s="7">
        <v>1555</v>
      </c>
      <c r="J9" s="7">
        <v>1422</v>
      </c>
      <c r="K9" s="7">
        <v>1587</v>
      </c>
      <c r="L9" s="21">
        <f t="shared" si="0"/>
        <v>3009</v>
      </c>
      <c r="M9" s="2"/>
    </row>
    <row r="10" spans="1:15" ht="13.15" customHeight="1" x14ac:dyDescent="0.15">
      <c r="A10" s="13"/>
      <c r="B10" s="4" t="s">
        <v>14</v>
      </c>
      <c r="C10" s="7">
        <v>2420</v>
      </c>
      <c r="D10" s="7">
        <v>2438</v>
      </c>
      <c r="E10" s="7">
        <v>2747</v>
      </c>
      <c r="F10" s="20">
        <f t="shared" si="1"/>
        <v>5185</v>
      </c>
      <c r="G10" s="5"/>
      <c r="H10" s="4" t="s">
        <v>14</v>
      </c>
      <c r="I10" s="7">
        <v>1439</v>
      </c>
      <c r="J10" s="7">
        <v>1420</v>
      </c>
      <c r="K10" s="7">
        <v>1502</v>
      </c>
      <c r="L10" s="21">
        <f t="shared" si="0"/>
        <v>2922</v>
      </c>
      <c r="M10" s="2"/>
    </row>
    <row r="11" spans="1:15" ht="13.15" customHeight="1" x14ac:dyDescent="0.15">
      <c r="A11" s="13"/>
      <c r="B11" s="4" t="s">
        <v>15</v>
      </c>
      <c r="C11" s="7">
        <v>1595</v>
      </c>
      <c r="D11" s="7">
        <v>1751</v>
      </c>
      <c r="E11" s="7">
        <v>1905</v>
      </c>
      <c r="F11" s="20">
        <f t="shared" si="1"/>
        <v>3656</v>
      </c>
      <c r="G11" s="5"/>
      <c r="H11" s="4" t="s">
        <v>15</v>
      </c>
      <c r="I11" s="7">
        <v>1621</v>
      </c>
      <c r="J11" s="7">
        <v>1686</v>
      </c>
      <c r="K11" s="7">
        <v>1801</v>
      </c>
      <c r="L11" s="21">
        <f t="shared" si="0"/>
        <v>3487</v>
      </c>
      <c r="M11" s="2"/>
    </row>
    <row r="12" spans="1:15" ht="13.15" customHeight="1" x14ac:dyDescent="0.15">
      <c r="A12" s="13"/>
      <c r="B12" s="4" t="s">
        <v>16</v>
      </c>
      <c r="C12" s="7">
        <v>1989</v>
      </c>
      <c r="D12" s="7">
        <v>2323</v>
      </c>
      <c r="E12" s="7">
        <v>2454</v>
      </c>
      <c r="F12" s="20">
        <f t="shared" si="1"/>
        <v>4777</v>
      </c>
      <c r="G12" s="5"/>
      <c r="H12" s="4" t="s">
        <v>16</v>
      </c>
      <c r="I12" s="7">
        <v>1477</v>
      </c>
      <c r="J12" s="7">
        <v>1501</v>
      </c>
      <c r="K12" s="7">
        <v>1598</v>
      </c>
      <c r="L12" s="21">
        <f t="shared" si="0"/>
        <v>3099</v>
      </c>
      <c r="M12" s="2"/>
    </row>
    <row r="13" spans="1:15" ht="13.15" customHeight="1" x14ac:dyDescent="0.15">
      <c r="A13" s="53" t="s">
        <v>5</v>
      </c>
      <c r="B13" s="54"/>
      <c r="C13" s="22">
        <f>SUM(C4:C12)</f>
        <v>24017</v>
      </c>
      <c r="D13" s="22">
        <f>SUM(D4:D12)</f>
        <v>22438</v>
      </c>
      <c r="E13" s="22">
        <f>SUM(E4:E12)</f>
        <v>24651</v>
      </c>
      <c r="F13" s="23">
        <f t="shared" si="1"/>
        <v>47089</v>
      </c>
      <c r="G13" s="55" t="s">
        <v>5</v>
      </c>
      <c r="H13" s="54"/>
      <c r="I13" s="22">
        <f>SUM(I4:I12)</f>
        <v>13583</v>
      </c>
      <c r="J13" s="22">
        <f>SUM(J4:J12)</f>
        <v>12756</v>
      </c>
      <c r="K13" s="22">
        <f>SUM(K4:K12)</f>
        <v>13155</v>
      </c>
      <c r="L13" s="24">
        <f t="shared" si="0"/>
        <v>25911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1147</v>
      </c>
      <c r="D14" s="7">
        <v>1045</v>
      </c>
      <c r="E14" s="7">
        <v>1100</v>
      </c>
      <c r="F14" s="20">
        <f t="shared" si="1"/>
        <v>2145</v>
      </c>
      <c r="G14" s="3" t="s">
        <v>21</v>
      </c>
      <c r="H14" s="4" t="s">
        <v>8</v>
      </c>
      <c r="I14" s="7">
        <v>1814</v>
      </c>
      <c r="J14" s="7">
        <v>1923</v>
      </c>
      <c r="K14" s="7">
        <v>1867</v>
      </c>
      <c r="L14" s="21">
        <f t="shared" si="0"/>
        <v>3790</v>
      </c>
      <c r="M14" s="2"/>
    </row>
    <row r="15" spans="1:15" ht="13.15" customHeight="1" x14ac:dyDescent="0.15">
      <c r="A15" s="13"/>
      <c r="B15" s="6" t="s">
        <v>4</v>
      </c>
      <c r="C15" s="7">
        <v>2029</v>
      </c>
      <c r="D15" s="7">
        <v>1818</v>
      </c>
      <c r="E15" s="7">
        <v>1996</v>
      </c>
      <c r="F15" s="20">
        <f t="shared" si="1"/>
        <v>3814</v>
      </c>
      <c r="G15" s="5"/>
      <c r="H15" s="4" t="s">
        <v>4</v>
      </c>
      <c r="I15" s="7">
        <v>1133</v>
      </c>
      <c r="J15" s="7">
        <v>1209</v>
      </c>
      <c r="K15" s="7">
        <v>1322</v>
      </c>
      <c r="L15" s="21">
        <f t="shared" si="0"/>
        <v>2531</v>
      </c>
      <c r="M15" s="2"/>
    </row>
    <row r="16" spans="1:15" ht="13.15" customHeight="1" x14ac:dyDescent="0.15">
      <c r="A16" s="13"/>
      <c r="B16" s="6" t="s">
        <v>10</v>
      </c>
      <c r="C16" s="7">
        <v>1076</v>
      </c>
      <c r="D16" s="7">
        <v>1185</v>
      </c>
      <c r="E16" s="7">
        <v>1120</v>
      </c>
      <c r="F16" s="20">
        <f t="shared" si="1"/>
        <v>2305</v>
      </c>
      <c r="G16" s="5"/>
      <c r="H16" s="4" t="s">
        <v>10</v>
      </c>
      <c r="I16" s="7">
        <v>1076</v>
      </c>
      <c r="J16" s="7">
        <v>1065</v>
      </c>
      <c r="K16" s="7">
        <v>1181</v>
      </c>
      <c r="L16" s="21">
        <f t="shared" si="0"/>
        <v>2246</v>
      </c>
      <c r="M16" s="2"/>
    </row>
    <row r="17" spans="1:13" ht="13.15" customHeight="1" x14ac:dyDescent="0.15">
      <c r="A17" s="13"/>
      <c r="B17" s="6" t="s">
        <v>11</v>
      </c>
      <c r="C17" s="7">
        <v>1527</v>
      </c>
      <c r="D17" s="7">
        <v>1603</v>
      </c>
      <c r="E17" s="7">
        <v>1671</v>
      </c>
      <c r="F17" s="20">
        <f t="shared" si="1"/>
        <v>3274</v>
      </c>
      <c r="G17" s="5"/>
      <c r="H17" s="4" t="s">
        <v>11</v>
      </c>
      <c r="I17" s="7">
        <v>1510</v>
      </c>
      <c r="J17" s="7">
        <v>1582</v>
      </c>
      <c r="K17" s="7">
        <v>1580</v>
      </c>
      <c r="L17" s="21">
        <f t="shared" si="0"/>
        <v>3162</v>
      </c>
      <c r="M17" s="2"/>
    </row>
    <row r="18" spans="1:13" ht="13.15" customHeight="1" x14ac:dyDescent="0.15">
      <c r="A18" s="13"/>
      <c r="B18" s="6" t="s">
        <v>12</v>
      </c>
      <c r="C18" s="7">
        <v>1351</v>
      </c>
      <c r="D18" s="7">
        <v>1380</v>
      </c>
      <c r="E18" s="7">
        <v>1346</v>
      </c>
      <c r="F18" s="20">
        <f t="shared" si="1"/>
        <v>2726</v>
      </c>
      <c r="G18" s="5"/>
      <c r="H18" s="4" t="s">
        <v>12</v>
      </c>
      <c r="I18" s="7">
        <v>497</v>
      </c>
      <c r="J18" s="7">
        <v>447</v>
      </c>
      <c r="K18" s="7">
        <v>498</v>
      </c>
      <c r="L18" s="21">
        <f t="shared" si="0"/>
        <v>945</v>
      </c>
      <c r="M18" s="2"/>
    </row>
    <row r="19" spans="1:13" ht="13.15" customHeight="1" x14ac:dyDescent="0.15">
      <c r="A19" s="13"/>
      <c r="B19" s="6" t="s">
        <v>13</v>
      </c>
      <c r="C19" s="7">
        <v>2861</v>
      </c>
      <c r="D19" s="7">
        <v>3103</v>
      </c>
      <c r="E19" s="7">
        <v>3326</v>
      </c>
      <c r="F19" s="20">
        <f t="shared" si="1"/>
        <v>6429</v>
      </c>
      <c r="G19" s="55" t="s">
        <v>5</v>
      </c>
      <c r="H19" s="54"/>
      <c r="I19" s="22">
        <f>SUM(I14:I18)</f>
        <v>6030</v>
      </c>
      <c r="J19" s="22">
        <f>SUM(J14:J18)</f>
        <v>6226</v>
      </c>
      <c r="K19" s="22">
        <f>SUM(K14:K18)</f>
        <v>6448</v>
      </c>
      <c r="L19" s="24">
        <f t="shared" si="0"/>
        <v>12674</v>
      </c>
      <c r="M19" s="31"/>
    </row>
    <row r="20" spans="1:13" ht="13.15" customHeight="1" x14ac:dyDescent="0.15">
      <c r="A20" s="13"/>
      <c r="B20" s="6" t="s">
        <v>14</v>
      </c>
      <c r="C20" s="7">
        <v>870</v>
      </c>
      <c r="D20" s="7">
        <v>927</v>
      </c>
      <c r="E20" s="7">
        <v>900</v>
      </c>
      <c r="F20" s="20">
        <f t="shared" si="1"/>
        <v>1827</v>
      </c>
      <c r="G20" s="5" t="s">
        <v>19</v>
      </c>
      <c r="H20" s="6" t="s">
        <v>8</v>
      </c>
      <c r="I20" s="7">
        <v>865</v>
      </c>
      <c r="J20" s="7">
        <v>921</v>
      </c>
      <c r="K20" s="7">
        <v>956</v>
      </c>
      <c r="L20" s="21">
        <f t="shared" si="0"/>
        <v>1877</v>
      </c>
      <c r="M20" s="2"/>
    </row>
    <row r="21" spans="1:13" ht="13.15" customHeight="1" x14ac:dyDescent="0.15">
      <c r="A21" s="53" t="s">
        <v>5</v>
      </c>
      <c r="B21" s="54"/>
      <c r="C21" s="22">
        <f>SUM(C14:C20)</f>
        <v>10861</v>
      </c>
      <c r="D21" s="22">
        <f>SUM(D14:D20)</f>
        <v>11061</v>
      </c>
      <c r="E21" s="22">
        <f>SUM(E14:E20)</f>
        <v>11459</v>
      </c>
      <c r="F21" s="23">
        <f t="shared" si="1"/>
        <v>22520</v>
      </c>
      <c r="G21" s="5"/>
      <c r="H21" s="6" t="s">
        <v>4</v>
      </c>
      <c r="I21" s="7">
        <v>2091</v>
      </c>
      <c r="J21" s="7">
        <v>2195</v>
      </c>
      <c r="K21" s="7">
        <v>1901</v>
      </c>
      <c r="L21" s="21">
        <f t="shared" si="0"/>
        <v>4096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2743</v>
      </c>
      <c r="D22" s="7">
        <v>2316</v>
      </c>
      <c r="E22" s="7">
        <v>2526</v>
      </c>
      <c r="F22" s="20">
        <f t="shared" si="1"/>
        <v>4842</v>
      </c>
      <c r="G22" s="5"/>
      <c r="H22" s="6" t="s">
        <v>10</v>
      </c>
      <c r="I22" s="7">
        <v>1121</v>
      </c>
      <c r="J22" s="7">
        <v>1111</v>
      </c>
      <c r="K22" s="7">
        <v>1010</v>
      </c>
      <c r="L22" s="21">
        <f t="shared" si="0"/>
        <v>2121</v>
      </c>
      <c r="M22" s="2"/>
    </row>
    <row r="23" spans="1:13" ht="13.15" customHeight="1" x14ac:dyDescent="0.15">
      <c r="A23" s="13"/>
      <c r="B23" s="6" t="s">
        <v>4</v>
      </c>
      <c r="C23" s="7">
        <v>1993</v>
      </c>
      <c r="D23" s="7">
        <v>1587</v>
      </c>
      <c r="E23" s="7">
        <v>1713</v>
      </c>
      <c r="F23" s="20">
        <f t="shared" si="1"/>
        <v>3300</v>
      </c>
      <c r="G23" s="55" t="s">
        <v>5</v>
      </c>
      <c r="H23" s="54"/>
      <c r="I23" s="22">
        <f>SUM(I20:I22)</f>
        <v>4077</v>
      </c>
      <c r="J23" s="22">
        <f>SUM(J20:J22)</f>
        <v>4227</v>
      </c>
      <c r="K23" s="22">
        <f>SUM(K20:K22)</f>
        <v>3867</v>
      </c>
      <c r="L23" s="24">
        <f t="shared" si="0"/>
        <v>8094</v>
      </c>
      <c r="M23" s="31"/>
    </row>
    <row r="24" spans="1:13" ht="13.15" customHeight="1" x14ac:dyDescent="0.15">
      <c r="A24" s="13"/>
      <c r="B24" s="6" t="s">
        <v>10</v>
      </c>
      <c r="C24" s="7">
        <v>1252</v>
      </c>
      <c r="D24" s="7">
        <v>1075</v>
      </c>
      <c r="E24" s="7">
        <v>1244</v>
      </c>
      <c r="F24" s="20">
        <f t="shared" si="1"/>
        <v>2319</v>
      </c>
      <c r="G24" s="5" t="s">
        <v>22</v>
      </c>
      <c r="H24" s="6" t="s">
        <v>8</v>
      </c>
      <c r="I24" s="7">
        <v>533</v>
      </c>
      <c r="J24" s="7">
        <v>504</v>
      </c>
      <c r="K24" s="7">
        <v>537</v>
      </c>
      <c r="L24" s="21">
        <f t="shared" si="0"/>
        <v>1041</v>
      </c>
      <c r="M24" s="2"/>
    </row>
    <row r="25" spans="1:13" ht="13.15" customHeight="1" x14ac:dyDescent="0.15">
      <c r="A25" s="13"/>
      <c r="B25" s="6" t="s">
        <v>11</v>
      </c>
      <c r="C25" s="7">
        <v>1145</v>
      </c>
      <c r="D25" s="7">
        <v>1065</v>
      </c>
      <c r="E25" s="7">
        <v>1054</v>
      </c>
      <c r="F25" s="20">
        <f t="shared" si="1"/>
        <v>2119</v>
      </c>
      <c r="G25" s="5"/>
      <c r="H25" s="6" t="s">
        <v>4</v>
      </c>
      <c r="I25" s="7">
        <v>1213</v>
      </c>
      <c r="J25" s="7">
        <v>1228</v>
      </c>
      <c r="K25" s="7">
        <v>1231</v>
      </c>
      <c r="L25" s="21">
        <f t="shared" si="0"/>
        <v>2459</v>
      </c>
      <c r="M25" s="2"/>
    </row>
    <row r="26" spans="1:13" ht="13.15" customHeight="1" x14ac:dyDescent="0.15">
      <c r="A26" s="13"/>
      <c r="B26" s="6" t="s">
        <v>12</v>
      </c>
      <c r="C26" s="7">
        <v>1725</v>
      </c>
      <c r="D26" s="7">
        <v>1637</v>
      </c>
      <c r="E26" s="7">
        <v>1692</v>
      </c>
      <c r="F26" s="20">
        <f t="shared" si="1"/>
        <v>3329</v>
      </c>
      <c r="G26" s="5"/>
      <c r="H26" s="6" t="s">
        <v>10</v>
      </c>
      <c r="I26" s="7">
        <v>1040</v>
      </c>
      <c r="J26" s="7">
        <v>1178</v>
      </c>
      <c r="K26" s="7">
        <v>1196</v>
      </c>
      <c r="L26" s="21">
        <f t="shared" si="0"/>
        <v>2374</v>
      </c>
      <c r="M26" s="2"/>
    </row>
    <row r="27" spans="1:13" ht="13.15" customHeight="1" x14ac:dyDescent="0.15">
      <c r="A27" s="53" t="s">
        <v>5</v>
      </c>
      <c r="B27" s="54"/>
      <c r="C27" s="22">
        <f>SUM(C22:C26)</f>
        <v>8858</v>
      </c>
      <c r="D27" s="22">
        <f>SUM(D22:D26)</f>
        <v>7680</v>
      </c>
      <c r="E27" s="22">
        <f>SUM(E22:E26)</f>
        <v>8229</v>
      </c>
      <c r="F27" s="23">
        <f t="shared" si="1"/>
        <v>15909</v>
      </c>
      <c r="G27" s="5"/>
      <c r="H27" s="6" t="s">
        <v>11</v>
      </c>
      <c r="I27" s="7">
        <v>282</v>
      </c>
      <c r="J27" s="7">
        <v>327</v>
      </c>
      <c r="K27" s="7">
        <v>298</v>
      </c>
      <c r="L27" s="21">
        <f t="shared" si="0"/>
        <v>625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2190</v>
      </c>
      <c r="D28" s="7">
        <v>2033</v>
      </c>
      <c r="E28" s="7">
        <v>2238</v>
      </c>
      <c r="F28" s="20">
        <f t="shared" si="1"/>
        <v>4271</v>
      </c>
      <c r="G28" s="55" t="s">
        <v>5</v>
      </c>
      <c r="H28" s="54"/>
      <c r="I28" s="22">
        <f>SUM(I24:I27)</f>
        <v>3068</v>
      </c>
      <c r="J28" s="22">
        <f>SUM(J24:J27)</f>
        <v>3237</v>
      </c>
      <c r="K28" s="22">
        <f>SUM(K24:K27)</f>
        <v>3262</v>
      </c>
      <c r="L28" s="24">
        <f t="shared" si="0"/>
        <v>6499</v>
      </c>
      <c r="M28" s="31"/>
    </row>
    <row r="29" spans="1:13" ht="13.15" customHeight="1" x14ac:dyDescent="0.15">
      <c r="A29" s="13"/>
      <c r="B29" s="6" t="s">
        <v>4</v>
      </c>
      <c r="C29" s="7">
        <v>1503</v>
      </c>
      <c r="D29" s="7">
        <v>1575</v>
      </c>
      <c r="E29" s="7">
        <v>1618</v>
      </c>
      <c r="F29" s="20">
        <f t="shared" si="1"/>
        <v>3193</v>
      </c>
      <c r="G29" s="5" t="s">
        <v>23</v>
      </c>
      <c r="H29" s="6" t="s">
        <v>8</v>
      </c>
      <c r="I29" s="7">
        <v>1286</v>
      </c>
      <c r="J29" s="7">
        <v>1439</v>
      </c>
      <c r="K29" s="7">
        <v>1414</v>
      </c>
      <c r="L29" s="21">
        <f t="shared" si="0"/>
        <v>2853</v>
      </c>
      <c r="M29" s="2"/>
    </row>
    <row r="30" spans="1:13" ht="13.15" customHeight="1" x14ac:dyDescent="0.15">
      <c r="A30" s="13"/>
      <c r="B30" s="6" t="s">
        <v>10</v>
      </c>
      <c r="C30" s="7">
        <v>1527</v>
      </c>
      <c r="D30" s="7">
        <v>1504</v>
      </c>
      <c r="E30" s="7">
        <v>1634</v>
      </c>
      <c r="F30" s="20">
        <f t="shared" si="1"/>
        <v>3138</v>
      </c>
      <c r="G30" s="5"/>
      <c r="H30" s="6" t="s">
        <v>4</v>
      </c>
      <c r="I30" s="7">
        <v>943</v>
      </c>
      <c r="J30" s="7">
        <v>989</v>
      </c>
      <c r="K30" s="7">
        <v>949</v>
      </c>
      <c r="L30" s="21">
        <f t="shared" si="0"/>
        <v>1938</v>
      </c>
      <c r="M30" s="2"/>
    </row>
    <row r="31" spans="1:13" ht="13.15" customHeight="1" x14ac:dyDescent="0.15">
      <c r="A31" s="13"/>
      <c r="B31" s="6" t="s">
        <v>11</v>
      </c>
      <c r="C31" s="7">
        <v>1948</v>
      </c>
      <c r="D31" s="7">
        <v>2012</v>
      </c>
      <c r="E31" s="7">
        <v>2137</v>
      </c>
      <c r="F31" s="20">
        <f t="shared" si="1"/>
        <v>4149</v>
      </c>
      <c r="G31" s="5"/>
      <c r="H31" s="6" t="s">
        <v>10</v>
      </c>
      <c r="I31" s="7">
        <v>909</v>
      </c>
      <c r="J31" s="7">
        <v>811</v>
      </c>
      <c r="K31" s="7">
        <v>904</v>
      </c>
      <c r="L31" s="21">
        <f t="shared" si="0"/>
        <v>1715</v>
      </c>
      <c r="M31" s="2"/>
    </row>
    <row r="32" spans="1:13" ht="13.15" customHeight="1" x14ac:dyDescent="0.15">
      <c r="A32" s="53" t="s">
        <v>5</v>
      </c>
      <c r="B32" s="54"/>
      <c r="C32" s="22">
        <f>SUM(C28:C31)</f>
        <v>7168</v>
      </c>
      <c r="D32" s="22">
        <f>SUM(D28:D31)</f>
        <v>7124</v>
      </c>
      <c r="E32" s="22">
        <f>SUM(E28:E31)</f>
        <v>7627</v>
      </c>
      <c r="F32" s="23">
        <f t="shared" si="1"/>
        <v>14751</v>
      </c>
      <c r="G32" s="5"/>
      <c r="H32" s="6" t="s">
        <v>11</v>
      </c>
      <c r="I32" s="7">
        <v>1442</v>
      </c>
      <c r="J32" s="7">
        <v>1479</v>
      </c>
      <c r="K32" s="7">
        <v>1579</v>
      </c>
      <c r="L32" s="21">
        <f t="shared" si="0"/>
        <v>3058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734</v>
      </c>
      <c r="D33" s="7">
        <v>768</v>
      </c>
      <c r="E33" s="7">
        <v>814</v>
      </c>
      <c r="F33" s="20">
        <f t="shared" si="1"/>
        <v>1582</v>
      </c>
      <c r="G33" s="5"/>
      <c r="H33" s="6" t="s">
        <v>12</v>
      </c>
      <c r="I33" s="7">
        <v>896</v>
      </c>
      <c r="J33" s="7">
        <v>1042</v>
      </c>
      <c r="K33" s="7">
        <v>1062</v>
      </c>
      <c r="L33" s="21">
        <f t="shared" si="0"/>
        <v>2104</v>
      </c>
      <c r="M33" s="2"/>
    </row>
    <row r="34" spans="1:13" ht="13.15" customHeight="1" x14ac:dyDescent="0.15">
      <c r="A34" s="13"/>
      <c r="B34" s="6" t="s">
        <v>4</v>
      </c>
      <c r="C34" s="7">
        <v>940</v>
      </c>
      <c r="D34" s="7">
        <v>1033</v>
      </c>
      <c r="E34" s="7">
        <v>1044</v>
      </c>
      <c r="F34" s="20">
        <f t="shared" si="1"/>
        <v>2077</v>
      </c>
      <c r="G34" s="5"/>
      <c r="H34" s="6" t="s">
        <v>13</v>
      </c>
      <c r="I34" s="7">
        <v>790</v>
      </c>
      <c r="J34" s="7">
        <v>777</v>
      </c>
      <c r="K34" s="7">
        <v>769</v>
      </c>
      <c r="L34" s="21">
        <f t="shared" si="0"/>
        <v>1546</v>
      </c>
      <c r="M34" s="2"/>
    </row>
    <row r="35" spans="1:13" ht="13.15" customHeight="1" x14ac:dyDescent="0.15">
      <c r="A35" s="13"/>
      <c r="B35" s="6" t="s">
        <v>10</v>
      </c>
      <c r="C35" s="7">
        <v>947</v>
      </c>
      <c r="D35" s="7">
        <v>1040</v>
      </c>
      <c r="E35" s="7">
        <v>1028</v>
      </c>
      <c r="F35" s="20">
        <f t="shared" si="1"/>
        <v>2068</v>
      </c>
      <c r="G35" s="55" t="s">
        <v>5</v>
      </c>
      <c r="H35" s="54"/>
      <c r="I35" s="22">
        <f>SUM(I29:I34)</f>
        <v>6266</v>
      </c>
      <c r="J35" s="22">
        <f>SUM(J29:J34)</f>
        <v>6537</v>
      </c>
      <c r="K35" s="22">
        <f>SUM(K29:K34)</f>
        <v>6677</v>
      </c>
      <c r="L35" s="24">
        <f t="shared" si="0"/>
        <v>13214</v>
      </c>
      <c r="M35" s="31"/>
    </row>
    <row r="36" spans="1:13" ht="13.15" customHeight="1" x14ac:dyDescent="0.15">
      <c r="A36" s="13"/>
      <c r="B36" s="6" t="s">
        <v>11</v>
      </c>
      <c r="C36" s="7">
        <v>1046</v>
      </c>
      <c r="D36" s="7">
        <v>977</v>
      </c>
      <c r="E36" s="7">
        <v>1000</v>
      </c>
      <c r="F36" s="20">
        <f t="shared" si="1"/>
        <v>1977</v>
      </c>
      <c r="G36" s="56"/>
      <c r="H36" s="57"/>
      <c r="I36" s="19"/>
      <c r="J36" s="19"/>
      <c r="K36" s="19"/>
      <c r="L36" s="21"/>
      <c r="M36" s="2"/>
    </row>
    <row r="37" spans="1:13" ht="13.15" customHeight="1" x14ac:dyDescent="0.15">
      <c r="A37" s="53" t="s">
        <v>5</v>
      </c>
      <c r="B37" s="54"/>
      <c r="C37" s="22">
        <f>SUM(C33:C36)</f>
        <v>3667</v>
      </c>
      <c r="D37" s="22">
        <f>SUM(D33:D36)</f>
        <v>3818</v>
      </c>
      <c r="E37" s="22">
        <f>SUM(E33:E36)</f>
        <v>3886</v>
      </c>
      <c r="F37" s="23">
        <f t="shared" si="1"/>
        <v>7704</v>
      </c>
      <c r="G37" s="58" t="s">
        <v>6</v>
      </c>
      <c r="H37" s="59"/>
      <c r="I37" s="37">
        <f>C13+C21+C27+C32+C37+C44+I13+I19+I23+I28+I35</f>
        <v>95862</v>
      </c>
      <c r="J37" s="37">
        <f>D13+D21+D27+D32+D37+D44+J13+J19+J23+J28+J35</f>
        <v>92928</v>
      </c>
      <c r="K37" s="37">
        <f>E13+E21+E27+E32+E37+E44+K13+K19+K23+K28+K35</f>
        <v>97288</v>
      </c>
      <c r="L37" s="38">
        <f>SUM(J37:K37)</f>
        <v>190216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1029</v>
      </c>
      <c r="D38" s="7">
        <v>1061</v>
      </c>
      <c r="E38" s="7">
        <v>1078</v>
      </c>
      <c r="F38" s="20">
        <f t="shared" si="1"/>
        <v>2139</v>
      </c>
      <c r="G38" s="60"/>
      <c r="H38" s="61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752</v>
      </c>
      <c r="D39" s="7">
        <v>751</v>
      </c>
      <c r="E39" s="7">
        <v>815</v>
      </c>
      <c r="F39" s="20">
        <f t="shared" si="1"/>
        <v>1566</v>
      </c>
      <c r="G39" s="62" t="s">
        <v>29</v>
      </c>
      <c r="H39" s="57"/>
      <c r="I39" s="7">
        <f>I37-96035</f>
        <v>-173</v>
      </c>
      <c r="J39" s="7">
        <f>J37-93052</f>
        <v>-124</v>
      </c>
      <c r="K39" s="7">
        <f>K37-97398</f>
        <v>-110</v>
      </c>
      <c r="L39" s="39">
        <f>SUM(J39:K39)</f>
        <v>-234</v>
      </c>
      <c r="M39" s="32"/>
    </row>
    <row r="40" spans="1:13" ht="13.15" customHeight="1" x14ac:dyDescent="0.15">
      <c r="A40" s="13"/>
      <c r="B40" s="6" t="s">
        <v>10</v>
      </c>
      <c r="C40" s="7">
        <v>1021</v>
      </c>
      <c r="D40" s="7">
        <v>1023</v>
      </c>
      <c r="E40" s="7">
        <v>1022</v>
      </c>
      <c r="F40" s="20">
        <f t="shared" si="1"/>
        <v>2045</v>
      </c>
      <c r="G40" s="62"/>
      <c r="H40" s="63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1658</v>
      </c>
      <c r="D41" s="7">
        <v>1581</v>
      </c>
      <c r="E41" s="7">
        <v>1730</v>
      </c>
      <c r="F41" s="20">
        <f t="shared" si="1"/>
        <v>3311</v>
      </c>
      <c r="G41" s="62" t="s">
        <v>28</v>
      </c>
      <c r="H41" s="63"/>
      <c r="I41" s="7">
        <f>I37-95935</f>
        <v>-73</v>
      </c>
      <c r="J41" s="7">
        <f>J37-93037</f>
        <v>-109</v>
      </c>
      <c r="K41" s="7">
        <f>K37-97366</f>
        <v>-78</v>
      </c>
      <c r="L41" s="39">
        <f>SUM(J41:K41)</f>
        <v>-187</v>
      </c>
      <c r="M41" s="31"/>
    </row>
    <row r="42" spans="1:13" ht="13.15" customHeight="1" x14ac:dyDescent="0.15">
      <c r="A42" s="13"/>
      <c r="B42" s="6" t="s">
        <v>12</v>
      </c>
      <c r="C42" s="7">
        <v>1365</v>
      </c>
      <c r="D42" s="7">
        <v>1239</v>
      </c>
      <c r="E42" s="7">
        <v>1317</v>
      </c>
      <c r="F42" s="20">
        <f t="shared" si="1"/>
        <v>2556</v>
      </c>
      <c r="G42" s="56"/>
      <c r="H42" s="57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2442</v>
      </c>
      <c r="D43" s="7">
        <v>2169</v>
      </c>
      <c r="E43" s="7">
        <v>2065</v>
      </c>
      <c r="F43" s="20">
        <f t="shared" si="1"/>
        <v>4234</v>
      </c>
      <c r="G43" s="56"/>
      <c r="H43" s="57"/>
      <c r="I43" s="7"/>
      <c r="J43" s="7"/>
      <c r="K43" s="7"/>
      <c r="L43" s="14"/>
      <c r="M43" s="33"/>
    </row>
    <row r="44" spans="1:13" ht="13.15" customHeight="1" thickBot="1" x14ac:dyDescent="0.2">
      <c r="A44" s="64" t="s">
        <v>5</v>
      </c>
      <c r="B44" s="65"/>
      <c r="C44" s="25">
        <f>SUM(C38:C43)</f>
        <v>8267</v>
      </c>
      <c r="D44" s="25">
        <f>SUM(D38:D43)</f>
        <v>7824</v>
      </c>
      <c r="E44" s="25">
        <f>SUM(E38:E43)</f>
        <v>8027</v>
      </c>
      <c r="F44" s="26">
        <f t="shared" si="1"/>
        <v>15851</v>
      </c>
      <c r="G44" s="66"/>
      <c r="H44" s="67"/>
      <c r="I44" s="15"/>
      <c r="J44" s="15"/>
      <c r="K44" s="15"/>
      <c r="L44" s="16"/>
      <c r="M44" s="32"/>
    </row>
    <row r="45" spans="1:13" ht="12.75" thickTop="1" x14ac:dyDescent="0.15"/>
    <row r="47" spans="1:13" x14ac:dyDescent="0.15">
      <c r="H47" s="34"/>
    </row>
    <row r="50" spans="8:8" x14ac:dyDescent="0.15">
      <c r="H50" s="34"/>
    </row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4 L4:L44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45"/>
  <sheetViews>
    <sheetView view="pageBreakPreview" zoomScaleNormal="100" zoomScaleSheetLayoutView="100" workbookViewId="0">
      <selection activeCell="I41" sqref="I41"/>
    </sheetView>
  </sheetViews>
  <sheetFormatPr defaultColWidth="9.140625"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2" t="s">
        <v>39</v>
      </c>
      <c r="L1" s="43"/>
    </row>
    <row r="2" spans="1:15" ht="12.75" thickTop="1" x14ac:dyDescent="0.15">
      <c r="A2" s="44" t="s">
        <v>0</v>
      </c>
      <c r="B2" s="45"/>
      <c r="C2" s="48" t="s">
        <v>7</v>
      </c>
      <c r="D2" s="49"/>
      <c r="E2" s="49"/>
      <c r="F2" s="49"/>
      <c r="G2" s="50" t="s">
        <v>0</v>
      </c>
      <c r="H2" s="45"/>
      <c r="I2" s="48" t="s">
        <v>7</v>
      </c>
      <c r="J2" s="49"/>
      <c r="K2" s="49"/>
      <c r="L2" s="52"/>
      <c r="M2" s="29"/>
    </row>
    <row r="3" spans="1:15" ht="12.75" thickBot="1" x14ac:dyDescent="0.2">
      <c r="A3" s="46"/>
      <c r="B3" s="47"/>
      <c r="C3" s="9" t="s">
        <v>1</v>
      </c>
      <c r="D3" s="9" t="s">
        <v>2</v>
      </c>
      <c r="E3" s="9" t="s">
        <v>3</v>
      </c>
      <c r="F3" s="10" t="s">
        <v>20</v>
      </c>
      <c r="G3" s="51"/>
      <c r="H3" s="47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1622</v>
      </c>
      <c r="D4" s="35">
        <v>1457</v>
      </c>
      <c r="E4" s="35">
        <v>1551</v>
      </c>
      <c r="F4" s="17">
        <f>SUM(D4:E4)</f>
        <v>3008</v>
      </c>
      <c r="G4" s="40" t="s">
        <v>18</v>
      </c>
      <c r="H4" s="27" t="s">
        <v>8</v>
      </c>
      <c r="I4" s="35">
        <v>1861</v>
      </c>
      <c r="J4" s="35">
        <v>1605</v>
      </c>
      <c r="K4" s="35">
        <v>1588</v>
      </c>
      <c r="L4" s="18">
        <f t="shared" ref="L4:L35" si="0">SUM(J4:K4)</f>
        <v>3193</v>
      </c>
      <c r="M4" s="2"/>
    </row>
    <row r="5" spans="1:15" ht="13.15" customHeight="1" x14ac:dyDescent="0.15">
      <c r="A5" s="13"/>
      <c r="B5" s="4" t="s">
        <v>4</v>
      </c>
      <c r="C5" s="7">
        <v>1834</v>
      </c>
      <c r="D5" s="7">
        <v>1669</v>
      </c>
      <c r="E5" s="7">
        <v>1736</v>
      </c>
      <c r="F5" s="20">
        <f t="shared" ref="F5:F44" si="1">SUM(D5:E5)</f>
        <v>3405</v>
      </c>
      <c r="G5" s="5"/>
      <c r="H5" s="4" t="s">
        <v>4</v>
      </c>
      <c r="I5" s="7">
        <v>1400</v>
      </c>
      <c r="J5" s="7">
        <v>1182</v>
      </c>
      <c r="K5" s="7">
        <v>1201</v>
      </c>
      <c r="L5" s="21">
        <f t="shared" si="0"/>
        <v>2383</v>
      </c>
      <c r="M5" s="2"/>
    </row>
    <row r="6" spans="1:15" ht="13.15" customHeight="1" x14ac:dyDescent="0.15">
      <c r="A6" s="13"/>
      <c r="B6" s="4" t="s">
        <v>10</v>
      </c>
      <c r="C6" s="7">
        <v>6380</v>
      </c>
      <c r="D6" s="7">
        <v>4925</v>
      </c>
      <c r="E6" s="7">
        <v>5493</v>
      </c>
      <c r="F6" s="20">
        <f t="shared" si="1"/>
        <v>10418</v>
      </c>
      <c r="G6" s="5"/>
      <c r="H6" s="4" t="s">
        <v>10</v>
      </c>
      <c r="I6" s="7">
        <v>1062</v>
      </c>
      <c r="J6" s="7">
        <v>940</v>
      </c>
      <c r="K6" s="7">
        <v>893</v>
      </c>
      <c r="L6" s="21">
        <f t="shared" si="0"/>
        <v>1833</v>
      </c>
      <c r="M6" s="2"/>
    </row>
    <row r="7" spans="1:15" ht="13.15" customHeight="1" x14ac:dyDescent="0.15">
      <c r="A7" s="13"/>
      <c r="B7" s="4" t="s">
        <v>11</v>
      </c>
      <c r="C7" s="7">
        <v>3432</v>
      </c>
      <c r="D7" s="7">
        <v>3003</v>
      </c>
      <c r="E7" s="7">
        <v>3261</v>
      </c>
      <c r="F7" s="20">
        <f t="shared" si="1"/>
        <v>6264</v>
      </c>
      <c r="G7" s="5"/>
      <c r="H7" s="4" t="s">
        <v>11</v>
      </c>
      <c r="I7" s="7">
        <v>1713</v>
      </c>
      <c r="J7" s="7">
        <v>1640</v>
      </c>
      <c r="K7" s="7">
        <v>1617</v>
      </c>
      <c r="L7" s="21">
        <f t="shared" si="0"/>
        <v>3257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2550</v>
      </c>
      <c r="D8" s="7">
        <v>2700</v>
      </c>
      <c r="E8" s="7">
        <v>3194</v>
      </c>
      <c r="F8" s="20">
        <f t="shared" si="1"/>
        <v>5894</v>
      </c>
      <c r="G8" s="5"/>
      <c r="H8" s="4" t="s">
        <v>12</v>
      </c>
      <c r="I8" s="7">
        <v>1449</v>
      </c>
      <c r="J8" s="7">
        <v>1363</v>
      </c>
      <c r="K8" s="7">
        <v>1360</v>
      </c>
      <c r="L8" s="21">
        <f t="shared" si="0"/>
        <v>2723</v>
      </c>
      <c r="M8" s="2"/>
    </row>
    <row r="9" spans="1:15" ht="13.15" customHeight="1" x14ac:dyDescent="0.15">
      <c r="A9" s="13"/>
      <c r="B9" s="4" t="s">
        <v>13</v>
      </c>
      <c r="C9" s="7">
        <v>2247</v>
      </c>
      <c r="D9" s="7">
        <v>2206</v>
      </c>
      <c r="E9" s="7">
        <v>2342</v>
      </c>
      <c r="F9" s="20">
        <f t="shared" si="1"/>
        <v>4548</v>
      </c>
      <c r="G9" s="5"/>
      <c r="H9" s="4" t="s">
        <v>13</v>
      </c>
      <c r="I9" s="7">
        <v>1556</v>
      </c>
      <c r="J9" s="7">
        <v>1414</v>
      </c>
      <c r="K9" s="7">
        <v>1591</v>
      </c>
      <c r="L9" s="21">
        <f t="shared" si="0"/>
        <v>3005</v>
      </c>
      <c r="M9" s="2"/>
    </row>
    <row r="10" spans="1:15" ht="13.15" customHeight="1" x14ac:dyDescent="0.15">
      <c r="A10" s="13"/>
      <c r="B10" s="4" t="s">
        <v>14</v>
      </c>
      <c r="C10" s="7">
        <v>2429</v>
      </c>
      <c r="D10" s="7">
        <v>2444</v>
      </c>
      <c r="E10" s="7">
        <v>2752</v>
      </c>
      <c r="F10" s="20">
        <f t="shared" si="1"/>
        <v>5196</v>
      </c>
      <c r="G10" s="5"/>
      <c r="H10" s="4" t="s">
        <v>14</v>
      </c>
      <c r="I10" s="7">
        <v>1439</v>
      </c>
      <c r="J10" s="7">
        <v>1423</v>
      </c>
      <c r="K10" s="7">
        <v>1506</v>
      </c>
      <c r="L10" s="21">
        <f t="shared" si="0"/>
        <v>2929</v>
      </c>
      <c r="M10" s="2"/>
    </row>
    <row r="11" spans="1:15" ht="13.15" customHeight="1" x14ac:dyDescent="0.15">
      <c r="A11" s="13"/>
      <c r="B11" s="4" t="s">
        <v>15</v>
      </c>
      <c r="C11" s="7">
        <v>1596</v>
      </c>
      <c r="D11" s="7">
        <v>1752</v>
      </c>
      <c r="E11" s="7">
        <v>1905</v>
      </c>
      <c r="F11" s="20">
        <f t="shared" si="1"/>
        <v>3657</v>
      </c>
      <c r="G11" s="5"/>
      <c r="H11" s="4" t="s">
        <v>15</v>
      </c>
      <c r="I11" s="7">
        <v>1612</v>
      </c>
      <c r="J11" s="7">
        <v>1674</v>
      </c>
      <c r="K11" s="7">
        <v>1795</v>
      </c>
      <c r="L11" s="21">
        <f t="shared" si="0"/>
        <v>3469</v>
      </c>
      <c r="M11" s="2"/>
    </row>
    <row r="12" spans="1:15" ht="13.15" customHeight="1" x14ac:dyDescent="0.15">
      <c r="A12" s="13"/>
      <c r="B12" s="4" t="s">
        <v>16</v>
      </c>
      <c r="C12" s="7">
        <v>1989</v>
      </c>
      <c r="D12" s="7">
        <v>2332</v>
      </c>
      <c r="E12" s="7">
        <v>2454</v>
      </c>
      <c r="F12" s="20">
        <f t="shared" si="1"/>
        <v>4786</v>
      </c>
      <c r="G12" s="5"/>
      <c r="H12" s="4" t="s">
        <v>16</v>
      </c>
      <c r="I12" s="7">
        <v>1474</v>
      </c>
      <c r="J12" s="7">
        <v>1501</v>
      </c>
      <c r="K12" s="7">
        <v>1600</v>
      </c>
      <c r="L12" s="21">
        <f t="shared" si="0"/>
        <v>3101</v>
      </c>
      <c r="M12" s="2"/>
    </row>
    <row r="13" spans="1:15" ht="13.15" customHeight="1" x14ac:dyDescent="0.15">
      <c r="A13" s="53" t="s">
        <v>5</v>
      </c>
      <c r="B13" s="54"/>
      <c r="C13" s="22">
        <f>SUM(C4:C12)</f>
        <v>24079</v>
      </c>
      <c r="D13" s="22">
        <f>SUM(D4:D12)</f>
        <v>22488</v>
      </c>
      <c r="E13" s="22">
        <f>SUM(E4:E12)</f>
        <v>24688</v>
      </c>
      <c r="F13" s="23">
        <f t="shared" si="1"/>
        <v>47176</v>
      </c>
      <c r="G13" s="55" t="s">
        <v>5</v>
      </c>
      <c r="H13" s="54"/>
      <c r="I13" s="22">
        <f>SUM(I4:I12)</f>
        <v>13566</v>
      </c>
      <c r="J13" s="22">
        <f>SUM(J4:J12)</f>
        <v>12742</v>
      </c>
      <c r="K13" s="22">
        <f>SUM(K4:K12)</f>
        <v>13151</v>
      </c>
      <c r="L13" s="24">
        <f t="shared" si="0"/>
        <v>25893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1139</v>
      </c>
      <c r="D14" s="7">
        <v>1033</v>
      </c>
      <c r="E14" s="7">
        <v>1097</v>
      </c>
      <c r="F14" s="20">
        <f t="shared" si="1"/>
        <v>2130</v>
      </c>
      <c r="G14" s="3" t="s">
        <v>21</v>
      </c>
      <c r="H14" s="4" t="s">
        <v>8</v>
      </c>
      <c r="I14" s="7">
        <v>1816</v>
      </c>
      <c r="J14" s="7">
        <v>1925</v>
      </c>
      <c r="K14" s="7">
        <v>1873</v>
      </c>
      <c r="L14" s="21">
        <f t="shared" si="0"/>
        <v>3798</v>
      </c>
      <c r="M14" s="2"/>
    </row>
    <row r="15" spans="1:15" ht="13.15" customHeight="1" x14ac:dyDescent="0.15">
      <c r="A15" s="13"/>
      <c r="B15" s="6" t="s">
        <v>4</v>
      </c>
      <c r="C15" s="7">
        <v>2027</v>
      </c>
      <c r="D15" s="7">
        <v>1819</v>
      </c>
      <c r="E15" s="7">
        <v>1994</v>
      </c>
      <c r="F15" s="20">
        <f t="shared" si="1"/>
        <v>3813</v>
      </c>
      <c r="G15" s="5"/>
      <c r="H15" s="4" t="s">
        <v>4</v>
      </c>
      <c r="I15" s="7">
        <v>1132</v>
      </c>
      <c r="J15" s="7">
        <v>1211</v>
      </c>
      <c r="K15" s="7">
        <v>1318</v>
      </c>
      <c r="L15" s="21">
        <f t="shared" si="0"/>
        <v>2529</v>
      </c>
      <c r="M15" s="2"/>
    </row>
    <row r="16" spans="1:15" ht="13.15" customHeight="1" x14ac:dyDescent="0.15">
      <c r="A16" s="13"/>
      <c r="B16" s="6" t="s">
        <v>10</v>
      </c>
      <c r="C16" s="7">
        <v>1083</v>
      </c>
      <c r="D16" s="7">
        <v>1190</v>
      </c>
      <c r="E16" s="7">
        <v>1120</v>
      </c>
      <c r="F16" s="20">
        <f t="shared" si="1"/>
        <v>2310</v>
      </c>
      <c r="G16" s="5"/>
      <c r="H16" s="4" t="s">
        <v>10</v>
      </c>
      <c r="I16" s="7">
        <v>1080</v>
      </c>
      <c r="J16" s="7">
        <v>1066</v>
      </c>
      <c r="K16" s="7">
        <v>1182</v>
      </c>
      <c r="L16" s="21">
        <f t="shared" si="0"/>
        <v>2248</v>
      </c>
      <c r="M16" s="2"/>
    </row>
    <row r="17" spans="1:13" ht="13.15" customHeight="1" x14ac:dyDescent="0.15">
      <c r="A17" s="13"/>
      <c r="B17" s="6" t="s">
        <v>11</v>
      </c>
      <c r="C17" s="7">
        <v>1529</v>
      </c>
      <c r="D17" s="7">
        <v>1607</v>
      </c>
      <c r="E17" s="7">
        <v>1674</v>
      </c>
      <c r="F17" s="20">
        <f t="shared" si="1"/>
        <v>3281</v>
      </c>
      <c r="G17" s="5"/>
      <c r="H17" s="4" t="s">
        <v>11</v>
      </c>
      <c r="I17" s="7">
        <v>1510</v>
      </c>
      <c r="J17" s="7">
        <v>1586</v>
      </c>
      <c r="K17" s="7">
        <v>1581</v>
      </c>
      <c r="L17" s="21">
        <f t="shared" si="0"/>
        <v>3167</v>
      </c>
      <c r="M17" s="2"/>
    </row>
    <row r="18" spans="1:13" ht="13.15" customHeight="1" x14ac:dyDescent="0.15">
      <c r="A18" s="13"/>
      <c r="B18" s="6" t="s">
        <v>12</v>
      </c>
      <c r="C18" s="7">
        <v>1353</v>
      </c>
      <c r="D18" s="7">
        <v>1379</v>
      </c>
      <c r="E18" s="7">
        <v>1356</v>
      </c>
      <c r="F18" s="20">
        <f t="shared" si="1"/>
        <v>2735</v>
      </c>
      <c r="G18" s="5"/>
      <c r="H18" s="4" t="s">
        <v>12</v>
      </c>
      <c r="I18" s="7">
        <v>493</v>
      </c>
      <c r="J18" s="7">
        <v>446</v>
      </c>
      <c r="K18" s="7">
        <v>491</v>
      </c>
      <c r="L18" s="21">
        <f t="shared" si="0"/>
        <v>937</v>
      </c>
      <c r="M18" s="2"/>
    </row>
    <row r="19" spans="1:13" ht="13.15" customHeight="1" x14ac:dyDescent="0.15">
      <c r="A19" s="13"/>
      <c r="B19" s="6" t="s">
        <v>13</v>
      </c>
      <c r="C19" s="7">
        <v>2860</v>
      </c>
      <c r="D19" s="7">
        <v>3103</v>
      </c>
      <c r="E19" s="7">
        <v>3324</v>
      </c>
      <c r="F19" s="20">
        <f t="shared" si="1"/>
        <v>6427</v>
      </c>
      <c r="G19" s="55" t="s">
        <v>5</v>
      </c>
      <c r="H19" s="54"/>
      <c r="I19" s="22">
        <f>SUM(I14:I18)</f>
        <v>6031</v>
      </c>
      <c r="J19" s="22">
        <f>SUM(J14:J18)</f>
        <v>6234</v>
      </c>
      <c r="K19" s="22">
        <f>SUM(K14:K18)</f>
        <v>6445</v>
      </c>
      <c r="L19" s="24">
        <f t="shared" si="0"/>
        <v>12679</v>
      </c>
      <c r="M19" s="31"/>
    </row>
    <row r="20" spans="1:13" ht="13.15" customHeight="1" x14ac:dyDescent="0.15">
      <c r="A20" s="13"/>
      <c r="B20" s="6" t="s">
        <v>14</v>
      </c>
      <c r="C20" s="7">
        <v>870</v>
      </c>
      <c r="D20" s="7">
        <v>927</v>
      </c>
      <c r="E20" s="7">
        <v>900</v>
      </c>
      <c r="F20" s="20">
        <f t="shared" si="1"/>
        <v>1827</v>
      </c>
      <c r="G20" s="5" t="s">
        <v>19</v>
      </c>
      <c r="H20" s="6" t="s">
        <v>8</v>
      </c>
      <c r="I20" s="7">
        <v>866</v>
      </c>
      <c r="J20" s="7">
        <v>922</v>
      </c>
      <c r="K20" s="7">
        <v>951</v>
      </c>
      <c r="L20" s="21">
        <f t="shared" si="0"/>
        <v>1873</v>
      </c>
      <c r="M20" s="2"/>
    </row>
    <row r="21" spans="1:13" ht="13.15" customHeight="1" x14ac:dyDescent="0.15">
      <c r="A21" s="53" t="s">
        <v>5</v>
      </c>
      <c r="B21" s="54"/>
      <c r="C21" s="22">
        <f>SUM(C14:C20)</f>
        <v>10861</v>
      </c>
      <c r="D21" s="22">
        <f>SUM(D14:D20)</f>
        <v>11058</v>
      </c>
      <c r="E21" s="22">
        <f>SUM(E14:E20)</f>
        <v>11465</v>
      </c>
      <c r="F21" s="23">
        <f t="shared" si="1"/>
        <v>22523</v>
      </c>
      <c r="G21" s="5"/>
      <c r="H21" s="6" t="s">
        <v>4</v>
      </c>
      <c r="I21" s="7">
        <v>2097</v>
      </c>
      <c r="J21" s="7">
        <v>2204</v>
      </c>
      <c r="K21" s="7">
        <v>1907</v>
      </c>
      <c r="L21" s="21">
        <f t="shared" si="0"/>
        <v>4111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2739</v>
      </c>
      <c r="D22" s="7">
        <v>2319</v>
      </c>
      <c r="E22" s="7">
        <v>2519</v>
      </c>
      <c r="F22" s="20">
        <f t="shared" si="1"/>
        <v>4838</v>
      </c>
      <c r="G22" s="5"/>
      <c r="H22" s="6" t="s">
        <v>10</v>
      </c>
      <c r="I22" s="7">
        <v>1134</v>
      </c>
      <c r="J22" s="7">
        <v>1115</v>
      </c>
      <c r="K22" s="7">
        <v>1021</v>
      </c>
      <c r="L22" s="21">
        <f t="shared" si="0"/>
        <v>2136</v>
      </c>
      <c r="M22" s="2"/>
    </row>
    <row r="23" spans="1:13" ht="13.15" customHeight="1" x14ac:dyDescent="0.15">
      <c r="A23" s="13"/>
      <c r="B23" s="6" t="s">
        <v>4</v>
      </c>
      <c r="C23" s="7">
        <v>2019</v>
      </c>
      <c r="D23" s="7">
        <v>1600</v>
      </c>
      <c r="E23" s="7">
        <v>1730</v>
      </c>
      <c r="F23" s="20">
        <f t="shared" si="1"/>
        <v>3330</v>
      </c>
      <c r="G23" s="55" t="s">
        <v>5</v>
      </c>
      <c r="H23" s="54"/>
      <c r="I23" s="22">
        <f>SUM(I20:I22)</f>
        <v>4097</v>
      </c>
      <c r="J23" s="22">
        <f>SUM(J20:J22)</f>
        <v>4241</v>
      </c>
      <c r="K23" s="22">
        <f>SUM(K20:K22)</f>
        <v>3879</v>
      </c>
      <c r="L23" s="24">
        <f t="shared" si="0"/>
        <v>8120</v>
      </c>
      <c r="M23" s="31"/>
    </row>
    <row r="24" spans="1:13" ht="13.15" customHeight="1" x14ac:dyDescent="0.15">
      <c r="A24" s="13"/>
      <c r="B24" s="6" t="s">
        <v>10</v>
      </c>
      <c r="C24" s="7">
        <v>1258</v>
      </c>
      <c r="D24" s="7">
        <v>1079</v>
      </c>
      <c r="E24" s="7">
        <v>1249</v>
      </c>
      <c r="F24" s="20">
        <f t="shared" si="1"/>
        <v>2328</v>
      </c>
      <c r="G24" s="5" t="s">
        <v>22</v>
      </c>
      <c r="H24" s="6" t="s">
        <v>8</v>
      </c>
      <c r="I24" s="7">
        <v>535</v>
      </c>
      <c r="J24" s="7">
        <v>505</v>
      </c>
      <c r="K24" s="7">
        <v>538</v>
      </c>
      <c r="L24" s="21">
        <f t="shared" si="0"/>
        <v>1043</v>
      </c>
      <c r="M24" s="2"/>
    </row>
    <row r="25" spans="1:13" ht="13.15" customHeight="1" x14ac:dyDescent="0.15">
      <c r="A25" s="13"/>
      <c r="B25" s="6" t="s">
        <v>11</v>
      </c>
      <c r="C25" s="7">
        <v>1143</v>
      </c>
      <c r="D25" s="7">
        <v>1070</v>
      </c>
      <c r="E25" s="7">
        <v>1055</v>
      </c>
      <c r="F25" s="20">
        <f t="shared" si="1"/>
        <v>2125</v>
      </c>
      <c r="G25" s="5"/>
      <c r="H25" s="6" t="s">
        <v>4</v>
      </c>
      <c r="I25" s="7">
        <v>1215</v>
      </c>
      <c r="J25" s="7">
        <v>1226</v>
      </c>
      <c r="K25" s="7">
        <v>1234</v>
      </c>
      <c r="L25" s="21">
        <f t="shared" si="0"/>
        <v>2460</v>
      </c>
      <c r="M25" s="2"/>
    </row>
    <row r="26" spans="1:13" ht="13.15" customHeight="1" x14ac:dyDescent="0.15">
      <c r="A26" s="13"/>
      <c r="B26" s="6" t="s">
        <v>12</v>
      </c>
      <c r="C26" s="7">
        <v>1727</v>
      </c>
      <c r="D26" s="7">
        <v>1635</v>
      </c>
      <c r="E26" s="7">
        <v>1691</v>
      </c>
      <c r="F26" s="20">
        <f t="shared" si="1"/>
        <v>3326</v>
      </c>
      <c r="G26" s="5"/>
      <c r="H26" s="6" t="s">
        <v>10</v>
      </c>
      <c r="I26" s="7">
        <v>1038</v>
      </c>
      <c r="J26" s="7">
        <v>1176</v>
      </c>
      <c r="K26" s="7">
        <v>1194</v>
      </c>
      <c r="L26" s="21">
        <f t="shared" si="0"/>
        <v>2370</v>
      </c>
      <c r="M26" s="2"/>
    </row>
    <row r="27" spans="1:13" ht="13.15" customHeight="1" x14ac:dyDescent="0.15">
      <c r="A27" s="53" t="s">
        <v>5</v>
      </c>
      <c r="B27" s="54"/>
      <c r="C27" s="22">
        <f>SUM(C22:C26)</f>
        <v>8886</v>
      </c>
      <c r="D27" s="22">
        <f>SUM(D22:D26)</f>
        <v>7703</v>
      </c>
      <c r="E27" s="22">
        <f>SUM(E22:E26)</f>
        <v>8244</v>
      </c>
      <c r="F27" s="23">
        <f t="shared" si="1"/>
        <v>15947</v>
      </c>
      <c r="G27" s="5"/>
      <c r="H27" s="6" t="s">
        <v>11</v>
      </c>
      <c r="I27" s="7">
        <v>280</v>
      </c>
      <c r="J27" s="7">
        <v>322</v>
      </c>
      <c r="K27" s="7">
        <v>294</v>
      </c>
      <c r="L27" s="21">
        <f t="shared" si="0"/>
        <v>616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2191</v>
      </c>
      <c r="D28" s="7">
        <v>2039</v>
      </c>
      <c r="E28" s="7">
        <v>2242</v>
      </c>
      <c r="F28" s="20">
        <f t="shared" si="1"/>
        <v>4281</v>
      </c>
      <c r="G28" s="55" t="s">
        <v>5</v>
      </c>
      <c r="H28" s="54"/>
      <c r="I28" s="22">
        <f>SUM(I24:I27)</f>
        <v>3068</v>
      </c>
      <c r="J28" s="22">
        <f>SUM(J24:J27)</f>
        <v>3229</v>
      </c>
      <c r="K28" s="22">
        <f>SUM(K24:K27)</f>
        <v>3260</v>
      </c>
      <c r="L28" s="24">
        <f t="shared" si="0"/>
        <v>6489</v>
      </c>
      <c r="M28" s="31"/>
    </row>
    <row r="29" spans="1:13" ht="13.15" customHeight="1" x14ac:dyDescent="0.15">
      <c r="A29" s="13"/>
      <c r="B29" s="6" t="s">
        <v>4</v>
      </c>
      <c r="C29" s="7">
        <v>1501</v>
      </c>
      <c r="D29" s="7">
        <v>1574</v>
      </c>
      <c r="E29" s="7">
        <v>1617</v>
      </c>
      <c r="F29" s="20">
        <f t="shared" si="1"/>
        <v>3191</v>
      </c>
      <c r="G29" s="5" t="s">
        <v>23</v>
      </c>
      <c r="H29" s="6" t="s">
        <v>8</v>
      </c>
      <c r="I29" s="7">
        <v>1288</v>
      </c>
      <c r="J29" s="7">
        <v>1442</v>
      </c>
      <c r="K29" s="7">
        <v>1417</v>
      </c>
      <c r="L29" s="21">
        <f t="shared" si="0"/>
        <v>2859</v>
      </c>
      <c r="M29" s="2"/>
    </row>
    <row r="30" spans="1:13" ht="13.15" customHeight="1" x14ac:dyDescent="0.15">
      <c r="A30" s="13"/>
      <c r="B30" s="6" t="s">
        <v>10</v>
      </c>
      <c r="C30" s="7">
        <v>1533</v>
      </c>
      <c r="D30" s="7">
        <v>1510</v>
      </c>
      <c r="E30" s="7">
        <v>1635</v>
      </c>
      <c r="F30" s="20">
        <f t="shared" si="1"/>
        <v>3145</v>
      </c>
      <c r="G30" s="5"/>
      <c r="H30" s="6" t="s">
        <v>4</v>
      </c>
      <c r="I30" s="7">
        <v>942</v>
      </c>
      <c r="J30" s="7">
        <v>992</v>
      </c>
      <c r="K30" s="7">
        <v>951</v>
      </c>
      <c r="L30" s="21">
        <f t="shared" si="0"/>
        <v>1943</v>
      </c>
      <c r="M30" s="2"/>
    </row>
    <row r="31" spans="1:13" ht="13.15" customHeight="1" x14ac:dyDescent="0.15">
      <c r="A31" s="13"/>
      <c r="B31" s="6" t="s">
        <v>11</v>
      </c>
      <c r="C31" s="7">
        <v>1956</v>
      </c>
      <c r="D31" s="7">
        <v>2018</v>
      </c>
      <c r="E31" s="7">
        <v>2144</v>
      </c>
      <c r="F31" s="20">
        <f t="shared" si="1"/>
        <v>4162</v>
      </c>
      <c r="G31" s="5"/>
      <c r="H31" s="6" t="s">
        <v>10</v>
      </c>
      <c r="I31" s="7">
        <v>914</v>
      </c>
      <c r="J31" s="7">
        <v>813</v>
      </c>
      <c r="K31" s="7">
        <v>908</v>
      </c>
      <c r="L31" s="21">
        <f t="shared" si="0"/>
        <v>1721</v>
      </c>
      <c r="M31" s="2"/>
    </row>
    <row r="32" spans="1:13" ht="13.15" customHeight="1" x14ac:dyDescent="0.15">
      <c r="A32" s="53" t="s">
        <v>5</v>
      </c>
      <c r="B32" s="54"/>
      <c r="C32" s="22">
        <f>SUM(C28:C31)</f>
        <v>7181</v>
      </c>
      <c r="D32" s="22">
        <f>SUM(D28:D31)</f>
        <v>7141</v>
      </c>
      <c r="E32" s="22">
        <f>SUM(E28:E31)</f>
        <v>7638</v>
      </c>
      <c r="F32" s="23">
        <f t="shared" si="1"/>
        <v>14779</v>
      </c>
      <c r="G32" s="5"/>
      <c r="H32" s="6" t="s">
        <v>11</v>
      </c>
      <c r="I32" s="7">
        <v>1447</v>
      </c>
      <c r="J32" s="7">
        <v>1481</v>
      </c>
      <c r="K32" s="7">
        <v>1585</v>
      </c>
      <c r="L32" s="21">
        <f t="shared" si="0"/>
        <v>3066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739</v>
      </c>
      <c r="D33" s="7">
        <v>771</v>
      </c>
      <c r="E33" s="7">
        <v>816</v>
      </c>
      <c r="F33" s="20">
        <f t="shared" si="1"/>
        <v>1587</v>
      </c>
      <c r="G33" s="5"/>
      <c r="H33" s="6" t="s">
        <v>12</v>
      </c>
      <c r="I33" s="7">
        <v>897</v>
      </c>
      <c r="J33" s="7">
        <v>1048</v>
      </c>
      <c r="K33" s="7">
        <v>1062</v>
      </c>
      <c r="L33" s="21">
        <f t="shared" si="0"/>
        <v>2110</v>
      </c>
      <c r="M33" s="2"/>
    </row>
    <row r="34" spans="1:13" ht="13.15" customHeight="1" x14ac:dyDescent="0.15">
      <c r="A34" s="13"/>
      <c r="B34" s="6" t="s">
        <v>4</v>
      </c>
      <c r="C34" s="7">
        <v>940</v>
      </c>
      <c r="D34" s="7">
        <v>1034</v>
      </c>
      <c r="E34" s="7">
        <v>1041</v>
      </c>
      <c r="F34" s="20">
        <f t="shared" si="1"/>
        <v>2075</v>
      </c>
      <c r="G34" s="5"/>
      <c r="H34" s="6" t="s">
        <v>13</v>
      </c>
      <c r="I34" s="7">
        <v>794</v>
      </c>
      <c r="J34" s="7">
        <v>781</v>
      </c>
      <c r="K34" s="7">
        <v>770</v>
      </c>
      <c r="L34" s="21">
        <f t="shared" si="0"/>
        <v>1551</v>
      </c>
      <c r="M34" s="2"/>
    </row>
    <row r="35" spans="1:13" ht="13.15" customHeight="1" x14ac:dyDescent="0.15">
      <c r="A35" s="13"/>
      <c r="B35" s="6" t="s">
        <v>10</v>
      </c>
      <c r="C35" s="7">
        <v>949</v>
      </c>
      <c r="D35" s="7">
        <v>1043</v>
      </c>
      <c r="E35" s="7">
        <v>1031</v>
      </c>
      <c r="F35" s="20">
        <f t="shared" si="1"/>
        <v>2074</v>
      </c>
      <c r="G35" s="55" t="s">
        <v>5</v>
      </c>
      <c r="H35" s="54"/>
      <c r="I35" s="22">
        <f>SUM(I29:I34)</f>
        <v>6282</v>
      </c>
      <c r="J35" s="22">
        <f>SUM(J29:J34)</f>
        <v>6557</v>
      </c>
      <c r="K35" s="22">
        <f>SUM(K29:K34)</f>
        <v>6693</v>
      </c>
      <c r="L35" s="24">
        <f t="shared" si="0"/>
        <v>13250</v>
      </c>
      <c r="M35" s="31"/>
    </row>
    <row r="36" spans="1:13" ht="13.15" customHeight="1" x14ac:dyDescent="0.15">
      <c r="A36" s="13"/>
      <c r="B36" s="6" t="s">
        <v>11</v>
      </c>
      <c r="C36" s="7">
        <v>1052</v>
      </c>
      <c r="D36" s="7">
        <v>975</v>
      </c>
      <c r="E36" s="7">
        <v>1002</v>
      </c>
      <c r="F36" s="20">
        <f t="shared" si="1"/>
        <v>1977</v>
      </c>
      <c r="G36" s="56"/>
      <c r="H36" s="57"/>
      <c r="I36" s="19"/>
      <c r="J36" s="19"/>
      <c r="K36" s="19"/>
      <c r="L36" s="21"/>
      <c r="M36" s="2"/>
    </row>
    <row r="37" spans="1:13" ht="13.15" customHeight="1" x14ac:dyDescent="0.15">
      <c r="A37" s="53" t="s">
        <v>5</v>
      </c>
      <c r="B37" s="54"/>
      <c r="C37" s="22">
        <f>SUM(C33:C36)</f>
        <v>3680</v>
      </c>
      <c r="D37" s="22">
        <f>SUM(D33:D36)</f>
        <v>3823</v>
      </c>
      <c r="E37" s="22">
        <f>SUM(E33:E36)</f>
        <v>3890</v>
      </c>
      <c r="F37" s="23">
        <f t="shared" si="1"/>
        <v>7713</v>
      </c>
      <c r="G37" s="58" t="s">
        <v>6</v>
      </c>
      <c r="H37" s="59"/>
      <c r="I37" s="37">
        <f>C13+C21+C27+C32+C37+C44+I13+I19+I23+I28+I35</f>
        <v>96035</v>
      </c>
      <c r="J37" s="37">
        <f>D13+D21+D27+D32+D37+D44+J13+J19+J23+J28+J35</f>
        <v>93052</v>
      </c>
      <c r="K37" s="37">
        <f>E13+E21+E27+E32+E37+E44+K13+K19+K23+K28+K35</f>
        <v>97398</v>
      </c>
      <c r="L37" s="38">
        <f>SUM(J37:K37)</f>
        <v>190450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1032</v>
      </c>
      <c r="D38" s="7">
        <v>1062</v>
      </c>
      <c r="E38" s="7">
        <v>1081</v>
      </c>
      <c r="F38" s="20">
        <f t="shared" si="1"/>
        <v>2143</v>
      </c>
      <c r="G38" s="60"/>
      <c r="H38" s="61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755</v>
      </c>
      <c r="D39" s="7">
        <v>749</v>
      </c>
      <c r="E39" s="7">
        <v>814</v>
      </c>
      <c r="F39" s="20">
        <f t="shared" si="1"/>
        <v>1563</v>
      </c>
      <c r="G39" s="62" t="s">
        <v>29</v>
      </c>
      <c r="H39" s="57"/>
      <c r="I39" s="7">
        <f>I37-96169</f>
        <v>-134</v>
      </c>
      <c r="J39" s="7">
        <f>J37-93133</f>
        <v>-81</v>
      </c>
      <c r="K39" s="7">
        <f>K37-97457</f>
        <v>-59</v>
      </c>
      <c r="L39" s="39">
        <f>SUM(J39:K39)</f>
        <v>-140</v>
      </c>
      <c r="M39" s="32"/>
    </row>
    <row r="40" spans="1:13" ht="13.15" customHeight="1" x14ac:dyDescent="0.15">
      <c r="A40" s="13"/>
      <c r="B40" s="6" t="s">
        <v>10</v>
      </c>
      <c r="C40" s="7">
        <v>1023</v>
      </c>
      <c r="D40" s="7">
        <v>1022</v>
      </c>
      <c r="E40" s="7">
        <v>1024</v>
      </c>
      <c r="F40" s="20">
        <f t="shared" si="1"/>
        <v>2046</v>
      </c>
      <c r="G40" s="62"/>
      <c r="H40" s="63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1667</v>
      </c>
      <c r="D41" s="7">
        <v>1584</v>
      </c>
      <c r="E41" s="7">
        <v>1733</v>
      </c>
      <c r="F41" s="20">
        <f t="shared" si="1"/>
        <v>3317</v>
      </c>
      <c r="G41" s="62" t="s">
        <v>28</v>
      </c>
      <c r="H41" s="63"/>
      <c r="I41" s="7">
        <f>I37-95764</f>
        <v>271</v>
      </c>
      <c r="J41" s="7">
        <f>J37-92880</f>
        <v>172</v>
      </c>
      <c r="K41" s="7">
        <f>K37-97156</f>
        <v>242</v>
      </c>
      <c r="L41" s="39">
        <f>SUM(J41:K41)</f>
        <v>414</v>
      </c>
      <c r="M41" s="31"/>
    </row>
    <row r="42" spans="1:13" ht="13.15" customHeight="1" x14ac:dyDescent="0.15">
      <c r="A42" s="13"/>
      <c r="B42" s="6" t="s">
        <v>12</v>
      </c>
      <c r="C42" s="7">
        <v>1371</v>
      </c>
      <c r="D42" s="7">
        <v>1242</v>
      </c>
      <c r="E42" s="7">
        <v>1319</v>
      </c>
      <c r="F42" s="20">
        <f t="shared" si="1"/>
        <v>2561</v>
      </c>
      <c r="G42" s="56"/>
      <c r="H42" s="57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2456</v>
      </c>
      <c r="D43" s="7">
        <v>2177</v>
      </c>
      <c r="E43" s="7">
        <v>2074</v>
      </c>
      <c r="F43" s="20">
        <f t="shared" si="1"/>
        <v>4251</v>
      </c>
      <c r="G43" s="56"/>
      <c r="H43" s="57"/>
      <c r="I43" s="7"/>
      <c r="J43" s="7"/>
      <c r="K43" s="7"/>
      <c r="L43" s="14"/>
      <c r="M43" s="33"/>
    </row>
    <row r="44" spans="1:13" ht="13.15" customHeight="1" thickBot="1" x14ac:dyDescent="0.2">
      <c r="A44" s="64" t="s">
        <v>5</v>
      </c>
      <c r="B44" s="65"/>
      <c r="C44" s="25">
        <f>SUM(C38:C43)</f>
        <v>8304</v>
      </c>
      <c r="D44" s="25">
        <f>SUM(D38:D43)</f>
        <v>7836</v>
      </c>
      <c r="E44" s="25">
        <f>SUM(E38:E43)</f>
        <v>8045</v>
      </c>
      <c r="F44" s="26">
        <f t="shared" si="1"/>
        <v>15881</v>
      </c>
      <c r="G44" s="66"/>
      <c r="H44" s="67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16:F43 F4:F15 L4:L34 L3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50"/>
  <sheetViews>
    <sheetView view="pageBreakPreview" topLeftCell="A4" zoomScaleNormal="100" zoomScaleSheetLayoutView="100" workbookViewId="0">
      <selection activeCell="I16" sqref="I16:J17"/>
    </sheetView>
  </sheetViews>
  <sheetFormatPr defaultColWidth="9.140625"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2" t="s">
        <v>40</v>
      </c>
      <c r="L1" s="43"/>
    </row>
    <row r="2" spans="1:15" ht="12.75" thickTop="1" x14ac:dyDescent="0.15">
      <c r="A2" s="44" t="s">
        <v>0</v>
      </c>
      <c r="B2" s="45"/>
      <c r="C2" s="48" t="s">
        <v>7</v>
      </c>
      <c r="D2" s="49"/>
      <c r="E2" s="49"/>
      <c r="F2" s="49"/>
      <c r="G2" s="50" t="s">
        <v>0</v>
      </c>
      <c r="H2" s="45"/>
      <c r="I2" s="48" t="s">
        <v>7</v>
      </c>
      <c r="J2" s="49"/>
      <c r="K2" s="49"/>
      <c r="L2" s="52"/>
      <c r="M2" s="29"/>
    </row>
    <row r="3" spans="1:15" ht="12.75" thickBot="1" x14ac:dyDescent="0.2">
      <c r="A3" s="46"/>
      <c r="B3" s="47"/>
      <c r="C3" s="9" t="s">
        <v>1</v>
      </c>
      <c r="D3" s="9" t="s">
        <v>2</v>
      </c>
      <c r="E3" s="9" t="s">
        <v>3</v>
      </c>
      <c r="F3" s="10" t="s">
        <v>20</v>
      </c>
      <c r="G3" s="51"/>
      <c r="H3" s="47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1624</v>
      </c>
      <c r="D4" s="35">
        <v>1462</v>
      </c>
      <c r="E4" s="35">
        <v>1554</v>
      </c>
      <c r="F4" s="17">
        <f>SUM(D4:E4)</f>
        <v>3016</v>
      </c>
      <c r="G4" s="40" t="s">
        <v>18</v>
      </c>
      <c r="H4" s="27" t="s">
        <v>8</v>
      </c>
      <c r="I4" s="35">
        <v>1868</v>
      </c>
      <c r="J4" s="35">
        <v>1608</v>
      </c>
      <c r="K4" s="35">
        <v>1590</v>
      </c>
      <c r="L4" s="18">
        <f t="shared" ref="L4:L35" si="0">SUM(J4:K4)</f>
        <v>3198</v>
      </c>
      <c r="M4" s="2"/>
    </row>
    <row r="5" spans="1:15" ht="13.15" customHeight="1" x14ac:dyDescent="0.15">
      <c r="A5" s="13"/>
      <c r="B5" s="4" t="s">
        <v>4</v>
      </c>
      <c r="C5" s="7">
        <v>1841</v>
      </c>
      <c r="D5" s="7">
        <v>1678</v>
      </c>
      <c r="E5" s="7">
        <v>1741</v>
      </c>
      <c r="F5" s="20">
        <f t="shared" ref="F5:F44" si="1">SUM(D5:E5)</f>
        <v>3419</v>
      </c>
      <c r="G5" s="5"/>
      <c r="H5" s="4" t="s">
        <v>4</v>
      </c>
      <c r="I5" s="7">
        <v>1396</v>
      </c>
      <c r="J5" s="7">
        <v>1175</v>
      </c>
      <c r="K5" s="7">
        <v>1194</v>
      </c>
      <c r="L5" s="21">
        <f t="shared" si="0"/>
        <v>2369</v>
      </c>
      <c r="M5" s="2"/>
    </row>
    <row r="6" spans="1:15" ht="13.15" customHeight="1" x14ac:dyDescent="0.15">
      <c r="A6" s="13"/>
      <c r="B6" s="4" t="s">
        <v>10</v>
      </c>
      <c r="C6" s="7">
        <v>6381</v>
      </c>
      <c r="D6" s="7">
        <v>4917</v>
      </c>
      <c r="E6" s="7">
        <v>5497</v>
      </c>
      <c r="F6" s="20">
        <f t="shared" si="1"/>
        <v>10414</v>
      </c>
      <c r="G6" s="5"/>
      <c r="H6" s="4" t="s">
        <v>10</v>
      </c>
      <c r="I6" s="7">
        <v>1062</v>
      </c>
      <c r="J6" s="7">
        <v>937</v>
      </c>
      <c r="K6" s="7">
        <v>896</v>
      </c>
      <c r="L6" s="21">
        <f t="shared" si="0"/>
        <v>1833</v>
      </c>
      <c r="M6" s="2"/>
    </row>
    <row r="7" spans="1:15" ht="13.15" customHeight="1" x14ac:dyDescent="0.15">
      <c r="A7" s="13"/>
      <c r="B7" s="4" t="s">
        <v>11</v>
      </c>
      <c r="C7" s="7">
        <v>3438</v>
      </c>
      <c r="D7" s="7">
        <v>3008</v>
      </c>
      <c r="E7" s="7">
        <v>3271</v>
      </c>
      <c r="F7" s="20">
        <f t="shared" si="1"/>
        <v>6279</v>
      </c>
      <c r="G7" s="5"/>
      <c r="H7" s="4" t="s">
        <v>11</v>
      </c>
      <c r="I7" s="7">
        <v>1716</v>
      </c>
      <c r="J7" s="7">
        <v>1633</v>
      </c>
      <c r="K7" s="7">
        <v>1617</v>
      </c>
      <c r="L7" s="21">
        <f t="shared" si="0"/>
        <v>3250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2556</v>
      </c>
      <c r="D8" s="7">
        <v>2700</v>
      </c>
      <c r="E8" s="7">
        <v>3201</v>
      </c>
      <c r="F8" s="20">
        <f t="shared" si="1"/>
        <v>5901</v>
      </c>
      <c r="G8" s="5"/>
      <c r="H8" s="4" t="s">
        <v>12</v>
      </c>
      <c r="I8" s="7">
        <v>1461</v>
      </c>
      <c r="J8" s="7">
        <v>1367</v>
      </c>
      <c r="K8" s="7">
        <v>1368</v>
      </c>
      <c r="L8" s="21">
        <f t="shared" si="0"/>
        <v>2735</v>
      </c>
      <c r="M8" s="2"/>
    </row>
    <row r="9" spans="1:15" ht="13.15" customHeight="1" x14ac:dyDescent="0.15">
      <c r="A9" s="13"/>
      <c r="B9" s="4" t="s">
        <v>13</v>
      </c>
      <c r="C9" s="7">
        <v>2233</v>
      </c>
      <c r="D9" s="7">
        <v>2196</v>
      </c>
      <c r="E9" s="7">
        <v>2324</v>
      </c>
      <c r="F9" s="20">
        <f t="shared" si="1"/>
        <v>4520</v>
      </c>
      <c r="G9" s="5"/>
      <c r="H9" s="4" t="s">
        <v>13</v>
      </c>
      <c r="I9" s="7">
        <v>1560</v>
      </c>
      <c r="J9" s="7">
        <v>1416</v>
      </c>
      <c r="K9" s="7">
        <v>1593</v>
      </c>
      <c r="L9" s="21">
        <f t="shared" si="0"/>
        <v>3009</v>
      </c>
      <c r="M9" s="2"/>
    </row>
    <row r="10" spans="1:15" ht="13.15" customHeight="1" x14ac:dyDescent="0.15">
      <c r="A10" s="13"/>
      <c r="B10" s="4" t="s">
        <v>14</v>
      </c>
      <c r="C10" s="7">
        <v>2428</v>
      </c>
      <c r="D10" s="7">
        <v>2441</v>
      </c>
      <c r="E10" s="7">
        <v>2752</v>
      </c>
      <c r="F10" s="20">
        <f t="shared" si="1"/>
        <v>5193</v>
      </c>
      <c r="G10" s="5"/>
      <c r="H10" s="4" t="s">
        <v>14</v>
      </c>
      <c r="I10" s="7">
        <v>1439</v>
      </c>
      <c r="J10" s="7">
        <v>1419</v>
      </c>
      <c r="K10" s="7">
        <v>1501</v>
      </c>
      <c r="L10" s="21">
        <f t="shared" si="0"/>
        <v>2920</v>
      </c>
      <c r="M10" s="2"/>
    </row>
    <row r="11" spans="1:15" ht="13.15" customHeight="1" x14ac:dyDescent="0.15">
      <c r="A11" s="13"/>
      <c r="B11" s="4" t="s">
        <v>15</v>
      </c>
      <c r="C11" s="7">
        <v>1592</v>
      </c>
      <c r="D11" s="7">
        <v>1750</v>
      </c>
      <c r="E11" s="7">
        <v>1904</v>
      </c>
      <c r="F11" s="20">
        <f t="shared" si="1"/>
        <v>3654</v>
      </c>
      <c r="G11" s="5"/>
      <c r="H11" s="4" t="s">
        <v>15</v>
      </c>
      <c r="I11" s="7">
        <v>1605</v>
      </c>
      <c r="J11" s="7">
        <v>1669</v>
      </c>
      <c r="K11" s="7">
        <v>1783</v>
      </c>
      <c r="L11" s="21">
        <f t="shared" si="0"/>
        <v>3452</v>
      </c>
      <c r="M11" s="2"/>
    </row>
    <row r="12" spans="1:15" ht="13.15" customHeight="1" x14ac:dyDescent="0.15">
      <c r="A12" s="13"/>
      <c r="B12" s="4" t="s">
        <v>16</v>
      </c>
      <c r="C12" s="7">
        <v>1993</v>
      </c>
      <c r="D12" s="7">
        <v>2337</v>
      </c>
      <c r="E12" s="7">
        <v>2460</v>
      </c>
      <c r="F12" s="20">
        <f t="shared" si="1"/>
        <v>4797</v>
      </c>
      <c r="G12" s="5"/>
      <c r="H12" s="4" t="s">
        <v>16</v>
      </c>
      <c r="I12" s="7">
        <v>1482</v>
      </c>
      <c r="J12" s="7">
        <v>1509</v>
      </c>
      <c r="K12" s="7">
        <v>1607</v>
      </c>
      <c r="L12" s="21">
        <f t="shared" si="0"/>
        <v>3116</v>
      </c>
      <c r="M12" s="2"/>
    </row>
    <row r="13" spans="1:15" ht="13.15" customHeight="1" x14ac:dyDescent="0.15">
      <c r="A13" s="53" t="s">
        <v>5</v>
      </c>
      <c r="B13" s="54"/>
      <c r="C13" s="22">
        <f>SUM(C4:C12)</f>
        <v>24086</v>
      </c>
      <c r="D13" s="22">
        <f>SUM(D4:D12)</f>
        <v>22489</v>
      </c>
      <c r="E13" s="22">
        <f>SUM(E4:E12)</f>
        <v>24704</v>
      </c>
      <c r="F13" s="23">
        <f t="shared" si="1"/>
        <v>47193</v>
      </c>
      <c r="G13" s="55" t="s">
        <v>5</v>
      </c>
      <c r="H13" s="54"/>
      <c r="I13" s="22">
        <f>SUM(I4:I12)</f>
        <v>13589</v>
      </c>
      <c r="J13" s="22">
        <f>SUM(J4:J12)</f>
        <v>12733</v>
      </c>
      <c r="K13" s="22">
        <f>SUM(K4:K12)</f>
        <v>13149</v>
      </c>
      <c r="L13" s="24">
        <f t="shared" si="0"/>
        <v>25882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1143</v>
      </c>
      <c r="D14" s="7">
        <v>1034</v>
      </c>
      <c r="E14" s="7">
        <v>1100</v>
      </c>
      <c r="F14" s="20">
        <f t="shared" si="1"/>
        <v>2134</v>
      </c>
      <c r="G14" s="3" t="s">
        <v>21</v>
      </c>
      <c r="H14" s="4" t="s">
        <v>8</v>
      </c>
      <c r="I14" s="7">
        <v>1810</v>
      </c>
      <c r="J14" s="7">
        <v>1916</v>
      </c>
      <c r="K14" s="7">
        <v>1877</v>
      </c>
      <c r="L14" s="21">
        <f t="shared" si="0"/>
        <v>3793</v>
      </c>
      <c r="M14" s="2"/>
    </row>
    <row r="15" spans="1:15" ht="13.15" customHeight="1" x14ac:dyDescent="0.15">
      <c r="A15" s="13"/>
      <c r="B15" s="6" t="s">
        <v>4</v>
      </c>
      <c r="C15" s="7">
        <v>2027</v>
      </c>
      <c r="D15" s="7">
        <v>1816</v>
      </c>
      <c r="E15" s="7">
        <v>2000</v>
      </c>
      <c r="F15" s="20">
        <f t="shared" si="1"/>
        <v>3816</v>
      </c>
      <c r="G15" s="5"/>
      <c r="H15" s="4" t="s">
        <v>4</v>
      </c>
      <c r="I15" s="7">
        <v>1130</v>
      </c>
      <c r="J15" s="7">
        <v>1211</v>
      </c>
      <c r="K15" s="7">
        <v>1318</v>
      </c>
      <c r="L15" s="21">
        <f t="shared" si="0"/>
        <v>2529</v>
      </c>
      <c r="M15" s="2"/>
    </row>
    <row r="16" spans="1:15" ht="13.15" customHeight="1" x14ac:dyDescent="0.15">
      <c r="A16" s="13"/>
      <c r="B16" s="6" t="s">
        <v>10</v>
      </c>
      <c r="C16" s="7">
        <v>1084</v>
      </c>
      <c r="D16" s="7">
        <v>1194</v>
      </c>
      <c r="E16" s="7">
        <v>1113</v>
      </c>
      <c r="F16" s="20">
        <f t="shared" si="1"/>
        <v>2307</v>
      </c>
      <c r="G16" s="5"/>
      <c r="H16" s="4" t="s">
        <v>10</v>
      </c>
      <c r="I16" s="7">
        <v>1085</v>
      </c>
      <c r="J16" s="7">
        <v>1065</v>
      </c>
      <c r="K16" s="7">
        <v>1181</v>
      </c>
      <c r="L16" s="21">
        <f t="shared" si="0"/>
        <v>2246</v>
      </c>
      <c r="M16" s="2"/>
    </row>
    <row r="17" spans="1:13" ht="13.15" customHeight="1" x14ac:dyDescent="0.15">
      <c r="A17" s="13"/>
      <c r="B17" s="6" t="s">
        <v>11</v>
      </c>
      <c r="C17" s="7">
        <v>1526</v>
      </c>
      <c r="D17" s="7">
        <v>1606</v>
      </c>
      <c r="E17" s="7">
        <v>1681</v>
      </c>
      <c r="F17" s="20">
        <f t="shared" si="1"/>
        <v>3287</v>
      </c>
      <c r="G17" s="5"/>
      <c r="H17" s="4" t="s">
        <v>11</v>
      </c>
      <c r="I17" s="7">
        <v>1519</v>
      </c>
      <c r="J17" s="7">
        <v>1590</v>
      </c>
      <c r="K17" s="7">
        <v>1583</v>
      </c>
      <c r="L17" s="21">
        <f t="shared" si="0"/>
        <v>3173</v>
      </c>
      <c r="M17" s="2"/>
    </row>
    <row r="18" spans="1:13" ht="13.15" customHeight="1" x14ac:dyDescent="0.15">
      <c r="A18" s="13"/>
      <c r="B18" s="6" t="s">
        <v>12</v>
      </c>
      <c r="C18" s="7">
        <v>1362</v>
      </c>
      <c r="D18" s="7">
        <v>1386</v>
      </c>
      <c r="E18" s="7">
        <v>1360</v>
      </c>
      <c r="F18" s="20">
        <f t="shared" si="1"/>
        <v>2746</v>
      </c>
      <c r="G18" s="5"/>
      <c r="H18" s="4" t="s">
        <v>12</v>
      </c>
      <c r="I18" s="7">
        <v>493</v>
      </c>
      <c r="J18" s="7">
        <v>447</v>
      </c>
      <c r="K18" s="7">
        <v>490</v>
      </c>
      <c r="L18" s="21">
        <f t="shared" si="0"/>
        <v>937</v>
      </c>
      <c r="M18" s="2"/>
    </row>
    <row r="19" spans="1:13" ht="13.15" customHeight="1" x14ac:dyDescent="0.15">
      <c r="A19" s="13"/>
      <c r="B19" s="6" t="s">
        <v>13</v>
      </c>
      <c r="C19" s="7">
        <v>2866</v>
      </c>
      <c r="D19" s="7">
        <v>3116</v>
      </c>
      <c r="E19" s="7">
        <v>3325</v>
      </c>
      <c r="F19" s="20">
        <f t="shared" si="1"/>
        <v>6441</v>
      </c>
      <c r="G19" s="55" t="s">
        <v>5</v>
      </c>
      <c r="H19" s="54"/>
      <c r="I19" s="22">
        <f>SUM(I14:I18)</f>
        <v>6037</v>
      </c>
      <c r="J19" s="22">
        <f>SUM(J14:J18)</f>
        <v>6229</v>
      </c>
      <c r="K19" s="22">
        <f>SUM(K14:K18)</f>
        <v>6449</v>
      </c>
      <c r="L19" s="24">
        <f t="shared" si="0"/>
        <v>12678</v>
      </c>
      <c r="M19" s="31"/>
    </row>
    <row r="20" spans="1:13" ht="13.15" customHeight="1" x14ac:dyDescent="0.15">
      <c r="A20" s="13"/>
      <c r="B20" s="6" t="s">
        <v>14</v>
      </c>
      <c r="C20" s="7">
        <v>874</v>
      </c>
      <c r="D20" s="7">
        <v>925</v>
      </c>
      <c r="E20" s="7">
        <v>899</v>
      </c>
      <c r="F20" s="20">
        <f t="shared" si="1"/>
        <v>1824</v>
      </c>
      <c r="G20" s="5" t="s">
        <v>19</v>
      </c>
      <c r="H20" s="6" t="s">
        <v>8</v>
      </c>
      <c r="I20" s="7">
        <v>867</v>
      </c>
      <c r="J20" s="7">
        <v>925</v>
      </c>
      <c r="K20" s="7">
        <v>955</v>
      </c>
      <c r="L20" s="21">
        <f t="shared" si="0"/>
        <v>1880</v>
      </c>
      <c r="M20" s="2"/>
    </row>
    <row r="21" spans="1:13" ht="13.15" customHeight="1" x14ac:dyDescent="0.15">
      <c r="A21" s="53" t="s">
        <v>5</v>
      </c>
      <c r="B21" s="54"/>
      <c r="C21" s="22">
        <f>SUM(C14:C20)</f>
        <v>10882</v>
      </c>
      <c r="D21" s="22">
        <f>SUM(D14:D20)</f>
        <v>11077</v>
      </c>
      <c r="E21" s="22">
        <f>SUM(E14:E20)</f>
        <v>11478</v>
      </c>
      <c r="F21" s="23">
        <f t="shared" si="1"/>
        <v>22555</v>
      </c>
      <c r="G21" s="5"/>
      <c r="H21" s="6" t="s">
        <v>4</v>
      </c>
      <c r="I21" s="7">
        <v>2091</v>
      </c>
      <c r="J21" s="7">
        <v>2199</v>
      </c>
      <c r="K21" s="7">
        <v>1906</v>
      </c>
      <c r="L21" s="21">
        <f t="shared" si="0"/>
        <v>4105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2744</v>
      </c>
      <c r="D22" s="7">
        <v>2327</v>
      </c>
      <c r="E22" s="7">
        <v>2517</v>
      </c>
      <c r="F22" s="20">
        <f t="shared" si="1"/>
        <v>4844</v>
      </c>
      <c r="G22" s="5"/>
      <c r="H22" s="6" t="s">
        <v>10</v>
      </c>
      <c r="I22" s="7">
        <v>1137</v>
      </c>
      <c r="J22" s="7">
        <v>1122</v>
      </c>
      <c r="K22" s="7">
        <v>1020</v>
      </c>
      <c r="L22" s="21">
        <f t="shared" si="0"/>
        <v>2142</v>
      </c>
      <c r="M22" s="2"/>
    </row>
    <row r="23" spans="1:13" ht="13.15" customHeight="1" x14ac:dyDescent="0.15">
      <c r="A23" s="13"/>
      <c r="B23" s="6" t="s">
        <v>4</v>
      </c>
      <c r="C23" s="7">
        <v>2026</v>
      </c>
      <c r="D23" s="7">
        <v>1599</v>
      </c>
      <c r="E23" s="7">
        <v>1738</v>
      </c>
      <c r="F23" s="20">
        <f t="shared" si="1"/>
        <v>3337</v>
      </c>
      <c r="G23" s="55" t="s">
        <v>5</v>
      </c>
      <c r="H23" s="54"/>
      <c r="I23" s="22">
        <f>SUM(I20:I22)</f>
        <v>4095</v>
      </c>
      <c r="J23" s="22">
        <f>SUM(J20:J22)</f>
        <v>4246</v>
      </c>
      <c r="K23" s="22">
        <f>SUM(K20:K22)</f>
        <v>3881</v>
      </c>
      <c r="L23" s="24">
        <f t="shared" si="0"/>
        <v>8127</v>
      </c>
      <c r="M23" s="31"/>
    </row>
    <row r="24" spans="1:13" ht="13.15" customHeight="1" x14ac:dyDescent="0.15">
      <c r="A24" s="13"/>
      <c r="B24" s="6" t="s">
        <v>10</v>
      </c>
      <c r="C24" s="7">
        <v>1271</v>
      </c>
      <c r="D24" s="7">
        <v>1086</v>
      </c>
      <c r="E24" s="7">
        <v>1255</v>
      </c>
      <c r="F24" s="20">
        <f t="shared" si="1"/>
        <v>2341</v>
      </c>
      <c r="G24" s="5" t="s">
        <v>22</v>
      </c>
      <c r="H24" s="6" t="s">
        <v>8</v>
      </c>
      <c r="I24" s="7">
        <v>530</v>
      </c>
      <c r="J24" s="7">
        <v>504</v>
      </c>
      <c r="K24" s="7">
        <v>533</v>
      </c>
      <c r="L24" s="21">
        <f t="shared" si="0"/>
        <v>1037</v>
      </c>
      <c r="M24" s="2"/>
    </row>
    <row r="25" spans="1:13" ht="13.15" customHeight="1" x14ac:dyDescent="0.15">
      <c r="A25" s="13"/>
      <c r="B25" s="6" t="s">
        <v>11</v>
      </c>
      <c r="C25" s="7">
        <v>1138</v>
      </c>
      <c r="D25" s="7">
        <v>1062</v>
      </c>
      <c r="E25" s="7">
        <v>1046</v>
      </c>
      <c r="F25" s="20">
        <f t="shared" si="1"/>
        <v>2108</v>
      </c>
      <c r="G25" s="5"/>
      <c r="H25" s="6" t="s">
        <v>4</v>
      </c>
      <c r="I25" s="7">
        <v>1218</v>
      </c>
      <c r="J25" s="7">
        <v>1231</v>
      </c>
      <c r="K25" s="7">
        <v>1235</v>
      </c>
      <c r="L25" s="21">
        <f t="shared" si="0"/>
        <v>2466</v>
      </c>
      <c r="M25" s="2"/>
    </row>
    <row r="26" spans="1:13" ht="13.15" customHeight="1" x14ac:dyDescent="0.15">
      <c r="A26" s="13"/>
      <c r="B26" s="6" t="s">
        <v>12</v>
      </c>
      <c r="C26" s="7">
        <v>1726</v>
      </c>
      <c r="D26" s="7">
        <v>1636</v>
      </c>
      <c r="E26" s="7">
        <v>1690</v>
      </c>
      <c r="F26" s="20">
        <f t="shared" si="1"/>
        <v>3326</v>
      </c>
      <c r="G26" s="5"/>
      <c r="H26" s="6" t="s">
        <v>10</v>
      </c>
      <c r="I26" s="7">
        <v>1035</v>
      </c>
      <c r="J26" s="7">
        <v>1174</v>
      </c>
      <c r="K26" s="7">
        <v>1193</v>
      </c>
      <c r="L26" s="21">
        <f t="shared" si="0"/>
        <v>2367</v>
      </c>
      <c r="M26" s="2"/>
    </row>
    <row r="27" spans="1:13" ht="13.15" customHeight="1" x14ac:dyDescent="0.15">
      <c r="A27" s="53" t="s">
        <v>5</v>
      </c>
      <c r="B27" s="54"/>
      <c r="C27" s="22">
        <f>SUM(C22:C26)</f>
        <v>8905</v>
      </c>
      <c r="D27" s="22">
        <f>SUM(D22:D26)</f>
        <v>7710</v>
      </c>
      <c r="E27" s="22">
        <f>SUM(E22:E26)</f>
        <v>8246</v>
      </c>
      <c r="F27" s="23">
        <f t="shared" si="1"/>
        <v>15956</v>
      </c>
      <c r="G27" s="5"/>
      <c r="H27" s="6" t="s">
        <v>11</v>
      </c>
      <c r="I27" s="7">
        <v>281</v>
      </c>
      <c r="J27" s="7">
        <v>321</v>
      </c>
      <c r="K27" s="7">
        <v>296</v>
      </c>
      <c r="L27" s="21">
        <f t="shared" si="0"/>
        <v>617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2203</v>
      </c>
      <c r="D28" s="7">
        <v>2049</v>
      </c>
      <c r="E28" s="7">
        <v>2244</v>
      </c>
      <c r="F28" s="20">
        <f t="shared" si="1"/>
        <v>4293</v>
      </c>
      <c r="G28" s="55" t="s">
        <v>5</v>
      </c>
      <c r="H28" s="54"/>
      <c r="I28" s="22">
        <f>SUM(I24:I27)</f>
        <v>3064</v>
      </c>
      <c r="J28" s="22">
        <f>SUM(J24:J27)</f>
        <v>3230</v>
      </c>
      <c r="K28" s="22">
        <f>SUM(K24:K27)</f>
        <v>3257</v>
      </c>
      <c r="L28" s="24">
        <f t="shared" si="0"/>
        <v>6487</v>
      </c>
      <c r="M28" s="31"/>
    </row>
    <row r="29" spans="1:13" ht="13.15" customHeight="1" x14ac:dyDescent="0.15">
      <c r="A29" s="13"/>
      <c r="B29" s="6" t="s">
        <v>4</v>
      </c>
      <c r="C29" s="7">
        <v>1506</v>
      </c>
      <c r="D29" s="7">
        <v>1582</v>
      </c>
      <c r="E29" s="7">
        <v>1620</v>
      </c>
      <c r="F29" s="20">
        <f t="shared" si="1"/>
        <v>3202</v>
      </c>
      <c r="G29" s="5" t="s">
        <v>23</v>
      </c>
      <c r="H29" s="6" t="s">
        <v>8</v>
      </c>
      <c r="I29" s="7">
        <v>1291</v>
      </c>
      <c r="J29" s="7">
        <v>1442</v>
      </c>
      <c r="K29" s="7">
        <v>1423</v>
      </c>
      <c r="L29" s="21">
        <f t="shared" si="0"/>
        <v>2865</v>
      </c>
      <c r="M29" s="2"/>
    </row>
    <row r="30" spans="1:13" ht="13.15" customHeight="1" x14ac:dyDescent="0.15">
      <c r="A30" s="13"/>
      <c r="B30" s="6" t="s">
        <v>10</v>
      </c>
      <c r="C30" s="7">
        <v>1533</v>
      </c>
      <c r="D30" s="7">
        <v>1510</v>
      </c>
      <c r="E30" s="7">
        <v>1632</v>
      </c>
      <c r="F30" s="20">
        <f t="shared" si="1"/>
        <v>3142</v>
      </c>
      <c r="G30" s="5"/>
      <c r="H30" s="6" t="s">
        <v>4</v>
      </c>
      <c r="I30" s="7">
        <v>948</v>
      </c>
      <c r="J30" s="7">
        <v>996</v>
      </c>
      <c r="K30" s="7">
        <v>955</v>
      </c>
      <c r="L30" s="21">
        <f t="shared" si="0"/>
        <v>1951</v>
      </c>
      <c r="M30" s="2"/>
    </row>
    <row r="31" spans="1:13" ht="13.15" customHeight="1" x14ac:dyDescent="0.15">
      <c r="A31" s="13"/>
      <c r="B31" s="6" t="s">
        <v>11</v>
      </c>
      <c r="C31" s="7">
        <v>1961</v>
      </c>
      <c r="D31" s="7">
        <v>2024</v>
      </c>
      <c r="E31" s="7">
        <v>2149</v>
      </c>
      <c r="F31" s="20">
        <f t="shared" si="1"/>
        <v>4173</v>
      </c>
      <c r="G31" s="5"/>
      <c r="H31" s="6" t="s">
        <v>10</v>
      </c>
      <c r="I31" s="7">
        <v>917</v>
      </c>
      <c r="J31" s="7">
        <v>813</v>
      </c>
      <c r="K31" s="7">
        <v>911</v>
      </c>
      <c r="L31" s="21">
        <f t="shared" si="0"/>
        <v>1724</v>
      </c>
      <c r="M31" s="2"/>
    </row>
    <row r="32" spans="1:13" ht="13.15" customHeight="1" x14ac:dyDescent="0.15">
      <c r="A32" s="53" t="s">
        <v>5</v>
      </c>
      <c r="B32" s="54"/>
      <c r="C32" s="22">
        <f>SUM(C28:C31)</f>
        <v>7203</v>
      </c>
      <c r="D32" s="22">
        <f>SUM(D28:D31)</f>
        <v>7165</v>
      </c>
      <c r="E32" s="22">
        <f>SUM(E28:E31)</f>
        <v>7645</v>
      </c>
      <c r="F32" s="23">
        <f t="shared" si="1"/>
        <v>14810</v>
      </c>
      <c r="G32" s="5"/>
      <c r="H32" s="6" t="s">
        <v>11</v>
      </c>
      <c r="I32" s="7">
        <v>1441</v>
      </c>
      <c r="J32" s="7">
        <v>1475</v>
      </c>
      <c r="K32" s="7">
        <v>1581</v>
      </c>
      <c r="L32" s="21">
        <f t="shared" si="0"/>
        <v>3056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739</v>
      </c>
      <c r="D33" s="7">
        <v>771</v>
      </c>
      <c r="E33" s="7">
        <v>811</v>
      </c>
      <c r="F33" s="20">
        <f t="shared" si="1"/>
        <v>1582</v>
      </c>
      <c r="G33" s="5"/>
      <c r="H33" s="6" t="s">
        <v>12</v>
      </c>
      <c r="I33" s="7">
        <v>897</v>
      </c>
      <c r="J33" s="7">
        <v>1051</v>
      </c>
      <c r="K33" s="7">
        <v>1067</v>
      </c>
      <c r="L33" s="21">
        <f t="shared" si="0"/>
        <v>2118</v>
      </c>
      <c r="M33" s="2"/>
    </row>
    <row r="34" spans="1:13" ht="13.15" customHeight="1" x14ac:dyDescent="0.15">
      <c r="A34" s="13"/>
      <c r="B34" s="6" t="s">
        <v>4</v>
      </c>
      <c r="C34" s="7">
        <v>940</v>
      </c>
      <c r="D34" s="7">
        <v>1033</v>
      </c>
      <c r="E34" s="7">
        <v>1044</v>
      </c>
      <c r="F34" s="20">
        <f t="shared" si="1"/>
        <v>2077</v>
      </c>
      <c r="G34" s="5"/>
      <c r="H34" s="6" t="s">
        <v>13</v>
      </c>
      <c r="I34" s="7">
        <v>795</v>
      </c>
      <c r="J34" s="7">
        <v>782</v>
      </c>
      <c r="K34" s="7">
        <v>771</v>
      </c>
      <c r="L34" s="21">
        <f t="shared" si="0"/>
        <v>1553</v>
      </c>
      <c r="M34" s="2"/>
    </row>
    <row r="35" spans="1:13" ht="13.15" customHeight="1" x14ac:dyDescent="0.15">
      <c r="A35" s="13"/>
      <c r="B35" s="6" t="s">
        <v>10</v>
      </c>
      <c r="C35" s="7">
        <v>952</v>
      </c>
      <c r="D35" s="7">
        <v>1046</v>
      </c>
      <c r="E35" s="7">
        <v>1035</v>
      </c>
      <c r="F35" s="20">
        <f t="shared" si="1"/>
        <v>2081</v>
      </c>
      <c r="G35" s="55" t="s">
        <v>5</v>
      </c>
      <c r="H35" s="54"/>
      <c r="I35" s="22">
        <f>SUM(I29:I34)</f>
        <v>6289</v>
      </c>
      <c r="J35" s="22">
        <f>SUM(J29:J34)</f>
        <v>6559</v>
      </c>
      <c r="K35" s="22">
        <f>SUM(K29:K34)</f>
        <v>6708</v>
      </c>
      <c r="L35" s="24">
        <f t="shared" si="0"/>
        <v>13267</v>
      </c>
      <c r="M35" s="31"/>
    </row>
    <row r="36" spans="1:13" ht="13.15" customHeight="1" x14ac:dyDescent="0.15">
      <c r="A36" s="13"/>
      <c r="B36" s="6" t="s">
        <v>11</v>
      </c>
      <c r="C36" s="7">
        <v>1056</v>
      </c>
      <c r="D36" s="7">
        <v>980</v>
      </c>
      <c r="E36" s="7">
        <v>1003</v>
      </c>
      <c r="F36" s="20">
        <f t="shared" si="1"/>
        <v>1983</v>
      </c>
      <c r="G36" s="56"/>
      <c r="H36" s="57"/>
      <c r="I36" s="19"/>
      <c r="J36" s="19"/>
      <c r="K36" s="19"/>
      <c r="L36" s="21"/>
      <c r="M36" s="2"/>
    </row>
    <row r="37" spans="1:13" ht="13.15" customHeight="1" x14ac:dyDescent="0.15">
      <c r="A37" s="53" t="s">
        <v>5</v>
      </c>
      <c r="B37" s="54"/>
      <c r="C37" s="22">
        <f>SUM(C33:C36)</f>
        <v>3687</v>
      </c>
      <c r="D37" s="22">
        <f>SUM(D33:D36)</f>
        <v>3830</v>
      </c>
      <c r="E37" s="22">
        <f>SUM(E33:E36)</f>
        <v>3893</v>
      </c>
      <c r="F37" s="23">
        <f t="shared" si="1"/>
        <v>7723</v>
      </c>
      <c r="G37" s="58" t="s">
        <v>6</v>
      </c>
      <c r="H37" s="59"/>
      <c r="I37" s="37">
        <f>C13+C21+C27+C32+C37+C44+I13+I19+I23+I28+I35</f>
        <v>96169</v>
      </c>
      <c r="J37" s="37">
        <f>D13+D21+D27+D32+D37+D44+J13+J19+J23+J28+J35</f>
        <v>93133</v>
      </c>
      <c r="K37" s="37">
        <f>E13+E21+E27+E32+E37+E44+K13+K19+K23+K28+K35</f>
        <v>97457</v>
      </c>
      <c r="L37" s="38">
        <f>SUM(J37:K37)</f>
        <v>190590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1037</v>
      </c>
      <c r="D38" s="7">
        <v>1062</v>
      </c>
      <c r="E38" s="7">
        <v>1083</v>
      </c>
      <c r="F38" s="20">
        <f t="shared" si="1"/>
        <v>2145</v>
      </c>
      <c r="G38" s="60"/>
      <c r="H38" s="61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759</v>
      </c>
      <c r="D39" s="7">
        <v>753</v>
      </c>
      <c r="E39" s="7">
        <v>813</v>
      </c>
      <c r="F39" s="20">
        <f t="shared" si="1"/>
        <v>1566</v>
      </c>
      <c r="G39" s="62" t="s">
        <v>29</v>
      </c>
      <c r="H39" s="57"/>
      <c r="I39" s="7">
        <f>I37-96250</f>
        <v>-81</v>
      </c>
      <c r="J39" s="7">
        <f>J37-93198</f>
        <v>-65</v>
      </c>
      <c r="K39" s="7">
        <f>K37-97508</f>
        <v>-51</v>
      </c>
      <c r="L39" s="39">
        <f>SUM(J39:K39)</f>
        <v>-116</v>
      </c>
      <c r="M39" s="32"/>
    </row>
    <row r="40" spans="1:13" ht="13.15" customHeight="1" x14ac:dyDescent="0.15">
      <c r="A40" s="13"/>
      <c r="B40" s="6" t="s">
        <v>10</v>
      </c>
      <c r="C40" s="7">
        <v>1023</v>
      </c>
      <c r="D40" s="7">
        <v>1020</v>
      </c>
      <c r="E40" s="7">
        <v>1025</v>
      </c>
      <c r="F40" s="20">
        <f t="shared" si="1"/>
        <v>2045</v>
      </c>
      <c r="G40" s="62"/>
      <c r="H40" s="63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1669</v>
      </c>
      <c r="D41" s="7">
        <v>1589</v>
      </c>
      <c r="E41" s="7">
        <v>1735</v>
      </c>
      <c r="F41" s="20">
        <f t="shared" si="1"/>
        <v>3324</v>
      </c>
      <c r="G41" s="62" t="s">
        <v>28</v>
      </c>
      <c r="H41" s="63"/>
      <c r="I41" s="7">
        <f>I37-95814</f>
        <v>355</v>
      </c>
      <c r="J41" s="7">
        <f>J37-92946</f>
        <v>187</v>
      </c>
      <c r="K41" s="7">
        <f>K37-97180</f>
        <v>277</v>
      </c>
      <c r="L41" s="39">
        <f>SUM(J41:K41)</f>
        <v>464</v>
      </c>
      <c r="M41" s="31"/>
    </row>
    <row r="42" spans="1:13" ht="13.15" customHeight="1" x14ac:dyDescent="0.15">
      <c r="A42" s="13"/>
      <c r="B42" s="6" t="s">
        <v>12</v>
      </c>
      <c r="C42" s="7">
        <v>1375</v>
      </c>
      <c r="D42" s="7">
        <v>1244</v>
      </c>
      <c r="E42" s="7">
        <v>1319</v>
      </c>
      <c r="F42" s="20">
        <f t="shared" si="1"/>
        <v>2563</v>
      </c>
      <c r="G42" s="56"/>
      <c r="H42" s="57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2469</v>
      </c>
      <c r="D43" s="7">
        <v>2197</v>
      </c>
      <c r="E43" s="7">
        <v>2072</v>
      </c>
      <c r="F43" s="20">
        <f t="shared" si="1"/>
        <v>4269</v>
      </c>
      <c r="G43" s="56"/>
      <c r="H43" s="57"/>
      <c r="I43" s="7"/>
      <c r="J43" s="7"/>
      <c r="K43" s="7"/>
      <c r="L43" s="14"/>
      <c r="M43" s="33"/>
    </row>
    <row r="44" spans="1:13" ht="13.15" customHeight="1" thickBot="1" x14ac:dyDescent="0.2">
      <c r="A44" s="64" t="s">
        <v>5</v>
      </c>
      <c r="B44" s="65"/>
      <c r="C44" s="25">
        <f>SUM(C38:C43)</f>
        <v>8332</v>
      </c>
      <c r="D44" s="25">
        <f>SUM(D38:D43)</f>
        <v>7865</v>
      </c>
      <c r="E44" s="25">
        <f>SUM(E38:E43)</f>
        <v>8047</v>
      </c>
      <c r="F44" s="26">
        <f t="shared" si="1"/>
        <v>15912</v>
      </c>
      <c r="G44" s="66"/>
      <c r="H44" s="67"/>
      <c r="I44" s="15"/>
      <c r="J44" s="15"/>
      <c r="K44" s="15"/>
      <c r="L44" s="16"/>
      <c r="M44" s="32"/>
    </row>
    <row r="45" spans="1:13" ht="12.75" thickTop="1" x14ac:dyDescent="0.15"/>
    <row r="47" spans="1:13" x14ac:dyDescent="0.15">
      <c r="H47" s="34"/>
    </row>
    <row r="50" spans="8:8" x14ac:dyDescent="0.15">
      <c r="H50" s="34"/>
    </row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4 L4:L4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45"/>
  <sheetViews>
    <sheetView view="pageBreakPreview" zoomScaleNormal="100" zoomScaleSheetLayoutView="100" workbookViewId="0">
      <selection activeCell="I45" sqref="I45"/>
    </sheetView>
  </sheetViews>
  <sheetFormatPr defaultColWidth="9.140625"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2" t="s">
        <v>31</v>
      </c>
      <c r="L1" s="43"/>
    </row>
    <row r="2" spans="1:15" ht="12.75" thickTop="1" x14ac:dyDescent="0.15">
      <c r="A2" s="44" t="s">
        <v>0</v>
      </c>
      <c r="B2" s="45"/>
      <c r="C2" s="48" t="s">
        <v>7</v>
      </c>
      <c r="D2" s="49"/>
      <c r="E2" s="49"/>
      <c r="F2" s="49"/>
      <c r="G2" s="50" t="s">
        <v>0</v>
      </c>
      <c r="H2" s="45"/>
      <c r="I2" s="48" t="s">
        <v>7</v>
      </c>
      <c r="J2" s="49"/>
      <c r="K2" s="49"/>
      <c r="L2" s="52"/>
      <c r="M2" s="29"/>
    </row>
    <row r="3" spans="1:15" ht="12.75" thickBot="1" x14ac:dyDescent="0.2">
      <c r="A3" s="46"/>
      <c r="B3" s="47"/>
      <c r="C3" s="9" t="s">
        <v>1</v>
      </c>
      <c r="D3" s="9" t="s">
        <v>2</v>
      </c>
      <c r="E3" s="9" t="s">
        <v>3</v>
      </c>
      <c r="F3" s="10" t="s">
        <v>20</v>
      </c>
      <c r="G3" s="51"/>
      <c r="H3" s="47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1614</v>
      </c>
      <c r="D4" s="35">
        <v>1462</v>
      </c>
      <c r="E4" s="35">
        <v>1532</v>
      </c>
      <c r="F4" s="17">
        <f>SUM(D4:E4)</f>
        <v>2994</v>
      </c>
      <c r="G4" s="40" t="s">
        <v>18</v>
      </c>
      <c r="H4" s="27" t="s">
        <v>8</v>
      </c>
      <c r="I4" s="35">
        <v>1851</v>
      </c>
      <c r="J4" s="35">
        <v>1583</v>
      </c>
      <c r="K4" s="35">
        <v>1580</v>
      </c>
      <c r="L4" s="18">
        <f t="shared" ref="L4:L35" si="0">SUM(J4:K4)</f>
        <v>3163</v>
      </c>
      <c r="M4" s="2"/>
    </row>
    <row r="5" spans="1:15" ht="13.15" customHeight="1" x14ac:dyDescent="0.15">
      <c r="A5" s="13"/>
      <c r="B5" s="4" t="s">
        <v>4</v>
      </c>
      <c r="C5" s="7">
        <v>1822</v>
      </c>
      <c r="D5" s="7">
        <v>1662</v>
      </c>
      <c r="E5" s="7">
        <v>1737</v>
      </c>
      <c r="F5" s="20">
        <f t="shared" ref="F5:F44" si="1">SUM(D5:E5)</f>
        <v>3399</v>
      </c>
      <c r="G5" s="5"/>
      <c r="H5" s="4" t="s">
        <v>4</v>
      </c>
      <c r="I5" s="7">
        <v>1373</v>
      </c>
      <c r="J5" s="7">
        <v>1159</v>
      </c>
      <c r="K5" s="7">
        <v>1195</v>
      </c>
      <c r="L5" s="21">
        <f t="shared" si="0"/>
        <v>2354</v>
      </c>
      <c r="M5" s="2"/>
    </row>
    <row r="6" spans="1:15" ht="13.15" customHeight="1" x14ac:dyDescent="0.15">
      <c r="A6" s="13"/>
      <c r="B6" s="4" t="s">
        <v>10</v>
      </c>
      <c r="C6" s="7">
        <v>6383</v>
      </c>
      <c r="D6" s="7">
        <v>4908</v>
      </c>
      <c r="E6" s="7">
        <v>5472</v>
      </c>
      <c r="F6" s="20">
        <f t="shared" si="1"/>
        <v>10380</v>
      </c>
      <c r="G6" s="5"/>
      <c r="H6" s="4" t="s">
        <v>10</v>
      </c>
      <c r="I6" s="7">
        <v>1091</v>
      </c>
      <c r="J6" s="7">
        <v>946</v>
      </c>
      <c r="K6" s="7">
        <v>917</v>
      </c>
      <c r="L6" s="21">
        <f t="shared" si="0"/>
        <v>1863</v>
      </c>
      <c r="M6" s="2"/>
    </row>
    <row r="7" spans="1:15" ht="13.15" customHeight="1" x14ac:dyDescent="0.15">
      <c r="A7" s="13"/>
      <c r="B7" s="4" t="s">
        <v>11</v>
      </c>
      <c r="C7" s="7">
        <v>3419</v>
      </c>
      <c r="D7" s="7">
        <v>2973</v>
      </c>
      <c r="E7" s="7">
        <v>3241</v>
      </c>
      <c r="F7" s="20">
        <f t="shared" si="1"/>
        <v>6214</v>
      </c>
      <c r="G7" s="5"/>
      <c r="H7" s="4" t="s">
        <v>11</v>
      </c>
      <c r="I7" s="7">
        <v>1695</v>
      </c>
      <c r="J7" s="7">
        <v>1611</v>
      </c>
      <c r="K7" s="7">
        <v>1596</v>
      </c>
      <c r="L7" s="21">
        <f t="shared" si="0"/>
        <v>3207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2546</v>
      </c>
      <c r="D8" s="7">
        <v>2715</v>
      </c>
      <c r="E8" s="7">
        <v>3225</v>
      </c>
      <c r="F8" s="20">
        <f t="shared" si="1"/>
        <v>5940</v>
      </c>
      <c r="G8" s="5"/>
      <c r="H8" s="4" t="s">
        <v>12</v>
      </c>
      <c r="I8" s="7">
        <v>1472</v>
      </c>
      <c r="J8" s="7">
        <v>1373</v>
      </c>
      <c r="K8" s="7">
        <v>1377</v>
      </c>
      <c r="L8" s="21">
        <f t="shared" si="0"/>
        <v>2750</v>
      </c>
      <c r="M8" s="2"/>
    </row>
    <row r="9" spans="1:15" ht="13.15" customHeight="1" x14ac:dyDescent="0.15">
      <c r="A9" s="13"/>
      <c r="B9" s="4" t="s">
        <v>13</v>
      </c>
      <c r="C9" s="7">
        <v>2234</v>
      </c>
      <c r="D9" s="7">
        <v>2175</v>
      </c>
      <c r="E9" s="7">
        <v>2338</v>
      </c>
      <c r="F9" s="20">
        <f t="shared" si="1"/>
        <v>4513</v>
      </c>
      <c r="G9" s="5"/>
      <c r="H9" s="4" t="s">
        <v>13</v>
      </c>
      <c r="I9" s="7">
        <v>1547</v>
      </c>
      <c r="J9" s="7">
        <v>1399</v>
      </c>
      <c r="K9" s="7">
        <v>1569</v>
      </c>
      <c r="L9" s="21">
        <f t="shared" si="0"/>
        <v>2968</v>
      </c>
      <c r="M9" s="2"/>
    </row>
    <row r="10" spans="1:15" ht="13.15" customHeight="1" x14ac:dyDescent="0.15">
      <c r="A10" s="13"/>
      <c r="B10" s="4" t="s">
        <v>14</v>
      </c>
      <c r="C10" s="7">
        <v>2418</v>
      </c>
      <c r="D10" s="7">
        <v>2411</v>
      </c>
      <c r="E10" s="7">
        <v>2716</v>
      </c>
      <c r="F10" s="20">
        <f t="shared" si="1"/>
        <v>5127</v>
      </c>
      <c r="G10" s="5"/>
      <c r="H10" s="4" t="s">
        <v>14</v>
      </c>
      <c r="I10" s="7">
        <v>1440</v>
      </c>
      <c r="J10" s="7">
        <v>1437</v>
      </c>
      <c r="K10" s="7">
        <v>1496</v>
      </c>
      <c r="L10" s="21">
        <f t="shared" si="0"/>
        <v>2933</v>
      </c>
      <c r="M10" s="2"/>
    </row>
    <row r="11" spans="1:15" ht="13.15" customHeight="1" x14ac:dyDescent="0.15">
      <c r="A11" s="13"/>
      <c r="B11" s="4" t="s">
        <v>15</v>
      </c>
      <c r="C11" s="7">
        <v>1579</v>
      </c>
      <c r="D11" s="7">
        <v>1712</v>
      </c>
      <c r="E11" s="7">
        <v>1892</v>
      </c>
      <c r="F11" s="20">
        <f t="shared" si="1"/>
        <v>3604</v>
      </c>
      <c r="G11" s="5"/>
      <c r="H11" s="4" t="s">
        <v>15</v>
      </c>
      <c r="I11" s="7">
        <v>1639</v>
      </c>
      <c r="J11" s="7">
        <v>1696</v>
      </c>
      <c r="K11" s="7">
        <v>1797</v>
      </c>
      <c r="L11" s="21">
        <f t="shared" si="0"/>
        <v>3493</v>
      </c>
      <c r="M11" s="2"/>
    </row>
    <row r="12" spans="1:15" ht="13.15" customHeight="1" x14ac:dyDescent="0.15">
      <c r="A12" s="13"/>
      <c r="B12" s="4" t="s">
        <v>16</v>
      </c>
      <c r="C12" s="7">
        <v>1983</v>
      </c>
      <c r="D12" s="7">
        <v>2310</v>
      </c>
      <c r="E12" s="7">
        <v>2434</v>
      </c>
      <c r="F12" s="20">
        <f t="shared" si="1"/>
        <v>4744</v>
      </c>
      <c r="G12" s="5"/>
      <c r="H12" s="4" t="s">
        <v>16</v>
      </c>
      <c r="I12" s="7">
        <v>1479</v>
      </c>
      <c r="J12" s="7">
        <v>1491</v>
      </c>
      <c r="K12" s="7">
        <v>1587</v>
      </c>
      <c r="L12" s="21">
        <f t="shared" si="0"/>
        <v>3078</v>
      </c>
      <c r="M12" s="2"/>
    </row>
    <row r="13" spans="1:15" ht="13.15" customHeight="1" x14ac:dyDescent="0.15">
      <c r="A13" s="53" t="s">
        <v>5</v>
      </c>
      <c r="B13" s="54"/>
      <c r="C13" s="22">
        <f>SUM(C4:C12)</f>
        <v>23998</v>
      </c>
      <c r="D13" s="22">
        <f>SUM(D4:D12)</f>
        <v>22328</v>
      </c>
      <c r="E13" s="22">
        <f>SUM(E4:E12)</f>
        <v>24587</v>
      </c>
      <c r="F13" s="23">
        <f t="shared" si="1"/>
        <v>46915</v>
      </c>
      <c r="G13" s="55" t="s">
        <v>5</v>
      </c>
      <c r="H13" s="54"/>
      <c r="I13" s="22">
        <f>SUM(I4:I12)</f>
        <v>13587</v>
      </c>
      <c r="J13" s="22">
        <f>SUM(J4:J12)</f>
        <v>12695</v>
      </c>
      <c r="K13" s="22">
        <f>SUM(K4:K12)</f>
        <v>13114</v>
      </c>
      <c r="L13" s="24">
        <f t="shared" si="0"/>
        <v>25809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1167</v>
      </c>
      <c r="D14" s="7">
        <v>1042</v>
      </c>
      <c r="E14" s="7">
        <v>1124</v>
      </c>
      <c r="F14" s="20">
        <f t="shared" si="1"/>
        <v>2166</v>
      </c>
      <c r="G14" s="3" t="s">
        <v>21</v>
      </c>
      <c r="H14" s="4" t="s">
        <v>8</v>
      </c>
      <c r="I14" s="7">
        <v>1816</v>
      </c>
      <c r="J14" s="7">
        <v>1914</v>
      </c>
      <c r="K14" s="7">
        <v>1886</v>
      </c>
      <c r="L14" s="21">
        <f t="shared" si="0"/>
        <v>3800</v>
      </c>
      <c r="M14" s="2"/>
    </row>
    <row r="15" spans="1:15" ht="13.15" customHeight="1" x14ac:dyDescent="0.15">
      <c r="A15" s="13"/>
      <c r="B15" s="6" t="s">
        <v>4</v>
      </c>
      <c r="C15" s="7">
        <v>2034</v>
      </c>
      <c r="D15" s="7">
        <v>1832</v>
      </c>
      <c r="E15" s="7">
        <v>2020</v>
      </c>
      <c r="F15" s="20">
        <f t="shared" si="1"/>
        <v>3852</v>
      </c>
      <c r="G15" s="5"/>
      <c r="H15" s="4" t="s">
        <v>4</v>
      </c>
      <c r="I15" s="7">
        <v>1149</v>
      </c>
      <c r="J15" s="7">
        <v>1205</v>
      </c>
      <c r="K15" s="7">
        <v>1318</v>
      </c>
      <c r="L15" s="21">
        <f t="shared" si="0"/>
        <v>2523</v>
      </c>
      <c r="M15" s="2"/>
    </row>
    <row r="16" spans="1:15" ht="13.15" customHeight="1" x14ac:dyDescent="0.15">
      <c r="A16" s="13"/>
      <c r="B16" s="6" t="s">
        <v>10</v>
      </c>
      <c r="C16" s="7">
        <v>1104</v>
      </c>
      <c r="D16" s="7">
        <v>1210</v>
      </c>
      <c r="E16" s="7">
        <v>1146</v>
      </c>
      <c r="F16" s="20">
        <f t="shared" si="1"/>
        <v>2356</v>
      </c>
      <c r="G16" s="5"/>
      <c r="H16" s="4" t="s">
        <v>10</v>
      </c>
      <c r="I16" s="7">
        <v>1103</v>
      </c>
      <c r="J16" s="7">
        <v>1060</v>
      </c>
      <c r="K16" s="7">
        <v>1206</v>
      </c>
      <c r="L16" s="21">
        <f t="shared" si="0"/>
        <v>2266</v>
      </c>
      <c r="M16" s="2"/>
    </row>
    <row r="17" spans="1:13" ht="13.15" customHeight="1" x14ac:dyDescent="0.15">
      <c r="A17" s="13"/>
      <c r="B17" s="6" t="s">
        <v>11</v>
      </c>
      <c r="C17" s="7">
        <v>1563</v>
      </c>
      <c r="D17" s="7">
        <v>1605</v>
      </c>
      <c r="E17" s="7">
        <v>1674</v>
      </c>
      <c r="F17" s="20">
        <f t="shared" si="1"/>
        <v>3279</v>
      </c>
      <c r="G17" s="5"/>
      <c r="H17" s="4" t="s">
        <v>11</v>
      </c>
      <c r="I17" s="7">
        <v>1516</v>
      </c>
      <c r="J17" s="7">
        <v>1575</v>
      </c>
      <c r="K17" s="7">
        <v>1588</v>
      </c>
      <c r="L17" s="21">
        <f t="shared" si="0"/>
        <v>3163</v>
      </c>
      <c r="M17" s="2"/>
    </row>
    <row r="18" spans="1:13" ht="13.15" customHeight="1" x14ac:dyDescent="0.15">
      <c r="A18" s="13"/>
      <c r="B18" s="6" t="s">
        <v>12</v>
      </c>
      <c r="C18" s="7">
        <v>1363</v>
      </c>
      <c r="D18" s="7">
        <v>1376</v>
      </c>
      <c r="E18" s="7">
        <v>1345</v>
      </c>
      <c r="F18" s="20">
        <f t="shared" si="1"/>
        <v>2721</v>
      </c>
      <c r="G18" s="5"/>
      <c r="H18" s="4" t="s">
        <v>12</v>
      </c>
      <c r="I18" s="7">
        <v>488</v>
      </c>
      <c r="J18" s="7">
        <v>438</v>
      </c>
      <c r="K18" s="7">
        <v>496</v>
      </c>
      <c r="L18" s="21">
        <f t="shared" si="0"/>
        <v>934</v>
      </c>
      <c r="M18" s="2"/>
    </row>
    <row r="19" spans="1:13" ht="13.15" customHeight="1" x14ac:dyDescent="0.15">
      <c r="A19" s="13"/>
      <c r="B19" s="6" t="s">
        <v>13</v>
      </c>
      <c r="C19" s="7">
        <v>2854</v>
      </c>
      <c r="D19" s="7">
        <v>3059</v>
      </c>
      <c r="E19" s="7">
        <v>3298</v>
      </c>
      <c r="F19" s="20">
        <f t="shared" si="1"/>
        <v>6357</v>
      </c>
      <c r="G19" s="55" t="s">
        <v>5</v>
      </c>
      <c r="H19" s="54"/>
      <c r="I19" s="22">
        <f>SUM(I14:I18)</f>
        <v>6072</v>
      </c>
      <c r="J19" s="22">
        <f>SUM(J14:J18)</f>
        <v>6192</v>
      </c>
      <c r="K19" s="22">
        <f>SUM(K14:K18)</f>
        <v>6494</v>
      </c>
      <c r="L19" s="24">
        <f t="shared" si="0"/>
        <v>12686</v>
      </c>
      <c r="M19" s="31"/>
    </row>
    <row r="20" spans="1:13" ht="13.15" customHeight="1" x14ac:dyDescent="0.15">
      <c r="A20" s="13"/>
      <c r="B20" s="6" t="s">
        <v>14</v>
      </c>
      <c r="C20" s="7">
        <v>898</v>
      </c>
      <c r="D20" s="7">
        <v>950</v>
      </c>
      <c r="E20" s="7">
        <v>916</v>
      </c>
      <c r="F20" s="20">
        <f t="shared" si="1"/>
        <v>1866</v>
      </c>
      <c r="G20" s="5" t="s">
        <v>19</v>
      </c>
      <c r="H20" s="6" t="s">
        <v>8</v>
      </c>
      <c r="I20" s="7">
        <v>874</v>
      </c>
      <c r="J20" s="7">
        <v>925</v>
      </c>
      <c r="K20" s="7">
        <v>974</v>
      </c>
      <c r="L20" s="21">
        <f t="shared" si="0"/>
        <v>1899</v>
      </c>
      <c r="M20" s="2"/>
    </row>
    <row r="21" spans="1:13" ht="13.15" customHeight="1" x14ac:dyDescent="0.15">
      <c r="A21" s="53" t="s">
        <v>5</v>
      </c>
      <c r="B21" s="54"/>
      <c r="C21" s="22">
        <f>SUM(C14:C20)</f>
        <v>10983</v>
      </c>
      <c r="D21" s="22">
        <f>SUM(D14:D20)</f>
        <v>11074</v>
      </c>
      <c r="E21" s="22">
        <f>SUM(E14:E20)</f>
        <v>11523</v>
      </c>
      <c r="F21" s="23">
        <f t="shared" si="1"/>
        <v>22597</v>
      </c>
      <c r="G21" s="5"/>
      <c r="H21" s="6" t="s">
        <v>4</v>
      </c>
      <c r="I21" s="7">
        <v>2065</v>
      </c>
      <c r="J21" s="7">
        <v>2163</v>
      </c>
      <c r="K21" s="7">
        <v>1909</v>
      </c>
      <c r="L21" s="21">
        <f t="shared" si="0"/>
        <v>4072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2823</v>
      </c>
      <c r="D22" s="7">
        <v>2347</v>
      </c>
      <c r="E22" s="7">
        <v>2538</v>
      </c>
      <c r="F22" s="20">
        <f t="shared" si="1"/>
        <v>4885</v>
      </c>
      <c r="G22" s="5"/>
      <c r="H22" s="6" t="s">
        <v>10</v>
      </c>
      <c r="I22" s="7">
        <v>1105</v>
      </c>
      <c r="J22" s="7">
        <v>1116</v>
      </c>
      <c r="K22" s="7">
        <v>1000</v>
      </c>
      <c r="L22" s="21">
        <f t="shared" si="0"/>
        <v>2116</v>
      </c>
      <c r="M22" s="2"/>
    </row>
    <row r="23" spans="1:13" ht="13.15" customHeight="1" x14ac:dyDescent="0.15">
      <c r="A23" s="13"/>
      <c r="B23" s="6" t="s">
        <v>4</v>
      </c>
      <c r="C23" s="7">
        <v>1999</v>
      </c>
      <c r="D23" s="7">
        <v>1575</v>
      </c>
      <c r="E23" s="7">
        <v>1715</v>
      </c>
      <c r="F23" s="20">
        <f t="shared" si="1"/>
        <v>3290</v>
      </c>
      <c r="G23" s="55" t="s">
        <v>5</v>
      </c>
      <c r="H23" s="54"/>
      <c r="I23" s="22">
        <f>SUM(I20:I22)</f>
        <v>4044</v>
      </c>
      <c r="J23" s="22">
        <f>SUM(J20:J22)</f>
        <v>4204</v>
      </c>
      <c r="K23" s="22">
        <f>SUM(K20:K22)</f>
        <v>3883</v>
      </c>
      <c r="L23" s="24">
        <f t="shared" si="0"/>
        <v>8087</v>
      </c>
      <c r="M23" s="31"/>
    </row>
    <row r="24" spans="1:13" ht="13.15" customHeight="1" x14ac:dyDescent="0.15">
      <c r="A24" s="13"/>
      <c r="B24" s="6" t="s">
        <v>10</v>
      </c>
      <c r="C24" s="7">
        <v>1224</v>
      </c>
      <c r="D24" s="7">
        <v>1055</v>
      </c>
      <c r="E24" s="7">
        <v>1218</v>
      </c>
      <c r="F24" s="20">
        <f t="shared" si="1"/>
        <v>2273</v>
      </c>
      <c r="G24" s="5" t="s">
        <v>22</v>
      </c>
      <c r="H24" s="6" t="s">
        <v>8</v>
      </c>
      <c r="I24" s="7">
        <v>520</v>
      </c>
      <c r="J24" s="7">
        <v>489</v>
      </c>
      <c r="K24" s="7">
        <v>522</v>
      </c>
      <c r="L24" s="21">
        <f t="shared" si="0"/>
        <v>1011</v>
      </c>
      <c r="M24" s="2"/>
    </row>
    <row r="25" spans="1:13" ht="13.15" customHeight="1" x14ac:dyDescent="0.15">
      <c r="A25" s="13"/>
      <c r="B25" s="6" t="s">
        <v>11</v>
      </c>
      <c r="C25" s="7">
        <v>1155</v>
      </c>
      <c r="D25" s="7">
        <v>1064</v>
      </c>
      <c r="E25" s="7">
        <v>1066</v>
      </c>
      <c r="F25" s="20">
        <f t="shared" si="1"/>
        <v>2130</v>
      </c>
      <c r="G25" s="5"/>
      <c r="H25" s="6" t="s">
        <v>4</v>
      </c>
      <c r="I25" s="7">
        <v>1218</v>
      </c>
      <c r="J25" s="7">
        <v>1213</v>
      </c>
      <c r="K25" s="7">
        <v>1241</v>
      </c>
      <c r="L25" s="21">
        <f t="shared" si="0"/>
        <v>2454</v>
      </c>
      <c r="M25" s="2"/>
    </row>
    <row r="26" spans="1:13" ht="13.15" customHeight="1" x14ac:dyDescent="0.15">
      <c r="A26" s="13"/>
      <c r="B26" s="6" t="s">
        <v>12</v>
      </c>
      <c r="C26" s="7">
        <v>1759</v>
      </c>
      <c r="D26" s="7">
        <v>1652</v>
      </c>
      <c r="E26" s="7">
        <v>1695</v>
      </c>
      <c r="F26" s="20">
        <f t="shared" si="1"/>
        <v>3347</v>
      </c>
      <c r="G26" s="5"/>
      <c r="H26" s="6" t="s">
        <v>10</v>
      </c>
      <c r="I26" s="7">
        <v>1043</v>
      </c>
      <c r="J26" s="7">
        <v>1172</v>
      </c>
      <c r="K26" s="7">
        <v>1206</v>
      </c>
      <c r="L26" s="21">
        <f t="shared" si="0"/>
        <v>2378</v>
      </c>
      <c r="M26" s="2"/>
    </row>
    <row r="27" spans="1:13" ht="13.15" customHeight="1" x14ac:dyDescent="0.15">
      <c r="A27" s="53" t="s">
        <v>5</v>
      </c>
      <c r="B27" s="54"/>
      <c r="C27" s="22">
        <f>SUM(C22:C26)</f>
        <v>8960</v>
      </c>
      <c r="D27" s="22">
        <f>SUM(D22:D26)</f>
        <v>7693</v>
      </c>
      <c r="E27" s="22">
        <f>SUM(E22:E26)</f>
        <v>8232</v>
      </c>
      <c r="F27" s="23">
        <f t="shared" si="1"/>
        <v>15925</v>
      </c>
      <c r="G27" s="5"/>
      <c r="H27" s="6" t="s">
        <v>11</v>
      </c>
      <c r="I27" s="7">
        <v>290</v>
      </c>
      <c r="J27" s="7">
        <v>343</v>
      </c>
      <c r="K27" s="7">
        <v>310</v>
      </c>
      <c r="L27" s="21">
        <f t="shared" si="0"/>
        <v>653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2191</v>
      </c>
      <c r="D28" s="7">
        <v>2030</v>
      </c>
      <c r="E28" s="7">
        <v>2219</v>
      </c>
      <c r="F28" s="20">
        <f t="shared" si="1"/>
        <v>4249</v>
      </c>
      <c r="G28" s="55" t="s">
        <v>5</v>
      </c>
      <c r="H28" s="54"/>
      <c r="I28" s="22">
        <f>SUM(I24:I27)</f>
        <v>3071</v>
      </c>
      <c r="J28" s="22">
        <f>SUM(J24:J27)</f>
        <v>3217</v>
      </c>
      <c r="K28" s="22">
        <f>SUM(K24:K27)</f>
        <v>3279</v>
      </c>
      <c r="L28" s="24">
        <f t="shared" si="0"/>
        <v>6496</v>
      </c>
      <c r="M28" s="31"/>
    </row>
    <row r="29" spans="1:13" ht="13.15" customHeight="1" x14ac:dyDescent="0.15">
      <c r="A29" s="13"/>
      <c r="B29" s="6" t="s">
        <v>4</v>
      </c>
      <c r="C29" s="7">
        <v>1480</v>
      </c>
      <c r="D29" s="7">
        <v>1554</v>
      </c>
      <c r="E29" s="7">
        <v>1613</v>
      </c>
      <c r="F29" s="20">
        <f t="shared" si="1"/>
        <v>3167</v>
      </c>
      <c r="G29" s="5" t="s">
        <v>23</v>
      </c>
      <c r="H29" s="6" t="s">
        <v>8</v>
      </c>
      <c r="I29" s="7">
        <v>1269</v>
      </c>
      <c r="J29" s="7">
        <v>1405</v>
      </c>
      <c r="K29" s="7">
        <v>1392</v>
      </c>
      <c r="L29" s="21">
        <f t="shared" si="0"/>
        <v>2797</v>
      </c>
      <c r="M29" s="2"/>
    </row>
    <row r="30" spans="1:13" ht="13.15" customHeight="1" x14ac:dyDescent="0.15">
      <c r="A30" s="13"/>
      <c r="B30" s="6" t="s">
        <v>10</v>
      </c>
      <c r="C30" s="7">
        <v>1545</v>
      </c>
      <c r="D30" s="7">
        <v>1520</v>
      </c>
      <c r="E30" s="7">
        <v>1641</v>
      </c>
      <c r="F30" s="20">
        <f t="shared" si="1"/>
        <v>3161</v>
      </c>
      <c r="G30" s="5"/>
      <c r="H30" s="6" t="s">
        <v>4</v>
      </c>
      <c r="I30" s="7">
        <v>935</v>
      </c>
      <c r="J30" s="7">
        <v>964</v>
      </c>
      <c r="K30" s="7">
        <v>942</v>
      </c>
      <c r="L30" s="21">
        <f t="shared" si="0"/>
        <v>1906</v>
      </c>
      <c r="M30" s="2"/>
    </row>
    <row r="31" spans="1:13" ht="13.15" customHeight="1" x14ac:dyDescent="0.15">
      <c r="A31" s="13"/>
      <c r="B31" s="6" t="s">
        <v>11</v>
      </c>
      <c r="C31" s="7">
        <v>1943</v>
      </c>
      <c r="D31" s="7">
        <v>2000</v>
      </c>
      <c r="E31" s="7">
        <v>2135</v>
      </c>
      <c r="F31" s="20">
        <f t="shared" si="1"/>
        <v>4135</v>
      </c>
      <c r="G31" s="5"/>
      <c r="H31" s="6" t="s">
        <v>10</v>
      </c>
      <c r="I31" s="7">
        <v>1026</v>
      </c>
      <c r="J31" s="7">
        <v>864</v>
      </c>
      <c r="K31" s="7">
        <v>980</v>
      </c>
      <c r="L31" s="21">
        <f t="shared" si="0"/>
        <v>1844</v>
      </c>
      <c r="M31" s="2"/>
    </row>
    <row r="32" spans="1:13" ht="13.15" customHeight="1" x14ac:dyDescent="0.15">
      <c r="A32" s="53" t="s">
        <v>5</v>
      </c>
      <c r="B32" s="54"/>
      <c r="C32" s="22">
        <f>SUM(C28:C31)</f>
        <v>7159</v>
      </c>
      <c r="D32" s="22">
        <f>SUM(D28:D31)</f>
        <v>7104</v>
      </c>
      <c r="E32" s="22">
        <f>SUM(E28:E31)</f>
        <v>7608</v>
      </c>
      <c r="F32" s="23">
        <f t="shared" si="1"/>
        <v>14712</v>
      </c>
      <c r="G32" s="5"/>
      <c r="H32" s="6" t="s">
        <v>11</v>
      </c>
      <c r="I32" s="7">
        <v>1437</v>
      </c>
      <c r="J32" s="7">
        <v>1466</v>
      </c>
      <c r="K32" s="7">
        <v>1574</v>
      </c>
      <c r="L32" s="21">
        <f t="shared" si="0"/>
        <v>3040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758</v>
      </c>
      <c r="D33" s="7">
        <v>769</v>
      </c>
      <c r="E33" s="7">
        <v>822</v>
      </c>
      <c r="F33" s="20">
        <f t="shared" si="1"/>
        <v>1591</v>
      </c>
      <c r="G33" s="5"/>
      <c r="H33" s="6" t="s">
        <v>12</v>
      </c>
      <c r="I33" s="7">
        <v>903</v>
      </c>
      <c r="J33" s="7">
        <v>1046</v>
      </c>
      <c r="K33" s="7">
        <v>1064</v>
      </c>
      <c r="L33" s="21">
        <f t="shared" si="0"/>
        <v>2110</v>
      </c>
      <c r="M33" s="2"/>
    </row>
    <row r="34" spans="1:13" ht="13.15" customHeight="1" x14ac:dyDescent="0.15">
      <c r="A34" s="13"/>
      <c r="B34" s="6" t="s">
        <v>4</v>
      </c>
      <c r="C34" s="7">
        <v>969</v>
      </c>
      <c r="D34" s="7">
        <v>1067</v>
      </c>
      <c r="E34" s="7">
        <v>1086</v>
      </c>
      <c r="F34" s="20">
        <f t="shared" si="1"/>
        <v>2153</v>
      </c>
      <c r="G34" s="5"/>
      <c r="H34" s="6" t="s">
        <v>13</v>
      </c>
      <c r="I34" s="7">
        <v>788</v>
      </c>
      <c r="J34" s="7">
        <v>765</v>
      </c>
      <c r="K34" s="7">
        <v>757</v>
      </c>
      <c r="L34" s="21">
        <f t="shared" si="0"/>
        <v>1522</v>
      </c>
      <c r="M34" s="2"/>
    </row>
    <row r="35" spans="1:13" ht="13.15" customHeight="1" x14ac:dyDescent="0.15">
      <c r="A35" s="13"/>
      <c r="B35" s="6" t="s">
        <v>10</v>
      </c>
      <c r="C35" s="7">
        <v>959</v>
      </c>
      <c r="D35" s="7">
        <v>1058</v>
      </c>
      <c r="E35" s="7">
        <v>1025</v>
      </c>
      <c r="F35" s="20">
        <f t="shared" si="1"/>
        <v>2083</v>
      </c>
      <c r="G35" s="55" t="s">
        <v>5</v>
      </c>
      <c r="H35" s="54"/>
      <c r="I35" s="22">
        <f>SUM(I29:I34)</f>
        <v>6358</v>
      </c>
      <c r="J35" s="22">
        <f>SUM(J29:J34)</f>
        <v>6510</v>
      </c>
      <c r="K35" s="22">
        <f>SUM(K29:K34)</f>
        <v>6709</v>
      </c>
      <c r="L35" s="24">
        <f t="shared" si="0"/>
        <v>13219</v>
      </c>
      <c r="M35" s="31"/>
    </row>
    <row r="36" spans="1:13" ht="13.15" customHeight="1" x14ac:dyDescent="0.15">
      <c r="A36" s="13"/>
      <c r="B36" s="6" t="s">
        <v>11</v>
      </c>
      <c r="C36" s="7">
        <v>1057</v>
      </c>
      <c r="D36" s="7">
        <v>1001</v>
      </c>
      <c r="E36" s="7">
        <v>1007</v>
      </c>
      <c r="F36" s="20">
        <f t="shared" si="1"/>
        <v>2008</v>
      </c>
      <c r="G36" s="56"/>
      <c r="H36" s="57"/>
      <c r="I36" s="19"/>
      <c r="J36" s="19"/>
      <c r="K36" s="19"/>
      <c r="L36" s="21"/>
      <c r="M36" s="2"/>
    </row>
    <row r="37" spans="1:13" ht="13.15" customHeight="1" x14ac:dyDescent="0.15">
      <c r="A37" s="53" t="s">
        <v>5</v>
      </c>
      <c r="B37" s="54"/>
      <c r="C37" s="22">
        <f>SUM(C33:C36)</f>
        <v>3743</v>
      </c>
      <c r="D37" s="22">
        <f>SUM(D33:D36)</f>
        <v>3895</v>
      </c>
      <c r="E37" s="22">
        <f>SUM(E33:E36)</f>
        <v>3940</v>
      </c>
      <c r="F37" s="23">
        <f t="shared" si="1"/>
        <v>7835</v>
      </c>
      <c r="G37" s="58" t="s">
        <v>6</v>
      </c>
      <c r="H37" s="59"/>
      <c r="I37" s="37">
        <f>C13+C21+C27+C32+C37+C44+I13+I19+I23+I28+I35</f>
        <v>96465</v>
      </c>
      <c r="J37" s="37">
        <f>D13+D21+D27+D32+D37+D44+J13+J19+J23+J28+J35</f>
        <v>92819</v>
      </c>
      <c r="K37" s="37">
        <f>E13+E21+E27+E32+E37+E44+K13+K19+K23+K28+K35</f>
        <v>97461</v>
      </c>
      <c r="L37" s="38">
        <f>SUM(J37:K37)</f>
        <v>190280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1034</v>
      </c>
      <c r="D38" s="7">
        <v>1057</v>
      </c>
      <c r="E38" s="7">
        <v>1077</v>
      </c>
      <c r="F38" s="20">
        <f t="shared" si="1"/>
        <v>2134</v>
      </c>
      <c r="G38" s="60"/>
      <c r="H38" s="61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763</v>
      </c>
      <c r="D39" s="7">
        <v>756</v>
      </c>
      <c r="E39" s="7">
        <v>799</v>
      </c>
      <c r="F39" s="20">
        <f t="shared" si="1"/>
        <v>1555</v>
      </c>
      <c r="G39" s="62" t="s">
        <v>29</v>
      </c>
      <c r="H39" s="57"/>
      <c r="I39" s="7">
        <v>-21</v>
      </c>
      <c r="J39" s="7">
        <v>-53</v>
      </c>
      <c r="K39" s="7">
        <v>-28</v>
      </c>
      <c r="L39" s="39">
        <f>SUM(J39:K39)</f>
        <v>-81</v>
      </c>
      <c r="M39" s="32"/>
    </row>
    <row r="40" spans="1:13" ht="13.15" customHeight="1" x14ac:dyDescent="0.15">
      <c r="A40" s="13"/>
      <c r="B40" s="6" t="s">
        <v>10</v>
      </c>
      <c r="C40" s="7">
        <v>1069</v>
      </c>
      <c r="D40" s="7">
        <v>1050</v>
      </c>
      <c r="E40" s="7">
        <v>1057</v>
      </c>
      <c r="F40" s="20">
        <f t="shared" si="1"/>
        <v>2107</v>
      </c>
      <c r="G40" s="62"/>
      <c r="H40" s="63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1656</v>
      </c>
      <c r="D41" s="7">
        <v>1585</v>
      </c>
      <c r="E41" s="7">
        <v>1710</v>
      </c>
      <c r="F41" s="20">
        <f t="shared" si="1"/>
        <v>3295</v>
      </c>
      <c r="G41" s="62" t="s">
        <v>28</v>
      </c>
      <c r="H41" s="63"/>
      <c r="I41" s="7">
        <v>179</v>
      </c>
      <c r="J41" s="7">
        <v>-337</v>
      </c>
      <c r="K41" s="7">
        <v>-51</v>
      </c>
      <c r="L41" s="39">
        <f>SUM(J41:K41)</f>
        <v>-388</v>
      </c>
      <c r="M41" s="31"/>
    </row>
    <row r="42" spans="1:13" ht="13.15" customHeight="1" x14ac:dyDescent="0.15">
      <c r="A42" s="13"/>
      <c r="B42" s="6" t="s">
        <v>12</v>
      </c>
      <c r="C42" s="7">
        <v>1384</v>
      </c>
      <c r="D42" s="7">
        <v>1233</v>
      </c>
      <c r="E42" s="7">
        <v>1318</v>
      </c>
      <c r="F42" s="20">
        <f t="shared" si="1"/>
        <v>2551</v>
      </c>
      <c r="G42" s="56"/>
      <c r="H42" s="57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2584</v>
      </c>
      <c r="D43" s="7">
        <v>2226</v>
      </c>
      <c r="E43" s="7">
        <v>2131</v>
      </c>
      <c r="F43" s="20">
        <f t="shared" si="1"/>
        <v>4357</v>
      </c>
      <c r="G43" s="56"/>
      <c r="H43" s="57"/>
      <c r="I43" s="7"/>
      <c r="J43" s="7"/>
      <c r="K43" s="7"/>
      <c r="L43" s="14"/>
      <c r="M43" s="33"/>
    </row>
    <row r="44" spans="1:13" ht="13.15" customHeight="1" thickBot="1" x14ac:dyDescent="0.2">
      <c r="A44" s="64" t="s">
        <v>5</v>
      </c>
      <c r="B44" s="65"/>
      <c r="C44" s="25">
        <f>SUM(C38:C43)</f>
        <v>8490</v>
      </c>
      <c r="D44" s="25">
        <f>SUM(D38:D43)</f>
        <v>7907</v>
      </c>
      <c r="E44" s="25">
        <f>SUM(E38:E43)</f>
        <v>8092</v>
      </c>
      <c r="F44" s="26">
        <f t="shared" si="1"/>
        <v>15999</v>
      </c>
      <c r="G44" s="66"/>
      <c r="H44" s="67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45"/>
  <sheetViews>
    <sheetView view="pageBreakPreview" zoomScaleNormal="100" zoomScaleSheetLayoutView="100" workbookViewId="0">
      <selection activeCell="L40" sqref="L40"/>
    </sheetView>
  </sheetViews>
  <sheetFormatPr defaultColWidth="9.140625"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2" t="s">
        <v>32</v>
      </c>
      <c r="L1" s="43"/>
    </row>
    <row r="2" spans="1:15" ht="12.75" thickTop="1" x14ac:dyDescent="0.15">
      <c r="A2" s="44" t="s">
        <v>0</v>
      </c>
      <c r="B2" s="45"/>
      <c r="C2" s="48" t="s">
        <v>7</v>
      </c>
      <c r="D2" s="49"/>
      <c r="E2" s="49"/>
      <c r="F2" s="49"/>
      <c r="G2" s="50" t="s">
        <v>0</v>
      </c>
      <c r="H2" s="45"/>
      <c r="I2" s="48" t="s">
        <v>7</v>
      </c>
      <c r="J2" s="49"/>
      <c r="K2" s="49"/>
      <c r="L2" s="52"/>
      <c r="M2" s="29"/>
    </row>
    <row r="3" spans="1:15" ht="12.75" thickBot="1" x14ac:dyDescent="0.2">
      <c r="A3" s="46"/>
      <c r="B3" s="47"/>
      <c r="C3" s="9" t="s">
        <v>1</v>
      </c>
      <c r="D3" s="9" t="s">
        <v>2</v>
      </c>
      <c r="E3" s="9" t="s">
        <v>3</v>
      </c>
      <c r="F3" s="10" t="s">
        <v>20</v>
      </c>
      <c r="G3" s="51"/>
      <c r="H3" s="47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1616</v>
      </c>
      <c r="D4" s="35">
        <v>1457</v>
      </c>
      <c r="E4" s="35">
        <v>1537</v>
      </c>
      <c r="F4" s="17">
        <f>SUM(D4:E4)</f>
        <v>2994</v>
      </c>
      <c r="G4" s="40" t="s">
        <v>18</v>
      </c>
      <c r="H4" s="27" t="s">
        <v>8</v>
      </c>
      <c r="I4" s="35">
        <v>1866</v>
      </c>
      <c r="J4" s="35">
        <v>1587</v>
      </c>
      <c r="K4" s="35">
        <v>1587</v>
      </c>
      <c r="L4" s="18">
        <f t="shared" ref="L4:L35" si="0">SUM(J4:K4)</f>
        <v>3174</v>
      </c>
      <c r="M4" s="2"/>
    </row>
    <row r="5" spans="1:15" ht="13.15" customHeight="1" x14ac:dyDescent="0.15">
      <c r="A5" s="13"/>
      <c r="B5" s="4" t="s">
        <v>4</v>
      </c>
      <c r="C5" s="7">
        <v>1828</v>
      </c>
      <c r="D5" s="7">
        <v>1670</v>
      </c>
      <c r="E5" s="7">
        <v>1744</v>
      </c>
      <c r="F5" s="20">
        <f t="shared" ref="F5:F44" si="1">SUM(D5:E5)</f>
        <v>3414</v>
      </c>
      <c r="G5" s="5"/>
      <c r="H5" s="4" t="s">
        <v>4</v>
      </c>
      <c r="I5" s="7">
        <v>1382</v>
      </c>
      <c r="J5" s="7">
        <v>1160</v>
      </c>
      <c r="K5" s="7">
        <v>1198</v>
      </c>
      <c r="L5" s="21">
        <f t="shared" si="0"/>
        <v>2358</v>
      </c>
      <c r="M5" s="2"/>
    </row>
    <row r="6" spans="1:15" ht="13.15" customHeight="1" x14ac:dyDescent="0.15">
      <c r="A6" s="13"/>
      <c r="B6" s="4" t="s">
        <v>10</v>
      </c>
      <c r="C6" s="7">
        <v>6380</v>
      </c>
      <c r="D6" s="7">
        <v>4909</v>
      </c>
      <c r="E6" s="7">
        <v>5473</v>
      </c>
      <c r="F6" s="20">
        <f t="shared" si="1"/>
        <v>10382</v>
      </c>
      <c r="G6" s="5"/>
      <c r="H6" s="4" t="s">
        <v>10</v>
      </c>
      <c r="I6" s="7">
        <v>1086</v>
      </c>
      <c r="J6" s="7">
        <v>943</v>
      </c>
      <c r="K6" s="7">
        <v>914</v>
      </c>
      <c r="L6" s="21">
        <f t="shared" si="0"/>
        <v>1857</v>
      </c>
      <c r="M6" s="2"/>
    </row>
    <row r="7" spans="1:15" ht="13.15" customHeight="1" x14ac:dyDescent="0.15">
      <c r="A7" s="13"/>
      <c r="B7" s="4" t="s">
        <v>11</v>
      </c>
      <c r="C7" s="7">
        <v>3426</v>
      </c>
      <c r="D7" s="7">
        <v>2984</v>
      </c>
      <c r="E7" s="7">
        <v>3253</v>
      </c>
      <c r="F7" s="20">
        <f t="shared" si="1"/>
        <v>6237</v>
      </c>
      <c r="G7" s="5"/>
      <c r="H7" s="4" t="s">
        <v>11</v>
      </c>
      <c r="I7" s="7">
        <v>1698</v>
      </c>
      <c r="J7" s="7">
        <v>1611</v>
      </c>
      <c r="K7" s="7">
        <v>1596</v>
      </c>
      <c r="L7" s="21">
        <f t="shared" si="0"/>
        <v>3207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2559</v>
      </c>
      <c r="D8" s="7">
        <v>2723</v>
      </c>
      <c r="E8" s="7">
        <v>3234</v>
      </c>
      <c r="F8" s="20">
        <f t="shared" si="1"/>
        <v>5957</v>
      </c>
      <c r="G8" s="5"/>
      <c r="H8" s="4" t="s">
        <v>12</v>
      </c>
      <c r="I8" s="7">
        <v>1463</v>
      </c>
      <c r="J8" s="7">
        <v>1365</v>
      </c>
      <c r="K8" s="7">
        <v>1368</v>
      </c>
      <c r="L8" s="21">
        <f t="shared" si="0"/>
        <v>2733</v>
      </c>
      <c r="M8" s="2"/>
    </row>
    <row r="9" spans="1:15" ht="13.15" customHeight="1" x14ac:dyDescent="0.15">
      <c r="A9" s="13"/>
      <c r="B9" s="4" t="s">
        <v>13</v>
      </c>
      <c r="C9" s="7">
        <v>2233</v>
      </c>
      <c r="D9" s="7">
        <v>2177</v>
      </c>
      <c r="E9" s="7">
        <v>2334</v>
      </c>
      <c r="F9" s="20">
        <f t="shared" si="1"/>
        <v>4511</v>
      </c>
      <c r="G9" s="5"/>
      <c r="H9" s="4" t="s">
        <v>13</v>
      </c>
      <c r="I9" s="7">
        <v>1553</v>
      </c>
      <c r="J9" s="7">
        <v>1404</v>
      </c>
      <c r="K9" s="7">
        <v>1571</v>
      </c>
      <c r="L9" s="21">
        <f t="shared" si="0"/>
        <v>2975</v>
      </c>
      <c r="M9" s="2"/>
    </row>
    <row r="10" spans="1:15" ht="13.15" customHeight="1" x14ac:dyDescent="0.15">
      <c r="A10" s="13"/>
      <c r="B10" s="4" t="s">
        <v>14</v>
      </c>
      <c r="C10" s="7">
        <v>2423</v>
      </c>
      <c r="D10" s="7">
        <v>2420</v>
      </c>
      <c r="E10" s="7">
        <v>2717</v>
      </c>
      <c r="F10" s="20">
        <f t="shared" si="1"/>
        <v>5137</v>
      </c>
      <c r="G10" s="5"/>
      <c r="H10" s="4" t="s">
        <v>14</v>
      </c>
      <c r="I10" s="7">
        <v>1444</v>
      </c>
      <c r="J10" s="7">
        <v>1438</v>
      </c>
      <c r="K10" s="7">
        <v>1500</v>
      </c>
      <c r="L10" s="21">
        <f t="shared" si="0"/>
        <v>2938</v>
      </c>
      <c r="M10" s="2"/>
    </row>
    <row r="11" spans="1:15" ht="13.15" customHeight="1" x14ac:dyDescent="0.15">
      <c r="A11" s="13"/>
      <c r="B11" s="4" t="s">
        <v>15</v>
      </c>
      <c r="C11" s="7">
        <v>1581</v>
      </c>
      <c r="D11" s="7">
        <v>1713</v>
      </c>
      <c r="E11" s="7">
        <v>1896</v>
      </c>
      <c r="F11" s="20">
        <f t="shared" si="1"/>
        <v>3609</v>
      </c>
      <c r="G11" s="5"/>
      <c r="H11" s="4" t="s">
        <v>15</v>
      </c>
      <c r="I11" s="7">
        <v>1634</v>
      </c>
      <c r="J11" s="7">
        <v>1695</v>
      </c>
      <c r="K11" s="7">
        <v>1793</v>
      </c>
      <c r="L11" s="21">
        <f t="shared" si="0"/>
        <v>3488</v>
      </c>
      <c r="M11" s="2"/>
    </row>
    <row r="12" spans="1:15" ht="13.15" customHeight="1" x14ac:dyDescent="0.15">
      <c r="A12" s="13"/>
      <c r="B12" s="4" t="s">
        <v>16</v>
      </c>
      <c r="C12" s="7">
        <v>1979</v>
      </c>
      <c r="D12" s="7">
        <v>2310</v>
      </c>
      <c r="E12" s="7">
        <v>2430</v>
      </c>
      <c r="F12" s="20">
        <f t="shared" si="1"/>
        <v>4740</v>
      </c>
      <c r="G12" s="5"/>
      <c r="H12" s="4" t="s">
        <v>16</v>
      </c>
      <c r="I12" s="7">
        <v>1491</v>
      </c>
      <c r="J12" s="7">
        <v>1505</v>
      </c>
      <c r="K12" s="7">
        <v>1593</v>
      </c>
      <c r="L12" s="21">
        <f t="shared" si="0"/>
        <v>3098</v>
      </c>
      <c r="M12" s="2"/>
    </row>
    <row r="13" spans="1:15" ht="13.15" customHeight="1" x14ac:dyDescent="0.15">
      <c r="A13" s="53" t="s">
        <v>5</v>
      </c>
      <c r="B13" s="54"/>
      <c r="C13" s="22">
        <f>SUM(C4:C12)</f>
        <v>24025</v>
      </c>
      <c r="D13" s="22">
        <f>SUM(D4:D12)</f>
        <v>22363</v>
      </c>
      <c r="E13" s="22">
        <f>SUM(E4:E12)</f>
        <v>24618</v>
      </c>
      <c r="F13" s="23">
        <f t="shared" si="1"/>
        <v>46981</v>
      </c>
      <c r="G13" s="55" t="s">
        <v>5</v>
      </c>
      <c r="H13" s="54"/>
      <c r="I13" s="22">
        <f>SUM(I4:I12)</f>
        <v>13617</v>
      </c>
      <c r="J13" s="22">
        <f>SUM(J4:J12)</f>
        <v>12708</v>
      </c>
      <c r="K13" s="22">
        <f>SUM(K4:K12)</f>
        <v>13120</v>
      </c>
      <c r="L13" s="24">
        <f t="shared" si="0"/>
        <v>25828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1167</v>
      </c>
      <c r="D14" s="7">
        <v>1037</v>
      </c>
      <c r="E14" s="7">
        <v>1131</v>
      </c>
      <c r="F14" s="20">
        <f t="shared" si="1"/>
        <v>2168</v>
      </c>
      <c r="G14" s="3" t="s">
        <v>21</v>
      </c>
      <c r="H14" s="4" t="s">
        <v>8</v>
      </c>
      <c r="I14" s="7">
        <v>1815</v>
      </c>
      <c r="J14" s="7">
        <v>1915</v>
      </c>
      <c r="K14" s="7">
        <v>1883</v>
      </c>
      <c r="L14" s="21">
        <f t="shared" si="0"/>
        <v>3798</v>
      </c>
      <c r="M14" s="2"/>
    </row>
    <row r="15" spans="1:15" ht="13.15" customHeight="1" x14ac:dyDescent="0.15">
      <c r="A15" s="13"/>
      <c r="B15" s="6" t="s">
        <v>4</v>
      </c>
      <c r="C15" s="7">
        <v>2040</v>
      </c>
      <c r="D15" s="7">
        <v>1835</v>
      </c>
      <c r="E15" s="7">
        <v>2024</v>
      </c>
      <c r="F15" s="20">
        <f t="shared" si="1"/>
        <v>3859</v>
      </c>
      <c r="G15" s="5"/>
      <c r="H15" s="4" t="s">
        <v>4</v>
      </c>
      <c r="I15" s="7">
        <v>1151</v>
      </c>
      <c r="J15" s="7">
        <v>1214</v>
      </c>
      <c r="K15" s="7">
        <v>1318</v>
      </c>
      <c r="L15" s="21">
        <f t="shared" si="0"/>
        <v>2532</v>
      </c>
      <c r="M15" s="2"/>
    </row>
    <row r="16" spans="1:15" ht="13.15" customHeight="1" x14ac:dyDescent="0.15">
      <c r="A16" s="13"/>
      <c r="B16" s="6" t="s">
        <v>10</v>
      </c>
      <c r="C16" s="7">
        <v>1101</v>
      </c>
      <c r="D16" s="7">
        <v>1208</v>
      </c>
      <c r="E16" s="7">
        <v>1144</v>
      </c>
      <c r="F16" s="20">
        <f t="shared" si="1"/>
        <v>2352</v>
      </c>
      <c r="G16" s="5"/>
      <c r="H16" s="4" t="s">
        <v>10</v>
      </c>
      <c r="I16" s="7">
        <v>1094</v>
      </c>
      <c r="J16" s="7">
        <v>1059</v>
      </c>
      <c r="K16" s="7">
        <v>1198</v>
      </c>
      <c r="L16" s="21">
        <f t="shared" si="0"/>
        <v>2257</v>
      </c>
      <c r="M16" s="2"/>
    </row>
    <row r="17" spans="1:13" ht="13.15" customHeight="1" x14ac:dyDescent="0.15">
      <c r="A17" s="13"/>
      <c r="B17" s="6" t="s">
        <v>11</v>
      </c>
      <c r="C17" s="7">
        <v>1566</v>
      </c>
      <c r="D17" s="7">
        <v>1610</v>
      </c>
      <c r="E17" s="7">
        <v>1675</v>
      </c>
      <c r="F17" s="20">
        <f t="shared" si="1"/>
        <v>3285</v>
      </c>
      <c r="G17" s="5"/>
      <c r="H17" s="4" t="s">
        <v>11</v>
      </c>
      <c r="I17" s="7">
        <v>1531</v>
      </c>
      <c r="J17" s="7">
        <v>1579</v>
      </c>
      <c r="K17" s="7">
        <v>1594</v>
      </c>
      <c r="L17" s="21">
        <f t="shared" si="0"/>
        <v>3173</v>
      </c>
      <c r="M17" s="2"/>
    </row>
    <row r="18" spans="1:13" ht="13.15" customHeight="1" x14ac:dyDescent="0.15">
      <c r="A18" s="13"/>
      <c r="B18" s="6" t="s">
        <v>12</v>
      </c>
      <c r="C18" s="7">
        <v>1367</v>
      </c>
      <c r="D18" s="7">
        <v>1384</v>
      </c>
      <c r="E18" s="7">
        <v>1342</v>
      </c>
      <c r="F18" s="20">
        <f t="shared" si="1"/>
        <v>2726</v>
      </c>
      <c r="G18" s="5"/>
      <c r="H18" s="4" t="s">
        <v>12</v>
      </c>
      <c r="I18" s="7">
        <v>490</v>
      </c>
      <c r="J18" s="7">
        <v>439</v>
      </c>
      <c r="K18" s="7">
        <v>495</v>
      </c>
      <c r="L18" s="21">
        <f t="shared" si="0"/>
        <v>934</v>
      </c>
      <c r="M18" s="2"/>
    </row>
    <row r="19" spans="1:13" ht="13.15" customHeight="1" x14ac:dyDescent="0.15">
      <c r="A19" s="13"/>
      <c r="B19" s="6" t="s">
        <v>13</v>
      </c>
      <c r="C19" s="7">
        <v>2859</v>
      </c>
      <c r="D19" s="7">
        <v>3067</v>
      </c>
      <c r="E19" s="7">
        <v>3301</v>
      </c>
      <c r="F19" s="20">
        <f t="shared" si="1"/>
        <v>6368</v>
      </c>
      <c r="G19" s="55" t="s">
        <v>5</v>
      </c>
      <c r="H19" s="54"/>
      <c r="I19" s="22">
        <f>SUM(I14:I18)</f>
        <v>6081</v>
      </c>
      <c r="J19" s="22">
        <f>SUM(J14:J18)</f>
        <v>6206</v>
      </c>
      <c r="K19" s="22">
        <f>SUM(K14:K18)</f>
        <v>6488</v>
      </c>
      <c r="L19" s="24">
        <f t="shared" si="0"/>
        <v>12694</v>
      </c>
      <c r="M19" s="31"/>
    </row>
    <row r="20" spans="1:13" ht="13.15" customHeight="1" x14ac:dyDescent="0.15">
      <c r="A20" s="13"/>
      <c r="B20" s="6" t="s">
        <v>14</v>
      </c>
      <c r="C20" s="7">
        <v>897</v>
      </c>
      <c r="D20" s="7">
        <v>948</v>
      </c>
      <c r="E20" s="7">
        <v>916</v>
      </c>
      <c r="F20" s="20">
        <f t="shared" si="1"/>
        <v>1864</v>
      </c>
      <c r="G20" s="5" t="s">
        <v>19</v>
      </c>
      <c r="H20" s="6" t="s">
        <v>8</v>
      </c>
      <c r="I20" s="7">
        <v>872</v>
      </c>
      <c r="J20" s="7">
        <v>922</v>
      </c>
      <c r="K20" s="7">
        <v>969</v>
      </c>
      <c r="L20" s="21">
        <f t="shared" si="0"/>
        <v>1891</v>
      </c>
      <c r="M20" s="2"/>
    </row>
    <row r="21" spans="1:13" ht="13.15" customHeight="1" x14ac:dyDescent="0.15">
      <c r="A21" s="53" t="s">
        <v>5</v>
      </c>
      <c r="B21" s="54"/>
      <c r="C21" s="22">
        <f>SUM(C14:C20)</f>
        <v>10997</v>
      </c>
      <c r="D21" s="22">
        <f>SUM(D14:D20)</f>
        <v>11089</v>
      </c>
      <c r="E21" s="22">
        <f>SUM(E14:E20)</f>
        <v>11533</v>
      </c>
      <c r="F21" s="23">
        <f t="shared" si="1"/>
        <v>22622</v>
      </c>
      <c r="G21" s="5"/>
      <c r="H21" s="6" t="s">
        <v>4</v>
      </c>
      <c r="I21" s="7">
        <v>2065</v>
      </c>
      <c r="J21" s="7">
        <v>2159</v>
      </c>
      <c r="K21" s="7">
        <v>1910</v>
      </c>
      <c r="L21" s="21">
        <f t="shared" si="0"/>
        <v>4069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2812</v>
      </c>
      <c r="D22" s="7">
        <v>2340</v>
      </c>
      <c r="E22" s="7">
        <v>2532</v>
      </c>
      <c r="F22" s="20">
        <f t="shared" si="1"/>
        <v>4872</v>
      </c>
      <c r="G22" s="5"/>
      <c r="H22" s="6" t="s">
        <v>10</v>
      </c>
      <c r="I22" s="7">
        <v>1109</v>
      </c>
      <c r="J22" s="7">
        <v>1118</v>
      </c>
      <c r="K22" s="7">
        <v>1001</v>
      </c>
      <c r="L22" s="21">
        <f t="shared" si="0"/>
        <v>2119</v>
      </c>
      <c r="M22" s="2"/>
    </row>
    <row r="23" spans="1:13" ht="13.15" customHeight="1" x14ac:dyDescent="0.15">
      <c r="A23" s="13"/>
      <c r="B23" s="6" t="s">
        <v>4</v>
      </c>
      <c r="C23" s="7">
        <v>2019</v>
      </c>
      <c r="D23" s="7">
        <v>1592</v>
      </c>
      <c r="E23" s="7">
        <v>1726</v>
      </c>
      <c r="F23" s="20">
        <f t="shared" si="1"/>
        <v>3318</v>
      </c>
      <c r="G23" s="55" t="s">
        <v>5</v>
      </c>
      <c r="H23" s="54"/>
      <c r="I23" s="22">
        <f>SUM(I20:I22)</f>
        <v>4046</v>
      </c>
      <c r="J23" s="22">
        <f>SUM(J20:J22)</f>
        <v>4199</v>
      </c>
      <c r="K23" s="22">
        <f>SUM(K20:K22)</f>
        <v>3880</v>
      </c>
      <c r="L23" s="24">
        <f t="shared" si="0"/>
        <v>8079</v>
      </c>
      <c r="M23" s="31"/>
    </row>
    <row r="24" spans="1:13" ht="13.15" customHeight="1" x14ac:dyDescent="0.15">
      <c r="A24" s="13"/>
      <c r="B24" s="6" t="s">
        <v>10</v>
      </c>
      <c r="C24" s="7">
        <v>1222</v>
      </c>
      <c r="D24" s="7">
        <v>1055</v>
      </c>
      <c r="E24" s="7">
        <v>1215</v>
      </c>
      <c r="F24" s="20">
        <f t="shared" si="1"/>
        <v>2270</v>
      </c>
      <c r="G24" s="5" t="s">
        <v>22</v>
      </c>
      <c r="H24" s="6" t="s">
        <v>8</v>
      </c>
      <c r="I24" s="7">
        <v>525</v>
      </c>
      <c r="J24" s="7">
        <v>487</v>
      </c>
      <c r="K24" s="7">
        <v>526</v>
      </c>
      <c r="L24" s="21">
        <f t="shared" si="0"/>
        <v>1013</v>
      </c>
      <c r="M24" s="2"/>
    </row>
    <row r="25" spans="1:13" ht="13.15" customHeight="1" x14ac:dyDescent="0.15">
      <c r="A25" s="13"/>
      <c r="B25" s="6" t="s">
        <v>11</v>
      </c>
      <c r="C25" s="7">
        <v>1155</v>
      </c>
      <c r="D25" s="7">
        <v>1064</v>
      </c>
      <c r="E25" s="7">
        <v>1071</v>
      </c>
      <c r="F25" s="20">
        <f t="shared" si="1"/>
        <v>2135</v>
      </c>
      <c r="G25" s="5"/>
      <c r="H25" s="6" t="s">
        <v>4</v>
      </c>
      <c r="I25" s="7">
        <v>1222</v>
      </c>
      <c r="J25" s="7">
        <v>1214</v>
      </c>
      <c r="K25" s="7">
        <v>1240</v>
      </c>
      <c r="L25" s="21">
        <f t="shared" si="0"/>
        <v>2454</v>
      </c>
      <c r="M25" s="2"/>
    </row>
    <row r="26" spans="1:13" ht="13.15" customHeight="1" x14ac:dyDescent="0.15">
      <c r="A26" s="13"/>
      <c r="B26" s="6" t="s">
        <v>12</v>
      </c>
      <c r="C26" s="7">
        <v>1757</v>
      </c>
      <c r="D26" s="7">
        <v>1654</v>
      </c>
      <c r="E26" s="7">
        <v>1693</v>
      </c>
      <c r="F26" s="20">
        <f t="shared" si="1"/>
        <v>3347</v>
      </c>
      <c r="G26" s="5"/>
      <c r="H26" s="6" t="s">
        <v>10</v>
      </c>
      <c r="I26" s="7">
        <v>1043</v>
      </c>
      <c r="J26" s="7">
        <v>1174</v>
      </c>
      <c r="K26" s="7">
        <v>1206</v>
      </c>
      <c r="L26" s="21">
        <f t="shared" si="0"/>
        <v>2380</v>
      </c>
      <c r="M26" s="2"/>
    </row>
    <row r="27" spans="1:13" ht="13.15" customHeight="1" x14ac:dyDescent="0.15">
      <c r="A27" s="53" t="s">
        <v>5</v>
      </c>
      <c r="B27" s="54"/>
      <c r="C27" s="22">
        <f>SUM(C22:C26)</f>
        <v>8965</v>
      </c>
      <c r="D27" s="22">
        <f>SUM(D22:D26)</f>
        <v>7705</v>
      </c>
      <c r="E27" s="22">
        <f>SUM(E22:E26)</f>
        <v>8237</v>
      </c>
      <c r="F27" s="23">
        <f t="shared" si="1"/>
        <v>15942</v>
      </c>
      <c r="G27" s="5"/>
      <c r="H27" s="6" t="s">
        <v>11</v>
      </c>
      <c r="I27" s="7">
        <v>287</v>
      </c>
      <c r="J27" s="7">
        <v>340</v>
      </c>
      <c r="K27" s="7">
        <v>308</v>
      </c>
      <c r="L27" s="21">
        <f t="shared" si="0"/>
        <v>648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2179</v>
      </c>
      <c r="D28" s="7">
        <v>2024</v>
      </c>
      <c r="E28" s="7">
        <v>2216</v>
      </c>
      <c r="F28" s="20">
        <f t="shared" si="1"/>
        <v>4240</v>
      </c>
      <c r="G28" s="55" t="s">
        <v>5</v>
      </c>
      <c r="H28" s="54"/>
      <c r="I28" s="22">
        <f>SUM(I24:I27)</f>
        <v>3077</v>
      </c>
      <c r="J28" s="22">
        <f>SUM(J24:J27)</f>
        <v>3215</v>
      </c>
      <c r="K28" s="22">
        <f>SUM(K24:K27)</f>
        <v>3280</v>
      </c>
      <c r="L28" s="24">
        <f t="shared" si="0"/>
        <v>6495</v>
      </c>
      <c r="M28" s="31"/>
    </row>
    <row r="29" spans="1:13" ht="13.15" customHeight="1" x14ac:dyDescent="0.15">
      <c r="A29" s="13"/>
      <c r="B29" s="6" t="s">
        <v>4</v>
      </c>
      <c r="C29" s="7">
        <v>1486</v>
      </c>
      <c r="D29" s="7">
        <v>1562</v>
      </c>
      <c r="E29" s="7">
        <v>1614</v>
      </c>
      <c r="F29" s="20">
        <f t="shared" si="1"/>
        <v>3176</v>
      </c>
      <c r="G29" s="5" t="s">
        <v>23</v>
      </c>
      <c r="H29" s="6" t="s">
        <v>8</v>
      </c>
      <c r="I29" s="7">
        <v>1272</v>
      </c>
      <c r="J29" s="7">
        <v>1407</v>
      </c>
      <c r="K29" s="7">
        <v>1390</v>
      </c>
      <c r="L29" s="21">
        <f t="shared" si="0"/>
        <v>2797</v>
      </c>
      <c r="M29" s="2"/>
    </row>
    <row r="30" spans="1:13" ht="13.15" customHeight="1" x14ac:dyDescent="0.15">
      <c r="A30" s="13"/>
      <c r="B30" s="6" t="s">
        <v>10</v>
      </c>
      <c r="C30" s="7">
        <v>1540</v>
      </c>
      <c r="D30" s="7">
        <v>1513</v>
      </c>
      <c r="E30" s="7">
        <v>1640</v>
      </c>
      <c r="F30" s="20">
        <f t="shared" si="1"/>
        <v>3153</v>
      </c>
      <c r="G30" s="5"/>
      <c r="H30" s="6" t="s">
        <v>4</v>
      </c>
      <c r="I30" s="7">
        <v>945</v>
      </c>
      <c r="J30" s="7">
        <v>978</v>
      </c>
      <c r="K30" s="7">
        <v>948</v>
      </c>
      <c r="L30" s="21">
        <f t="shared" si="0"/>
        <v>1926</v>
      </c>
      <c r="M30" s="2"/>
    </row>
    <row r="31" spans="1:13" ht="13.15" customHeight="1" x14ac:dyDescent="0.15">
      <c r="A31" s="13"/>
      <c r="B31" s="6" t="s">
        <v>11</v>
      </c>
      <c r="C31" s="7">
        <v>1944</v>
      </c>
      <c r="D31" s="7">
        <v>1989</v>
      </c>
      <c r="E31" s="7">
        <v>2140</v>
      </c>
      <c r="F31" s="20">
        <f t="shared" si="1"/>
        <v>4129</v>
      </c>
      <c r="G31" s="5"/>
      <c r="H31" s="6" t="s">
        <v>10</v>
      </c>
      <c r="I31" s="7">
        <v>1019</v>
      </c>
      <c r="J31" s="7">
        <v>857</v>
      </c>
      <c r="K31" s="7">
        <v>973</v>
      </c>
      <c r="L31" s="21">
        <f t="shared" si="0"/>
        <v>1830</v>
      </c>
      <c r="M31" s="2"/>
    </row>
    <row r="32" spans="1:13" ht="13.15" customHeight="1" x14ac:dyDescent="0.15">
      <c r="A32" s="53" t="s">
        <v>5</v>
      </c>
      <c r="B32" s="54"/>
      <c r="C32" s="22">
        <f>SUM(C28:C31)</f>
        <v>7149</v>
      </c>
      <c r="D32" s="22">
        <f>SUM(D28:D31)</f>
        <v>7088</v>
      </c>
      <c r="E32" s="22">
        <f>SUM(E28:E31)</f>
        <v>7610</v>
      </c>
      <c r="F32" s="23">
        <f t="shared" si="1"/>
        <v>14698</v>
      </c>
      <c r="G32" s="5"/>
      <c r="H32" s="6" t="s">
        <v>11</v>
      </c>
      <c r="I32" s="7">
        <v>1437</v>
      </c>
      <c r="J32" s="7">
        <v>1471</v>
      </c>
      <c r="K32" s="7">
        <v>1576</v>
      </c>
      <c r="L32" s="21">
        <f t="shared" si="0"/>
        <v>3047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754</v>
      </c>
      <c r="D33" s="7">
        <v>768</v>
      </c>
      <c r="E33" s="7">
        <v>819</v>
      </c>
      <c r="F33" s="20">
        <f t="shared" si="1"/>
        <v>1587</v>
      </c>
      <c r="G33" s="5"/>
      <c r="H33" s="6" t="s">
        <v>12</v>
      </c>
      <c r="I33" s="7">
        <v>905</v>
      </c>
      <c r="J33" s="7">
        <v>1045</v>
      </c>
      <c r="K33" s="7">
        <v>1067</v>
      </c>
      <c r="L33" s="21">
        <f t="shared" si="0"/>
        <v>2112</v>
      </c>
      <c r="M33" s="2"/>
    </row>
    <row r="34" spans="1:13" ht="13.15" customHeight="1" x14ac:dyDescent="0.15">
      <c r="A34" s="13"/>
      <c r="B34" s="6" t="s">
        <v>4</v>
      </c>
      <c r="C34" s="7">
        <v>964</v>
      </c>
      <c r="D34" s="7">
        <v>1062</v>
      </c>
      <c r="E34" s="7">
        <v>1076</v>
      </c>
      <c r="F34" s="20">
        <f t="shared" si="1"/>
        <v>2138</v>
      </c>
      <c r="G34" s="5"/>
      <c r="H34" s="6" t="s">
        <v>13</v>
      </c>
      <c r="I34" s="7">
        <v>787</v>
      </c>
      <c r="J34" s="7">
        <v>765</v>
      </c>
      <c r="K34" s="7">
        <v>759</v>
      </c>
      <c r="L34" s="21">
        <f t="shared" si="0"/>
        <v>1524</v>
      </c>
      <c r="M34" s="2"/>
    </row>
    <row r="35" spans="1:13" ht="13.15" customHeight="1" x14ac:dyDescent="0.15">
      <c r="A35" s="13"/>
      <c r="B35" s="6" t="s">
        <v>10</v>
      </c>
      <c r="C35" s="7">
        <v>956</v>
      </c>
      <c r="D35" s="7">
        <v>1051</v>
      </c>
      <c r="E35" s="7">
        <v>1022</v>
      </c>
      <c r="F35" s="20">
        <f t="shared" si="1"/>
        <v>2073</v>
      </c>
      <c r="G35" s="55" t="s">
        <v>5</v>
      </c>
      <c r="H35" s="54"/>
      <c r="I35" s="22">
        <f>SUM(I29:I34)</f>
        <v>6365</v>
      </c>
      <c r="J35" s="22">
        <f>SUM(J29:J34)</f>
        <v>6523</v>
      </c>
      <c r="K35" s="22">
        <f>SUM(K29:K34)</f>
        <v>6713</v>
      </c>
      <c r="L35" s="24">
        <f t="shared" si="0"/>
        <v>13236</v>
      </c>
      <c r="M35" s="31"/>
    </row>
    <row r="36" spans="1:13" ht="13.15" customHeight="1" x14ac:dyDescent="0.15">
      <c r="A36" s="13"/>
      <c r="B36" s="6" t="s">
        <v>11</v>
      </c>
      <c r="C36" s="7">
        <v>1060</v>
      </c>
      <c r="D36" s="7">
        <v>1003</v>
      </c>
      <c r="E36" s="7">
        <v>1016</v>
      </c>
      <c r="F36" s="20">
        <f t="shared" si="1"/>
        <v>2019</v>
      </c>
      <c r="G36" s="56"/>
      <c r="H36" s="57"/>
      <c r="I36" s="19"/>
      <c r="J36" s="19"/>
      <c r="K36" s="19"/>
      <c r="L36" s="21"/>
      <c r="M36" s="2"/>
    </row>
    <row r="37" spans="1:13" ht="13.15" customHeight="1" x14ac:dyDescent="0.15">
      <c r="A37" s="53" t="s">
        <v>5</v>
      </c>
      <c r="B37" s="54"/>
      <c r="C37" s="22">
        <f>SUM(C33:C36)</f>
        <v>3734</v>
      </c>
      <c r="D37" s="22">
        <f>SUM(D33:D36)</f>
        <v>3884</v>
      </c>
      <c r="E37" s="22">
        <f>SUM(E33:E36)</f>
        <v>3933</v>
      </c>
      <c r="F37" s="23">
        <f t="shared" si="1"/>
        <v>7817</v>
      </c>
      <c r="G37" s="58" t="s">
        <v>6</v>
      </c>
      <c r="H37" s="59"/>
      <c r="I37" s="37">
        <f>C13+C21+C27+C32+C37+C44+I13+I19+I23+I28+I35</f>
        <v>96486</v>
      </c>
      <c r="J37" s="37">
        <f>D13+D21+D27+D32+D37+D44+J13+J19+J23+J28+J35</f>
        <v>92872</v>
      </c>
      <c r="K37" s="37">
        <f>E13+E21+E27+E32+E37+E44+K13+K19+K23+K28+K35</f>
        <v>97489</v>
      </c>
      <c r="L37" s="38">
        <f>SUM(J37:K37)</f>
        <v>190361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1033</v>
      </c>
      <c r="D38" s="7">
        <v>1056</v>
      </c>
      <c r="E38" s="7">
        <v>1077</v>
      </c>
      <c r="F38" s="20">
        <f t="shared" si="1"/>
        <v>2133</v>
      </c>
      <c r="G38" s="60"/>
      <c r="H38" s="61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764</v>
      </c>
      <c r="D39" s="7">
        <v>761</v>
      </c>
      <c r="E39" s="7">
        <v>805</v>
      </c>
      <c r="F39" s="20">
        <f t="shared" si="1"/>
        <v>1566</v>
      </c>
      <c r="G39" s="62" t="s">
        <v>29</v>
      </c>
      <c r="H39" s="57"/>
      <c r="I39" s="7">
        <f>I37-'0901'!I37</f>
        <v>95</v>
      </c>
      <c r="J39" s="7">
        <f>J37-'0901'!J37</f>
        <v>-31</v>
      </c>
      <c r="K39" s="7">
        <f>K37-'0901'!K37</f>
        <v>54</v>
      </c>
      <c r="L39" s="39">
        <f>SUM(J39:K39)</f>
        <v>23</v>
      </c>
      <c r="M39" s="32"/>
    </row>
    <row r="40" spans="1:13" ht="13.15" customHeight="1" x14ac:dyDescent="0.15">
      <c r="A40" s="13"/>
      <c r="B40" s="6" t="s">
        <v>10</v>
      </c>
      <c r="C40" s="7">
        <v>1057</v>
      </c>
      <c r="D40" s="7">
        <v>1045</v>
      </c>
      <c r="E40" s="7">
        <v>1050</v>
      </c>
      <c r="F40" s="20">
        <f t="shared" si="1"/>
        <v>2095</v>
      </c>
      <c r="G40" s="62"/>
      <c r="H40" s="63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1661</v>
      </c>
      <c r="D41" s="7">
        <v>1585</v>
      </c>
      <c r="E41" s="7">
        <v>1726</v>
      </c>
      <c r="F41" s="20">
        <f t="shared" si="1"/>
        <v>3311</v>
      </c>
      <c r="G41" s="62" t="s">
        <v>28</v>
      </c>
      <c r="H41" s="63"/>
      <c r="I41" s="7">
        <f>I37-96387</f>
        <v>99</v>
      </c>
      <c r="J41" s="7">
        <f>J37-93204</f>
        <v>-332</v>
      </c>
      <c r="K41" s="7">
        <f>K37-97590</f>
        <v>-101</v>
      </c>
      <c r="L41" s="39">
        <f>SUM(J41:K41)</f>
        <v>-433</v>
      </c>
      <c r="M41" s="31"/>
    </row>
    <row r="42" spans="1:13" ht="13.15" customHeight="1" x14ac:dyDescent="0.15">
      <c r="A42" s="13"/>
      <c r="B42" s="6" t="s">
        <v>12</v>
      </c>
      <c r="C42" s="7">
        <v>1370</v>
      </c>
      <c r="D42" s="7">
        <v>1232</v>
      </c>
      <c r="E42" s="7">
        <v>1304</v>
      </c>
      <c r="F42" s="20">
        <f t="shared" si="1"/>
        <v>2536</v>
      </c>
      <c r="G42" s="56"/>
      <c r="H42" s="57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2545</v>
      </c>
      <c r="D43" s="7">
        <v>2213</v>
      </c>
      <c r="E43" s="7">
        <v>2115</v>
      </c>
      <c r="F43" s="20">
        <f t="shared" si="1"/>
        <v>4328</v>
      </c>
      <c r="G43" s="56"/>
      <c r="H43" s="57"/>
      <c r="I43" s="7"/>
      <c r="J43" s="7"/>
      <c r="K43" s="7"/>
      <c r="L43" s="14"/>
      <c r="M43" s="33"/>
    </row>
    <row r="44" spans="1:13" ht="13.15" customHeight="1" thickBot="1" x14ac:dyDescent="0.2">
      <c r="A44" s="64" t="s">
        <v>5</v>
      </c>
      <c r="B44" s="65"/>
      <c r="C44" s="25">
        <f>SUM(C38:C43)</f>
        <v>8430</v>
      </c>
      <c r="D44" s="25">
        <f>SUM(D38:D43)</f>
        <v>7892</v>
      </c>
      <c r="E44" s="25">
        <f>SUM(E38:E43)</f>
        <v>8077</v>
      </c>
      <c r="F44" s="26">
        <f t="shared" si="1"/>
        <v>15969</v>
      </c>
      <c r="G44" s="66"/>
      <c r="H44" s="67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5 L3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45"/>
  <sheetViews>
    <sheetView view="pageBreakPreview" zoomScaleNormal="100" zoomScaleSheetLayoutView="100" workbookViewId="0">
      <selection activeCell="I39" sqref="I39"/>
    </sheetView>
  </sheetViews>
  <sheetFormatPr defaultColWidth="9.140625"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2" t="s">
        <v>33</v>
      </c>
      <c r="L1" s="43"/>
    </row>
    <row r="2" spans="1:15" ht="12.75" thickTop="1" x14ac:dyDescent="0.15">
      <c r="A2" s="44" t="s">
        <v>0</v>
      </c>
      <c r="B2" s="45"/>
      <c r="C2" s="48" t="s">
        <v>7</v>
      </c>
      <c r="D2" s="49"/>
      <c r="E2" s="49"/>
      <c r="F2" s="49"/>
      <c r="G2" s="50" t="s">
        <v>0</v>
      </c>
      <c r="H2" s="45"/>
      <c r="I2" s="48" t="s">
        <v>7</v>
      </c>
      <c r="J2" s="49"/>
      <c r="K2" s="49"/>
      <c r="L2" s="52"/>
      <c r="M2" s="29"/>
    </row>
    <row r="3" spans="1:15" ht="12.75" thickBot="1" x14ac:dyDescent="0.2">
      <c r="A3" s="46"/>
      <c r="B3" s="47"/>
      <c r="C3" s="9" t="s">
        <v>1</v>
      </c>
      <c r="D3" s="9" t="s">
        <v>2</v>
      </c>
      <c r="E3" s="9" t="s">
        <v>3</v>
      </c>
      <c r="F3" s="10" t="s">
        <v>20</v>
      </c>
      <c r="G3" s="51"/>
      <c r="H3" s="47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1611</v>
      </c>
      <c r="D4" s="35">
        <v>1456</v>
      </c>
      <c r="E4" s="35">
        <v>1532</v>
      </c>
      <c r="F4" s="17">
        <f>SUM(D4:E4)</f>
        <v>2988</v>
      </c>
      <c r="G4" s="40" t="s">
        <v>18</v>
      </c>
      <c r="H4" s="27" t="s">
        <v>8</v>
      </c>
      <c r="I4" s="35">
        <v>1874</v>
      </c>
      <c r="J4" s="35">
        <v>1592</v>
      </c>
      <c r="K4" s="35">
        <v>1597</v>
      </c>
      <c r="L4" s="18">
        <f t="shared" ref="L4:L35" si="0">SUM(J4:K4)</f>
        <v>3189</v>
      </c>
      <c r="M4" s="2"/>
    </row>
    <row r="5" spans="1:15" ht="13.15" customHeight="1" x14ac:dyDescent="0.15">
      <c r="A5" s="13"/>
      <c r="B5" s="4" t="s">
        <v>4</v>
      </c>
      <c r="C5" s="7">
        <v>1831</v>
      </c>
      <c r="D5" s="7">
        <v>1674</v>
      </c>
      <c r="E5" s="7">
        <v>1752</v>
      </c>
      <c r="F5" s="20">
        <f t="shared" ref="F5:F44" si="1">SUM(D5:E5)</f>
        <v>3426</v>
      </c>
      <c r="G5" s="5"/>
      <c r="H5" s="4" t="s">
        <v>4</v>
      </c>
      <c r="I5" s="7">
        <v>1396</v>
      </c>
      <c r="J5" s="7">
        <v>1166</v>
      </c>
      <c r="K5" s="7">
        <v>1203</v>
      </c>
      <c r="L5" s="21">
        <f t="shared" si="0"/>
        <v>2369</v>
      </c>
      <c r="M5" s="2"/>
    </row>
    <row r="6" spans="1:15" ht="13.15" customHeight="1" x14ac:dyDescent="0.15">
      <c r="A6" s="13"/>
      <c r="B6" s="4" t="s">
        <v>10</v>
      </c>
      <c r="C6" s="7">
        <v>6374</v>
      </c>
      <c r="D6" s="7">
        <v>4904</v>
      </c>
      <c r="E6" s="7">
        <v>5486</v>
      </c>
      <c r="F6" s="20">
        <f t="shared" si="1"/>
        <v>10390</v>
      </c>
      <c r="G6" s="5"/>
      <c r="H6" s="4" t="s">
        <v>10</v>
      </c>
      <c r="I6" s="7">
        <v>1077</v>
      </c>
      <c r="J6" s="7">
        <v>940</v>
      </c>
      <c r="K6" s="7">
        <v>907</v>
      </c>
      <c r="L6" s="21">
        <f t="shared" si="0"/>
        <v>1847</v>
      </c>
      <c r="M6" s="2"/>
    </row>
    <row r="7" spans="1:15" ht="13.15" customHeight="1" x14ac:dyDescent="0.15">
      <c r="A7" s="13"/>
      <c r="B7" s="4" t="s">
        <v>11</v>
      </c>
      <c r="C7" s="7">
        <v>3433</v>
      </c>
      <c r="D7" s="7">
        <v>2992</v>
      </c>
      <c r="E7" s="7">
        <v>3257</v>
      </c>
      <c r="F7" s="20">
        <f t="shared" si="1"/>
        <v>6249</v>
      </c>
      <c r="G7" s="5"/>
      <c r="H7" s="4" t="s">
        <v>11</v>
      </c>
      <c r="I7" s="7">
        <v>1695</v>
      </c>
      <c r="J7" s="7">
        <v>1614</v>
      </c>
      <c r="K7" s="7">
        <v>1595</v>
      </c>
      <c r="L7" s="21">
        <f t="shared" si="0"/>
        <v>3209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2553</v>
      </c>
      <c r="D8" s="7">
        <v>2715</v>
      </c>
      <c r="E8" s="7">
        <v>3230</v>
      </c>
      <c r="F8" s="20">
        <f t="shared" si="1"/>
        <v>5945</v>
      </c>
      <c r="G8" s="5"/>
      <c r="H8" s="4" t="s">
        <v>12</v>
      </c>
      <c r="I8" s="7">
        <v>1465</v>
      </c>
      <c r="J8" s="7">
        <v>1366</v>
      </c>
      <c r="K8" s="7">
        <v>1367</v>
      </c>
      <c r="L8" s="21">
        <f t="shared" si="0"/>
        <v>2733</v>
      </c>
      <c r="M8" s="2"/>
    </row>
    <row r="9" spans="1:15" ht="13.15" customHeight="1" x14ac:dyDescent="0.15">
      <c r="A9" s="13"/>
      <c r="B9" s="4" t="s">
        <v>13</v>
      </c>
      <c r="C9" s="7">
        <v>2236</v>
      </c>
      <c r="D9" s="7">
        <v>2173</v>
      </c>
      <c r="E9" s="7">
        <v>2340</v>
      </c>
      <c r="F9" s="20">
        <f t="shared" si="1"/>
        <v>4513</v>
      </c>
      <c r="G9" s="5"/>
      <c r="H9" s="4" t="s">
        <v>13</v>
      </c>
      <c r="I9" s="7">
        <v>1549</v>
      </c>
      <c r="J9" s="7">
        <v>1404</v>
      </c>
      <c r="K9" s="7">
        <v>1576</v>
      </c>
      <c r="L9" s="21">
        <f t="shared" si="0"/>
        <v>2980</v>
      </c>
      <c r="M9" s="2"/>
    </row>
    <row r="10" spans="1:15" ht="13.15" customHeight="1" x14ac:dyDescent="0.15">
      <c r="A10" s="13"/>
      <c r="B10" s="4" t="s">
        <v>14</v>
      </c>
      <c r="C10" s="7">
        <v>2426</v>
      </c>
      <c r="D10" s="7">
        <v>2430</v>
      </c>
      <c r="E10" s="7">
        <v>2722</v>
      </c>
      <c r="F10" s="20">
        <f t="shared" si="1"/>
        <v>5152</v>
      </c>
      <c r="G10" s="5"/>
      <c r="H10" s="4" t="s">
        <v>14</v>
      </c>
      <c r="I10" s="7">
        <v>1443</v>
      </c>
      <c r="J10" s="7">
        <v>1438</v>
      </c>
      <c r="K10" s="7">
        <v>1497</v>
      </c>
      <c r="L10" s="21">
        <f t="shared" si="0"/>
        <v>2935</v>
      </c>
      <c r="M10" s="2"/>
    </row>
    <row r="11" spans="1:15" ht="13.15" customHeight="1" x14ac:dyDescent="0.15">
      <c r="A11" s="13"/>
      <c r="B11" s="4" t="s">
        <v>15</v>
      </c>
      <c r="C11" s="7">
        <v>1585</v>
      </c>
      <c r="D11" s="7">
        <v>1722</v>
      </c>
      <c r="E11" s="7">
        <v>1903</v>
      </c>
      <c r="F11" s="20">
        <f t="shared" si="1"/>
        <v>3625</v>
      </c>
      <c r="G11" s="5"/>
      <c r="H11" s="4" t="s">
        <v>15</v>
      </c>
      <c r="I11" s="7">
        <v>1633</v>
      </c>
      <c r="J11" s="7">
        <v>1695</v>
      </c>
      <c r="K11" s="7">
        <v>1792</v>
      </c>
      <c r="L11" s="21">
        <f t="shared" si="0"/>
        <v>3487</v>
      </c>
      <c r="M11" s="2"/>
    </row>
    <row r="12" spans="1:15" ht="13.15" customHeight="1" x14ac:dyDescent="0.15">
      <c r="A12" s="13"/>
      <c r="B12" s="4" t="s">
        <v>16</v>
      </c>
      <c r="C12" s="7">
        <v>1980</v>
      </c>
      <c r="D12" s="7">
        <v>2303</v>
      </c>
      <c r="E12" s="7">
        <v>2433</v>
      </c>
      <c r="F12" s="20">
        <f t="shared" si="1"/>
        <v>4736</v>
      </c>
      <c r="G12" s="5"/>
      <c r="H12" s="4" t="s">
        <v>16</v>
      </c>
      <c r="I12" s="7">
        <v>1497</v>
      </c>
      <c r="J12" s="7">
        <v>1512</v>
      </c>
      <c r="K12" s="7">
        <v>1599</v>
      </c>
      <c r="L12" s="21">
        <f t="shared" si="0"/>
        <v>3111</v>
      </c>
      <c r="M12" s="2"/>
    </row>
    <row r="13" spans="1:15" ht="13.15" customHeight="1" x14ac:dyDescent="0.15">
      <c r="A13" s="53" t="s">
        <v>5</v>
      </c>
      <c r="B13" s="54"/>
      <c r="C13" s="22">
        <f>SUM(C4:C12)</f>
        <v>24029</v>
      </c>
      <c r="D13" s="22">
        <f>SUM(D4:D12)</f>
        <v>22369</v>
      </c>
      <c r="E13" s="22">
        <f>SUM(E4:E12)</f>
        <v>24655</v>
      </c>
      <c r="F13" s="23">
        <f t="shared" si="1"/>
        <v>47024</v>
      </c>
      <c r="G13" s="55" t="s">
        <v>5</v>
      </c>
      <c r="H13" s="54"/>
      <c r="I13" s="22">
        <f>SUM(I4:I12)</f>
        <v>13629</v>
      </c>
      <c r="J13" s="22">
        <f>SUM(J4:J12)</f>
        <v>12727</v>
      </c>
      <c r="K13" s="22">
        <f>SUM(K4:K12)</f>
        <v>13133</v>
      </c>
      <c r="L13" s="24">
        <f t="shared" si="0"/>
        <v>25860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1176</v>
      </c>
      <c r="D14" s="7">
        <v>1044</v>
      </c>
      <c r="E14" s="7">
        <v>1131</v>
      </c>
      <c r="F14" s="20">
        <f t="shared" si="1"/>
        <v>2175</v>
      </c>
      <c r="G14" s="3" t="s">
        <v>21</v>
      </c>
      <c r="H14" s="4" t="s">
        <v>8</v>
      </c>
      <c r="I14" s="7">
        <v>1815</v>
      </c>
      <c r="J14" s="7">
        <v>1917</v>
      </c>
      <c r="K14" s="7">
        <v>1886</v>
      </c>
      <c r="L14" s="21">
        <f t="shared" si="0"/>
        <v>3803</v>
      </c>
      <c r="M14" s="2"/>
    </row>
    <row r="15" spans="1:15" ht="13.15" customHeight="1" x14ac:dyDescent="0.15">
      <c r="A15" s="13"/>
      <c r="B15" s="6" t="s">
        <v>4</v>
      </c>
      <c r="C15" s="7">
        <v>2042</v>
      </c>
      <c r="D15" s="7">
        <v>1830</v>
      </c>
      <c r="E15" s="7">
        <v>2016</v>
      </c>
      <c r="F15" s="20">
        <f t="shared" si="1"/>
        <v>3846</v>
      </c>
      <c r="G15" s="5"/>
      <c r="H15" s="4" t="s">
        <v>4</v>
      </c>
      <c r="I15" s="7">
        <v>1148</v>
      </c>
      <c r="J15" s="7">
        <v>1216</v>
      </c>
      <c r="K15" s="7">
        <v>1318</v>
      </c>
      <c r="L15" s="21">
        <f t="shared" si="0"/>
        <v>2534</v>
      </c>
      <c r="M15" s="2"/>
    </row>
    <row r="16" spans="1:15" ht="13.15" customHeight="1" x14ac:dyDescent="0.15">
      <c r="A16" s="13"/>
      <c r="B16" s="6" t="s">
        <v>10</v>
      </c>
      <c r="C16" s="7">
        <v>1102</v>
      </c>
      <c r="D16" s="7">
        <v>1211</v>
      </c>
      <c r="E16" s="7">
        <v>1142</v>
      </c>
      <c r="F16" s="20">
        <f t="shared" si="1"/>
        <v>2353</v>
      </c>
      <c r="G16" s="5"/>
      <c r="H16" s="4" t="s">
        <v>10</v>
      </c>
      <c r="I16" s="7">
        <v>1089</v>
      </c>
      <c r="J16" s="7">
        <v>1064</v>
      </c>
      <c r="K16" s="7">
        <v>1195</v>
      </c>
      <c r="L16" s="21">
        <f t="shared" si="0"/>
        <v>2259</v>
      </c>
      <c r="M16" s="2"/>
    </row>
    <row r="17" spans="1:13" ht="13.15" customHeight="1" x14ac:dyDescent="0.15">
      <c r="A17" s="13"/>
      <c r="B17" s="6" t="s">
        <v>11</v>
      </c>
      <c r="C17" s="7">
        <v>1530</v>
      </c>
      <c r="D17" s="7">
        <v>1592</v>
      </c>
      <c r="E17" s="7">
        <v>1658</v>
      </c>
      <c r="F17" s="20">
        <f t="shared" si="1"/>
        <v>3250</v>
      </c>
      <c r="G17" s="5"/>
      <c r="H17" s="4" t="s">
        <v>11</v>
      </c>
      <c r="I17" s="7">
        <v>1523</v>
      </c>
      <c r="J17" s="7">
        <v>1575</v>
      </c>
      <c r="K17" s="7">
        <v>1584</v>
      </c>
      <c r="L17" s="21">
        <f t="shared" si="0"/>
        <v>3159</v>
      </c>
      <c r="M17" s="2"/>
    </row>
    <row r="18" spans="1:13" ht="13.15" customHeight="1" x14ac:dyDescent="0.15">
      <c r="A18" s="13"/>
      <c r="B18" s="6" t="s">
        <v>12</v>
      </c>
      <c r="C18" s="7">
        <v>1361</v>
      </c>
      <c r="D18" s="7">
        <v>1379</v>
      </c>
      <c r="E18" s="7">
        <v>1335</v>
      </c>
      <c r="F18" s="20">
        <f t="shared" si="1"/>
        <v>2714</v>
      </c>
      <c r="G18" s="5"/>
      <c r="H18" s="4" t="s">
        <v>12</v>
      </c>
      <c r="I18" s="7">
        <v>493</v>
      </c>
      <c r="J18" s="7">
        <v>441</v>
      </c>
      <c r="K18" s="7">
        <v>494</v>
      </c>
      <c r="L18" s="21">
        <f t="shared" si="0"/>
        <v>935</v>
      </c>
      <c r="M18" s="2"/>
    </row>
    <row r="19" spans="1:13" ht="13.15" customHeight="1" x14ac:dyDescent="0.15">
      <c r="A19" s="13"/>
      <c r="B19" s="6" t="s">
        <v>13</v>
      </c>
      <c r="C19" s="7">
        <v>2858</v>
      </c>
      <c r="D19" s="7">
        <v>3071</v>
      </c>
      <c r="E19" s="7">
        <v>3294</v>
      </c>
      <c r="F19" s="20">
        <f t="shared" si="1"/>
        <v>6365</v>
      </c>
      <c r="G19" s="55" t="s">
        <v>5</v>
      </c>
      <c r="H19" s="54"/>
      <c r="I19" s="22">
        <f>SUM(I14:I18)</f>
        <v>6068</v>
      </c>
      <c r="J19" s="22">
        <f>SUM(J14:J18)</f>
        <v>6213</v>
      </c>
      <c r="K19" s="22">
        <f>SUM(K14:K18)</f>
        <v>6477</v>
      </c>
      <c r="L19" s="24">
        <f t="shared" si="0"/>
        <v>12690</v>
      </c>
      <c r="M19" s="31"/>
    </row>
    <row r="20" spans="1:13" ht="13.15" customHeight="1" x14ac:dyDescent="0.15">
      <c r="A20" s="13"/>
      <c r="B20" s="6" t="s">
        <v>14</v>
      </c>
      <c r="C20" s="7">
        <v>903</v>
      </c>
      <c r="D20" s="7">
        <v>955</v>
      </c>
      <c r="E20" s="7">
        <v>922</v>
      </c>
      <c r="F20" s="20">
        <f t="shared" si="1"/>
        <v>1877</v>
      </c>
      <c r="G20" s="5" t="s">
        <v>19</v>
      </c>
      <c r="H20" s="6" t="s">
        <v>8</v>
      </c>
      <c r="I20" s="7">
        <v>874</v>
      </c>
      <c r="J20" s="7">
        <v>927</v>
      </c>
      <c r="K20" s="7">
        <v>967</v>
      </c>
      <c r="L20" s="21">
        <f t="shared" si="0"/>
        <v>1894</v>
      </c>
      <c r="M20" s="2"/>
    </row>
    <row r="21" spans="1:13" ht="13.15" customHeight="1" x14ac:dyDescent="0.15">
      <c r="A21" s="53" t="s">
        <v>5</v>
      </c>
      <c r="B21" s="54"/>
      <c r="C21" s="22">
        <f>SUM(C14:C20)</f>
        <v>10972</v>
      </c>
      <c r="D21" s="22">
        <f>SUM(D14:D20)</f>
        <v>11082</v>
      </c>
      <c r="E21" s="22">
        <f>SUM(E14:E20)</f>
        <v>11498</v>
      </c>
      <c r="F21" s="23">
        <f t="shared" si="1"/>
        <v>22580</v>
      </c>
      <c r="G21" s="5"/>
      <c r="H21" s="6" t="s">
        <v>4</v>
      </c>
      <c r="I21" s="7">
        <v>2066</v>
      </c>
      <c r="J21" s="7">
        <v>2159</v>
      </c>
      <c r="K21" s="7">
        <v>1902</v>
      </c>
      <c r="L21" s="21">
        <f t="shared" si="0"/>
        <v>4061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2805</v>
      </c>
      <c r="D22" s="7">
        <v>2344</v>
      </c>
      <c r="E22" s="7">
        <v>2541</v>
      </c>
      <c r="F22" s="20">
        <f t="shared" si="1"/>
        <v>4885</v>
      </c>
      <c r="G22" s="5"/>
      <c r="H22" s="6" t="s">
        <v>10</v>
      </c>
      <c r="I22" s="7">
        <v>1106</v>
      </c>
      <c r="J22" s="7">
        <v>1106</v>
      </c>
      <c r="K22" s="7">
        <v>1001</v>
      </c>
      <c r="L22" s="21">
        <f t="shared" si="0"/>
        <v>2107</v>
      </c>
      <c r="M22" s="2"/>
    </row>
    <row r="23" spans="1:13" ht="13.15" customHeight="1" x14ac:dyDescent="0.15">
      <c r="A23" s="13"/>
      <c r="B23" s="6" t="s">
        <v>4</v>
      </c>
      <c r="C23" s="7">
        <v>2025</v>
      </c>
      <c r="D23" s="7">
        <v>1595</v>
      </c>
      <c r="E23" s="7">
        <v>1731</v>
      </c>
      <c r="F23" s="20">
        <f t="shared" si="1"/>
        <v>3326</v>
      </c>
      <c r="G23" s="55" t="s">
        <v>5</v>
      </c>
      <c r="H23" s="54"/>
      <c r="I23" s="22">
        <f>SUM(I20:I22)</f>
        <v>4046</v>
      </c>
      <c r="J23" s="22">
        <f>SUM(J20:J22)</f>
        <v>4192</v>
      </c>
      <c r="K23" s="22">
        <f>SUM(K20:K22)</f>
        <v>3870</v>
      </c>
      <c r="L23" s="24">
        <f t="shared" si="0"/>
        <v>8062</v>
      </c>
      <c r="M23" s="31"/>
    </row>
    <row r="24" spans="1:13" ht="13.15" customHeight="1" x14ac:dyDescent="0.15">
      <c r="A24" s="13"/>
      <c r="B24" s="6" t="s">
        <v>10</v>
      </c>
      <c r="C24" s="7">
        <v>1221</v>
      </c>
      <c r="D24" s="7">
        <v>1057</v>
      </c>
      <c r="E24" s="7">
        <v>1210</v>
      </c>
      <c r="F24" s="20">
        <f t="shared" si="1"/>
        <v>2267</v>
      </c>
      <c r="G24" s="5" t="s">
        <v>22</v>
      </c>
      <c r="H24" s="6" t="s">
        <v>8</v>
      </c>
      <c r="I24" s="7">
        <v>528</v>
      </c>
      <c r="J24" s="7">
        <v>488</v>
      </c>
      <c r="K24" s="7">
        <v>528</v>
      </c>
      <c r="L24" s="21">
        <f t="shared" si="0"/>
        <v>1016</v>
      </c>
      <c r="M24" s="2"/>
    </row>
    <row r="25" spans="1:13" ht="13.15" customHeight="1" x14ac:dyDescent="0.15">
      <c r="A25" s="13"/>
      <c r="B25" s="6" t="s">
        <v>11</v>
      </c>
      <c r="C25" s="7">
        <v>1158</v>
      </c>
      <c r="D25" s="7">
        <v>1073</v>
      </c>
      <c r="E25" s="7">
        <v>1072</v>
      </c>
      <c r="F25" s="20">
        <f t="shared" si="1"/>
        <v>2145</v>
      </c>
      <c r="G25" s="5"/>
      <c r="H25" s="6" t="s">
        <v>4</v>
      </c>
      <c r="I25" s="7">
        <v>1220</v>
      </c>
      <c r="J25" s="7">
        <v>1219</v>
      </c>
      <c r="K25" s="7">
        <v>1238</v>
      </c>
      <c r="L25" s="21">
        <f t="shared" si="0"/>
        <v>2457</v>
      </c>
      <c r="M25" s="2"/>
    </row>
    <row r="26" spans="1:13" ht="13.15" customHeight="1" x14ac:dyDescent="0.15">
      <c r="A26" s="13"/>
      <c r="B26" s="6" t="s">
        <v>12</v>
      </c>
      <c r="C26" s="7">
        <v>1753</v>
      </c>
      <c r="D26" s="7">
        <v>1647</v>
      </c>
      <c r="E26" s="7">
        <v>1692</v>
      </c>
      <c r="F26" s="20">
        <f t="shared" si="1"/>
        <v>3339</v>
      </c>
      <c r="G26" s="5"/>
      <c r="H26" s="6" t="s">
        <v>10</v>
      </c>
      <c r="I26" s="7">
        <v>1044</v>
      </c>
      <c r="J26" s="7">
        <v>1176</v>
      </c>
      <c r="K26" s="7">
        <v>1206</v>
      </c>
      <c r="L26" s="21">
        <f t="shared" si="0"/>
        <v>2382</v>
      </c>
      <c r="M26" s="2"/>
    </row>
    <row r="27" spans="1:13" ht="13.15" customHeight="1" x14ac:dyDescent="0.15">
      <c r="A27" s="53" t="s">
        <v>5</v>
      </c>
      <c r="B27" s="54"/>
      <c r="C27" s="22">
        <f>SUM(C22:C26)</f>
        <v>8962</v>
      </c>
      <c r="D27" s="22">
        <f>SUM(D22:D26)</f>
        <v>7716</v>
      </c>
      <c r="E27" s="22">
        <f>SUM(E22:E26)</f>
        <v>8246</v>
      </c>
      <c r="F27" s="23">
        <f t="shared" si="1"/>
        <v>15962</v>
      </c>
      <c r="G27" s="5"/>
      <c r="H27" s="6" t="s">
        <v>11</v>
      </c>
      <c r="I27" s="7">
        <v>286</v>
      </c>
      <c r="J27" s="7">
        <v>339</v>
      </c>
      <c r="K27" s="7">
        <v>308</v>
      </c>
      <c r="L27" s="21">
        <f t="shared" si="0"/>
        <v>647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2175</v>
      </c>
      <c r="D28" s="7">
        <v>2019</v>
      </c>
      <c r="E28" s="7">
        <v>2221</v>
      </c>
      <c r="F28" s="20">
        <f t="shared" si="1"/>
        <v>4240</v>
      </c>
      <c r="G28" s="55" t="s">
        <v>5</v>
      </c>
      <c r="H28" s="54"/>
      <c r="I28" s="22">
        <f>SUM(I24:I27)</f>
        <v>3078</v>
      </c>
      <c r="J28" s="22">
        <f>SUM(J24:J27)</f>
        <v>3222</v>
      </c>
      <c r="K28" s="22">
        <f>SUM(K24:K27)</f>
        <v>3280</v>
      </c>
      <c r="L28" s="24">
        <f t="shared" si="0"/>
        <v>6502</v>
      </c>
      <c r="M28" s="31"/>
    </row>
    <row r="29" spans="1:13" ht="13.15" customHeight="1" x14ac:dyDescent="0.15">
      <c r="A29" s="13"/>
      <c r="B29" s="6" t="s">
        <v>4</v>
      </c>
      <c r="C29" s="7">
        <v>1487</v>
      </c>
      <c r="D29" s="7">
        <v>1564</v>
      </c>
      <c r="E29" s="7">
        <v>1615</v>
      </c>
      <c r="F29" s="20">
        <f t="shared" si="1"/>
        <v>3179</v>
      </c>
      <c r="G29" s="5" t="s">
        <v>23</v>
      </c>
      <c r="H29" s="6" t="s">
        <v>8</v>
      </c>
      <c r="I29" s="7">
        <v>1274</v>
      </c>
      <c r="J29" s="7">
        <v>1411</v>
      </c>
      <c r="K29" s="7">
        <v>1391</v>
      </c>
      <c r="L29" s="21">
        <f t="shared" si="0"/>
        <v>2802</v>
      </c>
      <c r="M29" s="2"/>
    </row>
    <row r="30" spans="1:13" ht="13.15" customHeight="1" x14ac:dyDescent="0.15">
      <c r="A30" s="13"/>
      <c r="B30" s="6" t="s">
        <v>10</v>
      </c>
      <c r="C30" s="7">
        <v>1545</v>
      </c>
      <c r="D30" s="7">
        <v>1515</v>
      </c>
      <c r="E30" s="7">
        <v>1646</v>
      </c>
      <c r="F30" s="20">
        <f t="shared" si="1"/>
        <v>3161</v>
      </c>
      <c r="G30" s="5"/>
      <c r="H30" s="6" t="s">
        <v>4</v>
      </c>
      <c r="I30" s="7">
        <v>944</v>
      </c>
      <c r="J30" s="7">
        <v>979</v>
      </c>
      <c r="K30" s="7">
        <v>950</v>
      </c>
      <c r="L30" s="21">
        <f t="shared" si="0"/>
        <v>1929</v>
      </c>
      <c r="M30" s="2"/>
    </row>
    <row r="31" spans="1:13" ht="13.15" customHeight="1" x14ac:dyDescent="0.15">
      <c r="A31" s="13"/>
      <c r="B31" s="6" t="s">
        <v>11</v>
      </c>
      <c r="C31" s="7">
        <v>1949</v>
      </c>
      <c r="D31" s="7">
        <v>1998</v>
      </c>
      <c r="E31" s="7">
        <v>2138</v>
      </c>
      <c r="F31" s="20">
        <f t="shared" si="1"/>
        <v>4136</v>
      </c>
      <c r="G31" s="5"/>
      <c r="H31" s="6" t="s">
        <v>10</v>
      </c>
      <c r="I31" s="7">
        <v>931</v>
      </c>
      <c r="J31" s="7">
        <v>830</v>
      </c>
      <c r="K31" s="7">
        <v>915</v>
      </c>
      <c r="L31" s="21">
        <f t="shared" si="0"/>
        <v>1745</v>
      </c>
      <c r="M31" s="2"/>
    </row>
    <row r="32" spans="1:13" ht="13.15" customHeight="1" x14ac:dyDescent="0.15">
      <c r="A32" s="53" t="s">
        <v>5</v>
      </c>
      <c r="B32" s="54"/>
      <c r="C32" s="22">
        <f>SUM(C28:C31)</f>
        <v>7156</v>
      </c>
      <c r="D32" s="22">
        <f>SUM(D28:D31)</f>
        <v>7096</v>
      </c>
      <c r="E32" s="22">
        <f>SUM(E28:E31)</f>
        <v>7620</v>
      </c>
      <c r="F32" s="23">
        <f t="shared" si="1"/>
        <v>14716</v>
      </c>
      <c r="G32" s="5"/>
      <c r="H32" s="6" t="s">
        <v>11</v>
      </c>
      <c r="I32" s="7">
        <v>1439</v>
      </c>
      <c r="J32" s="7">
        <v>1475</v>
      </c>
      <c r="K32" s="7">
        <v>1575</v>
      </c>
      <c r="L32" s="21">
        <f t="shared" si="0"/>
        <v>3050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749</v>
      </c>
      <c r="D33" s="7">
        <v>769</v>
      </c>
      <c r="E33" s="7">
        <v>821</v>
      </c>
      <c r="F33" s="20">
        <f t="shared" si="1"/>
        <v>1590</v>
      </c>
      <c r="G33" s="5"/>
      <c r="H33" s="6" t="s">
        <v>12</v>
      </c>
      <c r="I33" s="7">
        <v>906</v>
      </c>
      <c r="J33" s="7">
        <v>1046</v>
      </c>
      <c r="K33" s="7">
        <v>1065</v>
      </c>
      <c r="L33" s="21">
        <f t="shared" si="0"/>
        <v>2111</v>
      </c>
      <c r="M33" s="2"/>
    </row>
    <row r="34" spans="1:13" ht="13.15" customHeight="1" x14ac:dyDescent="0.15">
      <c r="A34" s="13"/>
      <c r="B34" s="6" t="s">
        <v>4</v>
      </c>
      <c r="C34" s="7">
        <v>958</v>
      </c>
      <c r="D34" s="7">
        <v>1053</v>
      </c>
      <c r="E34" s="7">
        <v>1069</v>
      </c>
      <c r="F34" s="20">
        <f t="shared" si="1"/>
        <v>2122</v>
      </c>
      <c r="G34" s="5"/>
      <c r="H34" s="6" t="s">
        <v>13</v>
      </c>
      <c r="I34" s="7">
        <v>785</v>
      </c>
      <c r="J34" s="7">
        <v>767</v>
      </c>
      <c r="K34" s="7">
        <v>756</v>
      </c>
      <c r="L34" s="21">
        <f t="shared" si="0"/>
        <v>1523</v>
      </c>
      <c r="M34" s="2"/>
    </row>
    <row r="35" spans="1:13" ht="13.15" customHeight="1" x14ac:dyDescent="0.15">
      <c r="A35" s="13"/>
      <c r="B35" s="6" t="s">
        <v>10</v>
      </c>
      <c r="C35" s="7">
        <v>953</v>
      </c>
      <c r="D35" s="7">
        <v>1047</v>
      </c>
      <c r="E35" s="7">
        <v>1021</v>
      </c>
      <c r="F35" s="20">
        <f t="shared" si="1"/>
        <v>2068</v>
      </c>
      <c r="G35" s="55" t="s">
        <v>5</v>
      </c>
      <c r="H35" s="54"/>
      <c r="I35" s="22">
        <f>SUM(I29:I34)</f>
        <v>6279</v>
      </c>
      <c r="J35" s="22">
        <f>SUM(J29:J34)</f>
        <v>6508</v>
      </c>
      <c r="K35" s="22">
        <f>SUM(K29:K34)</f>
        <v>6652</v>
      </c>
      <c r="L35" s="24">
        <f t="shared" si="0"/>
        <v>13160</v>
      </c>
      <c r="M35" s="31"/>
    </row>
    <row r="36" spans="1:13" ht="13.15" customHeight="1" x14ac:dyDescent="0.15">
      <c r="A36" s="13"/>
      <c r="B36" s="6" t="s">
        <v>11</v>
      </c>
      <c r="C36" s="7">
        <v>1068</v>
      </c>
      <c r="D36" s="7">
        <v>1008</v>
      </c>
      <c r="E36" s="7">
        <v>1020</v>
      </c>
      <c r="F36" s="20">
        <f t="shared" si="1"/>
        <v>2028</v>
      </c>
      <c r="G36" s="56"/>
      <c r="H36" s="57"/>
      <c r="I36" s="19"/>
      <c r="J36" s="19"/>
      <c r="K36" s="19"/>
      <c r="L36" s="21"/>
      <c r="M36" s="2"/>
    </row>
    <row r="37" spans="1:13" ht="13.15" customHeight="1" x14ac:dyDescent="0.15">
      <c r="A37" s="53" t="s">
        <v>5</v>
      </c>
      <c r="B37" s="54"/>
      <c r="C37" s="22">
        <f>SUM(C33:C36)</f>
        <v>3728</v>
      </c>
      <c r="D37" s="22">
        <f>SUM(D33:D36)</f>
        <v>3877</v>
      </c>
      <c r="E37" s="22">
        <f>SUM(E33:E36)</f>
        <v>3931</v>
      </c>
      <c r="F37" s="23">
        <f t="shared" si="1"/>
        <v>7808</v>
      </c>
      <c r="G37" s="58" t="s">
        <v>6</v>
      </c>
      <c r="H37" s="59"/>
      <c r="I37" s="37">
        <f>C13+C21+C27+C32+C37+C44+I13+I19+I23+I28+I35</f>
        <v>96391</v>
      </c>
      <c r="J37" s="37">
        <f>D13+D21+D27+D32+D37+D44+J13+J19+J23+J28+J35</f>
        <v>92903</v>
      </c>
      <c r="K37" s="37">
        <f>E13+E21+E27+E32+E37+E44+K13+K19+K23+K28+K35</f>
        <v>97435</v>
      </c>
      <c r="L37" s="38">
        <f>SUM(J37:K37)</f>
        <v>190338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1033</v>
      </c>
      <c r="D38" s="7">
        <v>1055</v>
      </c>
      <c r="E38" s="7">
        <v>1076</v>
      </c>
      <c r="F38" s="20">
        <f t="shared" si="1"/>
        <v>2131</v>
      </c>
      <c r="G38" s="60"/>
      <c r="H38" s="61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761</v>
      </c>
      <c r="D39" s="7">
        <v>758</v>
      </c>
      <c r="E39" s="7">
        <v>805</v>
      </c>
      <c r="F39" s="20">
        <f t="shared" si="1"/>
        <v>1563</v>
      </c>
      <c r="G39" s="62" t="s">
        <v>29</v>
      </c>
      <c r="H39" s="57"/>
      <c r="I39" s="7">
        <f>'0901'!I37-'0801'!I37</f>
        <v>-55</v>
      </c>
      <c r="J39" s="7">
        <f>'0901'!J37-'0801'!J37</f>
        <v>-41</v>
      </c>
      <c r="K39" s="7">
        <f>'0901'!K37-'0801'!K37</f>
        <v>-42</v>
      </c>
      <c r="L39" s="39">
        <f>SUM(J39:K39)</f>
        <v>-83</v>
      </c>
      <c r="M39" s="32"/>
    </row>
    <row r="40" spans="1:13" ht="13.15" customHeight="1" x14ac:dyDescent="0.15">
      <c r="A40" s="13"/>
      <c r="B40" s="6" t="s">
        <v>10</v>
      </c>
      <c r="C40" s="7">
        <v>1044</v>
      </c>
      <c r="D40" s="7">
        <v>1042</v>
      </c>
      <c r="E40" s="7">
        <v>1035</v>
      </c>
      <c r="F40" s="20">
        <f t="shared" si="1"/>
        <v>2077</v>
      </c>
      <c r="G40" s="62"/>
      <c r="H40" s="63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1657</v>
      </c>
      <c r="D41" s="7">
        <v>1588</v>
      </c>
      <c r="E41" s="7">
        <v>1722</v>
      </c>
      <c r="F41" s="20">
        <f t="shared" si="1"/>
        <v>3310</v>
      </c>
      <c r="G41" s="62" t="s">
        <v>28</v>
      </c>
      <c r="H41" s="63"/>
      <c r="I41" s="7">
        <f>I37-96473</f>
        <v>-82</v>
      </c>
      <c r="J41" s="7">
        <f>J37-93252</f>
        <v>-349</v>
      </c>
      <c r="K41" s="7">
        <f>K37-97655</f>
        <v>-220</v>
      </c>
      <c r="L41" s="39">
        <f>SUM(J41:K41)</f>
        <v>-569</v>
      </c>
      <c r="M41" s="31"/>
    </row>
    <row r="42" spans="1:13" ht="13.15" customHeight="1" x14ac:dyDescent="0.15">
      <c r="A42" s="13"/>
      <c r="B42" s="6" t="s">
        <v>12</v>
      </c>
      <c r="C42" s="7">
        <v>1370</v>
      </c>
      <c r="D42" s="7">
        <v>1230</v>
      </c>
      <c r="E42" s="7">
        <v>1299</v>
      </c>
      <c r="F42" s="20">
        <f t="shared" si="1"/>
        <v>2529</v>
      </c>
      <c r="G42" s="56"/>
      <c r="H42" s="57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2579</v>
      </c>
      <c r="D43" s="7">
        <v>2228</v>
      </c>
      <c r="E43" s="7">
        <v>2136</v>
      </c>
      <c r="F43" s="20">
        <f t="shared" si="1"/>
        <v>4364</v>
      </c>
      <c r="G43" s="56"/>
      <c r="H43" s="57"/>
      <c r="I43" s="7"/>
      <c r="J43" s="7"/>
      <c r="K43" s="7"/>
      <c r="L43" s="14"/>
      <c r="M43" s="33"/>
    </row>
    <row r="44" spans="1:13" ht="13.15" customHeight="1" thickBot="1" x14ac:dyDescent="0.2">
      <c r="A44" s="64" t="s">
        <v>5</v>
      </c>
      <c r="B44" s="65"/>
      <c r="C44" s="25">
        <f>SUM(C38:C43)</f>
        <v>8444</v>
      </c>
      <c r="D44" s="25">
        <f>SUM(D38:D43)</f>
        <v>7901</v>
      </c>
      <c r="E44" s="25">
        <f>SUM(E38:E43)</f>
        <v>8073</v>
      </c>
      <c r="F44" s="26">
        <f t="shared" si="1"/>
        <v>15974</v>
      </c>
      <c r="G44" s="66"/>
      <c r="H44" s="67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8 L4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45"/>
  <sheetViews>
    <sheetView view="pageBreakPreview" topLeftCell="A22" zoomScaleNormal="100" zoomScaleSheetLayoutView="100" workbookViewId="0">
      <selection activeCell="I41" sqref="I41:K41"/>
    </sheetView>
  </sheetViews>
  <sheetFormatPr defaultColWidth="9.140625"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2" t="s">
        <v>34</v>
      </c>
      <c r="L1" s="43"/>
    </row>
    <row r="2" spans="1:15" ht="12.75" thickTop="1" x14ac:dyDescent="0.15">
      <c r="A2" s="44" t="s">
        <v>0</v>
      </c>
      <c r="B2" s="45"/>
      <c r="C2" s="48" t="s">
        <v>7</v>
      </c>
      <c r="D2" s="49"/>
      <c r="E2" s="49"/>
      <c r="F2" s="49"/>
      <c r="G2" s="50" t="s">
        <v>0</v>
      </c>
      <c r="H2" s="45"/>
      <c r="I2" s="48" t="s">
        <v>7</v>
      </c>
      <c r="J2" s="49"/>
      <c r="K2" s="49"/>
      <c r="L2" s="52"/>
      <c r="M2" s="29"/>
    </row>
    <row r="3" spans="1:15" ht="12.75" thickBot="1" x14ac:dyDescent="0.2">
      <c r="A3" s="46"/>
      <c r="B3" s="47"/>
      <c r="C3" s="9" t="s">
        <v>1</v>
      </c>
      <c r="D3" s="9" t="s">
        <v>2</v>
      </c>
      <c r="E3" s="9" t="s">
        <v>3</v>
      </c>
      <c r="F3" s="10" t="s">
        <v>20</v>
      </c>
      <c r="G3" s="51"/>
      <c r="H3" s="47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1615</v>
      </c>
      <c r="D4" s="35">
        <v>1460</v>
      </c>
      <c r="E4" s="35">
        <v>1531</v>
      </c>
      <c r="F4" s="17">
        <f>SUM(D4:E4)</f>
        <v>2991</v>
      </c>
      <c r="G4" s="40" t="s">
        <v>18</v>
      </c>
      <c r="H4" s="27" t="s">
        <v>8</v>
      </c>
      <c r="I4" s="35">
        <v>1880</v>
      </c>
      <c r="J4" s="35">
        <v>1597</v>
      </c>
      <c r="K4" s="35">
        <v>1595</v>
      </c>
      <c r="L4" s="18">
        <f t="shared" ref="L4:L35" si="0">SUM(J4:K4)</f>
        <v>3192</v>
      </c>
      <c r="M4" s="2"/>
    </row>
    <row r="5" spans="1:15" ht="13.15" customHeight="1" x14ac:dyDescent="0.15">
      <c r="A5" s="13"/>
      <c r="B5" s="4" t="s">
        <v>4</v>
      </c>
      <c r="C5" s="7">
        <v>1839</v>
      </c>
      <c r="D5" s="7">
        <v>1682</v>
      </c>
      <c r="E5" s="7">
        <v>1754</v>
      </c>
      <c r="F5" s="20">
        <f t="shared" ref="F5:F44" si="1">SUM(D5:E5)</f>
        <v>3436</v>
      </c>
      <c r="G5" s="5"/>
      <c r="H5" s="4" t="s">
        <v>4</v>
      </c>
      <c r="I5" s="7">
        <v>1389</v>
      </c>
      <c r="J5" s="7">
        <v>1168</v>
      </c>
      <c r="K5" s="7">
        <v>1196</v>
      </c>
      <c r="L5" s="21">
        <f t="shared" si="0"/>
        <v>2364</v>
      </c>
      <c r="M5" s="2"/>
    </row>
    <row r="6" spans="1:15" ht="13.15" customHeight="1" x14ac:dyDescent="0.15">
      <c r="A6" s="13"/>
      <c r="B6" s="4" t="s">
        <v>10</v>
      </c>
      <c r="C6" s="7">
        <v>6374</v>
      </c>
      <c r="D6" s="7">
        <v>4901</v>
      </c>
      <c r="E6" s="7">
        <v>5495</v>
      </c>
      <c r="F6" s="20">
        <f t="shared" si="1"/>
        <v>10396</v>
      </c>
      <c r="G6" s="5"/>
      <c r="H6" s="4" t="s">
        <v>10</v>
      </c>
      <c r="I6" s="7">
        <v>1077</v>
      </c>
      <c r="J6" s="7">
        <v>942</v>
      </c>
      <c r="K6" s="7">
        <v>903</v>
      </c>
      <c r="L6" s="21">
        <f t="shared" si="0"/>
        <v>1845</v>
      </c>
      <c r="M6" s="2"/>
    </row>
    <row r="7" spans="1:15" ht="13.15" customHeight="1" x14ac:dyDescent="0.15">
      <c r="A7" s="13"/>
      <c r="B7" s="4" t="s">
        <v>11</v>
      </c>
      <c r="C7" s="7">
        <v>3452</v>
      </c>
      <c r="D7" s="7">
        <v>3005</v>
      </c>
      <c r="E7" s="7">
        <v>3274</v>
      </c>
      <c r="F7" s="20">
        <f t="shared" si="1"/>
        <v>6279</v>
      </c>
      <c r="G7" s="5"/>
      <c r="H7" s="4" t="s">
        <v>11</v>
      </c>
      <c r="I7" s="7">
        <v>1688</v>
      </c>
      <c r="J7" s="7">
        <v>1611</v>
      </c>
      <c r="K7" s="7">
        <v>1591</v>
      </c>
      <c r="L7" s="21">
        <f t="shared" si="0"/>
        <v>3202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2549</v>
      </c>
      <c r="D8" s="7">
        <v>2712</v>
      </c>
      <c r="E8" s="7">
        <v>3218</v>
      </c>
      <c r="F8" s="20">
        <f t="shared" si="1"/>
        <v>5930</v>
      </c>
      <c r="G8" s="5"/>
      <c r="H8" s="4" t="s">
        <v>12</v>
      </c>
      <c r="I8" s="7">
        <v>1462</v>
      </c>
      <c r="J8" s="7">
        <v>1363</v>
      </c>
      <c r="K8" s="7">
        <v>1364</v>
      </c>
      <c r="L8" s="21">
        <f t="shared" si="0"/>
        <v>2727</v>
      </c>
      <c r="M8" s="2"/>
    </row>
    <row r="9" spans="1:15" ht="13.15" customHeight="1" x14ac:dyDescent="0.15">
      <c r="A9" s="13"/>
      <c r="B9" s="4" t="s">
        <v>13</v>
      </c>
      <c r="C9" s="7">
        <v>2238</v>
      </c>
      <c r="D9" s="7">
        <v>2175</v>
      </c>
      <c r="E9" s="7">
        <v>2345</v>
      </c>
      <c r="F9" s="20">
        <f t="shared" si="1"/>
        <v>4520</v>
      </c>
      <c r="G9" s="5"/>
      <c r="H9" s="4" t="s">
        <v>13</v>
      </c>
      <c r="I9" s="7">
        <v>1550</v>
      </c>
      <c r="J9" s="7">
        <v>1414</v>
      </c>
      <c r="K9" s="7">
        <v>1581</v>
      </c>
      <c r="L9" s="21">
        <f t="shared" si="0"/>
        <v>2995</v>
      </c>
      <c r="M9" s="2"/>
    </row>
    <row r="10" spans="1:15" ht="13.15" customHeight="1" x14ac:dyDescent="0.15">
      <c r="A10" s="13"/>
      <c r="B10" s="4" t="s">
        <v>14</v>
      </c>
      <c r="C10" s="7">
        <v>2436</v>
      </c>
      <c r="D10" s="7">
        <v>2444</v>
      </c>
      <c r="E10" s="7">
        <v>2740</v>
      </c>
      <c r="F10" s="20">
        <f t="shared" si="1"/>
        <v>5184</v>
      </c>
      <c r="G10" s="5"/>
      <c r="H10" s="4" t="s">
        <v>14</v>
      </c>
      <c r="I10" s="7">
        <v>1448</v>
      </c>
      <c r="J10" s="7">
        <v>1437</v>
      </c>
      <c r="K10" s="7">
        <v>1507</v>
      </c>
      <c r="L10" s="21">
        <f t="shared" si="0"/>
        <v>2944</v>
      </c>
      <c r="M10" s="2"/>
    </row>
    <row r="11" spans="1:15" ht="13.15" customHeight="1" x14ac:dyDescent="0.15">
      <c r="A11" s="13"/>
      <c r="B11" s="4" t="s">
        <v>15</v>
      </c>
      <c r="C11" s="7">
        <v>1580</v>
      </c>
      <c r="D11" s="7">
        <v>1718</v>
      </c>
      <c r="E11" s="7">
        <v>1896</v>
      </c>
      <c r="F11" s="20">
        <f t="shared" si="1"/>
        <v>3614</v>
      </c>
      <c r="G11" s="5"/>
      <c r="H11" s="4" t="s">
        <v>15</v>
      </c>
      <c r="I11" s="7">
        <v>1633</v>
      </c>
      <c r="J11" s="7">
        <v>1686</v>
      </c>
      <c r="K11" s="7">
        <v>1791</v>
      </c>
      <c r="L11" s="21">
        <f t="shared" si="0"/>
        <v>3477</v>
      </c>
      <c r="M11" s="2"/>
    </row>
    <row r="12" spans="1:15" ht="13.15" customHeight="1" x14ac:dyDescent="0.15">
      <c r="A12" s="13"/>
      <c r="B12" s="4" t="s">
        <v>16</v>
      </c>
      <c r="C12" s="7">
        <v>1977</v>
      </c>
      <c r="D12" s="7">
        <v>2298</v>
      </c>
      <c r="E12" s="7">
        <v>2430</v>
      </c>
      <c r="F12" s="20">
        <f t="shared" si="1"/>
        <v>4728</v>
      </c>
      <c r="G12" s="5"/>
      <c r="H12" s="4" t="s">
        <v>16</v>
      </c>
      <c r="I12" s="7">
        <v>1497</v>
      </c>
      <c r="J12" s="7">
        <v>1514</v>
      </c>
      <c r="K12" s="7">
        <v>1597</v>
      </c>
      <c r="L12" s="21">
        <f t="shared" si="0"/>
        <v>3111</v>
      </c>
      <c r="M12" s="2"/>
    </row>
    <row r="13" spans="1:15" ht="13.15" customHeight="1" x14ac:dyDescent="0.15">
      <c r="A13" s="53" t="s">
        <v>5</v>
      </c>
      <c r="B13" s="54"/>
      <c r="C13" s="22">
        <f>SUM(C4:C12)</f>
        <v>24060</v>
      </c>
      <c r="D13" s="22">
        <f>SUM(D4:D12)</f>
        <v>22395</v>
      </c>
      <c r="E13" s="22">
        <f>SUM(E4:E12)</f>
        <v>24683</v>
      </c>
      <c r="F13" s="23">
        <f t="shared" si="1"/>
        <v>47078</v>
      </c>
      <c r="G13" s="55" t="s">
        <v>5</v>
      </c>
      <c r="H13" s="54"/>
      <c r="I13" s="22">
        <f>SUM(I4:I12)</f>
        <v>13624</v>
      </c>
      <c r="J13" s="22">
        <f>SUM(J4:J12)</f>
        <v>12732</v>
      </c>
      <c r="K13" s="22">
        <f>SUM(K4:K12)</f>
        <v>13125</v>
      </c>
      <c r="L13" s="24">
        <f t="shared" si="0"/>
        <v>25857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1171</v>
      </c>
      <c r="D14" s="7">
        <v>1044</v>
      </c>
      <c r="E14" s="7">
        <v>1128</v>
      </c>
      <c r="F14" s="20">
        <f t="shared" si="1"/>
        <v>2172</v>
      </c>
      <c r="G14" s="3" t="s">
        <v>21</v>
      </c>
      <c r="H14" s="4" t="s">
        <v>8</v>
      </c>
      <c r="I14" s="7">
        <v>1826</v>
      </c>
      <c r="J14" s="7">
        <v>1931</v>
      </c>
      <c r="K14" s="7">
        <v>1886</v>
      </c>
      <c r="L14" s="21">
        <f t="shared" si="0"/>
        <v>3817</v>
      </c>
      <c r="M14" s="2"/>
    </row>
    <row r="15" spans="1:15" ht="13.15" customHeight="1" x14ac:dyDescent="0.15">
      <c r="A15" s="13"/>
      <c r="B15" s="6" t="s">
        <v>4</v>
      </c>
      <c r="C15" s="7">
        <v>2048</v>
      </c>
      <c r="D15" s="7">
        <v>1827</v>
      </c>
      <c r="E15" s="7">
        <v>2016</v>
      </c>
      <c r="F15" s="20">
        <f t="shared" si="1"/>
        <v>3843</v>
      </c>
      <c r="G15" s="5"/>
      <c r="H15" s="4" t="s">
        <v>4</v>
      </c>
      <c r="I15" s="7">
        <v>1149</v>
      </c>
      <c r="J15" s="7">
        <v>1219</v>
      </c>
      <c r="K15" s="7">
        <v>1312</v>
      </c>
      <c r="L15" s="21">
        <f t="shared" si="0"/>
        <v>2531</v>
      </c>
      <c r="M15" s="2"/>
    </row>
    <row r="16" spans="1:15" ht="13.15" customHeight="1" x14ac:dyDescent="0.15">
      <c r="A16" s="13"/>
      <c r="B16" s="6" t="s">
        <v>10</v>
      </c>
      <c r="C16" s="7">
        <v>1099</v>
      </c>
      <c r="D16" s="7">
        <v>1210</v>
      </c>
      <c r="E16" s="7">
        <v>1141</v>
      </c>
      <c r="F16" s="20">
        <f t="shared" si="1"/>
        <v>2351</v>
      </c>
      <c r="G16" s="5"/>
      <c r="H16" s="4" t="s">
        <v>10</v>
      </c>
      <c r="I16" s="7">
        <v>1083</v>
      </c>
      <c r="J16" s="7">
        <v>1060</v>
      </c>
      <c r="K16" s="7">
        <v>1192</v>
      </c>
      <c r="L16" s="21">
        <f t="shared" si="0"/>
        <v>2252</v>
      </c>
      <c r="M16" s="2"/>
    </row>
    <row r="17" spans="1:13" ht="13.15" customHeight="1" x14ac:dyDescent="0.15">
      <c r="A17" s="13"/>
      <c r="B17" s="6" t="s">
        <v>11</v>
      </c>
      <c r="C17" s="7">
        <v>1561</v>
      </c>
      <c r="D17" s="7">
        <v>1608</v>
      </c>
      <c r="E17" s="7">
        <v>1678</v>
      </c>
      <c r="F17" s="20">
        <f t="shared" si="1"/>
        <v>3286</v>
      </c>
      <c r="G17" s="5"/>
      <c r="H17" s="4" t="s">
        <v>11</v>
      </c>
      <c r="I17" s="7">
        <v>1518</v>
      </c>
      <c r="J17" s="7">
        <v>1577</v>
      </c>
      <c r="K17" s="7">
        <v>1580</v>
      </c>
      <c r="L17" s="21">
        <f t="shared" si="0"/>
        <v>3157</v>
      </c>
      <c r="M17" s="2"/>
    </row>
    <row r="18" spans="1:13" ht="13.15" customHeight="1" x14ac:dyDescent="0.15">
      <c r="A18" s="13"/>
      <c r="B18" s="6" t="s">
        <v>12</v>
      </c>
      <c r="C18" s="7">
        <v>1360</v>
      </c>
      <c r="D18" s="7">
        <v>1383</v>
      </c>
      <c r="E18" s="7">
        <v>1341</v>
      </c>
      <c r="F18" s="20">
        <f t="shared" si="1"/>
        <v>2724</v>
      </c>
      <c r="G18" s="5"/>
      <c r="H18" s="4" t="s">
        <v>12</v>
      </c>
      <c r="I18" s="7">
        <v>495</v>
      </c>
      <c r="J18" s="7">
        <v>442</v>
      </c>
      <c r="K18" s="7">
        <v>495</v>
      </c>
      <c r="L18" s="21">
        <f t="shared" si="0"/>
        <v>937</v>
      </c>
      <c r="M18" s="2"/>
    </row>
    <row r="19" spans="1:13" ht="13.15" customHeight="1" x14ac:dyDescent="0.15">
      <c r="A19" s="13"/>
      <c r="B19" s="6" t="s">
        <v>13</v>
      </c>
      <c r="C19" s="7">
        <v>2870</v>
      </c>
      <c r="D19" s="7">
        <v>3086</v>
      </c>
      <c r="E19" s="7">
        <v>3309</v>
      </c>
      <c r="F19" s="20">
        <f t="shared" si="1"/>
        <v>6395</v>
      </c>
      <c r="G19" s="55" t="s">
        <v>5</v>
      </c>
      <c r="H19" s="54"/>
      <c r="I19" s="22">
        <f>SUM(I14:I18)</f>
        <v>6071</v>
      </c>
      <c r="J19" s="22">
        <f>SUM(J14:J18)</f>
        <v>6229</v>
      </c>
      <c r="K19" s="22">
        <f>SUM(K14:K18)</f>
        <v>6465</v>
      </c>
      <c r="L19" s="24">
        <f t="shared" si="0"/>
        <v>12694</v>
      </c>
      <c r="M19" s="31"/>
    </row>
    <row r="20" spans="1:13" ht="13.15" customHeight="1" x14ac:dyDescent="0.15">
      <c r="A20" s="13"/>
      <c r="B20" s="6" t="s">
        <v>14</v>
      </c>
      <c r="C20" s="7">
        <v>899</v>
      </c>
      <c r="D20" s="7">
        <v>954</v>
      </c>
      <c r="E20" s="7">
        <v>927</v>
      </c>
      <c r="F20" s="20">
        <f t="shared" si="1"/>
        <v>1881</v>
      </c>
      <c r="G20" s="5" t="s">
        <v>19</v>
      </c>
      <c r="H20" s="6" t="s">
        <v>8</v>
      </c>
      <c r="I20" s="7">
        <v>875</v>
      </c>
      <c r="J20" s="7">
        <v>929</v>
      </c>
      <c r="K20" s="7">
        <v>967</v>
      </c>
      <c r="L20" s="21">
        <f t="shared" si="0"/>
        <v>1896</v>
      </c>
      <c r="M20" s="2"/>
    </row>
    <row r="21" spans="1:13" ht="13.15" customHeight="1" x14ac:dyDescent="0.15">
      <c r="A21" s="53" t="s">
        <v>5</v>
      </c>
      <c r="B21" s="54"/>
      <c r="C21" s="22">
        <f>SUM(C14:C20)</f>
        <v>11008</v>
      </c>
      <c r="D21" s="22">
        <f>SUM(D14:D20)</f>
        <v>11112</v>
      </c>
      <c r="E21" s="22">
        <f>SUM(E14:E20)</f>
        <v>11540</v>
      </c>
      <c r="F21" s="23">
        <f t="shared" si="1"/>
        <v>22652</v>
      </c>
      <c r="G21" s="5"/>
      <c r="H21" s="6" t="s">
        <v>4</v>
      </c>
      <c r="I21" s="7">
        <v>2065</v>
      </c>
      <c r="J21" s="7">
        <v>2156</v>
      </c>
      <c r="K21" s="7">
        <v>1892</v>
      </c>
      <c r="L21" s="21">
        <f t="shared" si="0"/>
        <v>4048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2797</v>
      </c>
      <c r="D22" s="7">
        <v>2340</v>
      </c>
      <c r="E22" s="7">
        <v>2530</v>
      </c>
      <c r="F22" s="20">
        <f t="shared" si="1"/>
        <v>4870</v>
      </c>
      <c r="G22" s="5"/>
      <c r="H22" s="6" t="s">
        <v>10</v>
      </c>
      <c r="I22" s="7">
        <v>1110</v>
      </c>
      <c r="J22" s="7">
        <v>1104</v>
      </c>
      <c r="K22" s="7">
        <v>1001</v>
      </c>
      <c r="L22" s="21">
        <f t="shared" si="0"/>
        <v>2105</v>
      </c>
      <c r="M22" s="2"/>
    </row>
    <row r="23" spans="1:13" ht="13.15" customHeight="1" x14ac:dyDescent="0.15">
      <c r="A23" s="13"/>
      <c r="B23" s="6" t="s">
        <v>4</v>
      </c>
      <c r="C23" s="7">
        <v>2015</v>
      </c>
      <c r="D23" s="7">
        <v>1585</v>
      </c>
      <c r="E23" s="7">
        <v>1731</v>
      </c>
      <c r="F23" s="20">
        <f t="shared" si="1"/>
        <v>3316</v>
      </c>
      <c r="G23" s="55" t="s">
        <v>5</v>
      </c>
      <c r="H23" s="54"/>
      <c r="I23" s="22">
        <f>SUM(I20:I22)</f>
        <v>4050</v>
      </c>
      <c r="J23" s="22">
        <f>SUM(J20:J22)</f>
        <v>4189</v>
      </c>
      <c r="K23" s="22">
        <f>SUM(K20:K22)</f>
        <v>3860</v>
      </c>
      <c r="L23" s="24">
        <f t="shared" si="0"/>
        <v>8049</v>
      </c>
      <c r="M23" s="31"/>
    </row>
    <row r="24" spans="1:13" ht="13.15" customHeight="1" x14ac:dyDescent="0.15">
      <c r="A24" s="13"/>
      <c r="B24" s="6" t="s">
        <v>10</v>
      </c>
      <c r="C24" s="7">
        <v>1222</v>
      </c>
      <c r="D24" s="7">
        <v>1059</v>
      </c>
      <c r="E24" s="7">
        <v>1217</v>
      </c>
      <c r="F24" s="20">
        <f t="shared" si="1"/>
        <v>2276</v>
      </c>
      <c r="G24" s="5" t="s">
        <v>22</v>
      </c>
      <c r="H24" s="6" t="s">
        <v>8</v>
      </c>
      <c r="I24" s="7">
        <v>529</v>
      </c>
      <c r="J24" s="7">
        <v>487</v>
      </c>
      <c r="K24" s="7">
        <v>530</v>
      </c>
      <c r="L24" s="21">
        <f t="shared" si="0"/>
        <v>1017</v>
      </c>
      <c r="M24" s="2"/>
    </row>
    <row r="25" spans="1:13" ht="13.15" customHeight="1" x14ac:dyDescent="0.15">
      <c r="A25" s="13"/>
      <c r="B25" s="6" t="s">
        <v>11</v>
      </c>
      <c r="C25" s="7">
        <v>1163</v>
      </c>
      <c r="D25" s="7">
        <v>1079</v>
      </c>
      <c r="E25" s="7">
        <v>1073</v>
      </c>
      <c r="F25" s="20">
        <f t="shared" si="1"/>
        <v>2152</v>
      </c>
      <c r="G25" s="5"/>
      <c r="H25" s="6" t="s">
        <v>4</v>
      </c>
      <c r="I25" s="7">
        <v>1216</v>
      </c>
      <c r="J25" s="7">
        <v>1209</v>
      </c>
      <c r="K25" s="7">
        <v>1235</v>
      </c>
      <c r="L25" s="21">
        <f t="shared" si="0"/>
        <v>2444</v>
      </c>
      <c r="M25" s="2"/>
    </row>
    <row r="26" spans="1:13" ht="13.15" customHeight="1" x14ac:dyDescent="0.15">
      <c r="A26" s="13"/>
      <c r="B26" s="6" t="s">
        <v>12</v>
      </c>
      <c r="C26" s="7">
        <v>1753</v>
      </c>
      <c r="D26" s="7">
        <v>1651</v>
      </c>
      <c r="E26" s="7">
        <v>1691</v>
      </c>
      <c r="F26" s="20">
        <f t="shared" si="1"/>
        <v>3342</v>
      </c>
      <c r="G26" s="5"/>
      <c r="H26" s="6" t="s">
        <v>10</v>
      </c>
      <c r="I26" s="7">
        <v>1042</v>
      </c>
      <c r="J26" s="7">
        <v>1178</v>
      </c>
      <c r="K26" s="7">
        <v>1212</v>
      </c>
      <c r="L26" s="21">
        <f t="shared" si="0"/>
        <v>2390</v>
      </c>
      <c r="M26" s="2"/>
    </row>
    <row r="27" spans="1:13" ht="13.15" customHeight="1" x14ac:dyDescent="0.15">
      <c r="A27" s="53" t="s">
        <v>5</v>
      </c>
      <c r="B27" s="54"/>
      <c r="C27" s="22">
        <f>SUM(C22:C26)</f>
        <v>8950</v>
      </c>
      <c r="D27" s="22">
        <f>SUM(D22:D26)</f>
        <v>7714</v>
      </c>
      <c r="E27" s="22">
        <f>SUM(E22:E26)</f>
        <v>8242</v>
      </c>
      <c r="F27" s="23">
        <f t="shared" si="1"/>
        <v>15956</v>
      </c>
      <c r="G27" s="5"/>
      <c r="H27" s="6" t="s">
        <v>11</v>
      </c>
      <c r="I27" s="7">
        <v>286</v>
      </c>
      <c r="J27" s="7">
        <v>336</v>
      </c>
      <c r="K27" s="7">
        <v>304</v>
      </c>
      <c r="L27" s="21">
        <f t="shared" si="0"/>
        <v>640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2175</v>
      </c>
      <c r="D28" s="7">
        <v>2018</v>
      </c>
      <c r="E28" s="7">
        <v>2233</v>
      </c>
      <c r="F28" s="20">
        <f t="shared" si="1"/>
        <v>4251</v>
      </c>
      <c r="G28" s="55" t="s">
        <v>5</v>
      </c>
      <c r="H28" s="54"/>
      <c r="I28" s="22">
        <f>SUM(I24:I27)</f>
        <v>3073</v>
      </c>
      <c r="J28" s="22">
        <f>SUM(J24:J27)</f>
        <v>3210</v>
      </c>
      <c r="K28" s="22">
        <f>SUM(K24:K27)</f>
        <v>3281</v>
      </c>
      <c r="L28" s="24">
        <f t="shared" si="0"/>
        <v>6491</v>
      </c>
      <c r="M28" s="31"/>
    </row>
    <row r="29" spans="1:13" ht="13.15" customHeight="1" x14ac:dyDescent="0.15">
      <c r="A29" s="13"/>
      <c r="B29" s="6" t="s">
        <v>4</v>
      </c>
      <c r="C29" s="7">
        <v>1488</v>
      </c>
      <c r="D29" s="7">
        <v>1563</v>
      </c>
      <c r="E29" s="7">
        <v>1614</v>
      </c>
      <c r="F29" s="20">
        <f t="shared" si="1"/>
        <v>3177</v>
      </c>
      <c r="G29" s="5" t="s">
        <v>23</v>
      </c>
      <c r="H29" s="6" t="s">
        <v>8</v>
      </c>
      <c r="I29" s="7">
        <v>1272</v>
      </c>
      <c r="J29" s="7">
        <v>1412</v>
      </c>
      <c r="K29" s="7">
        <v>1395</v>
      </c>
      <c r="L29" s="21">
        <f t="shared" si="0"/>
        <v>2807</v>
      </c>
      <c r="M29" s="2"/>
    </row>
    <row r="30" spans="1:13" ht="13.15" customHeight="1" x14ac:dyDescent="0.15">
      <c r="A30" s="13"/>
      <c r="B30" s="6" t="s">
        <v>10</v>
      </c>
      <c r="C30" s="7">
        <v>1551</v>
      </c>
      <c r="D30" s="7">
        <v>1517</v>
      </c>
      <c r="E30" s="7">
        <v>1642</v>
      </c>
      <c r="F30" s="20">
        <f t="shared" si="1"/>
        <v>3159</v>
      </c>
      <c r="G30" s="5"/>
      <c r="H30" s="6" t="s">
        <v>4</v>
      </c>
      <c r="I30" s="7">
        <v>945</v>
      </c>
      <c r="J30" s="7">
        <v>977</v>
      </c>
      <c r="K30" s="7">
        <v>954</v>
      </c>
      <c r="L30" s="21">
        <f t="shared" si="0"/>
        <v>1931</v>
      </c>
      <c r="M30" s="2"/>
    </row>
    <row r="31" spans="1:13" ht="13.15" customHeight="1" x14ac:dyDescent="0.15">
      <c r="A31" s="13"/>
      <c r="B31" s="6" t="s">
        <v>11</v>
      </c>
      <c r="C31" s="7">
        <v>1951</v>
      </c>
      <c r="D31" s="7">
        <v>2002</v>
      </c>
      <c r="E31" s="7">
        <v>2137</v>
      </c>
      <c r="F31" s="20">
        <f t="shared" si="1"/>
        <v>4139</v>
      </c>
      <c r="G31" s="5"/>
      <c r="H31" s="6" t="s">
        <v>10</v>
      </c>
      <c r="I31" s="7">
        <v>924</v>
      </c>
      <c r="J31" s="7">
        <v>824</v>
      </c>
      <c r="K31" s="7">
        <v>909</v>
      </c>
      <c r="L31" s="21">
        <f t="shared" si="0"/>
        <v>1733</v>
      </c>
      <c r="M31" s="2"/>
    </row>
    <row r="32" spans="1:13" ht="13.15" customHeight="1" x14ac:dyDescent="0.15">
      <c r="A32" s="53" t="s">
        <v>5</v>
      </c>
      <c r="B32" s="54"/>
      <c r="C32" s="22">
        <f>SUM(C28:C31)</f>
        <v>7165</v>
      </c>
      <c r="D32" s="22">
        <f>SUM(D28:D31)</f>
        <v>7100</v>
      </c>
      <c r="E32" s="22">
        <f>SUM(E28:E31)</f>
        <v>7626</v>
      </c>
      <c r="F32" s="23">
        <f t="shared" si="1"/>
        <v>14726</v>
      </c>
      <c r="G32" s="5"/>
      <c r="H32" s="6" t="s">
        <v>11</v>
      </c>
      <c r="I32" s="7">
        <v>1441</v>
      </c>
      <c r="J32" s="7">
        <v>1481</v>
      </c>
      <c r="K32" s="7">
        <v>1579</v>
      </c>
      <c r="L32" s="21">
        <f t="shared" si="0"/>
        <v>3060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745</v>
      </c>
      <c r="D33" s="7">
        <v>770</v>
      </c>
      <c r="E33" s="7">
        <v>818</v>
      </c>
      <c r="F33" s="20">
        <f t="shared" si="1"/>
        <v>1588</v>
      </c>
      <c r="G33" s="5"/>
      <c r="H33" s="6" t="s">
        <v>12</v>
      </c>
      <c r="I33" s="7">
        <v>908</v>
      </c>
      <c r="J33" s="7">
        <v>1051</v>
      </c>
      <c r="K33" s="7">
        <v>1064</v>
      </c>
      <c r="L33" s="21">
        <f t="shared" si="0"/>
        <v>2115</v>
      </c>
      <c r="M33" s="2"/>
    </row>
    <row r="34" spans="1:13" ht="13.15" customHeight="1" x14ac:dyDescent="0.15">
      <c r="A34" s="13"/>
      <c r="B34" s="6" t="s">
        <v>4</v>
      </c>
      <c r="C34" s="7">
        <v>946</v>
      </c>
      <c r="D34" s="7">
        <v>1044</v>
      </c>
      <c r="E34" s="7">
        <v>1054</v>
      </c>
      <c r="F34" s="20">
        <f t="shared" si="1"/>
        <v>2098</v>
      </c>
      <c r="G34" s="5"/>
      <c r="H34" s="6" t="s">
        <v>13</v>
      </c>
      <c r="I34" s="7">
        <v>781</v>
      </c>
      <c r="J34" s="7">
        <v>763</v>
      </c>
      <c r="K34" s="7">
        <v>755</v>
      </c>
      <c r="L34" s="21">
        <f t="shared" si="0"/>
        <v>1518</v>
      </c>
      <c r="M34" s="2"/>
    </row>
    <row r="35" spans="1:13" ht="13.15" customHeight="1" x14ac:dyDescent="0.15">
      <c r="A35" s="13"/>
      <c r="B35" s="6" t="s">
        <v>10</v>
      </c>
      <c r="C35" s="7">
        <v>956</v>
      </c>
      <c r="D35" s="7">
        <v>1046</v>
      </c>
      <c r="E35" s="7">
        <v>1022</v>
      </c>
      <c r="F35" s="20">
        <f t="shared" si="1"/>
        <v>2068</v>
      </c>
      <c r="G35" s="55" t="s">
        <v>5</v>
      </c>
      <c r="H35" s="54"/>
      <c r="I35" s="22">
        <f>SUM(I29:I34)</f>
        <v>6271</v>
      </c>
      <c r="J35" s="22">
        <f>SUM(J29:J34)</f>
        <v>6508</v>
      </c>
      <c r="K35" s="22">
        <f>SUM(K29:K34)</f>
        <v>6656</v>
      </c>
      <c r="L35" s="24">
        <f t="shared" si="0"/>
        <v>13164</v>
      </c>
      <c r="M35" s="31"/>
    </row>
    <row r="36" spans="1:13" ht="13.15" customHeight="1" x14ac:dyDescent="0.15">
      <c r="A36" s="13"/>
      <c r="B36" s="6" t="s">
        <v>11</v>
      </c>
      <c r="C36" s="7">
        <v>1060</v>
      </c>
      <c r="D36" s="7">
        <v>1000</v>
      </c>
      <c r="E36" s="7">
        <v>1010</v>
      </c>
      <c r="F36" s="20">
        <f t="shared" si="1"/>
        <v>2010</v>
      </c>
      <c r="G36" s="56"/>
      <c r="H36" s="57"/>
      <c r="I36" s="19"/>
      <c r="J36" s="19"/>
      <c r="K36" s="19"/>
      <c r="L36" s="21"/>
      <c r="M36" s="2"/>
    </row>
    <row r="37" spans="1:13" ht="13.15" customHeight="1" x14ac:dyDescent="0.15">
      <c r="A37" s="53" t="s">
        <v>5</v>
      </c>
      <c r="B37" s="54"/>
      <c r="C37" s="22">
        <f>SUM(C33:C36)</f>
        <v>3707</v>
      </c>
      <c r="D37" s="22">
        <f>SUM(D33:D36)</f>
        <v>3860</v>
      </c>
      <c r="E37" s="22">
        <f>SUM(E33:E36)</f>
        <v>3904</v>
      </c>
      <c r="F37" s="23">
        <f t="shared" si="1"/>
        <v>7764</v>
      </c>
      <c r="G37" s="58" t="s">
        <v>6</v>
      </c>
      <c r="H37" s="59"/>
      <c r="I37" s="37">
        <f>C13+C21+C27+C32+C37+C44+I13+I19+I23+I28+I35</f>
        <v>96446</v>
      </c>
      <c r="J37" s="37">
        <f>D13+D21+D27+D32+D37+D44+J13+J19+J23+J28+J35</f>
        <v>92944</v>
      </c>
      <c r="K37" s="37">
        <f>E13+E21+E27+E32+E37+E44+K13+K19+K23+K28+K35</f>
        <v>97477</v>
      </c>
      <c r="L37" s="38">
        <f>SUM(J37:K37)</f>
        <v>190421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1030</v>
      </c>
      <c r="D38" s="7">
        <v>1054</v>
      </c>
      <c r="E38" s="7">
        <v>1068</v>
      </c>
      <c r="F38" s="20">
        <f t="shared" si="1"/>
        <v>2122</v>
      </c>
      <c r="G38" s="60"/>
      <c r="H38" s="61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760</v>
      </c>
      <c r="D39" s="7">
        <v>754</v>
      </c>
      <c r="E39" s="7">
        <v>811</v>
      </c>
      <c r="F39" s="20">
        <f t="shared" si="1"/>
        <v>1565</v>
      </c>
      <c r="G39" s="62" t="s">
        <v>29</v>
      </c>
      <c r="H39" s="57"/>
      <c r="I39" s="7">
        <f>'0801'!I37-'0701'!I37</f>
        <v>-137</v>
      </c>
      <c r="J39" s="7">
        <f>'0801'!J37-'0701'!J37</f>
        <v>-108</v>
      </c>
      <c r="K39" s="7">
        <f>'0801'!K37-'0701'!K37</f>
        <v>-83</v>
      </c>
      <c r="L39" s="39">
        <f>SUM(J39:K39)</f>
        <v>-191</v>
      </c>
      <c r="M39" s="32"/>
    </row>
    <row r="40" spans="1:13" ht="13.15" customHeight="1" x14ac:dyDescent="0.15">
      <c r="A40" s="13"/>
      <c r="B40" s="6" t="s">
        <v>10</v>
      </c>
      <c r="C40" s="7">
        <v>1045</v>
      </c>
      <c r="D40" s="7">
        <v>1039</v>
      </c>
      <c r="E40" s="7">
        <v>1037</v>
      </c>
      <c r="F40" s="20">
        <f t="shared" si="1"/>
        <v>2076</v>
      </c>
      <c r="G40" s="62"/>
      <c r="H40" s="63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1651</v>
      </c>
      <c r="D41" s="7">
        <v>1581</v>
      </c>
      <c r="E41" s="7">
        <v>1716</v>
      </c>
      <c r="F41" s="20">
        <f t="shared" si="1"/>
        <v>3297</v>
      </c>
      <c r="G41" s="62" t="s">
        <v>28</v>
      </c>
      <c r="H41" s="63"/>
      <c r="I41" s="7">
        <f>I37-96541</f>
        <v>-95</v>
      </c>
      <c r="J41" s="7">
        <f>J37-93281</f>
        <v>-337</v>
      </c>
      <c r="K41" s="7">
        <f>K37-97723</f>
        <v>-246</v>
      </c>
      <c r="L41" s="39">
        <f>SUM(J41:K41)</f>
        <v>-583</v>
      </c>
      <c r="M41" s="31"/>
    </row>
    <row r="42" spans="1:13" ht="13.15" customHeight="1" x14ac:dyDescent="0.15">
      <c r="A42" s="13"/>
      <c r="B42" s="6" t="s">
        <v>12</v>
      </c>
      <c r="C42" s="7">
        <v>1373</v>
      </c>
      <c r="D42" s="7">
        <v>1231</v>
      </c>
      <c r="E42" s="7">
        <v>1305</v>
      </c>
      <c r="F42" s="20">
        <f t="shared" si="1"/>
        <v>2536</v>
      </c>
      <c r="G42" s="56"/>
      <c r="H42" s="57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2608</v>
      </c>
      <c r="D43" s="7">
        <v>2236</v>
      </c>
      <c r="E43" s="7">
        <v>2158</v>
      </c>
      <c r="F43" s="20">
        <f t="shared" si="1"/>
        <v>4394</v>
      </c>
      <c r="G43" s="56"/>
      <c r="H43" s="57"/>
      <c r="I43" s="7"/>
      <c r="J43" s="7"/>
      <c r="K43" s="7"/>
      <c r="L43" s="14"/>
      <c r="M43" s="33"/>
    </row>
    <row r="44" spans="1:13" ht="13.15" customHeight="1" thickBot="1" x14ac:dyDescent="0.2">
      <c r="A44" s="64" t="s">
        <v>5</v>
      </c>
      <c r="B44" s="65"/>
      <c r="C44" s="25">
        <f>SUM(C38:C43)</f>
        <v>8467</v>
      </c>
      <c r="D44" s="25">
        <f>SUM(D38:D43)</f>
        <v>7895</v>
      </c>
      <c r="E44" s="25">
        <f>SUM(E38:E43)</f>
        <v>8095</v>
      </c>
      <c r="F44" s="26">
        <f t="shared" si="1"/>
        <v>15990</v>
      </c>
      <c r="G44" s="66"/>
      <c r="H44" s="67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7:L34 L4:L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51"/>
  <sheetViews>
    <sheetView view="pageBreakPreview" topLeftCell="A22" zoomScaleNormal="70" zoomScaleSheetLayoutView="100" workbookViewId="0">
      <selection activeCell="K39" sqref="K39"/>
    </sheetView>
  </sheetViews>
  <sheetFormatPr defaultColWidth="9.140625"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2" t="s">
        <v>35</v>
      </c>
      <c r="L1" s="43"/>
    </row>
    <row r="2" spans="1:15" ht="12.75" thickTop="1" x14ac:dyDescent="0.15">
      <c r="A2" s="44" t="s">
        <v>0</v>
      </c>
      <c r="B2" s="45"/>
      <c r="C2" s="48" t="s">
        <v>7</v>
      </c>
      <c r="D2" s="49"/>
      <c r="E2" s="49"/>
      <c r="F2" s="49"/>
      <c r="G2" s="50" t="s">
        <v>0</v>
      </c>
      <c r="H2" s="45"/>
      <c r="I2" s="48" t="s">
        <v>7</v>
      </c>
      <c r="J2" s="49"/>
      <c r="K2" s="49"/>
      <c r="L2" s="52"/>
      <c r="M2" s="29"/>
    </row>
    <row r="3" spans="1:15" ht="12.75" thickBot="1" x14ac:dyDescent="0.2">
      <c r="A3" s="46"/>
      <c r="B3" s="47"/>
      <c r="C3" s="9" t="s">
        <v>1</v>
      </c>
      <c r="D3" s="9" t="s">
        <v>2</v>
      </c>
      <c r="E3" s="9" t="s">
        <v>3</v>
      </c>
      <c r="F3" s="10" t="s">
        <v>20</v>
      </c>
      <c r="G3" s="51"/>
      <c r="H3" s="47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1618</v>
      </c>
      <c r="D4" s="35">
        <v>1462</v>
      </c>
      <c r="E4" s="35">
        <v>1532</v>
      </c>
      <c r="F4" s="17">
        <f>SUM(D4:E4)</f>
        <v>2994</v>
      </c>
      <c r="G4" s="40" t="s">
        <v>18</v>
      </c>
      <c r="H4" s="27" t="s">
        <v>8</v>
      </c>
      <c r="I4" s="35">
        <v>1878</v>
      </c>
      <c r="J4" s="35">
        <v>1592</v>
      </c>
      <c r="K4" s="35">
        <v>1595</v>
      </c>
      <c r="L4" s="21">
        <f t="shared" ref="L4:L34" si="0">SUM(J4:K4)</f>
        <v>3187</v>
      </c>
      <c r="M4" s="2"/>
    </row>
    <row r="5" spans="1:15" ht="13.15" customHeight="1" x14ac:dyDescent="0.15">
      <c r="A5" s="13"/>
      <c r="B5" s="4" t="s">
        <v>4</v>
      </c>
      <c r="C5" s="7">
        <v>1844</v>
      </c>
      <c r="D5" s="7">
        <v>1680</v>
      </c>
      <c r="E5" s="7">
        <v>1755</v>
      </c>
      <c r="F5" s="20">
        <f t="shared" ref="F5:F43" si="1">SUM(D5:E5)</f>
        <v>3435</v>
      </c>
      <c r="G5" s="5"/>
      <c r="H5" s="4" t="s">
        <v>4</v>
      </c>
      <c r="I5" s="7">
        <v>1403</v>
      </c>
      <c r="J5" s="7">
        <v>1177</v>
      </c>
      <c r="K5" s="7">
        <v>1211</v>
      </c>
      <c r="L5" s="21">
        <f t="shared" si="0"/>
        <v>2388</v>
      </c>
      <c r="M5" s="2"/>
    </row>
    <row r="6" spans="1:15" ht="13.15" customHeight="1" x14ac:dyDescent="0.15">
      <c r="A6" s="13"/>
      <c r="B6" s="4" t="s">
        <v>10</v>
      </c>
      <c r="C6" s="7">
        <v>6380</v>
      </c>
      <c r="D6" s="7">
        <v>4899</v>
      </c>
      <c r="E6" s="7">
        <v>5486</v>
      </c>
      <c r="F6" s="20">
        <f t="shared" si="1"/>
        <v>10385</v>
      </c>
      <c r="G6" s="5"/>
      <c r="H6" s="4" t="s">
        <v>10</v>
      </c>
      <c r="I6" s="7">
        <v>1080</v>
      </c>
      <c r="J6" s="7">
        <v>943</v>
      </c>
      <c r="K6" s="7">
        <v>904</v>
      </c>
      <c r="L6" s="21">
        <f t="shared" si="0"/>
        <v>1847</v>
      </c>
      <c r="M6" s="2"/>
    </row>
    <row r="7" spans="1:15" ht="13.15" customHeight="1" x14ac:dyDescent="0.15">
      <c r="A7" s="13"/>
      <c r="B7" s="4" t="s">
        <v>11</v>
      </c>
      <c r="C7" s="7">
        <v>3450</v>
      </c>
      <c r="D7" s="7">
        <v>2997</v>
      </c>
      <c r="E7" s="7">
        <v>3268</v>
      </c>
      <c r="F7" s="20">
        <f t="shared" si="1"/>
        <v>6265</v>
      </c>
      <c r="G7" s="5"/>
      <c r="H7" s="4" t="s">
        <v>11</v>
      </c>
      <c r="I7" s="7">
        <v>1693</v>
      </c>
      <c r="J7" s="7">
        <v>1608</v>
      </c>
      <c r="K7" s="7">
        <v>1591</v>
      </c>
      <c r="L7" s="21">
        <f t="shared" si="0"/>
        <v>3199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2541</v>
      </c>
      <c r="D8" s="7">
        <v>2706</v>
      </c>
      <c r="E8" s="7">
        <v>3213</v>
      </c>
      <c r="F8" s="20">
        <f t="shared" si="1"/>
        <v>5919</v>
      </c>
      <c r="G8" s="5"/>
      <c r="H8" s="4" t="s">
        <v>12</v>
      </c>
      <c r="I8" s="7">
        <v>1459</v>
      </c>
      <c r="J8" s="7">
        <v>1361</v>
      </c>
      <c r="K8" s="7">
        <v>1354</v>
      </c>
      <c r="L8" s="21">
        <f t="shared" si="0"/>
        <v>2715</v>
      </c>
      <c r="M8" s="2"/>
    </row>
    <row r="9" spans="1:15" ht="13.15" customHeight="1" x14ac:dyDescent="0.15">
      <c r="A9" s="13"/>
      <c r="B9" s="4" t="s">
        <v>13</v>
      </c>
      <c r="C9" s="7">
        <v>2242</v>
      </c>
      <c r="D9" s="7">
        <v>2178</v>
      </c>
      <c r="E9" s="7">
        <v>2347</v>
      </c>
      <c r="F9" s="20">
        <f t="shared" si="1"/>
        <v>4525</v>
      </c>
      <c r="G9" s="5"/>
      <c r="H9" s="4" t="s">
        <v>13</v>
      </c>
      <c r="I9" s="7">
        <v>1558</v>
      </c>
      <c r="J9" s="7">
        <v>1424</v>
      </c>
      <c r="K9" s="7">
        <v>1586</v>
      </c>
      <c r="L9" s="21">
        <f t="shared" si="0"/>
        <v>3010</v>
      </c>
      <c r="M9" s="2"/>
    </row>
    <row r="10" spans="1:15" ht="13.15" customHeight="1" x14ac:dyDescent="0.15">
      <c r="A10" s="13"/>
      <c r="B10" s="4" t="s">
        <v>14</v>
      </c>
      <c r="C10" s="7">
        <v>2437</v>
      </c>
      <c r="D10" s="7">
        <v>2446</v>
      </c>
      <c r="E10" s="7">
        <v>2741</v>
      </c>
      <c r="F10" s="20">
        <f t="shared" si="1"/>
        <v>5187</v>
      </c>
      <c r="G10" s="5"/>
      <c r="H10" s="4" t="s">
        <v>14</v>
      </c>
      <c r="I10" s="7">
        <v>1450</v>
      </c>
      <c r="J10" s="7">
        <v>1436</v>
      </c>
      <c r="K10" s="7">
        <v>1511</v>
      </c>
      <c r="L10" s="21">
        <f t="shared" si="0"/>
        <v>2947</v>
      </c>
      <c r="M10" s="2"/>
    </row>
    <row r="11" spans="1:15" ht="13.15" customHeight="1" x14ac:dyDescent="0.15">
      <c r="A11" s="13"/>
      <c r="B11" s="4" t="s">
        <v>15</v>
      </c>
      <c r="C11" s="7">
        <v>1590</v>
      </c>
      <c r="D11" s="7">
        <v>1727</v>
      </c>
      <c r="E11" s="7">
        <v>1906</v>
      </c>
      <c r="F11" s="20">
        <f t="shared" si="1"/>
        <v>3633</v>
      </c>
      <c r="G11" s="5"/>
      <c r="H11" s="4" t="s">
        <v>15</v>
      </c>
      <c r="I11" s="7">
        <v>1632</v>
      </c>
      <c r="J11" s="7">
        <v>1687</v>
      </c>
      <c r="K11" s="7">
        <v>1800</v>
      </c>
      <c r="L11" s="21">
        <f t="shared" si="0"/>
        <v>3487</v>
      </c>
      <c r="M11" s="2"/>
    </row>
    <row r="12" spans="1:15" ht="13.15" customHeight="1" x14ac:dyDescent="0.15">
      <c r="A12" s="13"/>
      <c r="B12" s="4" t="s">
        <v>16</v>
      </c>
      <c r="C12" s="7">
        <v>1981</v>
      </c>
      <c r="D12" s="7">
        <v>2307</v>
      </c>
      <c r="E12" s="7">
        <v>2431</v>
      </c>
      <c r="F12" s="20">
        <f t="shared" si="1"/>
        <v>4738</v>
      </c>
      <c r="G12" s="5"/>
      <c r="H12" s="4" t="s">
        <v>16</v>
      </c>
      <c r="I12" s="7">
        <v>1494</v>
      </c>
      <c r="J12" s="7">
        <v>1515</v>
      </c>
      <c r="K12" s="7">
        <v>1599</v>
      </c>
      <c r="L12" s="21">
        <f t="shared" si="0"/>
        <v>3114</v>
      </c>
      <c r="M12" s="2"/>
    </row>
    <row r="13" spans="1:15" ht="13.15" customHeight="1" x14ac:dyDescent="0.15">
      <c r="A13" s="53" t="s">
        <v>5</v>
      </c>
      <c r="B13" s="54"/>
      <c r="C13" s="22">
        <f>SUM(C4:C12)</f>
        <v>24083</v>
      </c>
      <c r="D13" s="22">
        <f t="shared" ref="D13:E13" si="2">SUM(D4:D12)</f>
        <v>22402</v>
      </c>
      <c r="E13" s="22">
        <f t="shared" si="2"/>
        <v>24679</v>
      </c>
      <c r="F13" s="23">
        <f>SUM(D13:E13)</f>
        <v>47081</v>
      </c>
      <c r="G13" s="55" t="s">
        <v>5</v>
      </c>
      <c r="H13" s="54"/>
      <c r="I13" s="22">
        <f>SUM(I4:I12)</f>
        <v>13647</v>
      </c>
      <c r="J13" s="22">
        <f>SUM(J4:J12)</f>
        <v>12743</v>
      </c>
      <c r="K13" s="22">
        <f>SUM(K4:K12)</f>
        <v>13151</v>
      </c>
      <c r="L13" s="24">
        <f>SUM(J13:K13)</f>
        <v>25894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1171</v>
      </c>
      <c r="D14" s="7">
        <v>1049</v>
      </c>
      <c r="E14" s="7">
        <v>1122</v>
      </c>
      <c r="F14" s="20">
        <f t="shared" si="1"/>
        <v>2171</v>
      </c>
      <c r="G14" s="3" t="s">
        <v>21</v>
      </c>
      <c r="H14" s="4" t="s">
        <v>8</v>
      </c>
      <c r="I14" s="7">
        <v>1835</v>
      </c>
      <c r="J14" s="7">
        <v>1940</v>
      </c>
      <c r="K14" s="7">
        <v>1886</v>
      </c>
      <c r="L14" s="21">
        <f t="shared" si="0"/>
        <v>3826</v>
      </c>
      <c r="M14" s="2"/>
    </row>
    <row r="15" spans="1:15" ht="13.15" customHeight="1" x14ac:dyDescent="0.15">
      <c r="A15" s="13"/>
      <c r="B15" s="6" t="s">
        <v>4</v>
      </c>
      <c r="C15" s="7">
        <v>2061</v>
      </c>
      <c r="D15" s="7">
        <v>1834</v>
      </c>
      <c r="E15" s="7">
        <v>2027</v>
      </c>
      <c r="F15" s="20">
        <f t="shared" si="1"/>
        <v>3861</v>
      </c>
      <c r="G15" s="5"/>
      <c r="H15" s="4" t="s">
        <v>4</v>
      </c>
      <c r="I15" s="7">
        <v>1150</v>
      </c>
      <c r="J15" s="7">
        <v>1221</v>
      </c>
      <c r="K15" s="7">
        <v>1319</v>
      </c>
      <c r="L15" s="21">
        <f t="shared" si="0"/>
        <v>2540</v>
      </c>
      <c r="M15" s="2"/>
    </row>
    <row r="16" spans="1:15" ht="13.15" customHeight="1" x14ac:dyDescent="0.15">
      <c r="A16" s="13"/>
      <c r="B16" s="6" t="s">
        <v>10</v>
      </c>
      <c r="C16" s="7">
        <v>1095</v>
      </c>
      <c r="D16" s="7">
        <v>1207</v>
      </c>
      <c r="E16" s="7">
        <v>1133</v>
      </c>
      <c r="F16" s="20">
        <f t="shared" si="1"/>
        <v>2340</v>
      </c>
      <c r="G16" s="5"/>
      <c r="H16" s="4" t="s">
        <v>10</v>
      </c>
      <c r="I16" s="7">
        <v>1088</v>
      </c>
      <c r="J16" s="7">
        <v>1065</v>
      </c>
      <c r="K16" s="7">
        <v>1193</v>
      </c>
      <c r="L16" s="21">
        <f t="shared" si="0"/>
        <v>2258</v>
      </c>
      <c r="M16" s="2"/>
    </row>
    <row r="17" spans="1:13" ht="13.15" customHeight="1" x14ac:dyDescent="0.15">
      <c r="A17" s="13"/>
      <c r="B17" s="6" t="s">
        <v>11</v>
      </c>
      <c r="C17" s="7">
        <v>1575</v>
      </c>
      <c r="D17" s="7">
        <v>1620</v>
      </c>
      <c r="E17" s="7">
        <v>1693</v>
      </c>
      <c r="F17" s="20">
        <f t="shared" si="1"/>
        <v>3313</v>
      </c>
      <c r="G17" s="5"/>
      <c r="H17" s="4" t="s">
        <v>11</v>
      </c>
      <c r="I17" s="7">
        <v>1528</v>
      </c>
      <c r="J17" s="7">
        <v>1587</v>
      </c>
      <c r="K17" s="7">
        <v>1590</v>
      </c>
      <c r="L17" s="21">
        <f t="shared" si="0"/>
        <v>3177</v>
      </c>
      <c r="M17" s="2"/>
    </row>
    <row r="18" spans="1:13" ht="13.15" customHeight="1" x14ac:dyDescent="0.15">
      <c r="A18" s="13"/>
      <c r="B18" s="6" t="s">
        <v>12</v>
      </c>
      <c r="C18" s="7">
        <v>1363</v>
      </c>
      <c r="D18" s="7">
        <v>1387</v>
      </c>
      <c r="E18" s="7">
        <v>1341</v>
      </c>
      <c r="F18" s="20">
        <f t="shared" si="1"/>
        <v>2728</v>
      </c>
      <c r="G18" s="5"/>
      <c r="H18" s="4" t="s">
        <v>12</v>
      </c>
      <c r="I18" s="7">
        <v>494</v>
      </c>
      <c r="J18" s="7">
        <v>443</v>
      </c>
      <c r="K18" s="7">
        <v>495</v>
      </c>
      <c r="L18" s="21">
        <f t="shared" si="0"/>
        <v>938</v>
      </c>
      <c r="M18" s="2"/>
    </row>
    <row r="19" spans="1:13" ht="13.15" customHeight="1" x14ac:dyDescent="0.15">
      <c r="A19" s="13"/>
      <c r="B19" s="6" t="s">
        <v>13</v>
      </c>
      <c r="C19" s="7">
        <v>2880</v>
      </c>
      <c r="D19" s="7">
        <v>3096</v>
      </c>
      <c r="E19" s="7">
        <v>3313</v>
      </c>
      <c r="F19" s="20">
        <f t="shared" si="1"/>
        <v>6409</v>
      </c>
      <c r="G19" s="55" t="s">
        <v>5</v>
      </c>
      <c r="H19" s="54"/>
      <c r="I19" s="22">
        <f>SUM(I14:I18)</f>
        <v>6095</v>
      </c>
      <c r="J19" s="22">
        <f>SUM(J14:J18)</f>
        <v>6256</v>
      </c>
      <c r="K19" s="22">
        <f>SUM(K14:K18)</f>
        <v>6483</v>
      </c>
      <c r="L19" s="24">
        <f>SUM(J19:K19)</f>
        <v>12739</v>
      </c>
      <c r="M19" s="31"/>
    </row>
    <row r="20" spans="1:13" ht="13.15" customHeight="1" x14ac:dyDescent="0.15">
      <c r="A20" s="13"/>
      <c r="B20" s="6" t="s">
        <v>14</v>
      </c>
      <c r="C20" s="7">
        <v>895</v>
      </c>
      <c r="D20" s="7">
        <v>947</v>
      </c>
      <c r="E20" s="7">
        <v>923</v>
      </c>
      <c r="F20" s="20">
        <f t="shared" si="1"/>
        <v>1870</v>
      </c>
      <c r="G20" s="5" t="s">
        <v>19</v>
      </c>
      <c r="H20" s="6" t="s">
        <v>8</v>
      </c>
      <c r="I20" s="7">
        <v>876</v>
      </c>
      <c r="J20" s="7">
        <v>929</v>
      </c>
      <c r="K20" s="7">
        <v>962</v>
      </c>
      <c r="L20" s="21">
        <f t="shared" si="0"/>
        <v>1891</v>
      </c>
      <c r="M20" s="2"/>
    </row>
    <row r="21" spans="1:13" ht="13.15" customHeight="1" x14ac:dyDescent="0.15">
      <c r="A21" s="53" t="s">
        <v>5</v>
      </c>
      <c r="B21" s="54"/>
      <c r="C21" s="22">
        <f>SUM(C14:C20)</f>
        <v>11040</v>
      </c>
      <c r="D21" s="22">
        <f>SUM(D14:D20)</f>
        <v>11140</v>
      </c>
      <c r="E21" s="22">
        <f>SUM(E14:E20)</f>
        <v>11552</v>
      </c>
      <c r="F21" s="23">
        <f>SUM(D21:E21)</f>
        <v>22692</v>
      </c>
      <c r="G21" s="5"/>
      <c r="H21" s="6" t="s">
        <v>4</v>
      </c>
      <c r="I21" s="7">
        <v>2071</v>
      </c>
      <c r="J21" s="7">
        <v>2158</v>
      </c>
      <c r="K21" s="7">
        <v>1899</v>
      </c>
      <c r="L21" s="21">
        <f t="shared" si="0"/>
        <v>4057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2793</v>
      </c>
      <c r="D22" s="7">
        <v>2339</v>
      </c>
      <c r="E22" s="7">
        <v>2540</v>
      </c>
      <c r="F22" s="20">
        <f t="shared" si="1"/>
        <v>4879</v>
      </c>
      <c r="G22" s="5"/>
      <c r="H22" s="6" t="s">
        <v>10</v>
      </c>
      <c r="I22" s="7">
        <v>1115</v>
      </c>
      <c r="J22" s="7">
        <v>1106</v>
      </c>
      <c r="K22" s="7">
        <v>1003</v>
      </c>
      <c r="L22" s="21">
        <f t="shared" si="0"/>
        <v>2109</v>
      </c>
      <c r="M22" s="2"/>
    </row>
    <row r="23" spans="1:13" ht="13.15" customHeight="1" x14ac:dyDescent="0.15">
      <c r="A23" s="13"/>
      <c r="B23" s="6" t="s">
        <v>4</v>
      </c>
      <c r="C23" s="7">
        <v>2018</v>
      </c>
      <c r="D23" s="7">
        <v>1589</v>
      </c>
      <c r="E23" s="7">
        <v>1731</v>
      </c>
      <c r="F23" s="20">
        <f t="shared" si="1"/>
        <v>3320</v>
      </c>
      <c r="G23" s="55" t="s">
        <v>5</v>
      </c>
      <c r="H23" s="54"/>
      <c r="I23" s="22">
        <f>SUM(I20:I22)</f>
        <v>4062</v>
      </c>
      <c r="J23" s="22">
        <f>SUM(J20:J22)</f>
        <v>4193</v>
      </c>
      <c r="K23" s="22">
        <f>SUM(K20:K22)</f>
        <v>3864</v>
      </c>
      <c r="L23" s="24">
        <f>SUM(J23:K23)</f>
        <v>8057</v>
      </c>
      <c r="M23" s="31"/>
    </row>
    <row r="24" spans="1:13" ht="13.15" customHeight="1" x14ac:dyDescent="0.15">
      <c r="A24" s="13"/>
      <c r="B24" s="6" t="s">
        <v>10</v>
      </c>
      <c r="C24" s="7">
        <v>1227</v>
      </c>
      <c r="D24" s="7">
        <v>1064</v>
      </c>
      <c r="E24" s="7">
        <v>1217</v>
      </c>
      <c r="F24" s="20">
        <f t="shared" si="1"/>
        <v>2281</v>
      </c>
      <c r="G24" s="5" t="s">
        <v>22</v>
      </c>
      <c r="H24" s="6" t="s">
        <v>8</v>
      </c>
      <c r="I24" s="7">
        <v>530</v>
      </c>
      <c r="J24" s="7">
        <v>491</v>
      </c>
      <c r="K24" s="7">
        <v>531</v>
      </c>
      <c r="L24" s="21">
        <f t="shared" si="0"/>
        <v>1022</v>
      </c>
      <c r="M24" s="2"/>
    </row>
    <row r="25" spans="1:13" ht="13.15" customHeight="1" x14ac:dyDescent="0.15">
      <c r="A25" s="13"/>
      <c r="B25" s="6" t="s">
        <v>11</v>
      </c>
      <c r="C25" s="7">
        <v>1161</v>
      </c>
      <c r="D25" s="7">
        <v>1081</v>
      </c>
      <c r="E25" s="7">
        <v>1074</v>
      </c>
      <c r="F25" s="20">
        <f t="shared" si="1"/>
        <v>2155</v>
      </c>
      <c r="G25" s="5"/>
      <c r="H25" s="6" t="s">
        <v>4</v>
      </c>
      <c r="I25" s="7">
        <v>1217</v>
      </c>
      <c r="J25" s="7">
        <v>1211</v>
      </c>
      <c r="K25" s="7">
        <v>1237</v>
      </c>
      <c r="L25" s="21">
        <f t="shared" si="0"/>
        <v>2448</v>
      </c>
      <c r="M25" s="2"/>
    </row>
    <row r="26" spans="1:13" ht="13.15" customHeight="1" x14ac:dyDescent="0.15">
      <c r="A26" s="13"/>
      <c r="B26" s="6" t="s">
        <v>12</v>
      </c>
      <c r="C26" s="7">
        <v>1754</v>
      </c>
      <c r="D26" s="7">
        <v>1656</v>
      </c>
      <c r="E26" s="7">
        <v>1695</v>
      </c>
      <c r="F26" s="20">
        <f t="shared" si="1"/>
        <v>3351</v>
      </c>
      <c r="G26" s="5"/>
      <c r="H26" s="6" t="s">
        <v>10</v>
      </c>
      <c r="I26" s="7">
        <v>1045</v>
      </c>
      <c r="J26" s="7">
        <v>1181</v>
      </c>
      <c r="K26" s="7">
        <v>1215</v>
      </c>
      <c r="L26" s="21">
        <f t="shared" si="0"/>
        <v>2396</v>
      </c>
      <c r="M26" s="2"/>
    </row>
    <row r="27" spans="1:13" ht="13.15" customHeight="1" x14ac:dyDescent="0.15">
      <c r="A27" s="53" t="s">
        <v>5</v>
      </c>
      <c r="B27" s="54"/>
      <c r="C27" s="22">
        <f>SUM(C22:C26)</f>
        <v>8953</v>
      </c>
      <c r="D27" s="22">
        <f>SUM(D22:D26)</f>
        <v>7729</v>
      </c>
      <c r="E27" s="22">
        <f>SUM(E22:E26)</f>
        <v>8257</v>
      </c>
      <c r="F27" s="23">
        <f>SUM(D27:E27)</f>
        <v>15986</v>
      </c>
      <c r="G27" s="5"/>
      <c r="H27" s="6" t="s">
        <v>11</v>
      </c>
      <c r="I27" s="7">
        <v>286</v>
      </c>
      <c r="J27" s="7">
        <v>336</v>
      </c>
      <c r="K27" s="7">
        <v>304</v>
      </c>
      <c r="L27" s="21">
        <f t="shared" si="0"/>
        <v>640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2177</v>
      </c>
      <c r="D28" s="7">
        <v>2021</v>
      </c>
      <c r="E28" s="7">
        <v>2234</v>
      </c>
      <c r="F28" s="20">
        <f t="shared" si="1"/>
        <v>4255</v>
      </c>
      <c r="G28" s="55" t="s">
        <v>5</v>
      </c>
      <c r="H28" s="54"/>
      <c r="I28" s="22">
        <f>SUM(I24:I27)</f>
        <v>3078</v>
      </c>
      <c r="J28" s="22">
        <f>SUM(J24:J27)</f>
        <v>3219</v>
      </c>
      <c r="K28" s="22">
        <f>SUM(K24:K27)</f>
        <v>3287</v>
      </c>
      <c r="L28" s="24">
        <f>SUM(J28:K28)</f>
        <v>6506</v>
      </c>
      <c r="M28" s="31"/>
    </row>
    <row r="29" spans="1:13" ht="13.15" customHeight="1" x14ac:dyDescent="0.15">
      <c r="A29" s="13"/>
      <c r="B29" s="6" t="s">
        <v>4</v>
      </c>
      <c r="C29" s="7">
        <v>1493</v>
      </c>
      <c r="D29" s="7">
        <v>1563</v>
      </c>
      <c r="E29" s="7">
        <v>1619</v>
      </c>
      <c r="F29" s="20">
        <f t="shared" si="1"/>
        <v>3182</v>
      </c>
      <c r="G29" s="5" t="s">
        <v>23</v>
      </c>
      <c r="H29" s="6" t="s">
        <v>8</v>
      </c>
      <c r="I29" s="7">
        <v>1277</v>
      </c>
      <c r="J29" s="7">
        <v>1426</v>
      </c>
      <c r="K29" s="7">
        <v>1399</v>
      </c>
      <c r="L29" s="21">
        <f t="shared" si="0"/>
        <v>2825</v>
      </c>
      <c r="M29" s="2"/>
    </row>
    <row r="30" spans="1:13" ht="13.15" customHeight="1" x14ac:dyDescent="0.15">
      <c r="A30" s="13"/>
      <c r="B30" s="6" t="s">
        <v>10</v>
      </c>
      <c r="C30" s="7">
        <v>1547</v>
      </c>
      <c r="D30" s="7">
        <v>1516</v>
      </c>
      <c r="E30" s="7">
        <v>1639</v>
      </c>
      <c r="F30" s="20">
        <f t="shared" si="1"/>
        <v>3155</v>
      </c>
      <c r="G30" s="5"/>
      <c r="H30" s="6" t="s">
        <v>4</v>
      </c>
      <c r="I30" s="7">
        <v>946</v>
      </c>
      <c r="J30" s="7">
        <v>981</v>
      </c>
      <c r="K30" s="7">
        <v>955</v>
      </c>
      <c r="L30" s="21">
        <f t="shared" si="0"/>
        <v>1936</v>
      </c>
      <c r="M30" s="2"/>
    </row>
    <row r="31" spans="1:13" ht="13.15" customHeight="1" x14ac:dyDescent="0.15">
      <c r="A31" s="13"/>
      <c r="B31" s="6" t="s">
        <v>11</v>
      </c>
      <c r="C31" s="7">
        <v>1950</v>
      </c>
      <c r="D31" s="7">
        <v>2005</v>
      </c>
      <c r="E31" s="7">
        <v>2134</v>
      </c>
      <c r="F31" s="20">
        <f t="shared" si="1"/>
        <v>4139</v>
      </c>
      <c r="G31" s="5"/>
      <c r="H31" s="6" t="s">
        <v>10</v>
      </c>
      <c r="I31" s="7">
        <v>951</v>
      </c>
      <c r="J31" s="7">
        <v>832</v>
      </c>
      <c r="K31" s="7">
        <v>928</v>
      </c>
      <c r="L31" s="21">
        <f t="shared" si="0"/>
        <v>1760</v>
      </c>
      <c r="M31" s="2"/>
    </row>
    <row r="32" spans="1:13" ht="13.15" customHeight="1" x14ac:dyDescent="0.15">
      <c r="A32" s="53" t="s">
        <v>5</v>
      </c>
      <c r="B32" s="54"/>
      <c r="C32" s="22">
        <f>SUM(C28:C31)</f>
        <v>7167</v>
      </c>
      <c r="D32" s="22">
        <f>SUM(D28:D31)</f>
        <v>7105</v>
      </c>
      <c r="E32" s="22">
        <f>SUM(E28:E31)</f>
        <v>7626</v>
      </c>
      <c r="F32" s="23">
        <f>SUM(D32:E32)</f>
        <v>14731</v>
      </c>
      <c r="G32" s="5"/>
      <c r="H32" s="6" t="s">
        <v>11</v>
      </c>
      <c r="I32" s="7">
        <v>1441</v>
      </c>
      <c r="J32" s="7">
        <v>1479</v>
      </c>
      <c r="K32" s="7">
        <v>1579</v>
      </c>
      <c r="L32" s="21">
        <f t="shared" si="0"/>
        <v>3058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746</v>
      </c>
      <c r="D33" s="7">
        <v>773</v>
      </c>
      <c r="E33" s="7">
        <v>820</v>
      </c>
      <c r="F33" s="20">
        <f t="shared" si="1"/>
        <v>1593</v>
      </c>
      <c r="G33" s="5"/>
      <c r="H33" s="6" t="s">
        <v>12</v>
      </c>
      <c r="I33" s="7">
        <v>905</v>
      </c>
      <c r="J33" s="7">
        <v>1048</v>
      </c>
      <c r="K33" s="7">
        <v>1062</v>
      </c>
      <c r="L33" s="21">
        <f t="shared" si="0"/>
        <v>2110</v>
      </c>
      <c r="M33" s="2"/>
    </row>
    <row r="34" spans="1:13" ht="13.15" customHeight="1" x14ac:dyDescent="0.15">
      <c r="A34" s="13"/>
      <c r="B34" s="6" t="s">
        <v>4</v>
      </c>
      <c r="C34" s="7">
        <v>934</v>
      </c>
      <c r="D34" s="7">
        <v>1027</v>
      </c>
      <c r="E34" s="7">
        <v>1037</v>
      </c>
      <c r="F34" s="20">
        <f t="shared" si="1"/>
        <v>2064</v>
      </c>
      <c r="G34" s="5"/>
      <c r="H34" s="6" t="s">
        <v>13</v>
      </c>
      <c r="I34" s="7">
        <v>779</v>
      </c>
      <c r="J34" s="7">
        <v>762</v>
      </c>
      <c r="K34" s="7">
        <v>757</v>
      </c>
      <c r="L34" s="21">
        <f t="shared" si="0"/>
        <v>1519</v>
      </c>
      <c r="M34" s="2"/>
    </row>
    <row r="35" spans="1:13" ht="13.15" customHeight="1" x14ac:dyDescent="0.15">
      <c r="A35" s="13"/>
      <c r="B35" s="6" t="s">
        <v>10</v>
      </c>
      <c r="C35" s="7">
        <v>956</v>
      </c>
      <c r="D35" s="7">
        <v>1046</v>
      </c>
      <c r="E35" s="7">
        <v>1020</v>
      </c>
      <c r="F35" s="20">
        <f t="shared" si="1"/>
        <v>2066</v>
      </c>
      <c r="G35" s="55" t="s">
        <v>5</v>
      </c>
      <c r="H35" s="54"/>
      <c r="I35" s="22">
        <f>SUM(I29:I34)</f>
        <v>6299</v>
      </c>
      <c r="J35" s="22">
        <f>SUM(J29:J34)</f>
        <v>6528</v>
      </c>
      <c r="K35" s="22">
        <f>SUM(K29:K34)</f>
        <v>6680</v>
      </c>
      <c r="L35" s="24">
        <f>SUM(J35:K35)</f>
        <v>13208</v>
      </c>
      <c r="M35" s="31"/>
    </row>
    <row r="36" spans="1:13" ht="13.15" customHeight="1" x14ac:dyDescent="0.15">
      <c r="A36" s="13"/>
      <c r="B36" s="6" t="s">
        <v>11</v>
      </c>
      <c r="C36" s="7">
        <v>1055</v>
      </c>
      <c r="D36" s="7">
        <v>993</v>
      </c>
      <c r="E36" s="7">
        <v>1006</v>
      </c>
      <c r="F36" s="20">
        <f t="shared" si="1"/>
        <v>1999</v>
      </c>
      <c r="G36" s="56"/>
      <c r="H36" s="57"/>
      <c r="I36" s="19"/>
      <c r="J36" s="19"/>
      <c r="K36" s="19"/>
      <c r="L36" s="21"/>
      <c r="M36" s="2"/>
    </row>
    <row r="37" spans="1:13" ht="13.15" customHeight="1" x14ac:dyDescent="0.15">
      <c r="A37" s="53" t="s">
        <v>5</v>
      </c>
      <c r="B37" s="54"/>
      <c r="C37" s="22">
        <f>SUM(C33:C36)</f>
        <v>3691</v>
      </c>
      <c r="D37" s="22">
        <f>SUM(D33:D36)</f>
        <v>3839</v>
      </c>
      <c r="E37" s="22">
        <f>SUM(E33:E36)</f>
        <v>3883</v>
      </c>
      <c r="F37" s="23">
        <f>SUM(D37:E37)</f>
        <v>7722</v>
      </c>
      <c r="G37" s="58" t="s">
        <v>6</v>
      </c>
      <c r="H37" s="59"/>
      <c r="I37" s="37">
        <f>C13+C21+C27+C32+C37+C44+I13+I19+I23+I28+I35</f>
        <v>96583</v>
      </c>
      <c r="J37" s="37">
        <f>D13+D21+D27+D32+D37+D44+J13+J19+J23+J28+J35</f>
        <v>93052</v>
      </c>
      <c r="K37" s="37">
        <f>E13+E21+E27+E32+E37+E44+K13+K19+K23+K28+K35</f>
        <v>97560</v>
      </c>
      <c r="L37" s="38">
        <f>SUM(J37:K37)</f>
        <v>190612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1031</v>
      </c>
      <c r="D38" s="7">
        <v>1051</v>
      </c>
      <c r="E38" s="7">
        <v>1065</v>
      </c>
      <c r="F38" s="20">
        <f t="shared" si="1"/>
        <v>2116</v>
      </c>
      <c r="G38" s="60"/>
      <c r="H38" s="61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761</v>
      </c>
      <c r="D39" s="7">
        <v>758</v>
      </c>
      <c r="E39" s="7">
        <v>812</v>
      </c>
      <c r="F39" s="20">
        <f t="shared" si="1"/>
        <v>1570</v>
      </c>
      <c r="G39" s="62" t="s">
        <v>29</v>
      </c>
      <c r="H39" s="57"/>
      <c r="I39" s="7">
        <f>'0701'!I37-'0601'!I37</f>
        <v>22</v>
      </c>
      <c r="J39" s="7">
        <f>'0701'!J37-'0601'!J37</f>
        <v>4</v>
      </c>
      <c r="K39" s="7">
        <f>'0701'!K37-'0601'!K37</f>
        <v>17</v>
      </c>
      <c r="L39" s="21">
        <f>SUM(J39:K39)</f>
        <v>21</v>
      </c>
      <c r="M39" s="32"/>
    </row>
    <row r="40" spans="1:13" ht="13.15" customHeight="1" x14ac:dyDescent="0.15">
      <c r="A40" s="13"/>
      <c r="B40" s="6" t="s">
        <v>10</v>
      </c>
      <c r="C40" s="7">
        <v>1044</v>
      </c>
      <c r="D40" s="7">
        <v>1042</v>
      </c>
      <c r="E40" s="7">
        <v>1037</v>
      </c>
      <c r="F40" s="20">
        <f t="shared" si="1"/>
        <v>2079</v>
      </c>
      <c r="G40" s="62"/>
      <c r="H40" s="63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1651</v>
      </c>
      <c r="D41" s="7">
        <v>1577</v>
      </c>
      <c r="E41" s="7">
        <v>1718</v>
      </c>
      <c r="F41" s="20">
        <f t="shared" si="1"/>
        <v>3295</v>
      </c>
      <c r="G41" s="62" t="s">
        <v>28</v>
      </c>
      <c r="H41" s="63"/>
      <c r="I41" s="7">
        <f>I37-96594</f>
        <v>-11</v>
      </c>
      <c r="J41" s="7">
        <f>J37-93314</f>
        <v>-262</v>
      </c>
      <c r="K41" s="7">
        <f>K37-97760</f>
        <v>-200</v>
      </c>
      <c r="L41" s="21">
        <f>SUM(J41:K41)</f>
        <v>-462</v>
      </c>
      <c r="M41" s="31"/>
    </row>
    <row r="42" spans="1:13" ht="13.15" customHeight="1" x14ac:dyDescent="0.15">
      <c r="A42" s="13"/>
      <c r="B42" s="6" t="s">
        <v>12</v>
      </c>
      <c r="C42" s="7">
        <v>1368</v>
      </c>
      <c r="D42" s="7">
        <v>1226</v>
      </c>
      <c r="E42" s="7">
        <v>1308</v>
      </c>
      <c r="F42" s="20">
        <f t="shared" si="1"/>
        <v>2534</v>
      </c>
      <c r="G42" s="56"/>
      <c r="H42" s="57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2613</v>
      </c>
      <c r="D43" s="7">
        <v>2244</v>
      </c>
      <c r="E43" s="7">
        <v>2158</v>
      </c>
      <c r="F43" s="20">
        <f t="shared" si="1"/>
        <v>4402</v>
      </c>
      <c r="G43" s="56"/>
      <c r="H43" s="57"/>
      <c r="I43" s="7"/>
      <c r="J43" s="7"/>
      <c r="K43" s="7"/>
      <c r="L43" s="14"/>
      <c r="M43" s="33"/>
    </row>
    <row r="44" spans="1:13" ht="13.15" customHeight="1" thickBot="1" x14ac:dyDescent="0.2">
      <c r="A44" s="64" t="s">
        <v>5</v>
      </c>
      <c r="B44" s="65"/>
      <c r="C44" s="25">
        <f>SUM(C38:C43)</f>
        <v>8468</v>
      </c>
      <c r="D44" s="25">
        <f>SUM(D38:D43)</f>
        <v>7898</v>
      </c>
      <c r="E44" s="25">
        <f>SUM(E38:E43)</f>
        <v>8098</v>
      </c>
      <c r="F44" s="26">
        <f>SUM(D44:E44)</f>
        <v>15996</v>
      </c>
      <c r="G44" s="66"/>
      <c r="H44" s="67"/>
      <c r="I44" s="15"/>
      <c r="J44" s="15"/>
      <c r="K44" s="15"/>
      <c r="L44" s="16"/>
      <c r="M44" s="32"/>
    </row>
    <row r="45" spans="1:13" ht="12.75" thickTop="1" x14ac:dyDescent="0.15"/>
    <row r="48" spans="1:13" x14ac:dyDescent="0.15">
      <c r="H48" s="34"/>
    </row>
    <row r="51" spans="8:8" x14ac:dyDescent="0.15">
      <c r="H51" s="34"/>
    </row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13 L13 F21 F27 F32 F37 F44 L19 L23 L28 L35:L38 L40 L4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50"/>
  <sheetViews>
    <sheetView view="pageBreakPreview" topLeftCell="A22" zoomScaleNormal="100" zoomScaleSheetLayoutView="100" workbookViewId="0">
      <selection activeCell="I41" sqref="I41:K41"/>
    </sheetView>
  </sheetViews>
  <sheetFormatPr defaultColWidth="9.140625"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2" t="s">
        <v>36</v>
      </c>
      <c r="L1" s="43"/>
    </row>
    <row r="2" spans="1:15" ht="12.75" thickTop="1" x14ac:dyDescent="0.15">
      <c r="A2" s="44" t="s">
        <v>0</v>
      </c>
      <c r="B2" s="45"/>
      <c r="C2" s="48" t="s">
        <v>7</v>
      </c>
      <c r="D2" s="49"/>
      <c r="E2" s="49"/>
      <c r="F2" s="49"/>
      <c r="G2" s="50" t="s">
        <v>0</v>
      </c>
      <c r="H2" s="45"/>
      <c r="I2" s="48" t="s">
        <v>7</v>
      </c>
      <c r="J2" s="49"/>
      <c r="K2" s="49"/>
      <c r="L2" s="52"/>
      <c r="M2" s="29"/>
    </row>
    <row r="3" spans="1:15" ht="12.75" thickBot="1" x14ac:dyDescent="0.2">
      <c r="A3" s="46"/>
      <c r="B3" s="47"/>
      <c r="C3" s="9" t="s">
        <v>1</v>
      </c>
      <c r="D3" s="9" t="s">
        <v>2</v>
      </c>
      <c r="E3" s="9" t="s">
        <v>3</v>
      </c>
      <c r="F3" s="10" t="s">
        <v>20</v>
      </c>
      <c r="G3" s="51"/>
      <c r="H3" s="47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1618</v>
      </c>
      <c r="D4" s="35">
        <v>1467</v>
      </c>
      <c r="E4" s="35">
        <v>1535</v>
      </c>
      <c r="F4" s="17">
        <f>SUM(D4:E4)</f>
        <v>3002</v>
      </c>
      <c r="G4" s="40" t="s">
        <v>18</v>
      </c>
      <c r="H4" s="27" t="s">
        <v>8</v>
      </c>
      <c r="I4" s="35">
        <v>1875</v>
      </c>
      <c r="J4" s="35">
        <v>1597</v>
      </c>
      <c r="K4" s="35">
        <v>1591</v>
      </c>
      <c r="L4" s="18">
        <f t="shared" ref="L4:L35" si="0">SUM(J4:K4)</f>
        <v>3188</v>
      </c>
      <c r="M4" s="2"/>
    </row>
    <row r="5" spans="1:15" ht="13.15" customHeight="1" x14ac:dyDescent="0.15">
      <c r="A5" s="13"/>
      <c r="B5" s="4" t="s">
        <v>4</v>
      </c>
      <c r="C5" s="7">
        <v>1842</v>
      </c>
      <c r="D5" s="7">
        <v>1678</v>
      </c>
      <c r="E5" s="7">
        <v>1747</v>
      </c>
      <c r="F5" s="20">
        <f t="shared" ref="F5:F44" si="1">SUM(D5:E5)</f>
        <v>3425</v>
      </c>
      <c r="G5" s="5"/>
      <c r="H5" s="4" t="s">
        <v>4</v>
      </c>
      <c r="I5" s="7">
        <v>1401</v>
      </c>
      <c r="J5" s="7">
        <v>1183</v>
      </c>
      <c r="K5" s="7">
        <v>1209</v>
      </c>
      <c r="L5" s="21">
        <f t="shared" si="0"/>
        <v>2392</v>
      </c>
      <c r="M5" s="2"/>
    </row>
    <row r="6" spans="1:15" ht="13.15" customHeight="1" x14ac:dyDescent="0.15">
      <c r="A6" s="13"/>
      <c r="B6" s="4" t="s">
        <v>10</v>
      </c>
      <c r="C6" s="7">
        <v>6398</v>
      </c>
      <c r="D6" s="7">
        <v>4911</v>
      </c>
      <c r="E6" s="7">
        <v>5499</v>
      </c>
      <c r="F6" s="20">
        <f t="shared" si="1"/>
        <v>10410</v>
      </c>
      <c r="G6" s="5"/>
      <c r="H6" s="4" t="s">
        <v>10</v>
      </c>
      <c r="I6" s="7">
        <v>1075</v>
      </c>
      <c r="J6" s="7">
        <v>942</v>
      </c>
      <c r="K6" s="7">
        <v>900</v>
      </c>
      <c r="L6" s="21">
        <f t="shared" si="0"/>
        <v>1842</v>
      </c>
      <c r="M6" s="2"/>
    </row>
    <row r="7" spans="1:15" ht="13.15" customHeight="1" x14ac:dyDescent="0.15">
      <c r="A7" s="13"/>
      <c r="B7" s="4" t="s">
        <v>11</v>
      </c>
      <c r="C7" s="7">
        <v>3434</v>
      </c>
      <c r="D7" s="7">
        <v>2977</v>
      </c>
      <c r="E7" s="7">
        <v>3263</v>
      </c>
      <c r="F7" s="20">
        <f t="shared" si="1"/>
        <v>6240</v>
      </c>
      <c r="G7" s="5"/>
      <c r="H7" s="4" t="s">
        <v>11</v>
      </c>
      <c r="I7" s="7">
        <v>1709</v>
      </c>
      <c r="J7" s="7">
        <v>1628</v>
      </c>
      <c r="K7" s="7">
        <v>1601</v>
      </c>
      <c r="L7" s="21">
        <f t="shared" si="0"/>
        <v>3229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2537</v>
      </c>
      <c r="D8" s="7">
        <v>2703</v>
      </c>
      <c r="E8" s="7">
        <v>3209</v>
      </c>
      <c r="F8" s="20">
        <f t="shared" si="1"/>
        <v>5912</v>
      </c>
      <c r="G8" s="5"/>
      <c r="H8" s="4" t="s">
        <v>12</v>
      </c>
      <c r="I8" s="7">
        <v>1452</v>
      </c>
      <c r="J8" s="7">
        <v>1352</v>
      </c>
      <c r="K8" s="7">
        <v>1348</v>
      </c>
      <c r="L8" s="21">
        <f t="shared" si="0"/>
        <v>2700</v>
      </c>
      <c r="M8" s="2"/>
    </row>
    <row r="9" spans="1:15" ht="13.15" customHeight="1" x14ac:dyDescent="0.15">
      <c r="A9" s="13"/>
      <c r="B9" s="4" t="s">
        <v>13</v>
      </c>
      <c r="C9" s="7">
        <v>2248</v>
      </c>
      <c r="D9" s="7">
        <v>2178</v>
      </c>
      <c r="E9" s="7">
        <v>2346</v>
      </c>
      <c r="F9" s="20">
        <f t="shared" si="1"/>
        <v>4524</v>
      </c>
      <c r="G9" s="5"/>
      <c r="H9" s="4" t="s">
        <v>13</v>
      </c>
      <c r="I9" s="7">
        <v>1566</v>
      </c>
      <c r="J9" s="7">
        <v>1428</v>
      </c>
      <c r="K9" s="7">
        <v>1590</v>
      </c>
      <c r="L9" s="21">
        <f t="shared" si="0"/>
        <v>3018</v>
      </c>
      <c r="M9" s="2"/>
    </row>
    <row r="10" spans="1:15" ht="13.15" customHeight="1" x14ac:dyDescent="0.15">
      <c r="A10" s="13"/>
      <c r="B10" s="4" t="s">
        <v>14</v>
      </c>
      <c r="C10" s="7">
        <v>2438</v>
      </c>
      <c r="D10" s="7">
        <v>2443</v>
      </c>
      <c r="E10" s="7">
        <v>2745</v>
      </c>
      <c r="F10" s="20">
        <f t="shared" si="1"/>
        <v>5188</v>
      </c>
      <c r="G10" s="5"/>
      <c r="H10" s="4" t="s">
        <v>14</v>
      </c>
      <c r="I10" s="7">
        <v>1451</v>
      </c>
      <c r="J10" s="7">
        <v>1433</v>
      </c>
      <c r="K10" s="7">
        <v>1512</v>
      </c>
      <c r="L10" s="21">
        <f t="shared" si="0"/>
        <v>2945</v>
      </c>
      <c r="M10" s="2"/>
    </row>
    <row r="11" spans="1:15" ht="13.15" customHeight="1" x14ac:dyDescent="0.15">
      <c r="A11" s="13"/>
      <c r="B11" s="4" t="s">
        <v>15</v>
      </c>
      <c r="C11" s="7">
        <v>1594</v>
      </c>
      <c r="D11" s="7">
        <v>1731</v>
      </c>
      <c r="E11" s="7">
        <v>1907</v>
      </c>
      <c r="F11" s="20">
        <f t="shared" si="1"/>
        <v>3638</v>
      </c>
      <c r="G11" s="5"/>
      <c r="H11" s="4" t="s">
        <v>15</v>
      </c>
      <c r="I11" s="7">
        <v>1627</v>
      </c>
      <c r="J11" s="7">
        <v>1681</v>
      </c>
      <c r="K11" s="7">
        <v>1799</v>
      </c>
      <c r="L11" s="21">
        <f t="shared" si="0"/>
        <v>3480</v>
      </c>
      <c r="M11" s="2"/>
    </row>
    <row r="12" spans="1:15" ht="13.15" customHeight="1" x14ac:dyDescent="0.15">
      <c r="A12" s="13"/>
      <c r="B12" s="4" t="s">
        <v>16</v>
      </c>
      <c r="C12" s="7">
        <v>1986</v>
      </c>
      <c r="D12" s="7">
        <v>2311</v>
      </c>
      <c r="E12" s="7">
        <v>2439</v>
      </c>
      <c r="F12" s="20">
        <f t="shared" si="1"/>
        <v>4750</v>
      </c>
      <c r="G12" s="5"/>
      <c r="H12" s="4" t="s">
        <v>16</v>
      </c>
      <c r="I12" s="7">
        <v>1490</v>
      </c>
      <c r="J12" s="7">
        <v>1508</v>
      </c>
      <c r="K12" s="7">
        <v>1595</v>
      </c>
      <c r="L12" s="21">
        <f t="shared" si="0"/>
        <v>3103</v>
      </c>
      <c r="M12" s="2"/>
    </row>
    <row r="13" spans="1:15" ht="13.15" customHeight="1" x14ac:dyDescent="0.15">
      <c r="A13" s="53" t="s">
        <v>5</v>
      </c>
      <c r="B13" s="54"/>
      <c r="C13" s="22">
        <f>SUM(C4:C12)</f>
        <v>24095</v>
      </c>
      <c r="D13" s="22">
        <f>SUM(D4:D12)</f>
        <v>22399</v>
      </c>
      <c r="E13" s="22">
        <f>SUM(E4:E12)</f>
        <v>24690</v>
      </c>
      <c r="F13" s="23">
        <f t="shared" si="1"/>
        <v>47089</v>
      </c>
      <c r="G13" s="55" t="s">
        <v>5</v>
      </c>
      <c r="H13" s="54"/>
      <c r="I13" s="22">
        <f>SUM(I4:I12)</f>
        <v>13646</v>
      </c>
      <c r="J13" s="22">
        <f>SUM(J4:J12)</f>
        <v>12752</v>
      </c>
      <c r="K13" s="22">
        <f>SUM(K4:K12)</f>
        <v>13145</v>
      </c>
      <c r="L13" s="24">
        <f t="shared" si="0"/>
        <v>25897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1169</v>
      </c>
      <c r="D14" s="7">
        <v>1051</v>
      </c>
      <c r="E14" s="7">
        <v>1116</v>
      </c>
      <c r="F14" s="20">
        <f t="shared" si="1"/>
        <v>2167</v>
      </c>
      <c r="G14" s="3" t="s">
        <v>21</v>
      </c>
      <c r="H14" s="4" t="s">
        <v>8</v>
      </c>
      <c r="I14" s="7">
        <v>1833</v>
      </c>
      <c r="J14" s="7">
        <v>1943</v>
      </c>
      <c r="K14" s="7">
        <v>1886</v>
      </c>
      <c r="L14" s="21">
        <f t="shared" si="0"/>
        <v>3829</v>
      </c>
      <c r="M14" s="2"/>
    </row>
    <row r="15" spans="1:15" ht="13.15" customHeight="1" x14ac:dyDescent="0.15">
      <c r="A15" s="13"/>
      <c r="B15" s="6" t="s">
        <v>4</v>
      </c>
      <c r="C15" s="7">
        <v>2061</v>
      </c>
      <c r="D15" s="7">
        <v>1833</v>
      </c>
      <c r="E15" s="7">
        <v>2020</v>
      </c>
      <c r="F15" s="20">
        <f t="shared" si="1"/>
        <v>3853</v>
      </c>
      <c r="G15" s="5"/>
      <c r="H15" s="4" t="s">
        <v>4</v>
      </c>
      <c r="I15" s="7">
        <v>1151</v>
      </c>
      <c r="J15" s="7">
        <v>1227</v>
      </c>
      <c r="K15" s="7">
        <v>1320</v>
      </c>
      <c r="L15" s="21">
        <f t="shared" si="0"/>
        <v>2547</v>
      </c>
      <c r="M15" s="2"/>
    </row>
    <row r="16" spans="1:15" ht="13.15" customHeight="1" x14ac:dyDescent="0.15">
      <c r="A16" s="13"/>
      <c r="B16" s="6" t="s">
        <v>10</v>
      </c>
      <c r="C16" s="7">
        <v>1096</v>
      </c>
      <c r="D16" s="7">
        <v>1207</v>
      </c>
      <c r="E16" s="7">
        <v>1132</v>
      </c>
      <c r="F16" s="20">
        <f t="shared" si="1"/>
        <v>2339</v>
      </c>
      <c r="G16" s="5"/>
      <c r="H16" s="4" t="s">
        <v>10</v>
      </c>
      <c r="I16" s="7">
        <v>1083</v>
      </c>
      <c r="J16" s="7">
        <v>1063</v>
      </c>
      <c r="K16" s="7">
        <v>1189</v>
      </c>
      <c r="L16" s="21">
        <f t="shared" si="0"/>
        <v>2252</v>
      </c>
      <c r="M16" s="2"/>
    </row>
    <row r="17" spans="1:13" ht="13.15" customHeight="1" x14ac:dyDescent="0.15">
      <c r="A17" s="13"/>
      <c r="B17" s="6" t="s">
        <v>11</v>
      </c>
      <c r="C17" s="7">
        <v>1578</v>
      </c>
      <c r="D17" s="7">
        <v>1616</v>
      </c>
      <c r="E17" s="7">
        <v>1699</v>
      </c>
      <c r="F17" s="20">
        <f t="shared" si="1"/>
        <v>3315</v>
      </c>
      <c r="G17" s="5"/>
      <c r="H17" s="4" t="s">
        <v>11</v>
      </c>
      <c r="I17" s="7">
        <v>1527</v>
      </c>
      <c r="J17" s="7">
        <v>1588</v>
      </c>
      <c r="K17" s="7">
        <v>1589</v>
      </c>
      <c r="L17" s="21">
        <f t="shared" si="0"/>
        <v>3177</v>
      </c>
      <c r="M17" s="2"/>
    </row>
    <row r="18" spans="1:13" ht="13.15" customHeight="1" x14ac:dyDescent="0.15">
      <c r="A18" s="13"/>
      <c r="B18" s="6" t="s">
        <v>12</v>
      </c>
      <c r="C18" s="7">
        <v>1354</v>
      </c>
      <c r="D18" s="7">
        <v>1375</v>
      </c>
      <c r="E18" s="7">
        <v>1341</v>
      </c>
      <c r="F18" s="20">
        <f t="shared" si="1"/>
        <v>2716</v>
      </c>
      <c r="G18" s="5"/>
      <c r="H18" s="4" t="s">
        <v>12</v>
      </c>
      <c r="I18" s="7">
        <v>495</v>
      </c>
      <c r="J18" s="7">
        <v>442</v>
      </c>
      <c r="K18" s="7">
        <v>496</v>
      </c>
      <c r="L18" s="21">
        <f t="shared" si="0"/>
        <v>938</v>
      </c>
      <c r="M18" s="2"/>
    </row>
    <row r="19" spans="1:13" ht="13.15" customHeight="1" x14ac:dyDescent="0.15">
      <c r="A19" s="13"/>
      <c r="B19" s="6" t="s">
        <v>13</v>
      </c>
      <c r="C19" s="7">
        <v>2878</v>
      </c>
      <c r="D19" s="7">
        <v>3095</v>
      </c>
      <c r="E19" s="7">
        <v>3304</v>
      </c>
      <c r="F19" s="20">
        <f t="shared" si="1"/>
        <v>6399</v>
      </c>
      <c r="G19" s="55" t="s">
        <v>5</v>
      </c>
      <c r="H19" s="54"/>
      <c r="I19" s="22">
        <f>SUM(I14:I18)</f>
        <v>6089</v>
      </c>
      <c r="J19" s="22">
        <f>SUM(J14:J18)</f>
        <v>6263</v>
      </c>
      <c r="K19" s="22">
        <f>SUM(K14:K18)</f>
        <v>6480</v>
      </c>
      <c r="L19" s="24">
        <f t="shared" si="0"/>
        <v>12743</v>
      </c>
      <c r="M19" s="31"/>
    </row>
    <row r="20" spans="1:13" ht="13.15" customHeight="1" x14ac:dyDescent="0.15">
      <c r="A20" s="13"/>
      <c r="B20" s="6" t="s">
        <v>14</v>
      </c>
      <c r="C20" s="7">
        <v>880</v>
      </c>
      <c r="D20" s="7">
        <v>934</v>
      </c>
      <c r="E20" s="7">
        <v>911</v>
      </c>
      <c r="F20" s="20">
        <f t="shared" si="1"/>
        <v>1845</v>
      </c>
      <c r="G20" s="5" t="s">
        <v>19</v>
      </c>
      <c r="H20" s="6" t="s">
        <v>8</v>
      </c>
      <c r="I20" s="7">
        <v>877</v>
      </c>
      <c r="J20" s="7">
        <v>928</v>
      </c>
      <c r="K20" s="7">
        <v>963</v>
      </c>
      <c r="L20" s="21">
        <f t="shared" si="0"/>
        <v>1891</v>
      </c>
      <c r="M20" s="2"/>
    </row>
    <row r="21" spans="1:13" ht="13.15" customHeight="1" x14ac:dyDescent="0.15">
      <c r="A21" s="53" t="s">
        <v>5</v>
      </c>
      <c r="B21" s="54"/>
      <c r="C21" s="22">
        <f>SUM(C14:C20)</f>
        <v>11016</v>
      </c>
      <c r="D21" s="22">
        <f>SUM(D14:D20)</f>
        <v>11111</v>
      </c>
      <c r="E21" s="22">
        <f>SUM(E14:E20)</f>
        <v>11523</v>
      </c>
      <c r="F21" s="23">
        <f t="shared" si="1"/>
        <v>22634</v>
      </c>
      <c r="G21" s="5"/>
      <c r="H21" s="6" t="s">
        <v>4</v>
      </c>
      <c r="I21" s="7">
        <v>2081</v>
      </c>
      <c r="J21" s="7">
        <v>2168</v>
      </c>
      <c r="K21" s="7">
        <v>1896</v>
      </c>
      <c r="L21" s="21">
        <f t="shared" si="0"/>
        <v>4064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2784</v>
      </c>
      <c r="D22" s="7">
        <v>2333</v>
      </c>
      <c r="E22" s="7">
        <v>2539</v>
      </c>
      <c r="F22" s="20">
        <f t="shared" si="1"/>
        <v>4872</v>
      </c>
      <c r="G22" s="5"/>
      <c r="H22" s="6" t="s">
        <v>10</v>
      </c>
      <c r="I22" s="7">
        <v>1119</v>
      </c>
      <c r="J22" s="7">
        <v>1106</v>
      </c>
      <c r="K22" s="7">
        <v>1007</v>
      </c>
      <c r="L22" s="21">
        <f t="shared" si="0"/>
        <v>2113</v>
      </c>
      <c r="M22" s="2"/>
    </row>
    <row r="23" spans="1:13" ht="13.15" customHeight="1" x14ac:dyDescent="0.15">
      <c r="A23" s="13"/>
      <c r="B23" s="6" t="s">
        <v>4</v>
      </c>
      <c r="C23" s="7">
        <v>2008</v>
      </c>
      <c r="D23" s="7">
        <v>1578</v>
      </c>
      <c r="E23" s="7">
        <v>1728</v>
      </c>
      <c r="F23" s="20">
        <f t="shared" si="1"/>
        <v>3306</v>
      </c>
      <c r="G23" s="55" t="s">
        <v>5</v>
      </c>
      <c r="H23" s="54"/>
      <c r="I23" s="22">
        <f>SUM(I20:I22)</f>
        <v>4077</v>
      </c>
      <c r="J23" s="22">
        <f>SUM(J20:J22)</f>
        <v>4202</v>
      </c>
      <c r="K23" s="22">
        <f>SUM(K20:K22)</f>
        <v>3866</v>
      </c>
      <c r="L23" s="24">
        <f t="shared" si="0"/>
        <v>8068</v>
      </c>
      <c r="M23" s="31"/>
    </row>
    <row r="24" spans="1:13" ht="13.15" customHeight="1" x14ac:dyDescent="0.15">
      <c r="A24" s="13"/>
      <c r="B24" s="6" t="s">
        <v>10</v>
      </c>
      <c r="C24" s="7">
        <v>1226</v>
      </c>
      <c r="D24" s="7">
        <v>1067</v>
      </c>
      <c r="E24" s="7">
        <v>1217</v>
      </c>
      <c r="F24" s="20">
        <f t="shared" si="1"/>
        <v>2284</v>
      </c>
      <c r="G24" s="5" t="s">
        <v>22</v>
      </c>
      <c r="H24" s="6" t="s">
        <v>8</v>
      </c>
      <c r="I24" s="7">
        <v>525</v>
      </c>
      <c r="J24" s="7">
        <v>489</v>
      </c>
      <c r="K24" s="7">
        <v>527</v>
      </c>
      <c r="L24" s="21">
        <f t="shared" si="0"/>
        <v>1016</v>
      </c>
      <c r="M24" s="2"/>
    </row>
    <row r="25" spans="1:13" ht="13.15" customHeight="1" x14ac:dyDescent="0.15">
      <c r="A25" s="13"/>
      <c r="B25" s="6" t="s">
        <v>11</v>
      </c>
      <c r="C25" s="7">
        <v>1165</v>
      </c>
      <c r="D25" s="7">
        <v>1085</v>
      </c>
      <c r="E25" s="7">
        <v>1075</v>
      </c>
      <c r="F25" s="20">
        <f t="shared" si="1"/>
        <v>2160</v>
      </c>
      <c r="G25" s="5"/>
      <c r="H25" s="6" t="s">
        <v>4</v>
      </c>
      <c r="I25" s="7">
        <v>1220</v>
      </c>
      <c r="J25" s="7">
        <v>1220</v>
      </c>
      <c r="K25" s="7">
        <v>1241</v>
      </c>
      <c r="L25" s="21">
        <f t="shared" si="0"/>
        <v>2461</v>
      </c>
      <c r="M25" s="2"/>
    </row>
    <row r="26" spans="1:13" ht="13.15" customHeight="1" x14ac:dyDescent="0.15">
      <c r="A26" s="13"/>
      <c r="B26" s="6" t="s">
        <v>12</v>
      </c>
      <c r="C26" s="7">
        <v>1746</v>
      </c>
      <c r="D26" s="7">
        <v>1650</v>
      </c>
      <c r="E26" s="7">
        <v>1691</v>
      </c>
      <c r="F26" s="20">
        <f t="shared" si="1"/>
        <v>3341</v>
      </c>
      <c r="G26" s="5"/>
      <c r="H26" s="6" t="s">
        <v>10</v>
      </c>
      <c r="I26" s="7">
        <v>1046</v>
      </c>
      <c r="J26" s="7">
        <v>1181</v>
      </c>
      <c r="K26" s="7">
        <v>1213</v>
      </c>
      <c r="L26" s="21">
        <f t="shared" si="0"/>
        <v>2394</v>
      </c>
      <c r="M26" s="2"/>
    </row>
    <row r="27" spans="1:13" ht="13.15" customHeight="1" x14ac:dyDescent="0.15">
      <c r="A27" s="53" t="s">
        <v>5</v>
      </c>
      <c r="B27" s="54"/>
      <c r="C27" s="22">
        <f>SUM(C22:C26)</f>
        <v>8929</v>
      </c>
      <c r="D27" s="22">
        <f>SUM(D22:D26)</f>
        <v>7713</v>
      </c>
      <c r="E27" s="22">
        <f>SUM(E22:E26)</f>
        <v>8250</v>
      </c>
      <c r="F27" s="23">
        <f t="shared" si="1"/>
        <v>15963</v>
      </c>
      <c r="G27" s="5"/>
      <c r="H27" s="6" t="s">
        <v>11</v>
      </c>
      <c r="I27" s="7">
        <v>285</v>
      </c>
      <c r="J27" s="7">
        <v>331</v>
      </c>
      <c r="K27" s="7">
        <v>304</v>
      </c>
      <c r="L27" s="21">
        <f t="shared" si="0"/>
        <v>635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2183</v>
      </c>
      <c r="D28" s="7">
        <v>2026</v>
      </c>
      <c r="E28" s="7">
        <v>2233</v>
      </c>
      <c r="F28" s="20">
        <f t="shared" si="1"/>
        <v>4259</v>
      </c>
      <c r="G28" s="55" t="s">
        <v>5</v>
      </c>
      <c r="H28" s="54"/>
      <c r="I28" s="22">
        <f>SUM(I24:I27)</f>
        <v>3076</v>
      </c>
      <c r="J28" s="22">
        <f>SUM(J24:J27)</f>
        <v>3221</v>
      </c>
      <c r="K28" s="22">
        <f>SUM(K24:K27)</f>
        <v>3285</v>
      </c>
      <c r="L28" s="24">
        <f t="shared" si="0"/>
        <v>6506</v>
      </c>
      <c r="M28" s="31"/>
    </row>
    <row r="29" spans="1:13" ht="13.15" customHeight="1" x14ac:dyDescent="0.15">
      <c r="A29" s="13"/>
      <c r="B29" s="6" t="s">
        <v>4</v>
      </c>
      <c r="C29" s="7">
        <v>1496</v>
      </c>
      <c r="D29" s="7">
        <v>1568</v>
      </c>
      <c r="E29" s="7">
        <v>1620</v>
      </c>
      <c r="F29" s="20">
        <f t="shared" si="1"/>
        <v>3188</v>
      </c>
      <c r="G29" s="5" t="s">
        <v>23</v>
      </c>
      <c r="H29" s="6" t="s">
        <v>8</v>
      </c>
      <c r="I29" s="7">
        <v>1280</v>
      </c>
      <c r="J29" s="7">
        <v>1428</v>
      </c>
      <c r="K29" s="7">
        <v>1405</v>
      </c>
      <c r="L29" s="21">
        <f t="shared" si="0"/>
        <v>2833</v>
      </c>
      <c r="M29" s="2"/>
    </row>
    <row r="30" spans="1:13" ht="13.15" customHeight="1" x14ac:dyDescent="0.15">
      <c r="A30" s="13"/>
      <c r="B30" s="6" t="s">
        <v>10</v>
      </c>
      <c r="C30" s="7">
        <v>1543</v>
      </c>
      <c r="D30" s="7">
        <v>1514</v>
      </c>
      <c r="E30" s="7">
        <v>1640</v>
      </c>
      <c r="F30" s="20">
        <f t="shared" si="1"/>
        <v>3154</v>
      </c>
      <c r="G30" s="5"/>
      <c r="H30" s="6" t="s">
        <v>4</v>
      </c>
      <c r="I30" s="7">
        <v>950</v>
      </c>
      <c r="J30" s="7">
        <v>985</v>
      </c>
      <c r="K30" s="7">
        <v>957</v>
      </c>
      <c r="L30" s="21">
        <f t="shared" si="0"/>
        <v>1942</v>
      </c>
      <c r="M30" s="2"/>
    </row>
    <row r="31" spans="1:13" ht="13.15" customHeight="1" x14ac:dyDescent="0.15">
      <c r="A31" s="13"/>
      <c r="B31" s="6" t="s">
        <v>11</v>
      </c>
      <c r="C31" s="7">
        <v>1952</v>
      </c>
      <c r="D31" s="7">
        <v>2016</v>
      </c>
      <c r="E31" s="7">
        <v>2140</v>
      </c>
      <c r="F31" s="20">
        <f t="shared" si="1"/>
        <v>4156</v>
      </c>
      <c r="G31" s="5"/>
      <c r="H31" s="6" t="s">
        <v>10</v>
      </c>
      <c r="I31" s="7">
        <v>967</v>
      </c>
      <c r="J31" s="7">
        <v>841</v>
      </c>
      <c r="K31" s="7">
        <v>930</v>
      </c>
      <c r="L31" s="21">
        <f t="shared" si="0"/>
        <v>1771</v>
      </c>
      <c r="M31" s="2"/>
    </row>
    <row r="32" spans="1:13" ht="13.15" customHeight="1" x14ac:dyDescent="0.15">
      <c r="A32" s="53" t="s">
        <v>5</v>
      </c>
      <c r="B32" s="54"/>
      <c r="C32" s="22">
        <f>SUM(C28:C31)</f>
        <v>7174</v>
      </c>
      <c r="D32" s="22">
        <f>SUM(D28:D31)</f>
        <v>7124</v>
      </c>
      <c r="E32" s="22">
        <f>SUM(E28:E31)</f>
        <v>7633</v>
      </c>
      <c r="F32" s="23">
        <f t="shared" si="1"/>
        <v>14757</v>
      </c>
      <c r="G32" s="5"/>
      <c r="H32" s="6" t="s">
        <v>11</v>
      </c>
      <c r="I32" s="7">
        <v>1438</v>
      </c>
      <c r="J32" s="7">
        <v>1476</v>
      </c>
      <c r="K32" s="7">
        <v>1575</v>
      </c>
      <c r="L32" s="21">
        <f t="shared" si="0"/>
        <v>3051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746</v>
      </c>
      <c r="D33" s="7">
        <v>768</v>
      </c>
      <c r="E33" s="7">
        <v>823</v>
      </c>
      <c r="F33" s="20">
        <f t="shared" si="1"/>
        <v>1591</v>
      </c>
      <c r="G33" s="5"/>
      <c r="H33" s="6" t="s">
        <v>12</v>
      </c>
      <c r="I33" s="7">
        <v>901</v>
      </c>
      <c r="J33" s="7">
        <v>1046</v>
      </c>
      <c r="K33" s="7">
        <v>1061</v>
      </c>
      <c r="L33" s="21">
        <f t="shared" si="0"/>
        <v>2107</v>
      </c>
      <c r="M33" s="2"/>
    </row>
    <row r="34" spans="1:13" ht="13.15" customHeight="1" x14ac:dyDescent="0.15">
      <c r="A34" s="13"/>
      <c r="B34" s="6" t="s">
        <v>4</v>
      </c>
      <c r="C34" s="7">
        <v>933</v>
      </c>
      <c r="D34" s="7">
        <v>1025</v>
      </c>
      <c r="E34" s="7">
        <v>1036</v>
      </c>
      <c r="F34" s="20">
        <f t="shared" si="1"/>
        <v>2061</v>
      </c>
      <c r="G34" s="5"/>
      <c r="H34" s="6" t="s">
        <v>13</v>
      </c>
      <c r="I34" s="7">
        <v>789</v>
      </c>
      <c r="J34" s="7">
        <v>768</v>
      </c>
      <c r="K34" s="7">
        <v>769</v>
      </c>
      <c r="L34" s="21">
        <f t="shared" si="0"/>
        <v>1537</v>
      </c>
      <c r="M34" s="2"/>
    </row>
    <row r="35" spans="1:13" ht="13.15" customHeight="1" x14ac:dyDescent="0.15">
      <c r="A35" s="13"/>
      <c r="B35" s="6" t="s">
        <v>10</v>
      </c>
      <c r="C35" s="7">
        <v>949</v>
      </c>
      <c r="D35" s="7">
        <v>1043</v>
      </c>
      <c r="E35" s="7">
        <v>1020</v>
      </c>
      <c r="F35" s="20">
        <f t="shared" si="1"/>
        <v>2063</v>
      </c>
      <c r="G35" s="55" t="s">
        <v>5</v>
      </c>
      <c r="H35" s="54"/>
      <c r="I35" s="22">
        <f>SUM(I29:I34)</f>
        <v>6325</v>
      </c>
      <c r="J35" s="22">
        <f>SUM(J29:J34)</f>
        <v>6544</v>
      </c>
      <c r="K35" s="22">
        <f>SUM(K29:K34)</f>
        <v>6697</v>
      </c>
      <c r="L35" s="24">
        <f t="shared" si="0"/>
        <v>13241</v>
      </c>
      <c r="M35" s="31"/>
    </row>
    <row r="36" spans="1:13" ht="13.15" customHeight="1" x14ac:dyDescent="0.15">
      <c r="A36" s="13"/>
      <c r="B36" s="6" t="s">
        <v>11</v>
      </c>
      <c r="C36" s="7">
        <v>1061</v>
      </c>
      <c r="D36" s="7">
        <v>991</v>
      </c>
      <c r="E36" s="7">
        <v>1005</v>
      </c>
      <c r="F36" s="20">
        <f t="shared" si="1"/>
        <v>1996</v>
      </c>
      <c r="G36" s="56"/>
      <c r="H36" s="57"/>
      <c r="I36" s="19"/>
      <c r="J36" s="19"/>
      <c r="K36" s="19"/>
      <c r="L36" s="21"/>
      <c r="M36" s="2"/>
    </row>
    <row r="37" spans="1:13" ht="13.15" customHeight="1" x14ac:dyDescent="0.15">
      <c r="A37" s="53" t="s">
        <v>5</v>
      </c>
      <c r="B37" s="54"/>
      <c r="C37" s="22">
        <f>SUM(C33:C36)</f>
        <v>3689</v>
      </c>
      <c r="D37" s="22">
        <f>SUM(D33:D36)</f>
        <v>3827</v>
      </c>
      <c r="E37" s="22">
        <f>SUM(E33:E36)</f>
        <v>3884</v>
      </c>
      <c r="F37" s="23">
        <f t="shared" si="1"/>
        <v>7711</v>
      </c>
      <c r="G37" s="58" t="s">
        <v>6</v>
      </c>
      <c r="H37" s="59"/>
      <c r="I37" s="37">
        <f>C13+C21+C27+C32+C37+C44+I13+I19+I23+I28+I35</f>
        <v>96561</v>
      </c>
      <c r="J37" s="37">
        <f>D13+D21+D27+D32+D37+D44+J13+J19+J23+J28+J35</f>
        <v>93048</v>
      </c>
      <c r="K37" s="37">
        <f>E13+E21+E27+E32+E37+E44+K13+K19+K23+K28+K35</f>
        <v>97543</v>
      </c>
      <c r="L37" s="38">
        <f>SUM(J37:K37)</f>
        <v>190591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1028</v>
      </c>
      <c r="D38" s="7">
        <v>1051</v>
      </c>
      <c r="E38" s="7">
        <v>1070</v>
      </c>
      <c r="F38" s="20">
        <f t="shared" si="1"/>
        <v>2121</v>
      </c>
      <c r="G38" s="60"/>
      <c r="H38" s="61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760</v>
      </c>
      <c r="D39" s="7">
        <v>756</v>
      </c>
      <c r="E39" s="7">
        <v>815</v>
      </c>
      <c r="F39" s="20">
        <f t="shared" si="1"/>
        <v>1571</v>
      </c>
      <c r="G39" s="62" t="s">
        <v>29</v>
      </c>
      <c r="H39" s="57"/>
      <c r="I39" s="7">
        <f>'0601'!I37-'0501'!I37</f>
        <v>50</v>
      </c>
      <c r="J39" s="7">
        <f>'0601'!J37-'0501'!J37</f>
        <v>14</v>
      </c>
      <c r="K39" s="7">
        <f>'0601'!K37-'0501'!K37</f>
        <v>-27</v>
      </c>
      <c r="L39" s="14">
        <f>SUM(J39:K39)</f>
        <v>-13</v>
      </c>
      <c r="M39" s="32"/>
    </row>
    <row r="40" spans="1:13" ht="13.15" customHeight="1" x14ac:dyDescent="0.15">
      <c r="A40" s="13"/>
      <c r="B40" s="6" t="s">
        <v>10</v>
      </c>
      <c r="C40" s="7">
        <v>1049</v>
      </c>
      <c r="D40" s="7">
        <v>1044</v>
      </c>
      <c r="E40" s="7">
        <v>1042</v>
      </c>
      <c r="F40" s="20">
        <f t="shared" si="1"/>
        <v>2086</v>
      </c>
      <c r="G40" s="62"/>
      <c r="H40" s="63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1651</v>
      </c>
      <c r="D41" s="7">
        <v>1575</v>
      </c>
      <c r="E41" s="7">
        <v>1711</v>
      </c>
      <c r="F41" s="20">
        <f t="shared" si="1"/>
        <v>3286</v>
      </c>
      <c r="G41" s="62" t="s">
        <v>28</v>
      </c>
      <c r="H41" s="63"/>
      <c r="I41" s="7">
        <f>I37-96642</f>
        <v>-81</v>
      </c>
      <c r="J41" s="7">
        <f>J37-93368</f>
        <v>-320</v>
      </c>
      <c r="K41" s="7">
        <f>K37-97773</f>
        <v>-230</v>
      </c>
      <c r="L41" s="14">
        <f>SUM(J41:K41)</f>
        <v>-550</v>
      </c>
      <c r="M41" s="31"/>
    </row>
    <row r="42" spans="1:13" ht="13.15" customHeight="1" x14ac:dyDescent="0.15">
      <c r="A42" s="13"/>
      <c r="B42" s="6" t="s">
        <v>12</v>
      </c>
      <c r="C42" s="7">
        <v>1371</v>
      </c>
      <c r="D42" s="7">
        <v>1230</v>
      </c>
      <c r="E42" s="7">
        <v>1311</v>
      </c>
      <c r="F42" s="20">
        <f t="shared" si="1"/>
        <v>2541</v>
      </c>
      <c r="G42" s="56"/>
      <c r="H42" s="57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2586</v>
      </c>
      <c r="D43" s="7">
        <v>2236</v>
      </c>
      <c r="E43" s="7">
        <v>2141</v>
      </c>
      <c r="F43" s="20">
        <f t="shared" si="1"/>
        <v>4377</v>
      </c>
      <c r="G43" s="56"/>
      <c r="H43" s="57"/>
      <c r="I43" s="7"/>
      <c r="J43" s="7"/>
      <c r="K43" s="7"/>
      <c r="L43" s="14"/>
      <c r="M43" s="33"/>
    </row>
    <row r="44" spans="1:13" ht="13.15" customHeight="1" thickBot="1" x14ac:dyDescent="0.2">
      <c r="A44" s="64" t="s">
        <v>5</v>
      </c>
      <c r="B44" s="65"/>
      <c r="C44" s="25">
        <f>SUM(C38:C43)</f>
        <v>8445</v>
      </c>
      <c r="D44" s="25">
        <f>SUM(D38:D43)</f>
        <v>7892</v>
      </c>
      <c r="E44" s="25">
        <f>SUM(E38:E43)</f>
        <v>8090</v>
      </c>
      <c r="F44" s="26">
        <f t="shared" si="1"/>
        <v>15982</v>
      </c>
      <c r="G44" s="66"/>
      <c r="H44" s="67"/>
      <c r="I44" s="15"/>
      <c r="J44" s="15"/>
      <c r="K44" s="15"/>
      <c r="L44" s="16"/>
      <c r="M44" s="32"/>
    </row>
    <row r="45" spans="1:13" ht="12.75" thickTop="1" x14ac:dyDescent="0.15"/>
    <row r="47" spans="1:13" x14ac:dyDescent="0.15">
      <c r="H47" s="34"/>
    </row>
    <row r="50" spans="8:8" x14ac:dyDescent="0.15">
      <c r="H50" s="34"/>
    </row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4 L4:L3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45"/>
  <sheetViews>
    <sheetView view="pageBreakPreview" topLeftCell="A22" zoomScaleNormal="100" zoomScaleSheetLayoutView="100" workbookViewId="0">
      <selection activeCell="K43" sqref="K43"/>
    </sheetView>
  </sheetViews>
  <sheetFormatPr defaultColWidth="9.140625"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2" t="s">
        <v>37</v>
      </c>
      <c r="L1" s="43"/>
    </row>
    <row r="2" spans="1:15" ht="12.75" thickTop="1" x14ac:dyDescent="0.15">
      <c r="A2" s="44" t="s">
        <v>0</v>
      </c>
      <c r="B2" s="45"/>
      <c r="C2" s="48" t="s">
        <v>7</v>
      </c>
      <c r="D2" s="49"/>
      <c r="E2" s="49"/>
      <c r="F2" s="49"/>
      <c r="G2" s="50" t="s">
        <v>0</v>
      </c>
      <c r="H2" s="45"/>
      <c r="I2" s="48" t="s">
        <v>7</v>
      </c>
      <c r="J2" s="49"/>
      <c r="K2" s="49"/>
      <c r="L2" s="52"/>
      <c r="M2" s="29"/>
    </row>
    <row r="3" spans="1:15" ht="12.75" thickBot="1" x14ac:dyDescent="0.2">
      <c r="A3" s="46"/>
      <c r="B3" s="47"/>
      <c r="C3" s="9" t="s">
        <v>1</v>
      </c>
      <c r="D3" s="9" t="s">
        <v>2</v>
      </c>
      <c r="E3" s="9" t="s">
        <v>3</v>
      </c>
      <c r="F3" s="10" t="s">
        <v>20</v>
      </c>
      <c r="G3" s="51"/>
      <c r="H3" s="47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1625</v>
      </c>
      <c r="D4" s="35">
        <v>1464</v>
      </c>
      <c r="E4" s="35">
        <v>1540</v>
      </c>
      <c r="F4" s="17">
        <f>SUM(D4:E4)</f>
        <v>3004</v>
      </c>
      <c r="G4" s="40" t="s">
        <v>18</v>
      </c>
      <c r="H4" s="27" t="s">
        <v>8</v>
      </c>
      <c r="I4" s="35">
        <v>1883</v>
      </c>
      <c r="J4" s="35">
        <v>1603</v>
      </c>
      <c r="K4" s="35">
        <v>1593</v>
      </c>
      <c r="L4" s="18">
        <f t="shared" ref="L4:L35" si="0">SUM(J4:K4)</f>
        <v>3196</v>
      </c>
      <c r="M4" s="2"/>
    </row>
    <row r="5" spans="1:15" ht="13.15" customHeight="1" x14ac:dyDescent="0.15">
      <c r="A5" s="13"/>
      <c r="B5" s="4" t="s">
        <v>4</v>
      </c>
      <c r="C5" s="7">
        <v>1844</v>
      </c>
      <c r="D5" s="7">
        <v>1682</v>
      </c>
      <c r="E5" s="7">
        <v>1751</v>
      </c>
      <c r="F5" s="20">
        <f t="shared" ref="F5:F44" si="1">SUM(D5:E5)</f>
        <v>3433</v>
      </c>
      <c r="G5" s="5"/>
      <c r="H5" s="4" t="s">
        <v>4</v>
      </c>
      <c r="I5" s="7">
        <v>1409</v>
      </c>
      <c r="J5" s="7">
        <v>1186</v>
      </c>
      <c r="K5" s="7">
        <v>1214</v>
      </c>
      <c r="L5" s="21">
        <f t="shared" si="0"/>
        <v>2400</v>
      </c>
      <c r="M5" s="2"/>
    </row>
    <row r="6" spans="1:15" ht="13.15" customHeight="1" x14ac:dyDescent="0.15">
      <c r="A6" s="13"/>
      <c r="B6" s="4" t="s">
        <v>10</v>
      </c>
      <c r="C6" s="7">
        <v>6403</v>
      </c>
      <c r="D6" s="7">
        <v>4921</v>
      </c>
      <c r="E6" s="7">
        <v>5510</v>
      </c>
      <c r="F6" s="20">
        <f t="shared" si="1"/>
        <v>10431</v>
      </c>
      <c r="G6" s="5"/>
      <c r="H6" s="4" t="s">
        <v>10</v>
      </c>
      <c r="I6" s="7">
        <v>1077</v>
      </c>
      <c r="J6" s="7">
        <v>945</v>
      </c>
      <c r="K6" s="7">
        <v>899</v>
      </c>
      <c r="L6" s="21">
        <f t="shared" si="0"/>
        <v>1844</v>
      </c>
      <c r="M6" s="2"/>
    </row>
    <row r="7" spans="1:15" ht="13.15" customHeight="1" x14ac:dyDescent="0.15">
      <c r="A7" s="13"/>
      <c r="B7" s="4" t="s">
        <v>11</v>
      </c>
      <c r="C7" s="7">
        <v>3433</v>
      </c>
      <c r="D7" s="7">
        <v>2991</v>
      </c>
      <c r="E7" s="7">
        <v>3260</v>
      </c>
      <c r="F7" s="20">
        <f t="shared" si="1"/>
        <v>6251</v>
      </c>
      <c r="G7" s="5"/>
      <c r="H7" s="4" t="s">
        <v>11</v>
      </c>
      <c r="I7" s="7">
        <v>1717</v>
      </c>
      <c r="J7" s="7">
        <v>1624</v>
      </c>
      <c r="K7" s="7">
        <v>1607</v>
      </c>
      <c r="L7" s="21">
        <f t="shared" si="0"/>
        <v>3231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2551</v>
      </c>
      <c r="D8" s="7">
        <v>2712</v>
      </c>
      <c r="E8" s="7">
        <v>3220</v>
      </c>
      <c r="F8" s="20">
        <f t="shared" si="1"/>
        <v>5932</v>
      </c>
      <c r="G8" s="5"/>
      <c r="H8" s="4" t="s">
        <v>12</v>
      </c>
      <c r="I8" s="7">
        <v>1454</v>
      </c>
      <c r="J8" s="7">
        <v>1350</v>
      </c>
      <c r="K8" s="7">
        <v>1348</v>
      </c>
      <c r="L8" s="21">
        <f t="shared" si="0"/>
        <v>2698</v>
      </c>
      <c r="M8" s="2"/>
    </row>
    <row r="9" spans="1:15" ht="13.15" customHeight="1" x14ac:dyDescent="0.15">
      <c r="A9" s="13"/>
      <c r="B9" s="4" t="s">
        <v>13</v>
      </c>
      <c r="C9" s="7">
        <v>2243</v>
      </c>
      <c r="D9" s="7">
        <v>2178</v>
      </c>
      <c r="E9" s="7">
        <v>2336</v>
      </c>
      <c r="F9" s="20">
        <f t="shared" si="1"/>
        <v>4514</v>
      </c>
      <c r="G9" s="5"/>
      <c r="H9" s="4" t="s">
        <v>13</v>
      </c>
      <c r="I9" s="7">
        <v>1565</v>
      </c>
      <c r="J9" s="7">
        <v>1421</v>
      </c>
      <c r="K9" s="7">
        <v>1590</v>
      </c>
      <c r="L9" s="21">
        <f t="shared" si="0"/>
        <v>3011</v>
      </c>
      <c r="M9" s="2"/>
    </row>
    <row r="10" spans="1:15" ht="13.15" customHeight="1" x14ac:dyDescent="0.15">
      <c r="A10" s="13"/>
      <c r="B10" s="4" t="s">
        <v>14</v>
      </c>
      <c r="C10" s="7">
        <v>2442</v>
      </c>
      <c r="D10" s="7">
        <v>2451</v>
      </c>
      <c r="E10" s="7">
        <v>2750</v>
      </c>
      <c r="F10" s="20">
        <f t="shared" si="1"/>
        <v>5201</v>
      </c>
      <c r="G10" s="5"/>
      <c r="H10" s="4" t="s">
        <v>14</v>
      </c>
      <c r="I10" s="7">
        <v>1453</v>
      </c>
      <c r="J10" s="7">
        <v>1433</v>
      </c>
      <c r="K10" s="7">
        <v>1510</v>
      </c>
      <c r="L10" s="21">
        <f t="shared" si="0"/>
        <v>2943</v>
      </c>
      <c r="M10" s="2"/>
    </row>
    <row r="11" spans="1:15" ht="13.15" customHeight="1" x14ac:dyDescent="0.15">
      <c r="A11" s="13"/>
      <c r="B11" s="4" t="s">
        <v>15</v>
      </c>
      <c r="C11" s="7">
        <v>1591</v>
      </c>
      <c r="D11" s="7">
        <v>1732</v>
      </c>
      <c r="E11" s="7">
        <v>1904</v>
      </c>
      <c r="F11" s="20">
        <f t="shared" si="1"/>
        <v>3636</v>
      </c>
      <c r="G11" s="5"/>
      <c r="H11" s="4" t="s">
        <v>15</v>
      </c>
      <c r="I11" s="7">
        <v>1622</v>
      </c>
      <c r="J11" s="7">
        <v>1680</v>
      </c>
      <c r="K11" s="7">
        <v>1797</v>
      </c>
      <c r="L11" s="21">
        <f t="shared" si="0"/>
        <v>3477</v>
      </c>
      <c r="M11" s="2"/>
    </row>
    <row r="12" spans="1:15" ht="13.15" customHeight="1" x14ac:dyDescent="0.15">
      <c r="A12" s="13"/>
      <c r="B12" s="4" t="s">
        <v>16</v>
      </c>
      <c r="C12" s="7">
        <v>1989</v>
      </c>
      <c r="D12" s="7">
        <v>2315</v>
      </c>
      <c r="E12" s="7">
        <v>2445</v>
      </c>
      <c r="F12" s="20">
        <f t="shared" si="1"/>
        <v>4760</v>
      </c>
      <c r="G12" s="5"/>
      <c r="H12" s="4" t="s">
        <v>16</v>
      </c>
      <c r="I12" s="7">
        <v>1486</v>
      </c>
      <c r="J12" s="7">
        <v>1508</v>
      </c>
      <c r="K12" s="7">
        <v>1590</v>
      </c>
      <c r="L12" s="21">
        <f t="shared" si="0"/>
        <v>3098</v>
      </c>
      <c r="M12" s="2"/>
    </row>
    <row r="13" spans="1:15" ht="13.15" customHeight="1" x14ac:dyDescent="0.15">
      <c r="A13" s="53" t="s">
        <v>5</v>
      </c>
      <c r="B13" s="54"/>
      <c r="C13" s="22">
        <f>SUM(C4:C12)</f>
        <v>24121</v>
      </c>
      <c r="D13" s="22">
        <f>SUM(D4:D12)</f>
        <v>22446</v>
      </c>
      <c r="E13" s="22">
        <f>SUM(E4:E12)</f>
        <v>24716</v>
      </c>
      <c r="F13" s="23">
        <f t="shared" si="1"/>
        <v>47162</v>
      </c>
      <c r="G13" s="55" t="s">
        <v>5</v>
      </c>
      <c r="H13" s="54"/>
      <c r="I13" s="22">
        <f>SUM(I4:I12)</f>
        <v>13666</v>
      </c>
      <c r="J13" s="22">
        <f>SUM(J4:J12)</f>
        <v>12750</v>
      </c>
      <c r="K13" s="22">
        <f>SUM(K4:K12)</f>
        <v>13148</v>
      </c>
      <c r="L13" s="24">
        <f t="shared" si="0"/>
        <v>25898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1165</v>
      </c>
      <c r="D14" s="7">
        <v>1043</v>
      </c>
      <c r="E14" s="7">
        <v>1114</v>
      </c>
      <c r="F14" s="20">
        <f t="shared" si="1"/>
        <v>2157</v>
      </c>
      <c r="G14" s="3" t="s">
        <v>21</v>
      </c>
      <c r="H14" s="4" t="s">
        <v>8</v>
      </c>
      <c r="I14" s="7">
        <v>1821</v>
      </c>
      <c r="J14" s="7">
        <v>1933</v>
      </c>
      <c r="K14" s="7">
        <v>1877</v>
      </c>
      <c r="L14" s="21">
        <f t="shared" si="0"/>
        <v>3810</v>
      </c>
      <c r="M14" s="2"/>
    </row>
    <row r="15" spans="1:15" ht="13.15" customHeight="1" x14ac:dyDescent="0.15">
      <c r="A15" s="13"/>
      <c r="B15" s="6" t="s">
        <v>4</v>
      </c>
      <c r="C15" s="7">
        <v>2054</v>
      </c>
      <c r="D15" s="7">
        <v>1817</v>
      </c>
      <c r="E15" s="7">
        <v>2019</v>
      </c>
      <c r="F15" s="20">
        <f t="shared" si="1"/>
        <v>3836</v>
      </c>
      <c r="G15" s="5"/>
      <c r="H15" s="4" t="s">
        <v>4</v>
      </c>
      <c r="I15" s="7">
        <v>1150</v>
      </c>
      <c r="J15" s="7">
        <v>1228</v>
      </c>
      <c r="K15" s="7">
        <v>1325</v>
      </c>
      <c r="L15" s="21">
        <f t="shared" si="0"/>
        <v>2553</v>
      </c>
      <c r="M15" s="2"/>
    </row>
    <row r="16" spans="1:15" ht="13.15" customHeight="1" x14ac:dyDescent="0.15">
      <c r="A16" s="13"/>
      <c r="B16" s="6" t="s">
        <v>10</v>
      </c>
      <c r="C16" s="7">
        <v>1090</v>
      </c>
      <c r="D16" s="7">
        <v>1198</v>
      </c>
      <c r="E16" s="7">
        <v>1134</v>
      </c>
      <c r="F16" s="20">
        <f t="shared" si="1"/>
        <v>2332</v>
      </c>
      <c r="G16" s="5"/>
      <c r="H16" s="4" t="s">
        <v>10</v>
      </c>
      <c r="I16" s="7">
        <v>1085</v>
      </c>
      <c r="J16" s="7">
        <v>1063</v>
      </c>
      <c r="K16" s="7">
        <v>1190</v>
      </c>
      <c r="L16" s="21">
        <f t="shared" si="0"/>
        <v>2253</v>
      </c>
      <c r="M16" s="2"/>
    </row>
    <row r="17" spans="1:13" ht="13.15" customHeight="1" x14ac:dyDescent="0.15">
      <c r="A17" s="13"/>
      <c r="B17" s="6" t="s">
        <v>11</v>
      </c>
      <c r="C17" s="7">
        <v>1579</v>
      </c>
      <c r="D17" s="7">
        <v>1625</v>
      </c>
      <c r="E17" s="7">
        <v>1700</v>
      </c>
      <c r="F17" s="20">
        <f t="shared" si="1"/>
        <v>3325</v>
      </c>
      <c r="G17" s="5"/>
      <c r="H17" s="4" t="s">
        <v>11</v>
      </c>
      <c r="I17" s="7">
        <v>1526</v>
      </c>
      <c r="J17" s="7">
        <v>1589</v>
      </c>
      <c r="K17" s="7">
        <v>1592</v>
      </c>
      <c r="L17" s="21">
        <f t="shared" si="0"/>
        <v>3181</v>
      </c>
      <c r="M17" s="2"/>
    </row>
    <row r="18" spans="1:13" ht="13.15" customHeight="1" x14ac:dyDescent="0.15">
      <c r="A18" s="13"/>
      <c r="B18" s="6" t="s">
        <v>12</v>
      </c>
      <c r="C18" s="7">
        <v>1347</v>
      </c>
      <c r="D18" s="7">
        <v>1374</v>
      </c>
      <c r="E18" s="7">
        <v>1330</v>
      </c>
      <c r="F18" s="20">
        <f t="shared" si="1"/>
        <v>2704</v>
      </c>
      <c r="G18" s="5"/>
      <c r="H18" s="4" t="s">
        <v>12</v>
      </c>
      <c r="I18" s="7">
        <v>496</v>
      </c>
      <c r="J18" s="7">
        <v>443</v>
      </c>
      <c r="K18" s="7">
        <v>498</v>
      </c>
      <c r="L18" s="21">
        <f t="shared" si="0"/>
        <v>941</v>
      </c>
      <c r="M18" s="2"/>
    </row>
    <row r="19" spans="1:13" ht="13.15" customHeight="1" x14ac:dyDescent="0.15">
      <c r="A19" s="13"/>
      <c r="B19" s="6" t="s">
        <v>13</v>
      </c>
      <c r="C19" s="7">
        <v>2871</v>
      </c>
      <c r="D19" s="7">
        <v>3103</v>
      </c>
      <c r="E19" s="7">
        <v>3309</v>
      </c>
      <c r="F19" s="20">
        <f t="shared" si="1"/>
        <v>6412</v>
      </c>
      <c r="G19" s="55" t="s">
        <v>5</v>
      </c>
      <c r="H19" s="54"/>
      <c r="I19" s="22">
        <f>SUM(I14:I18)</f>
        <v>6078</v>
      </c>
      <c r="J19" s="22">
        <f>SUM(J14:J18)</f>
        <v>6256</v>
      </c>
      <c r="K19" s="22">
        <f>SUM(K14:K18)</f>
        <v>6482</v>
      </c>
      <c r="L19" s="24">
        <f t="shared" si="0"/>
        <v>12738</v>
      </c>
      <c r="M19" s="31"/>
    </row>
    <row r="20" spans="1:13" ht="13.15" customHeight="1" x14ac:dyDescent="0.15">
      <c r="A20" s="13"/>
      <c r="B20" s="6" t="s">
        <v>14</v>
      </c>
      <c r="C20" s="7">
        <v>881</v>
      </c>
      <c r="D20" s="7">
        <v>936</v>
      </c>
      <c r="E20" s="7">
        <v>908</v>
      </c>
      <c r="F20" s="20">
        <f t="shared" si="1"/>
        <v>1844</v>
      </c>
      <c r="G20" s="5" t="s">
        <v>19</v>
      </c>
      <c r="H20" s="6" t="s">
        <v>8</v>
      </c>
      <c r="I20" s="7">
        <v>876</v>
      </c>
      <c r="J20" s="7">
        <v>930</v>
      </c>
      <c r="K20" s="7">
        <v>962</v>
      </c>
      <c r="L20" s="21">
        <f t="shared" si="0"/>
        <v>1892</v>
      </c>
      <c r="M20" s="2"/>
    </row>
    <row r="21" spans="1:13" ht="13.15" customHeight="1" x14ac:dyDescent="0.15">
      <c r="A21" s="53" t="s">
        <v>5</v>
      </c>
      <c r="B21" s="54"/>
      <c r="C21" s="22">
        <f>SUM(C14:C20)</f>
        <v>10987</v>
      </c>
      <c r="D21" s="22">
        <f>SUM(D14:D20)</f>
        <v>11096</v>
      </c>
      <c r="E21" s="22">
        <f>SUM(E14:E20)</f>
        <v>11514</v>
      </c>
      <c r="F21" s="23">
        <f t="shared" si="1"/>
        <v>22610</v>
      </c>
      <c r="G21" s="5"/>
      <c r="H21" s="6" t="s">
        <v>4</v>
      </c>
      <c r="I21" s="7">
        <v>2085</v>
      </c>
      <c r="J21" s="7">
        <v>2167</v>
      </c>
      <c r="K21" s="7">
        <v>1895</v>
      </c>
      <c r="L21" s="21">
        <f t="shared" si="0"/>
        <v>4062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2764</v>
      </c>
      <c r="D22" s="7">
        <v>2319</v>
      </c>
      <c r="E22" s="7">
        <v>2538</v>
      </c>
      <c r="F22" s="20">
        <f t="shared" si="1"/>
        <v>4857</v>
      </c>
      <c r="G22" s="5"/>
      <c r="H22" s="6" t="s">
        <v>10</v>
      </c>
      <c r="I22" s="7">
        <v>1127</v>
      </c>
      <c r="J22" s="7">
        <v>1121</v>
      </c>
      <c r="K22" s="7">
        <v>1009</v>
      </c>
      <c r="L22" s="21">
        <f t="shared" si="0"/>
        <v>2130</v>
      </c>
      <c r="M22" s="2"/>
    </row>
    <row r="23" spans="1:13" ht="13.15" customHeight="1" x14ac:dyDescent="0.15">
      <c r="A23" s="13"/>
      <c r="B23" s="6" t="s">
        <v>4</v>
      </c>
      <c r="C23" s="7">
        <v>2010</v>
      </c>
      <c r="D23" s="7">
        <v>1584</v>
      </c>
      <c r="E23" s="7">
        <v>1733</v>
      </c>
      <c r="F23" s="20">
        <f t="shared" si="1"/>
        <v>3317</v>
      </c>
      <c r="G23" s="55" t="s">
        <v>5</v>
      </c>
      <c r="H23" s="54"/>
      <c r="I23" s="22">
        <f>SUM(I20:I22)</f>
        <v>4088</v>
      </c>
      <c r="J23" s="22">
        <f>SUM(J20:J22)</f>
        <v>4218</v>
      </c>
      <c r="K23" s="22">
        <f>SUM(K20:K22)</f>
        <v>3866</v>
      </c>
      <c r="L23" s="24">
        <f t="shared" si="0"/>
        <v>8084</v>
      </c>
      <c r="M23" s="31"/>
    </row>
    <row r="24" spans="1:13" ht="13.15" customHeight="1" x14ac:dyDescent="0.15">
      <c r="A24" s="13"/>
      <c r="B24" s="6" t="s">
        <v>10</v>
      </c>
      <c r="C24" s="7">
        <v>1231</v>
      </c>
      <c r="D24" s="7">
        <v>1062</v>
      </c>
      <c r="E24" s="7">
        <v>1220</v>
      </c>
      <c r="F24" s="20">
        <f t="shared" si="1"/>
        <v>2282</v>
      </c>
      <c r="G24" s="5" t="s">
        <v>22</v>
      </c>
      <c r="H24" s="6" t="s">
        <v>8</v>
      </c>
      <c r="I24" s="7">
        <v>523</v>
      </c>
      <c r="J24" s="7">
        <v>491</v>
      </c>
      <c r="K24" s="7">
        <v>523</v>
      </c>
      <c r="L24" s="21">
        <f t="shared" si="0"/>
        <v>1014</v>
      </c>
      <c r="M24" s="2"/>
    </row>
    <row r="25" spans="1:13" ht="13.15" customHeight="1" x14ac:dyDescent="0.15">
      <c r="A25" s="13"/>
      <c r="B25" s="6" t="s">
        <v>11</v>
      </c>
      <c r="C25" s="7">
        <v>1163</v>
      </c>
      <c r="D25" s="7">
        <v>1085</v>
      </c>
      <c r="E25" s="7">
        <v>1073</v>
      </c>
      <c r="F25" s="20">
        <f t="shared" si="1"/>
        <v>2158</v>
      </c>
      <c r="G25" s="5"/>
      <c r="H25" s="6" t="s">
        <v>4</v>
      </c>
      <c r="I25" s="7">
        <v>1221</v>
      </c>
      <c r="J25" s="7">
        <v>1226</v>
      </c>
      <c r="K25" s="7">
        <v>1242</v>
      </c>
      <c r="L25" s="21">
        <f t="shared" si="0"/>
        <v>2468</v>
      </c>
      <c r="M25" s="2"/>
    </row>
    <row r="26" spans="1:13" ht="13.15" customHeight="1" x14ac:dyDescent="0.15">
      <c r="A26" s="13"/>
      <c r="B26" s="6" t="s">
        <v>12</v>
      </c>
      <c r="C26" s="7">
        <v>1738</v>
      </c>
      <c r="D26" s="7">
        <v>1645</v>
      </c>
      <c r="E26" s="7">
        <v>1684</v>
      </c>
      <c r="F26" s="20">
        <f t="shared" si="1"/>
        <v>3329</v>
      </c>
      <c r="G26" s="5"/>
      <c r="H26" s="6" t="s">
        <v>10</v>
      </c>
      <c r="I26" s="7">
        <v>1047</v>
      </c>
      <c r="J26" s="7">
        <v>1180</v>
      </c>
      <c r="K26" s="7">
        <v>1209</v>
      </c>
      <c r="L26" s="21">
        <f t="shared" si="0"/>
        <v>2389</v>
      </c>
      <c r="M26" s="2"/>
    </row>
    <row r="27" spans="1:13" ht="13.15" customHeight="1" x14ac:dyDescent="0.15">
      <c r="A27" s="53" t="s">
        <v>5</v>
      </c>
      <c r="B27" s="54"/>
      <c r="C27" s="22">
        <f>SUM(C22:C26)</f>
        <v>8906</v>
      </c>
      <c r="D27" s="22">
        <f>SUM(D22:D26)</f>
        <v>7695</v>
      </c>
      <c r="E27" s="22">
        <f>SUM(E22:E26)</f>
        <v>8248</v>
      </c>
      <c r="F27" s="23">
        <f t="shared" si="1"/>
        <v>15943</v>
      </c>
      <c r="G27" s="5"/>
      <c r="H27" s="6" t="s">
        <v>11</v>
      </c>
      <c r="I27" s="7">
        <v>284</v>
      </c>
      <c r="J27" s="7">
        <v>330</v>
      </c>
      <c r="K27" s="7">
        <v>303</v>
      </c>
      <c r="L27" s="21">
        <f t="shared" si="0"/>
        <v>633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2180</v>
      </c>
      <c r="D28" s="7">
        <v>2016</v>
      </c>
      <c r="E28" s="7">
        <v>2227</v>
      </c>
      <c r="F28" s="20">
        <f t="shared" si="1"/>
        <v>4243</v>
      </c>
      <c r="G28" s="55" t="s">
        <v>5</v>
      </c>
      <c r="H28" s="54"/>
      <c r="I28" s="22">
        <f>SUM(I24:I27)</f>
        <v>3075</v>
      </c>
      <c r="J28" s="22">
        <f>SUM(J24:J27)</f>
        <v>3227</v>
      </c>
      <c r="K28" s="22">
        <f>SUM(K24:K27)</f>
        <v>3277</v>
      </c>
      <c r="L28" s="24">
        <f t="shared" si="0"/>
        <v>6504</v>
      </c>
      <c r="M28" s="31"/>
    </row>
    <row r="29" spans="1:13" ht="13.15" customHeight="1" x14ac:dyDescent="0.15">
      <c r="A29" s="13"/>
      <c r="B29" s="6" t="s">
        <v>4</v>
      </c>
      <c r="C29" s="7">
        <v>1503</v>
      </c>
      <c r="D29" s="7">
        <v>1577</v>
      </c>
      <c r="E29" s="7">
        <v>1622</v>
      </c>
      <c r="F29" s="20">
        <f t="shared" si="1"/>
        <v>3199</v>
      </c>
      <c r="G29" s="5" t="s">
        <v>23</v>
      </c>
      <c r="H29" s="6" t="s">
        <v>8</v>
      </c>
      <c r="I29" s="7">
        <v>1282</v>
      </c>
      <c r="J29" s="7">
        <v>1431</v>
      </c>
      <c r="K29" s="7">
        <v>1409</v>
      </c>
      <c r="L29" s="21">
        <f t="shared" si="0"/>
        <v>2840</v>
      </c>
      <c r="M29" s="2"/>
    </row>
    <row r="30" spans="1:13" ht="13.15" customHeight="1" x14ac:dyDescent="0.15">
      <c r="A30" s="13"/>
      <c r="B30" s="6" t="s">
        <v>10</v>
      </c>
      <c r="C30" s="7">
        <v>1550</v>
      </c>
      <c r="D30" s="7">
        <v>1518</v>
      </c>
      <c r="E30" s="7">
        <v>1655</v>
      </c>
      <c r="F30" s="20">
        <f t="shared" si="1"/>
        <v>3173</v>
      </c>
      <c r="G30" s="5"/>
      <c r="H30" s="6" t="s">
        <v>4</v>
      </c>
      <c r="I30" s="7">
        <v>942</v>
      </c>
      <c r="J30" s="7">
        <v>982</v>
      </c>
      <c r="K30" s="7">
        <v>950</v>
      </c>
      <c r="L30" s="21">
        <f t="shared" si="0"/>
        <v>1932</v>
      </c>
      <c r="M30" s="2"/>
    </row>
    <row r="31" spans="1:13" ht="13.15" customHeight="1" x14ac:dyDescent="0.15">
      <c r="A31" s="13"/>
      <c r="B31" s="6" t="s">
        <v>11</v>
      </c>
      <c r="C31" s="7">
        <v>1950</v>
      </c>
      <c r="D31" s="7">
        <v>2014</v>
      </c>
      <c r="E31" s="7">
        <v>2142</v>
      </c>
      <c r="F31" s="20">
        <f t="shared" si="1"/>
        <v>4156</v>
      </c>
      <c r="G31" s="5"/>
      <c r="H31" s="6" t="s">
        <v>10</v>
      </c>
      <c r="I31" s="7">
        <v>964</v>
      </c>
      <c r="J31" s="7">
        <v>836</v>
      </c>
      <c r="K31" s="7">
        <v>934</v>
      </c>
      <c r="L31" s="21">
        <f t="shared" si="0"/>
        <v>1770</v>
      </c>
      <c r="M31" s="2"/>
    </row>
    <row r="32" spans="1:13" ht="13.15" customHeight="1" x14ac:dyDescent="0.15">
      <c r="A32" s="53" t="s">
        <v>5</v>
      </c>
      <c r="B32" s="54"/>
      <c r="C32" s="22">
        <f>SUM(C28:C31)</f>
        <v>7183</v>
      </c>
      <c r="D32" s="22">
        <f>SUM(D28:D31)</f>
        <v>7125</v>
      </c>
      <c r="E32" s="22">
        <f>SUM(E28:E31)</f>
        <v>7646</v>
      </c>
      <c r="F32" s="23">
        <f t="shared" si="1"/>
        <v>14771</v>
      </c>
      <c r="G32" s="5"/>
      <c r="H32" s="6" t="s">
        <v>11</v>
      </c>
      <c r="I32" s="7">
        <v>1444</v>
      </c>
      <c r="J32" s="7">
        <v>1478</v>
      </c>
      <c r="K32" s="7">
        <v>1584</v>
      </c>
      <c r="L32" s="21">
        <f t="shared" si="0"/>
        <v>3062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731</v>
      </c>
      <c r="D33" s="7">
        <v>758</v>
      </c>
      <c r="E33" s="7">
        <v>808</v>
      </c>
      <c r="F33" s="20">
        <f t="shared" si="1"/>
        <v>1566</v>
      </c>
      <c r="G33" s="5"/>
      <c r="H33" s="6" t="s">
        <v>12</v>
      </c>
      <c r="I33" s="7">
        <v>902</v>
      </c>
      <c r="J33" s="7">
        <v>1042</v>
      </c>
      <c r="K33" s="7">
        <v>1066</v>
      </c>
      <c r="L33" s="21">
        <f t="shared" si="0"/>
        <v>2108</v>
      </c>
      <c r="M33" s="2"/>
    </row>
    <row r="34" spans="1:13" ht="13.15" customHeight="1" x14ac:dyDescent="0.15">
      <c r="A34" s="13"/>
      <c r="B34" s="6" t="s">
        <v>4</v>
      </c>
      <c r="C34" s="7">
        <v>939</v>
      </c>
      <c r="D34" s="7">
        <v>1022</v>
      </c>
      <c r="E34" s="7">
        <v>1041</v>
      </c>
      <c r="F34" s="20">
        <f t="shared" si="1"/>
        <v>2063</v>
      </c>
      <c r="G34" s="5"/>
      <c r="H34" s="6" t="s">
        <v>13</v>
      </c>
      <c r="I34" s="7">
        <v>791</v>
      </c>
      <c r="J34" s="7">
        <v>770</v>
      </c>
      <c r="K34" s="7">
        <v>771</v>
      </c>
      <c r="L34" s="21">
        <f t="shared" si="0"/>
        <v>1541</v>
      </c>
      <c r="M34" s="2"/>
    </row>
    <row r="35" spans="1:13" ht="13.15" customHeight="1" x14ac:dyDescent="0.15">
      <c r="A35" s="13"/>
      <c r="B35" s="6" t="s">
        <v>10</v>
      </c>
      <c r="C35" s="7">
        <v>947</v>
      </c>
      <c r="D35" s="7">
        <v>1039</v>
      </c>
      <c r="E35" s="7">
        <v>1022</v>
      </c>
      <c r="F35" s="20">
        <f t="shared" si="1"/>
        <v>2061</v>
      </c>
      <c r="G35" s="55" t="s">
        <v>5</v>
      </c>
      <c r="H35" s="54"/>
      <c r="I35" s="22">
        <f>SUM(I29:I34)</f>
        <v>6325</v>
      </c>
      <c r="J35" s="22">
        <f>SUM(J29:J34)</f>
        <v>6539</v>
      </c>
      <c r="K35" s="22">
        <f>SUM(K29:K34)</f>
        <v>6714</v>
      </c>
      <c r="L35" s="24">
        <f t="shared" si="0"/>
        <v>13253</v>
      </c>
      <c r="M35" s="31"/>
    </row>
    <row r="36" spans="1:13" ht="13.15" customHeight="1" x14ac:dyDescent="0.15">
      <c r="A36" s="13"/>
      <c r="B36" s="6" t="s">
        <v>11</v>
      </c>
      <c r="C36" s="7">
        <v>1064</v>
      </c>
      <c r="D36" s="7">
        <v>994</v>
      </c>
      <c r="E36" s="7">
        <v>1009</v>
      </c>
      <c r="F36" s="20">
        <f t="shared" si="1"/>
        <v>2003</v>
      </c>
      <c r="G36" s="56"/>
      <c r="H36" s="57"/>
      <c r="I36" s="19"/>
      <c r="J36" s="19"/>
      <c r="K36" s="19"/>
      <c r="L36" s="21"/>
      <c r="M36" s="2"/>
    </row>
    <row r="37" spans="1:13" ht="13.15" customHeight="1" x14ac:dyDescent="0.15">
      <c r="A37" s="53" t="s">
        <v>5</v>
      </c>
      <c r="B37" s="54"/>
      <c r="C37" s="22">
        <f>SUM(C33:C36)</f>
        <v>3681</v>
      </c>
      <c r="D37" s="22">
        <f>SUM(D33:D36)</f>
        <v>3813</v>
      </c>
      <c r="E37" s="22">
        <f>SUM(E33:E36)</f>
        <v>3880</v>
      </c>
      <c r="F37" s="23">
        <f t="shared" si="1"/>
        <v>7693</v>
      </c>
      <c r="G37" s="58" t="s">
        <v>6</v>
      </c>
      <c r="H37" s="59"/>
      <c r="I37" s="37">
        <f>C13+C21+C27+C32+C37+C44+I13+I19+I23+I28+I35</f>
        <v>96511</v>
      </c>
      <c r="J37" s="37">
        <f>D13+D21+D27+D32+D37+D44+J13+J19+J23+J28+J35</f>
        <v>93034</v>
      </c>
      <c r="K37" s="37">
        <f>E13+E21+E27+E32+E37+E44+K13+K19+K23+K28+K35</f>
        <v>97570</v>
      </c>
      <c r="L37" s="38">
        <f>SUM(J37:K37)</f>
        <v>190604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1028</v>
      </c>
      <c r="D38" s="7">
        <v>1050</v>
      </c>
      <c r="E38" s="7">
        <v>1068</v>
      </c>
      <c r="F38" s="20">
        <f t="shared" si="1"/>
        <v>2118</v>
      </c>
      <c r="G38" s="60"/>
      <c r="H38" s="61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761</v>
      </c>
      <c r="D39" s="7">
        <v>754</v>
      </c>
      <c r="E39" s="7">
        <v>819</v>
      </c>
      <c r="F39" s="20">
        <f t="shared" si="1"/>
        <v>1573</v>
      </c>
      <c r="G39" s="62" t="s">
        <v>29</v>
      </c>
      <c r="H39" s="57"/>
      <c r="I39" s="7">
        <f>I37-96199</f>
        <v>312</v>
      </c>
      <c r="J39" s="7">
        <f>J37-92936</f>
        <v>98</v>
      </c>
      <c r="K39" s="7">
        <f>K37-97359</f>
        <v>211</v>
      </c>
      <c r="L39" s="39">
        <f>SUM(J39:K39)</f>
        <v>309</v>
      </c>
      <c r="M39" s="32"/>
    </row>
    <row r="40" spans="1:13" ht="13.15" customHeight="1" x14ac:dyDescent="0.15">
      <c r="A40" s="13"/>
      <c r="B40" s="6" t="s">
        <v>10</v>
      </c>
      <c r="C40" s="7">
        <v>1039</v>
      </c>
      <c r="D40" s="7">
        <v>1041</v>
      </c>
      <c r="E40" s="7">
        <v>1035</v>
      </c>
      <c r="F40" s="20">
        <f t="shared" si="1"/>
        <v>2076</v>
      </c>
      <c r="G40" s="62"/>
      <c r="H40" s="63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1658</v>
      </c>
      <c r="D41" s="7">
        <v>1581</v>
      </c>
      <c r="E41" s="7">
        <v>1718</v>
      </c>
      <c r="F41" s="20">
        <f t="shared" si="1"/>
        <v>3299</v>
      </c>
      <c r="G41" s="62" t="s">
        <v>28</v>
      </c>
      <c r="H41" s="63"/>
      <c r="I41" s="7">
        <v>-147</v>
      </c>
      <c r="J41" s="7">
        <v>-320</v>
      </c>
      <c r="K41" s="7">
        <v>-195</v>
      </c>
      <c r="L41" s="39">
        <f>SUM(J41:K41)</f>
        <v>-515</v>
      </c>
      <c r="M41" s="31"/>
    </row>
    <row r="42" spans="1:13" ht="13.15" customHeight="1" x14ac:dyDescent="0.15">
      <c r="A42" s="13"/>
      <c r="B42" s="6" t="s">
        <v>12</v>
      </c>
      <c r="C42" s="7">
        <v>1371</v>
      </c>
      <c r="D42" s="7">
        <v>1230</v>
      </c>
      <c r="E42" s="7">
        <v>1318</v>
      </c>
      <c r="F42" s="20">
        <f t="shared" si="1"/>
        <v>2548</v>
      </c>
      <c r="G42" s="56"/>
      <c r="H42" s="57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2544</v>
      </c>
      <c r="D43" s="7">
        <v>2213</v>
      </c>
      <c r="E43" s="7">
        <v>2121</v>
      </c>
      <c r="F43" s="20">
        <f t="shared" si="1"/>
        <v>4334</v>
      </c>
      <c r="G43" s="56"/>
      <c r="H43" s="57"/>
      <c r="I43" s="7"/>
      <c r="J43" s="7"/>
      <c r="K43" s="7"/>
      <c r="L43" s="14"/>
      <c r="M43" s="33"/>
    </row>
    <row r="44" spans="1:13" ht="13.15" customHeight="1" thickBot="1" x14ac:dyDescent="0.2">
      <c r="A44" s="64" t="s">
        <v>5</v>
      </c>
      <c r="B44" s="65"/>
      <c r="C44" s="25">
        <f>SUM(C38:C43)</f>
        <v>8401</v>
      </c>
      <c r="D44" s="25">
        <f>SUM(D38:D43)</f>
        <v>7869</v>
      </c>
      <c r="E44" s="25">
        <f>SUM(E38:E43)</f>
        <v>8079</v>
      </c>
      <c r="F44" s="26">
        <f t="shared" si="1"/>
        <v>15948</v>
      </c>
      <c r="G44" s="66"/>
      <c r="H44" s="67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G41:H41"/>
    <mergeCell ref="G42:H42"/>
    <mergeCell ref="G43:H43"/>
    <mergeCell ref="A44:B44"/>
    <mergeCell ref="G44:H44"/>
    <mergeCell ref="A37:B37"/>
    <mergeCell ref="G37:H37"/>
    <mergeCell ref="G38:H38"/>
    <mergeCell ref="G39:H39"/>
    <mergeCell ref="G40:H40"/>
    <mergeCell ref="A27:B27"/>
    <mergeCell ref="G28:H28"/>
    <mergeCell ref="A32:B32"/>
    <mergeCell ref="G35:H35"/>
    <mergeCell ref="G36:H36"/>
    <mergeCell ref="A13:B13"/>
    <mergeCell ref="G13:H13"/>
    <mergeCell ref="G19:H19"/>
    <mergeCell ref="A21:B21"/>
    <mergeCell ref="G23:H23"/>
    <mergeCell ref="K1:L1"/>
    <mergeCell ref="A2:B3"/>
    <mergeCell ref="C2:F2"/>
    <mergeCell ref="G2:H3"/>
    <mergeCell ref="I2:L2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45"/>
  <sheetViews>
    <sheetView view="pageBreakPreview" zoomScaleNormal="100" zoomScaleSheetLayoutView="100" workbookViewId="0">
      <selection activeCell="I41" sqref="I41"/>
    </sheetView>
  </sheetViews>
  <sheetFormatPr defaultColWidth="9.140625" defaultRowHeight="12" x14ac:dyDescent="0.15"/>
  <cols>
    <col min="1" max="1" width="9.7109375" style="1" customWidth="1"/>
    <col min="2" max="2" width="8.7109375" style="1" customWidth="1"/>
    <col min="3" max="6" width="12.7109375" style="1" customWidth="1"/>
    <col min="7" max="7" width="9.7109375" style="1" customWidth="1"/>
    <col min="8" max="8" width="8.7109375" style="1" customWidth="1"/>
    <col min="9" max="12" width="12.7109375" style="1" customWidth="1"/>
    <col min="13" max="13" width="0.28515625" style="1" customWidth="1"/>
    <col min="14" max="16384" width="9.140625" style="1"/>
  </cols>
  <sheetData>
    <row r="1" spans="1:15" ht="12.75" thickBot="1" x14ac:dyDescent="0.2">
      <c r="K1" s="42" t="s">
        <v>38</v>
      </c>
      <c r="L1" s="43"/>
    </row>
    <row r="2" spans="1:15" ht="12.75" thickTop="1" x14ac:dyDescent="0.15">
      <c r="A2" s="44" t="s">
        <v>0</v>
      </c>
      <c r="B2" s="45"/>
      <c r="C2" s="48" t="s">
        <v>7</v>
      </c>
      <c r="D2" s="49"/>
      <c r="E2" s="49"/>
      <c r="F2" s="49"/>
      <c r="G2" s="50" t="s">
        <v>0</v>
      </c>
      <c r="H2" s="45"/>
      <c r="I2" s="48" t="s">
        <v>7</v>
      </c>
      <c r="J2" s="49"/>
      <c r="K2" s="49"/>
      <c r="L2" s="52"/>
      <c r="M2" s="29"/>
    </row>
    <row r="3" spans="1:15" ht="12.75" thickBot="1" x14ac:dyDescent="0.2">
      <c r="A3" s="46"/>
      <c r="B3" s="47"/>
      <c r="C3" s="9" t="s">
        <v>1</v>
      </c>
      <c r="D3" s="9" t="s">
        <v>2</v>
      </c>
      <c r="E3" s="9" t="s">
        <v>3</v>
      </c>
      <c r="F3" s="10" t="s">
        <v>20</v>
      </c>
      <c r="G3" s="51"/>
      <c r="H3" s="47"/>
      <c r="I3" s="9" t="s">
        <v>1</v>
      </c>
      <c r="J3" s="9" t="s">
        <v>2</v>
      </c>
      <c r="K3" s="9" t="s">
        <v>3</v>
      </c>
      <c r="L3" s="11" t="s">
        <v>20</v>
      </c>
      <c r="M3" s="30"/>
    </row>
    <row r="4" spans="1:15" ht="13.15" customHeight="1" thickTop="1" x14ac:dyDescent="0.15">
      <c r="A4" s="12" t="s">
        <v>9</v>
      </c>
      <c r="B4" s="8" t="s">
        <v>8</v>
      </c>
      <c r="C4" s="35">
        <v>1622</v>
      </c>
      <c r="D4" s="35">
        <v>1461</v>
      </c>
      <c r="E4" s="35">
        <v>1537</v>
      </c>
      <c r="F4" s="17">
        <f>SUM(D4:E4)</f>
        <v>2998</v>
      </c>
      <c r="G4" s="40" t="s">
        <v>18</v>
      </c>
      <c r="H4" s="27" t="s">
        <v>8</v>
      </c>
      <c r="I4" s="35">
        <v>1881</v>
      </c>
      <c r="J4" s="35">
        <v>1608</v>
      </c>
      <c r="K4" s="35">
        <v>1605</v>
      </c>
      <c r="L4" s="18">
        <f t="shared" ref="L4:L34" si="0">SUM(J4:K4)</f>
        <v>3213</v>
      </c>
      <c r="M4" s="2"/>
    </row>
    <row r="5" spans="1:15" ht="13.15" customHeight="1" x14ac:dyDescent="0.15">
      <c r="A5" s="13"/>
      <c r="B5" s="4" t="s">
        <v>4</v>
      </c>
      <c r="C5" s="7">
        <v>1841</v>
      </c>
      <c r="D5" s="7">
        <v>1685</v>
      </c>
      <c r="E5" s="7">
        <v>1748</v>
      </c>
      <c r="F5" s="20">
        <f t="shared" ref="F5:F44" si="1">SUM(D5:E5)</f>
        <v>3433</v>
      </c>
      <c r="G5" s="5"/>
      <c r="H5" s="4" t="s">
        <v>4</v>
      </c>
      <c r="I5" s="7">
        <v>1414</v>
      </c>
      <c r="J5" s="7">
        <v>1187</v>
      </c>
      <c r="K5" s="7">
        <v>1217</v>
      </c>
      <c r="L5" s="21">
        <f t="shared" si="0"/>
        <v>2404</v>
      </c>
      <c r="M5" s="2"/>
    </row>
    <row r="6" spans="1:15" ht="13.15" customHeight="1" x14ac:dyDescent="0.15">
      <c r="A6" s="13"/>
      <c r="B6" s="4" t="s">
        <v>10</v>
      </c>
      <c r="C6" s="7">
        <v>6382</v>
      </c>
      <c r="D6" s="7">
        <v>4905</v>
      </c>
      <c r="E6" s="7">
        <v>5494</v>
      </c>
      <c r="F6" s="20">
        <f t="shared" si="1"/>
        <v>10399</v>
      </c>
      <c r="G6" s="5"/>
      <c r="H6" s="4" t="s">
        <v>10</v>
      </c>
      <c r="I6" s="7">
        <v>1080</v>
      </c>
      <c r="J6" s="7">
        <v>950</v>
      </c>
      <c r="K6" s="7">
        <v>893</v>
      </c>
      <c r="L6" s="21">
        <f t="shared" si="0"/>
        <v>1843</v>
      </c>
      <c r="M6" s="2"/>
    </row>
    <row r="7" spans="1:15" ht="13.15" customHeight="1" x14ac:dyDescent="0.15">
      <c r="A7" s="13"/>
      <c r="B7" s="4" t="s">
        <v>11</v>
      </c>
      <c r="C7" s="7">
        <v>3417</v>
      </c>
      <c r="D7" s="7">
        <v>2988</v>
      </c>
      <c r="E7" s="7">
        <v>3256</v>
      </c>
      <c r="F7" s="20">
        <f t="shared" si="1"/>
        <v>6244</v>
      </c>
      <c r="G7" s="5"/>
      <c r="H7" s="4" t="s">
        <v>11</v>
      </c>
      <c r="I7" s="7">
        <v>1716</v>
      </c>
      <c r="J7" s="7">
        <v>1621</v>
      </c>
      <c r="K7" s="7">
        <v>1609</v>
      </c>
      <c r="L7" s="21">
        <f t="shared" si="0"/>
        <v>3230</v>
      </c>
      <c r="M7" s="2"/>
      <c r="N7" s="34"/>
      <c r="O7" s="34"/>
    </row>
    <row r="8" spans="1:15" ht="13.15" customHeight="1" x14ac:dyDescent="0.15">
      <c r="A8" s="13"/>
      <c r="B8" s="4" t="s">
        <v>12</v>
      </c>
      <c r="C8" s="7">
        <v>2544</v>
      </c>
      <c r="D8" s="7">
        <v>2702</v>
      </c>
      <c r="E8" s="7">
        <v>3202</v>
      </c>
      <c r="F8" s="20">
        <f t="shared" si="1"/>
        <v>5904</v>
      </c>
      <c r="G8" s="5"/>
      <c r="H8" s="4" t="s">
        <v>12</v>
      </c>
      <c r="I8" s="7">
        <v>1457</v>
      </c>
      <c r="J8" s="7">
        <v>1359</v>
      </c>
      <c r="K8" s="7">
        <v>1351</v>
      </c>
      <c r="L8" s="21">
        <f t="shared" si="0"/>
        <v>2710</v>
      </c>
      <c r="M8" s="2"/>
    </row>
    <row r="9" spans="1:15" ht="13.15" customHeight="1" x14ac:dyDescent="0.15">
      <c r="A9" s="13"/>
      <c r="B9" s="4" t="s">
        <v>13</v>
      </c>
      <c r="C9" s="7">
        <v>2240</v>
      </c>
      <c r="D9" s="7">
        <v>2188</v>
      </c>
      <c r="E9" s="7">
        <v>2335</v>
      </c>
      <c r="F9" s="20">
        <f t="shared" si="1"/>
        <v>4523</v>
      </c>
      <c r="G9" s="5"/>
      <c r="H9" s="4" t="s">
        <v>13</v>
      </c>
      <c r="I9" s="7">
        <v>1556</v>
      </c>
      <c r="J9" s="7">
        <v>1414</v>
      </c>
      <c r="K9" s="7">
        <v>1581</v>
      </c>
      <c r="L9" s="21">
        <f t="shared" si="0"/>
        <v>2995</v>
      </c>
      <c r="M9" s="2"/>
    </row>
    <row r="10" spans="1:15" ht="13.15" customHeight="1" x14ac:dyDescent="0.15">
      <c r="A10" s="13"/>
      <c r="B10" s="4" t="s">
        <v>14</v>
      </c>
      <c r="C10" s="7">
        <v>2419</v>
      </c>
      <c r="D10" s="7">
        <v>2432</v>
      </c>
      <c r="E10" s="7">
        <v>2735</v>
      </c>
      <c r="F10" s="20">
        <f t="shared" si="1"/>
        <v>5167</v>
      </c>
      <c r="G10" s="5"/>
      <c r="H10" s="4" t="s">
        <v>14</v>
      </c>
      <c r="I10" s="7">
        <v>1450</v>
      </c>
      <c r="J10" s="7">
        <v>1426</v>
      </c>
      <c r="K10" s="7">
        <v>1503</v>
      </c>
      <c r="L10" s="21">
        <f t="shared" si="0"/>
        <v>2929</v>
      </c>
      <c r="M10" s="2"/>
    </row>
    <row r="11" spans="1:15" ht="13.15" customHeight="1" x14ac:dyDescent="0.15">
      <c r="A11" s="13"/>
      <c r="B11" s="4" t="s">
        <v>15</v>
      </c>
      <c r="C11" s="7">
        <v>1592</v>
      </c>
      <c r="D11" s="7">
        <v>1739</v>
      </c>
      <c r="E11" s="7">
        <v>1905</v>
      </c>
      <c r="F11" s="20">
        <f t="shared" si="1"/>
        <v>3644</v>
      </c>
      <c r="G11" s="5"/>
      <c r="H11" s="4" t="s">
        <v>15</v>
      </c>
      <c r="I11" s="7">
        <v>1622</v>
      </c>
      <c r="J11" s="7">
        <v>1680</v>
      </c>
      <c r="K11" s="7">
        <v>1804</v>
      </c>
      <c r="L11" s="21">
        <f t="shared" si="0"/>
        <v>3484</v>
      </c>
      <c r="M11" s="2"/>
    </row>
    <row r="12" spans="1:15" ht="13.15" customHeight="1" x14ac:dyDescent="0.15">
      <c r="A12" s="13"/>
      <c r="B12" s="4" t="s">
        <v>16</v>
      </c>
      <c r="C12" s="7">
        <v>1984</v>
      </c>
      <c r="D12" s="7">
        <v>2312</v>
      </c>
      <c r="E12" s="7">
        <v>2444</v>
      </c>
      <c r="F12" s="20">
        <f t="shared" si="1"/>
        <v>4756</v>
      </c>
      <c r="G12" s="5"/>
      <c r="H12" s="4" t="s">
        <v>16</v>
      </c>
      <c r="I12" s="7">
        <v>1480</v>
      </c>
      <c r="J12" s="7">
        <v>1502</v>
      </c>
      <c r="K12" s="7">
        <v>1590</v>
      </c>
      <c r="L12" s="21">
        <f t="shared" si="0"/>
        <v>3092</v>
      </c>
      <c r="M12" s="2"/>
    </row>
    <row r="13" spans="1:15" ht="13.15" customHeight="1" x14ac:dyDescent="0.15">
      <c r="A13" s="53" t="s">
        <v>5</v>
      </c>
      <c r="B13" s="54"/>
      <c r="C13" s="22">
        <f>SUM(C4:C12)</f>
        <v>24041</v>
      </c>
      <c r="D13" s="22">
        <f>SUM(D4:D12)</f>
        <v>22412</v>
      </c>
      <c r="E13" s="22">
        <f>SUM(E4:E12)</f>
        <v>24656</v>
      </c>
      <c r="F13" s="23">
        <f t="shared" si="1"/>
        <v>47068</v>
      </c>
      <c r="G13" s="55" t="s">
        <v>5</v>
      </c>
      <c r="H13" s="54"/>
      <c r="I13" s="22">
        <f>SUM(I4:I12)</f>
        <v>13656</v>
      </c>
      <c r="J13" s="22">
        <f>SUM(J4:J12)</f>
        <v>12747</v>
      </c>
      <c r="K13" s="22">
        <f>SUM(K4:K12)</f>
        <v>13153</v>
      </c>
      <c r="L13" s="24">
        <f t="shared" si="0"/>
        <v>25900</v>
      </c>
      <c r="M13" s="31"/>
    </row>
    <row r="14" spans="1:15" ht="13.15" customHeight="1" x14ac:dyDescent="0.15">
      <c r="A14" s="13" t="s">
        <v>24</v>
      </c>
      <c r="B14" s="6" t="s">
        <v>8</v>
      </c>
      <c r="C14" s="7">
        <v>1155</v>
      </c>
      <c r="D14" s="7">
        <v>1042</v>
      </c>
      <c r="E14" s="7">
        <v>1104</v>
      </c>
      <c r="F14" s="20">
        <f t="shared" si="1"/>
        <v>2146</v>
      </c>
      <c r="G14" s="3" t="s">
        <v>21</v>
      </c>
      <c r="H14" s="4" t="s">
        <v>8</v>
      </c>
      <c r="I14" s="7">
        <v>1815</v>
      </c>
      <c r="J14" s="7">
        <v>1928</v>
      </c>
      <c r="K14" s="7">
        <v>1874</v>
      </c>
      <c r="L14" s="21">
        <f t="shared" si="0"/>
        <v>3802</v>
      </c>
      <c r="M14" s="2"/>
    </row>
    <row r="15" spans="1:15" ht="13.15" customHeight="1" x14ac:dyDescent="0.15">
      <c r="A15" s="13"/>
      <c r="B15" s="6" t="s">
        <v>4</v>
      </c>
      <c r="C15" s="7">
        <v>2047</v>
      </c>
      <c r="D15" s="7">
        <v>1822</v>
      </c>
      <c r="E15" s="7">
        <v>2010</v>
      </c>
      <c r="F15" s="20">
        <f t="shared" si="1"/>
        <v>3832</v>
      </c>
      <c r="G15" s="5"/>
      <c r="H15" s="4" t="s">
        <v>4</v>
      </c>
      <c r="I15" s="7">
        <v>1145</v>
      </c>
      <c r="J15" s="7">
        <v>1221</v>
      </c>
      <c r="K15" s="7">
        <v>1322</v>
      </c>
      <c r="L15" s="21">
        <f t="shared" si="0"/>
        <v>2543</v>
      </c>
      <c r="M15" s="2"/>
    </row>
    <row r="16" spans="1:15" ht="13.15" customHeight="1" x14ac:dyDescent="0.15">
      <c r="A16" s="13"/>
      <c r="B16" s="6" t="s">
        <v>10</v>
      </c>
      <c r="C16" s="7">
        <v>1084</v>
      </c>
      <c r="D16" s="7">
        <v>1190</v>
      </c>
      <c r="E16" s="7">
        <v>1134</v>
      </c>
      <c r="F16" s="20">
        <f t="shared" si="1"/>
        <v>2324</v>
      </c>
      <c r="G16" s="5"/>
      <c r="H16" s="4" t="s">
        <v>10</v>
      </c>
      <c r="I16" s="7">
        <v>1080</v>
      </c>
      <c r="J16" s="7">
        <v>1062</v>
      </c>
      <c r="K16" s="7">
        <v>1182</v>
      </c>
      <c r="L16" s="21">
        <f t="shared" si="0"/>
        <v>2244</v>
      </c>
      <c r="M16" s="2"/>
    </row>
    <row r="17" spans="1:13" ht="13.15" customHeight="1" x14ac:dyDescent="0.15">
      <c r="A17" s="13"/>
      <c r="B17" s="6" t="s">
        <v>11</v>
      </c>
      <c r="C17" s="7">
        <v>1541</v>
      </c>
      <c r="D17" s="7">
        <v>1609</v>
      </c>
      <c r="E17" s="7">
        <v>1677</v>
      </c>
      <c r="F17" s="20">
        <f t="shared" si="1"/>
        <v>3286</v>
      </c>
      <c r="G17" s="5"/>
      <c r="H17" s="4" t="s">
        <v>11</v>
      </c>
      <c r="I17" s="7">
        <v>1530</v>
      </c>
      <c r="J17" s="7">
        <v>1592</v>
      </c>
      <c r="K17" s="7">
        <v>1595</v>
      </c>
      <c r="L17" s="21">
        <f t="shared" si="0"/>
        <v>3187</v>
      </c>
      <c r="M17" s="2"/>
    </row>
    <row r="18" spans="1:13" ht="13.15" customHeight="1" x14ac:dyDescent="0.15">
      <c r="A18" s="13"/>
      <c r="B18" s="6" t="s">
        <v>12</v>
      </c>
      <c r="C18" s="7">
        <v>1349</v>
      </c>
      <c r="D18" s="7">
        <v>1375</v>
      </c>
      <c r="E18" s="7">
        <v>1332</v>
      </c>
      <c r="F18" s="20">
        <f t="shared" si="1"/>
        <v>2707</v>
      </c>
      <c r="G18" s="5"/>
      <c r="H18" s="4" t="s">
        <v>12</v>
      </c>
      <c r="I18" s="7">
        <v>496</v>
      </c>
      <c r="J18" s="7">
        <v>447</v>
      </c>
      <c r="K18" s="7">
        <v>497</v>
      </c>
      <c r="L18" s="21">
        <f t="shared" si="0"/>
        <v>944</v>
      </c>
      <c r="M18" s="2"/>
    </row>
    <row r="19" spans="1:13" ht="13.15" customHeight="1" x14ac:dyDescent="0.15">
      <c r="A19" s="13"/>
      <c r="B19" s="6" t="s">
        <v>13</v>
      </c>
      <c r="C19" s="7">
        <v>2874</v>
      </c>
      <c r="D19" s="7">
        <v>3113</v>
      </c>
      <c r="E19" s="7">
        <v>3324</v>
      </c>
      <c r="F19" s="20">
        <f t="shared" si="1"/>
        <v>6437</v>
      </c>
      <c r="G19" s="55" t="s">
        <v>5</v>
      </c>
      <c r="H19" s="54"/>
      <c r="I19" s="22">
        <f>SUM(I14:I18)</f>
        <v>6066</v>
      </c>
      <c r="J19" s="22">
        <f>SUM(J14:J18)</f>
        <v>6250</v>
      </c>
      <c r="K19" s="22">
        <f>SUM(K14:K18)</f>
        <v>6470</v>
      </c>
      <c r="L19" s="24">
        <f t="shared" si="0"/>
        <v>12720</v>
      </c>
      <c r="M19" s="31"/>
    </row>
    <row r="20" spans="1:13" ht="13.15" customHeight="1" x14ac:dyDescent="0.15">
      <c r="A20" s="13"/>
      <c r="B20" s="6" t="s">
        <v>14</v>
      </c>
      <c r="C20" s="7">
        <v>874</v>
      </c>
      <c r="D20" s="7">
        <v>935</v>
      </c>
      <c r="E20" s="7">
        <v>907</v>
      </c>
      <c r="F20" s="20">
        <f t="shared" si="1"/>
        <v>1842</v>
      </c>
      <c r="G20" s="5" t="s">
        <v>19</v>
      </c>
      <c r="H20" s="6" t="s">
        <v>8</v>
      </c>
      <c r="I20" s="7">
        <v>877</v>
      </c>
      <c r="J20" s="7">
        <v>931</v>
      </c>
      <c r="K20" s="7">
        <v>964</v>
      </c>
      <c r="L20" s="21">
        <f t="shared" si="0"/>
        <v>1895</v>
      </c>
      <c r="M20" s="2"/>
    </row>
    <row r="21" spans="1:13" ht="13.15" customHeight="1" x14ac:dyDescent="0.15">
      <c r="A21" s="53" t="s">
        <v>5</v>
      </c>
      <c r="B21" s="54"/>
      <c r="C21" s="22">
        <f>SUM(C14:C20)</f>
        <v>10924</v>
      </c>
      <c r="D21" s="22">
        <f>SUM(D14:D20)</f>
        <v>11086</v>
      </c>
      <c r="E21" s="22">
        <f>SUM(E14:E20)</f>
        <v>11488</v>
      </c>
      <c r="F21" s="23">
        <f t="shared" si="1"/>
        <v>22574</v>
      </c>
      <c r="G21" s="5"/>
      <c r="H21" s="6" t="s">
        <v>4</v>
      </c>
      <c r="I21" s="7">
        <v>2085</v>
      </c>
      <c r="J21" s="7">
        <v>2174</v>
      </c>
      <c r="K21" s="7">
        <v>1888</v>
      </c>
      <c r="L21" s="21">
        <f t="shared" si="0"/>
        <v>4062</v>
      </c>
      <c r="M21" s="2"/>
    </row>
    <row r="22" spans="1:13" ht="13.15" customHeight="1" x14ac:dyDescent="0.15">
      <c r="A22" s="13" t="s">
        <v>17</v>
      </c>
      <c r="B22" s="6" t="s">
        <v>8</v>
      </c>
      <c r="C22" s="7">
        <v>2775</v>
      </c>
      <c r="D22" s="7">
        <v>2337</v>
      </c>
      <c r="E22" s="7">
        <v>2538</v>
      </c>
      <c r="F22" s="20">
        <f t="shared" si="1"/>
        <v>4875</v>
      </c>
      <c r="G22" s="5"/>
      <c r="H22" s="6" t="s">
        <v>10</v>
      </c>
      <c r="I22" s="7">
        <v>1121</v>
      </c>
      <c r="J22" s="7">
        <v>1112</v>
      </c>
      <c r="K22" s="7">
        <v>1007</v>
      </c>
      <c r="L22" s="21">
        <f t="shared" si="0"/>
        <v>2119</v>
      </c>
      <c r="M22" s="2"/>
    </row>
    <row r="23" spans="1:13" ht="13.15" customHeight="1" x14ac:dyDescent="0.15">
      <c r="A23" s="13"/>
      <c r="B23" s="6" t="s">
        <v>4</v>
      </c>
      <c r="C23" s="7">
        <v>2008</v>
      </c>
      <c r="D23" s="7">
        <v>1592</v>
      </c>
      <c r="E23" s="7">
        <v>1727</v>
      </c>
      <c r="F23" s="20">
        <f t="shared" si="1"/>
        <v>3319</v>
      </c>
      <c r="G23" s="55" t="s">
        <v>5</v>
      </c>
      <c r="H23" s="54"/>
      <c r="I23" s="22">
        <f>SUM(I20:I22)</f>
        <v>4083</v>
      </c>
      <c r="J23" s="22">
        <f>SUM(J20:J22)</f>
        <v>4217</v>
      </c>
      <c r="K23" s="22">
        <f>SUM(K20:K22)</f>
        <v>3859</v>
      </c>
      <c r="L23" s="24">
        <f t="shared" si="0"/>
        <v>8076</v>
      </c>
      <c r="M23" s="31"/>
    </row>
    <row r="24" spans="1:13" ht="13.15" customHeight="1" x14ac:dyDescent="0.15">
      <c r="A24" s="13"/>
      <c r="B24" s="6" t="s">
        <v>10</v>
      </c>
      <c r="C24" s="7">
        <v>1247</v>
      </c>
      <c r="D24" s="7">
        <v>1070</v>
      </c>
      <c r="E24" s="7">
        <v>1235</v>
      </c>
      <c r="F24" s="20">
        <f t="shared" si="1"/>
        <v>2305</v>
      </c>
      <c r="G24" s="5" t="s">
        <v>22</v>
      </c>
      <c r="H24" s="6" t="s">
        <v>8</v>
      </c>
      <c r="I24" s="7">
        <v>532</v>
      </c>
      <c r="J24" s="7">
        <v>504</v>
      </c>
      <c r="K24" s="7">
        <v>534</v>
      </c>
      <c r="L24" s="21">
        <f t="shared" si="0"/>
        <v>1038</v>
      </c>
      <c r="M24" s="2"/>
    </row>
    <row r="25" spans="1:13" ht="13.15" customHeight="1" x14ac:dyDescent="0.15">
      <c r="A25" s="13"/>
      <c r="B25" s="6" t="s">
        <v>11</v>
      </c>
      <c r="C25" s="7">
        <v>1153</v>
      </c>
      <c r="D25" s="7">
        <v>1073</v>
      </c>
      <c r="E25" s="7">
        <v>1057</v>
      </c>
      <c r="F25" s="20">
        <f t="shared" si="1"/>
        <v>2130</v>
      </c>
      <c r="G25" s="5"/>
      <c r="H25" s="6" t="s">
        <v>4</v>
      </c>
      <c r="I25" s="7">
        <v>1221</v>
      </c>
      <c r="J25" s="7">
        <v>1236</v>
      </c>
      <c r="K25" s="7">
        <v>1235</v>
      </c>
      <c r="L25" s="21">
        <f t="shared" si="0"/>
        <v>2471</v>
      </c>
      <c r="M25" s="2"/>
    </row>
    <row r="26" spans="1:13" ht="13.15" customHeight="1" x14ac:dyDescent="0.15">
      <c r="A26" s="13"/>
      <c r="B26" s="6" t="s">
        <v>12</v>
      </c>
      <c r="C26" s="7">
        <v>1743</v>
      </c>
      <c r="D26" s="7">
        <v>1646</v>
      </c>
      <c r="E26" s="7">
        <v>1694</v>
      </c>
      <c r="F26" s="20">
        <f t="shared" si="1"/>
        <v>3340</v>
      </c>
      <c r="G26" s="5"/>
      <c r="H26" s="6" t="s">
        <v>10</v>
      </c>
      <c r="I26" s="7">
        <v>1048</v>
      </c>
      <c r="J26" s="7">
        <v>1179</v>
      </c>
      <c r="K26" s="7">
        <v>1203</v>
      </c>
      <c r="L26" s="21">
        <f t="shared" si="0"/>
        <v>2382</v>
      </c>
      <c r="M26" s="2"/>
    </row>
    <row r="27" spans="1:13" ht="13.15" customHeight="1" x14ac:dyDescent="0.15">
      <c r="A27" s="53" t="s">
        <v>5</v>
      </c>
      <c r="B27" s="54"/>
      <c r="C27" s="22">
        <f>SUM(C22:C26)</f>
        <v>8926</v>
      </c>
      <c r="D27" s="22">
        <f>SUM(D22:D26)</f>
        <v>7718</v>
      </c>
      <c r="E27" s="22">
        <f>SUM(E22:E26)</f>
        <v>8251</v>
      </c>
      <c r="F27" s="23">
        <f t="shared" si="1"/>
        <v>15969</v>
      </c>
      <c r="G27" s="5"/>
      <c r="H27" s="6" t="s">
        <v>11</v>
      </c>
      <c r="I27" s="7">
        <v>283</v>
      </c>
      <c r="J27" s="7">
        <v>327</v>
      </c>
      <c r="K27" s="7">
        <v>301</v>
      </c>
      <c r="L27" s="21">
        <f t="shared" si="0"/>
        <v>628</v>
      </c>
      <c r="M27" s="2"/>
    </row>
    <row r="28" spans="1:13" ht="13.15" customHeight="1" x14ac:dyDescent="0.15">
      <c r="A28" s="13" t="s">
        <v>25</v>
      </c>
      <c r="B28" s="6" t="s">
        <v>8</v>
      </c>
      <c r="C28" s="7">
        <v>2183</v>
      </c>
      <c r="D28" s="7">
        <v>2031</v>
      </c>
      <c r="E28" s="7">
        <v>2222</v>
      </c>
      <c r="F28" s="20">
        <f t="shared" si="1"/>
        <v>4253</v>
      </c>
      <c r="G28" s="55" t="s">
        <v>5</v>
      </c>
      <c r="H28" s="54"/>
      <c r="I28" s="22">
        <f>SUM(I24:I27)</f>
        <v>3084</v>
      </c>
      <c r="J28" s="22">
        <f>SUM(J24:J27)</f>
        <v>3246</v>
      </c>
      <c r="K28" s="22">
        <f>SUM(K24:K27)</f>
        <v>3273</v>
      </c>
      <c r="L28" s="24">
        <f t="shared" si="0"/>
        <v>6519</v>
      </c>
      <c r="M28" s="31"/>
    </row>
    <row r="29" spans="1:13" ht="13.15" customHeight="1" x14ac:dyDescent="0.15">
      <c r="A29" s="13"/>
      <c r="B29" s="6" t="s">
        <v>4</v>
      </c>
      <c r="C29" s="7">
        <v>1504</v>
      </c>
      <c r="D29" s="7">
        <v>1580</v>
      </c>
      <c r="E29" s="7">
        <v>1622</v>
      </c>
      <c r="F29" s="20">
        <f t="shared" si="1"/>
        <v>3202</v>
      </c>
      <c r="G29" s="5" t="s">
        <v>23</v>
      </c>
      <c r="H29" s="6" t="s">
        <v>8</v>
      </c>
      <c r="I29" s="7">
        <v>1281</v>
      </c>
      <c r="J29" s="7">
        <v>1429</v>
      </c>
      <c r="K29" s="7">
        <v>1410</v>
      </c>
      <c r="L29" s="21">
        <f t="shared" si="0"/>
        <v>2839</v>
      </c>
      <c r="M29" s="2"/>
    </row>
    <row r="30" spans="1:13" ht="13.15" customHeight="1" x14ac:dyDescent="0.15">
      <c r="A30" s="13"/>
      <c r="B30" s="6" t="s">
        <v>10</v>
      </c>
      <c r="C30" s="7">
        <v>1535</v>
      </c>
      <c r="D30" s="7">
        <v>1509</v>
      </c>
      <c r="E30" s="7">
        <v>1636</v>
      </c>
      <c r="F30" s="20">
        <f t="shared" si="1"/>
        <v>3145</v>
      </c>
      <c r="G30" s="5"/>
      <c r="H30" s="6" t="s">
        <v>4</v>
      </c>
      <c r="I30" s="7">
        <v>941</v>
      </c>
      <c r="J30" s="7">
        <v>982</v>
      </c>
      <c r="K30" s="7">
        <v>949</v>
      </c>
      <c r="L30" s="21">
        <f t="shared" si="0"/>
        <v>1931</v>
      </c>
      <c r="M30" s="2"/>
    </row>
    <row r="31" spans="1:13" ht="13.15" customHeight="1" x14ac:dyDescent="0.15">
      <c r="A31" s="13"/>
      <c r="B31" s="6" t="s">
        <v>11</v>
      </c>
      <c r="C31" s="7">
        <v>1949</v>
      </c>
      <c r="D31" s="7">
        <v>2012</v>
      </c>
      <c r="E31" s="7">
        <v>2140</v>
      </c>
      <c r="F31" s="20">
        <f t="shared" si="1"/>
        <v>4152</v>
      </c>
      <c r="G31" s="5"/>
      <c r="H31" s="6" t="s">
        <v>10</v>
      </c>
      <c r="I31" s="7">
        <v>911</v>
      </c>
      <c r="J31" s="7">
        <v>816</v>
      </c>
      <c r="K31" s="7">
        <v>902</v>
      </c>
      <c r="L31" s="21">
        <f t="shared" si="0"/>
        <v>1718</v>
      </c>
      <c r="M31" s="2"/>
    </row>
    <row r="32" spans="1:13" ht="13.15" customHeight="1" x14ac:dyDescent="0.15">
      <c r="A32" s="53" t="s">
        <v>5</v>
      </c>
      <c r="B32" s="54"/>
      <c r="C32" s="22">
        <f>SUM(C28:C31)</f>
        <v>7171</v>
      </c>
      <c r="D32" s="22">
        <f>SUM(D28:D31)</f>
        <v>7132</v>
      </c>
      <c r="E32" s="22">
        <f>SUM(E28:E31)</f>
        <v>7620</v>
      </c>
      <c r="F32" s="23">
        <f t="shared" si="1"/>
        <v>14752</v>
      </c>
      <c r="G32" s="5"/>
      <c r="H32" s="6" t="s">
        <v>11</v>
      </c>
      <c r="I32" s="7">
        <v>1438</v>
      </c>
      <c r="J32" s="7">
        <v>1475</v>
      </c>
      <c r="K32" s="7">
        <v>1578</v>
      </c>
      <c r="L32" s="21">
        <f t="shared" si="0"/>
        <v>3053</v>
      </c>
      <c r="M32" s="2"/>
    </row>
    <row r="33" spans="1:13" ht="13.15" customHeight="1" x14ac:dyDescent="0.15">
      <c r="A33" s="13" t="s">
        <v>26</v>
      </c>
      <c r="B33" s="6" t="s">
        <v>8</v>
      </c>
      <c r="C33" s="7">
        <v>735</v>
      </c>
      <c r="D33" s="7">
        <v>763</v>
      </c>
      <c r="E33" s="7">
        <v>811</v>
      </c>
      <c r="F33" s="20">
        <f t="shared" si="1"/>
        <v>1574</v>
      </c>
      <c r="G33" s="5"/>
      <c r="H33" s="6" t="s">
        <v>12</v>
      </c>
      <c r="I33" s="7">
        <v>898</v>
      </c>
      <c r="J33" s="7">
        <v>1037</v>
      </c>
      <c r="K33" s="7">
        <v>1061</v>
      </c>
      <c r="L33" s="21">
        <f t="shared" si="0"/>
        <v>2098</v>
      </c>
      <c r="M33" s="2"/>
    </row>
    <row r="34" spans="1:13" ht="13.15" customHeight="1" x14ac:dyDescent="0.15">
      <c r="A34" s="13"/>
      <c r="B34" s="6" t="s">
        <v>4</v>
      </c>
      <c r="C34" s="7">
        <v>946</v>
      </c>
      <c r="D34" s="7">
        <v>1030</v>
      </c>
      <c r="E34" s="7">
        <v>1047</v>
      </c>
      <c r="F34" s="20">
        <f t="shared" si="1"/>
        <v>2077</v>
      </c>
      <c r="G34" s="5"/>
      <c r="H34" s="6" t="s">
        <v>13</v>
      </c>
      <c r="I34" s="7">
        <v>792</v>
      </c>
      <c r="J34" s="7">
        <v>775</v>
      </c>
      <c r="K34" s="7">
        <v>768</v>
      </c>
      <c r="L34" s="21">
        <f t="shared" si="0"/>
        <v>1543</v>
      </c>
      <c r="M34" s="2"/>
    </row>
    <row r="35" spans="1:13" ht="13.15" customHeight="1" x14ac:dyDescent="0.15">
      <c r="A35" s="13"/>
      <c r="B35" s="6" t="s">
        <v>10</v>
      </c>
      <c r="C35" s="7">
        <v>942</v>
      </c>
      <c r="D35" s="7">
        <v>1037</v>
      </c>
      <c r="E35" s="7">
        <v>1019</v>
      </c>
      <c r="F35" s="20">
        <f t="shared" si="1"/>
        <v>2056</v>
      </c>
      <c r="G35" s="55" t="s">
        <v>5</v>
      </c>
      <c r="H35" s="54"/>
      <c r="I35" s="22">
        <f>SUM(I29:I34)</f>
        <v>6261</v>
      </c>
      <c r="J35" s="22">
        <f>SUM(J29:J34)</f>
        <v>6514</v>
      </c>
      <c r="K35" s="22">
        <f>SUM(K29:K34)</f>
        <v>6668</v>
      </c>
      <c r="L35" s="24">
        <f>SUM(J35:K35)</f>
        <v>13182</v>
      </c>
      <c r="M35" s="31"/>
    </row>
    <row r="36" spans="1:13" ht="13.15" customHeight="1" x14ac:dyDescent="0.15">
      <c r="A36" s="13"/>
      <c r="B36" s="6" t="s">
        <v>11</v>
      </c>
      <c r="C36" s="7">
        <v>1054</v>
      </c>
      <c r="D36" s="7">
        <v>981</v>
      </c>
      <c r="E36" s="7">
        <v>994</v>
      </c>
      <c r="F36" s="20">
        <f t="shared" si="1"/>
        <v>1975</v>
      </c>
      <c r="G36" s="56"/>
      <c r="H36" s="57"/>
      <c r="I36" s="19"/>
      <c r="J36" s="19"/>
      <c r="K36" s="19"/>
      <c r="L36" s="21"/>
      <c r="M36" s="2"/>
    </row>
    <row r="37" spans="1:13" ht="13.15" customHeight="1" x14ac:dyDescent="0.15">
      <c r="A37" s="53" t="s">
        <v>5</v>
      </c>
      <c r="B37" s="54"/>
      <c r="C37" s="22">
        <f>SUM(C33:C36)</f>
        <v>3677</v>
      </c>
      <c r="D37" s="22">
        <f>SUM(D33:D36)</f>
        <v>3811</v>
      </c>
      <c r="E37" s="22">
        <f>SUM(E33:E36)</f>
        <v>3871</v>
      </c>
      <c r="F37" s="23">
        <f t="shared" si="1"/>
        <v>7682</v>
      </c>
      <c r="G37" s="58" t="s">
        <v>6</v>
      </c>
      <c r="H37" s="59"/>
      <c r="I37" s="37">
        <f>C13+C21+C27+C32+C37+C44+I13+I19+I23+I28+I35</f>
        <v>96199</v>
      </c>
      <c r="J37" s="37">
        <f>D13+D21+D27+D32+D37+D44+J13+J19+J23+J28+J35</f>
        <v>92936</v>
      </c>
      <c r="K37" s="37">
        <f>E13+E21+E27+E32+E37+E44+K13+K19+K23+K28+K35</f>
        <v>97359</v>
      </c>
      <c r="L37" s="38">
        <f>SUM(J37:K37)</f>
        <v>190295</v>
      </c>
      <c r="M37" s="32"/>
    </row>
    <row r="38" spans="1:13" ht="13.15" customHeight="1" x14ac:dyDescent="0.15">
      <c r="A38" s="13" t="s">
        <v>27</v>
      </c>
      <c r="B38" s="6" t="s">
        <v>8</v>
      </c>
      <c r="C38" s="7">
        <v>1024</v>
      </c>
      <c r="D38" s="7">
        <v>1048</v>
      </c>
      <c r="E38" s="7">
        <v>1067</v>
      </c>
      <c r="F38" s="20">
        <f t="shared" si="1"/>
        <v>2115</v>
      </c>
      <c r="G38" s="60"/>
      <c r="H38" s="61"/>
      <c r="I38" s="28"/>
      <c r="J38" s="28"/>
      <c r="K38" s="28"/>
      <c r="L38" s="36"/>
      <c r="M38" s="33"/>
    </row>
    <row r="39" spans="1:13" ht="13.15" customHeight="1" x14ac:dyDescent="0.15">
      <c r="A39" s="13"/>
      <c r="B39" s="6" t="s">
        <v>4</v>
      </c>
      <c r="C39" s="7">
        <v>763</v>
      </c>
      <c r="D39" s="7">
        <v>756</v>
      </c>
      <c r="E39" s="7">
        <v>823</v>
      </c>
      <c r="F39" s="20">
        <f t="shared" si="1"/>
        <v>1579</v>
      </c>
      <c r="G39" s="62" t="s">
        <v>29</v>
      </c>
      <c r="H39" s="57"/>
      <c r="I39" s="7">
        <f>I37-95862</f>
        <v>337</v>
      </c>
      <c r="J39" s="7">
        <f>J37-92928</f>
        <v>8</v>
      </c>
      <c r="K39" s="7">
        <f>K37-97288</f>
        <v>71</v>
      </c>
      <c r="L39" s="39">
        <f>SUM(J39:K39)</f>
        <v>79</v>
      </c>
      <c r="M39" s="32"/>
    </row>
    <row r="40" spans="1:13" ht="13.15" customHeight="1" x14ac:dyDescent="0.15">
      <c r="A40" s="13"/>
      <c r="B40" s="6" t="s">
        <v>10</v>
      </c>
      <c r="C40" s="7">
        <v>1035</v>
      </c>
      <c r="D40" s="7">
        <v>1032</v>
      </c>
      <c r="E40" s="7">
        <v>1023</v>
      </c>
      <c r="F40" s="20">
        <f t="shared" si="1"/>
        <v>2055</v>
      </c>
      <c r="G40" s="62"/>
      <c r="H40" s="63"/>
      <c r="I40" s="7"/>
      <c r="J40" s="7"/>
      <c r="K40" s="7"/>
      <c r="L40" s="14"/>
      <c r="M40" s="31"/>
    </row>
    <row r="41" spans="1:13" ht="13.15" customHeight="1" x14ac:dyDescent="0.15">
      <c r="A41" s="13"/>
      <c r="B41" s="6" t="s">
        <v>11</v>
      </c>
      <c r="C41" s="7">
        <v>1650</v>
      </c>
      <c r="D41" s="7">
        <v>1572</v>
      </c>
      <c r="E41" s="7">
        <v>1722</v>
      </c>
      <c r="F41" s="20">
        <f t="shared" si="1"/>
        <v>3294</v>
      </c>
      <c r="G41" s="62" t="s">
        <v>28</v>
      </c>
      <c r="H41" s="63"/>
      <c r="I41" s="7">
        <v>-209</v>
      </c>
      <c r="J41" s="7">
        <v>-227</v>
      </c>
      <c r="K41" s="7">
        <v>-252</v>
      </c>
      <c r="L41" s="39">
        <f>SUM(J41:K41)</f>
        <v>-479</v>
      </c>
      <c r="M41" s="31"/>
    </row>
    <row r="42" spans="1:13" ht="13.15" customHeight="1" x14ac:dyDescent="0.15">
      <c r="A42" s="13"/>
      <c r="B42" s="6" t="s">
        <v>12</v>
      </c>
      <c r="C42" s="7">
        <v>1367</v>
      </c>
      <c r="D42" s="7">
        <v>1232</v>
      </c>
      <c r="E42" s="7">
        <v>1317</v>
      </c>
      <c r="F42" s="20">
        <f t="shared" si="1"/>
        <v>2549</v>
      </c>
      <c r="G42" s="56"/>
      <c r="H42" s="57"/>
      <c r="I42" s="7"/>
      <c r="J42" s="7"/>
      <c r="K42" s="7"/>
      <c r="L42" s="14"/>
      <c r="M42" s="33"/>
    </row>
    <row r="43" spans="1:13" ht="13.15" customHeight="1" x14ac:dyDescent="0.15">
      <c r="A43" s="13"/>
      <c r="B43" s="6" t="s">
        <v>13</v>
      </c>
      <c r="C43" s="7">
        <v>2471</v>
      </c>
      <c r="D43" s="7">
        <v>2163</v>
      </c>
      <c r="E43" s="7">
        <v>2098</v>
      </c>
      <c r="F43" s="20">
        <f t="shared" si="1"/>
        <v>4261</v>
      </c>
      <c r="G43" s="56"/>
      <c r="H43" s="57"/>
      <c r="I43" s="7"/>
      <c r="J43" s="7"/>
      <c r="K43" s="7"/>
      <c r="L43" s="14"/>
      <c r="M43" s="33"/>
    </row>
    <row r="44" spans="1:13" ht="13.15" customHeight="1" thickBot="1" x14ac:dyDescent="0.2">
      <c r="A44" s="64" t="s">
        <v>5</v>
      </c>
      <c r="B44" s="65"/>
      <c r="C44" s="25">
        <f>SUM(C38:C43)</f>
        <v>8310</v>
      </c>
      <c r="D44" s="25">
        <f>SUM(D38:D43)</f>
        <v>7803</v>
      </c>
      <c r="E44" s="25">
        <f>SUM(E38:E43)</f>
        <v>8050</v>
      </c>
      <c r="F44" s="26">
        <f t="shared" si="1"/>
        <v>15853</v>
      </c>
      <c r="G44" s="66"/>
      <c r="H44" s="67"/>
      <c r="I44" s="15"/>
      <c r="J44" s="15"/>
      <c r="K44" s="15"/>
      <c r="L44" s="16"/>
      <c r="M44" s="32"/>
    </row>
    <row r="45" spans="1:13" ht="12.75" thickTop="1" x14ac:dyDescent="0.15"/>
  </sheetData>
  <mergeCells count="25">
    <mergeCell ref="A2:B3"/>
    <mergeCell ref="G2:H3"/>
    <mergeCell ref="C2:F2"/>
    <mergeCell ref="A27:B27"/>
    <mergeCell ref="A32:B32"/>
    <mergeCell ref="A13:B13"/>
    <mergeCell ref="A21:B21"/>
    <mergeCell ref="G19:H19"/>
    <mergeCell ref="G13:H13"/>
    <mergeCell ref="A44:B44"/>
    <mergeCell ref="G35:H35"/>
    <mergeCell ref="G28:H28"/>
    <mergeCell ref="A37:B37"/>
    <mergeCell ref="G36:H36"/>
    <mergeCell ref="G37:H37"/>
    <mergeCell ref="G44:H44"/>
    <mergeCell ref="G38:H38"/>
    <mergeCell ref="G39:H39"/>
    <mergeCell ref="G43:H43"/>
    <mergeCell ref="K1:L1"/>
    <mergeCell ref="I2:L2"/>
    <mergeCell ref="G40:H40"/>
    <mergeCell ref="G41:H41"/>
    <mergeCell ref="G42:H42"/>
    <mergeCell ref="G23:H23"/>
  </mergeCells>
  <phoneticPr fontId="2"/>
  <pageMargins left="0.98425196850393704" right="0.94488188976377963" top="0.35433070866141736" bottom="0.23622047244094491" header="0.19685039370078741" footer="0.23622047244094491"/>
  <pageSetup paperSize="9" orientation="landscape" r:id="rId1"/>
  <headerFooter>
    <oddHeader>&amp;C町丁別世帯数及び人口報告書&amp;R東京都　三鷹市</oddHeader>
  </headerFooter>
  <ignoredErrors>
    <ignoredError sqref="F4:F43 L4:L34 L38 L40:L44 L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20</vt:i4>
      </vt:variant>
    </vt:vector>
  </HeadingPairs>
  <TitlesOfParts>
    <vt:vector size="32" baseType="lpstr">
      <vt:lpstr>1201</vt:lpstr>
      <vt:lpstr>1101</vt:lpstr>
      <vt:lpstr>1001</vt:lpstr>
      <vt:lpstr>0901</vt:lpstr>
      <vt:lpstr>0801</vt:lpstr>
      <vt:lpstr>0701</vt:lpstr>
      <vt:lpstr>0601</vt:lpstr>
      <vt:lpstr>0501</vt:lpstr>
      <vt:lpstr>0401</vt:lpstr>
      <vt:lpstr>0301</vt:lpstr>
      <vt:lpstr>0201</vt:lpstr>
      <vt:lpstr>0101</vt:lpstr>
      <vt:lpstr>'0101'!_AB6020</vt:lpstr>
      <vt:lpstr>'0201'!_AB6020</vt:lpstr>
      <vt:lpstr>'0301'!_AB6020</vt:lpstr>
      <vt:lpstr>'0401'!_AB6020</vt:lpstr>
      <vt:lpstr>'0501'!_AB6020</vt:lpstr>
      <vt:lpstr>'0601'!_AB6020</vt:lpstr>
      <vt:lpstr>'0701'!_AB6020</vt:lpstr>
      <vt:lpstr>'0801'!_AB6020</vt:lpstr>
      <vt:lpstr>'0901'!_AB6020</vt:lpstr>
      <vt:lpstr>'1001'!_AB6020</vt:lpstr>
      <vt:lpstr>'1101'!_AB6020</vt:lpstr>
      <vt:lpstr>'1201'!_AB6020</vt:lpstr>
      <vt:lpstr>'0101'!Print_Area</vt:lpstr>
      <vt:lpstr>'0201'!Print_Area</vt:lpstr>
      <vt:lpstr>'0301'!Print_Area</vt:lpstr>
      <vt:lpstr>'0401'!Print_Area</vt:lpstr>
      <vt:lpstr>'0601'!Print_Area</vt:lpstr>
      <vt:lpstr>'0701'!Print_Area</vt:lpstr>
      <vt:lpstr>'0901'!Print_Area</vt:lpstr>
      <vt:lpstr>'1201'!Print_Area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2022-12-01T04:43:54Z</cp:lastPrinted>
  <dcterms:created xsi:type="dcterms:W3CDTF">2004-04-14T02:06:10Z</dcterms:created>
  <dcterms:modified xsi:type="dcterms:W3CDTF">2022-12-12T07:03:06Z</dcterms:modified>
</cp:coreProperties>
</file>