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0538512\Desktop\"/>
    </mc:Choice>
  </mc:AlternateContent>
  <xr:revisionPtr revIDLastSave="0" documentId="8_{00C37C71-EF55-4440-AFA0-9B70ABA58F97}" xr6:coauthVersionLast="47" xr6:coauthVersionMax="47" xr10:uidLastSave="{00000000-0000-0000-0000-000000000000}"/>
  <bookViews>
    <workbookView xWindow="-108" yWindow="-108" windowWidth="23256" windowHeight="12576" tabRatio="985" activeTab="3" xr2:uid="{00000000-000D-0000-FFFF-FFFF00000000}"/>
  </bookViews>
  <sheets>
    <sheet name="完了地区（区部）" sheetId="1" r:id="rId1"/>
    <sheet name="完了地区（多摩部）" sheetId="4" r:id="rId2"/>
    <sheet name="事業中地区 (区部)" sheetId="5" r:id="rId3"/>
    <sheet name="事業中地区（多摩部）" sheetId="2" r:id="rId4"/>
  </sheets>
  <definedNames>
    <definedName name="_xlnm.Print_Area" localSheetId="1">'完了地区（多摩部）'!$A$1:$U$52</definedName>
    <definedName name="_xlnm.Print_Area" localSheetId="3">'事業中地区（多摩部）'!$A$1:$V$21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2" l="1"/>
  <c r="T5" i="2" l="1"/>
  <c r="R5" i="2"/>
  <c r="N5" i="2"/>
  <c r="S17" i="1" l="1"/>
  <c r="R17" i="1"/>
  <c r="N17" i="1"/>
  <c r="O16" i="1"/>
  <c r="K16" i="1"/>
  <c r="S15" i="1"/>
  <c r="O15" i="1"/>
  <c r="N15" i="1"/>
  <c r="K15" i="1" s="1"/>
  <c r="O14" i="1"/>
  <c r="K14" i="1"/>
  <c r="S13" i="1"/>
  <c r="O13" i="1"/>
  <c r="K13" i="1"/>
  <c r="O12" i="1"/>
  <c r="K12" i="1"/>
  <c r="O11" i="1"/>
  <c r="K11" i="1"/>
  <c r="S10" i="1"/>
  <c r="O10" i="1"/>
  <c r="K10" i="1"/>
  <c r="S9" i="1"/>
  <c r="O9" i="1"/>
  <c r="N9" i="1"/>
  <c r="K9" i="1" s="1"/>
  <c r="T3" i="5"/>
  <c r="R3" i="5"/>
  <c r="N3" i="5"/>
  <c r="T20" i="2" l="1"/>
  <c r="R20" i="2"/>
  <c r="N20" i="2"/>
  <c r="T18" i="2" l="1"/>
  <c r="R18" i="2"/>
  <c r="N18" i="2"/>
  <c r="S7" i="1" l="1"/>
  <c r="R7" i="1"/>
  <c r="N7" i="1"/>
  <c r="T3" i="2" l="1"/>
  <c r="S38" i="4" l="1"/>
  <c r="R38" i="4"/>
  <c r="N38" i="4"/>
  <c r="O35" i="4" l="1"/>
  <c r="K35" i="4"/>
  <c r="O34" i="4"/>
  <c r="K34" i="4"/>
  <c r="O33" i="4"/>
  <c r="K33" i="4"/>
  <c r="O32" i="4"/>
  <c r="K32" i="4"/>
  <c r="O31" i="4"/>
  <c r="K31" i="4"/>
  <c r="S18" i="4" l="1"/>
  <c r="S17" i="4"/>
  <c r="S16" i="4"/>
  <c r="S15" i="4"/>
  <c r="S14" i="4"/>
  <c r="S13" i="4"/>
  <c r="S42" i="4" l="1"/>
  <c r="R42" i="4"/>
  <c r="Q42" i="4"/>
  <c r="P42" i="4"/>
  <c r="N42" i="4"/>
  <c r="L42" i="4"/>
  <c r="K42" i="4"/>
  <c r="O42" i="4" l="1"/>
  <c r="S30" i="4"/>
  <c r="P30" i="4"/>
  <c r="R30" i="4" s="1"/>
  <c r="L30" i="4"/>
  <c r="N30" i="4" s="1"/>
  <c r="S29" i="4"/>
  <c r="R29" i="4"/>
  <c r="L29" i="4"/>
  <c r="N29" i="4" s="1"/>
  <c r="S28" i="4"/>
  <c r="R28" i="4"/>
  <c r="S27" i="4"/>
  <c r="P27" i="4"/>
  <c r="R27" i="4" s="1"/>
  <c r="L27" i="4"/>
  <c r="N27" i="4" s="1"/>
  <c r="S26" i="4"/>
  <c r="P26" i="4"/>
  <c r="R26" i="4" s="1"/>
  <c r="L26" i="4"/>
  <c r="N26" i="4" s="1"/>
  <c r="S25" i="4" l="1"/>
  <c r="O25" i="4"/>
  <c r="K25" i="4"/>
  <c r="S24" i="4"/>
  <c r="O24" i="4"/>
  <c r="K24" i="4"/>
  <c r="S23" i="4"/>
  <c r="O23" i="4"/>
  <c r="K23" i="4"/>
  <c r="S22" i="4"/>
  <c r="O22" i="4"/>
  <c r="K22" i="4"/>
  <c r="S12" i="4" l="1"/>
  <c r="P12" i="4"/>
  <c r="O12" i="4" s="1"/>
  <c r="L12" i="4"/>
  <c r="K12" i="4" s="1"/>
  <c r="S11" i="4"/>
  <c r="P11" i="4"/>
  <c r="O11" i="4" s="1"/>
  <c r="L11" i="4"/>
  <c r="K11" i="4" s="1"/>
  <c r="S4" i="1" l="1"/>
  <c r="S46" i="4" l="1"/>
  <c r="S45" i="4"/>
  <c r="S44" i="4"/>
  <c r="S43" i="4"/>
  <c r="S37" i="4" l="1"/>
  <c r="S36" i="4"/>
  <c r="S52" i="4" l="1"/>
  <c r="S3" i="1" l="1"/>
  <c r="Q3" i="1"/>
  <c r="P3" i="1"/>
  <c r="O3" i="1" s="1"/>
  <c r="L3" i="1"/>
  <c r="K3" i="1" s="1"/>
  <c r="S10" i="4" l="1"/>
  <c r="O10" i="4"/>
  <c r="K10" i="4"/>
  <c r="S9" i="4"/>
  <c r="O9" i="4"/>
  <c r="K9" i="4"/>
  <c r="S8" i="4"/>
  <c r="O8" i="4"/>
  <c r="S7" i="4"/>
  <c r="O7" i="4"/>
  <c r="K7" i="4"/>
  <c r="S6" i="4"/>
  <c r="O6" i="4"/>
  <c r="K6" i="4"/>
  <c r="S5" i="4"/>
  <c r="S4" i="4"/>
  <c r="S3" i="4"/>
  <c r="O3" i="4"/>
  <c r="K3" i="4"/>
  <c r="S41" i="4" l="1"/>
  <c r="S8" i="1" l="1"/>
  <c r="S19" i="4" l="1"/>
  <c r="O19" i="4"/>
  <c r="K19" i="4"/>
  <c r="S40" i="4" l="1"/>
  <c r="S39" i="4"/>
  <c r="S21" i="4" l="1"/>
  <c r="O21" i="4"/>
  <c r="K21" i="4"/>
  <c r="S6" i="1" l="1"/>
  <c r="O6" i="1"/>
  <c r="K6" i="1"/>
  <c r="S5" i="1"/>
  <c r="O5" i="1"/>
  <c r="K5" i="1"/>
  <c r="S51" i="4" l="1"/>
  <c r="S50" i="4" l="1"/>
  <c r="S49" i="4"/>
  <c r="S48" i="4"/>
  <c r="S47" i="4"/>
  <c r="S20" i="4" l="1"/>
  <c r="O20" i="4"/>
  <c r="K20" i="4"/>
  <c r="T17" i="2" l="1"/>
  <c r="N4" i="2"/>
  <c r="R4" i="2"/>
  <c r="T4" i="2"/>
  <c r="N6" i="2"/>
  <c r="R6" i="2"/>
  <c r="T6" i="2"/>
  <c r="N7" i="2"/>
  <c r="R7" i="2"/>
  <c r="N8" i="2"/>
  <c r="R8" i="2"/>
  <c r="T8" i="2"/>
  <c r="N9" i="2"/>
  <c r="R9" i="2"/>
  <c r="T9" i="2"/>
  <c r="N10" i="2"/>
  <c r="R10" i="2"/>
  <c r="T10" i="2"/>
  <c r="N11" i="2"/>
  <c r="R11" i="2"/>
  <c r="T11" i="2"/>
  <c r="N12" i="2"/>
  <c r="R12" i="2"/>
  <c r="T12" i="2"/>
  <c r="N13" i="2"/>
  <c r="R13" i="2"/>
  <c r="T13" i="2"/>
  <c r="N14" i="2"/>
  <c r="R14" i="2"/>
  <c r="T14" i="2"/>
  <c r="N15" i="2"/>
  <c r="R15" i="2"/>
  <c r="T15" i="2"/>
  <c r="N16" i="2"/>
  <c r="R16" i="2"/>
  <c r="T16" i="2"/>
  <c r="N17" i="2"/>
  <c r="R17" i="2"/>
  <c r="N19" i="2"/>
  <c r="R19" i="2"/>
  <c r="T19" i="2"/>
  <c r="R3" i="2"/>
  <c r="S31" i="4" l="1"/>
  <c r="S32" i="4"/>
  <c r="S33" i="4"/>
  <c r="S34" i="4"/>
</calcChain>
</file>

<file path=xl/sharedStrings.xml><?xml version="1.0" encoding="utf-8"?>
<sst xmlns="http://schemas.openxmlformats.org/spreadsheetml/2006/main" count="489" uniqueCount="268">
  <si>
    <t>番号</t>
    <rPh sb="0" eb="2">
      <t>バンゴウ</t>
    </rPh>
    <phoneticPr fontId="2"/>
  </si>
  <si>
    <t>地区名</t>
    <rPh sb="0" eb="2">
      <t>チク</t>
    </rPh>
    <rPh sb="2" eb="3">
      <t>メイ</t>
    </rPh>
    <phoneticPr fontId="2"/>
  </si>
  <si>
    <t>面積
（ha）</t>
    <rPh sb="0" eb="2">
      <t>メンセキ</t>
    </rPh>
    <phoneticPr fontId="2"/>
  </si>
  <si>
    <t>総事業費
（億円）</t>
    <rPh sb="0" eb="4">
      <t>ソウジギョウヒ</t>
    </rPh>
    <rPh sb="6" eb="7">
      <t>オク</t>
    </rPh>
    <rPh sb="7" eb="8">
      <t>エン</t>
    </rPh>
    <phoneticPr fontId="2"/>
  </si>
  <si>
    <t>都市計画決定
告示年月日</t>
    <rPh sb="0" eb="2">
      <t>トシ</t>
    </rPh>
    <rPh sb="2" eb="4">
      <t>ケイカク</t>
    </rPh>
    <rPh sb="4" eb="6">
      <t>ケッテイ</t>
    </rPh>
    <rPh sb="7" eb="9">
      <t>コクジ</t>
    </rPh>
    <rPh sb="9" eb="12">
      <t>ネンガッピ</t>
    </rPh>
    <phoneticPr fontId="2"/>
  </si>
  <si>
    <t>事業認可
告示年月日</t>
    <rPh sb="0" eb="2">
      <t>ジギョウ</t>
    </rPh>
    <rPh sb="2" eb="4">
      <t>ニンカ</t>
    </rPh>
    <rPh sb="5" eb="7">
      <t>コクジ</t>
    </rPh>
    <rPh sb="7" eb="10">
      <t>ネンガッピ</t>
    </rPh>
    <phoneticPr fontId="2"/>
  </si>
  <si>
    <t>換地処分公告
年月日</t>
    <rPh sb="0" eb="2">
      <t>カンチ</t>
    </rPh>
    <rPh sb="2" eb="4">
      <t>ショブン</t>
    </rPh>
    <rPh sb="4" eb="6">
      <t>コウコク</t>
    </rPh>
    <rPh sb="7" eb="10">
      <t>ネンガッピ</t>
    </rPh>
    <phoneticPr fontId="2"/>
  </si>
  <si>
    <t xml:space="preserve">減歩率
</t>
    <rPh sb="0" eb="2">
      <t>ゲンブ</t>
    </rPh>
    <rPh sb="2" eb="3">
      <t>リツ</t>
    </rPh>
    <phoneticPr fontId="2"/>
  </si>
  <si>
    <t>（％）</t>
  </si>
  <si>
    <t>公共</t>
    <rPh sb="0" eb="2">
      <t>コウキョウ</t>
    </rPh>
    <phoneticPr fontId="2"/>
  </si>
  <si>
    <t>保留地</t>
    <rPh sb="0" eb="2">
      <t>ホリュウ</t>
    </rPh>
    <rPh sb="2" eb="3">
      <t>チ</t>
    </rPh>
    <phoneticPr fontId="2"/>
  </si>
  <si>
    <t>整理前公共用地</t>
    <rPh sb="0" eb="2">
      <t>セイリ</t>
    </rPh>
    <rPh sb="2" eb="3">
      <t>マエ</t>
    </rPh>
    <rPh sb="3" eb="5">
      <t>コウキョウ</t>
    </rPh>
    <rPh sb="5" eb="7">
      <t>ヨウチ</t>
    </rPh>
    <phoneticPr fontId="2"/>
  </si>
  <si>
    <t>保留地
（㎡）</t>
    <rPh sb="0" eb="2">
      <t>ホリュウ</t>
    </rPh>
    <rPh sb="2" eb="3">
      <t>チ</t>
    </rPh>
    <phoneticPr fontId="2"/>
  </si>
  <si>
    <t>㎡</t>
  </si>
  <si>
    <t>道路</t>
    <rPh sb="0" eb="2">
      <t>ドウロ</t>
    </rPh>
    <phoneticPr fontId="2"/>
  </si>
  <si>
    <t>公園</t>
    <rPh sb="0" eb="2">
      <t>コウエン</t>
    </rPh>
    <phoneticPr fontId="2"/>
  </si>
  <si>
    <t>その他</t>
    <rPh sb="2" eb="3">
      <t>タ</t>
    </rPh>
    <phoneticPr fontId="2"/>
  </si>
  <si>
    <t>三園一丁目</t>
  </si>
  <si>
    <t>高野</t>
    <rPh sb="0" eb="2">
      <t>コウヤ</t>
    </rPh>
    <phoneticPr fontId="3"/>
  </si>
  <si>
    <t>平井七丁目北部</t>
    <rPh sb="0" eb="2">
      <t>ヒライ</t>
    </rPh>
    <rPh sb="2" eb="3">
      <t>ナナ</t>
    </rPh>
    <rPh sb="3" eb="5">
      <t>チョウメ</t>
    </rPh>
    <rPh sb="5" eb="7">
      <t>ホクブ</t>
    </rPh>
    <phoneticPr fontId="3"/>
  </si>
  <si>
    <t>一之江駅西部</t>
    <rPh sb="0" eb="3">
      <t>イチノエ</t>
    </rPh>
    <rPh sb="3" eb="4">
      <t>エキ</t>
    </rPh>
    <rPh sb="4" eb="6">
      <t>セイブ</t>
    </rPh>
    <phoneticPr fontId="3"/>
  </si>
  <si>
    <t>瑞江駅北部</t>
    <rPh sb="0" eb="3">
      <t>ミズエエキ</t>
    </rPh>
    <rPh sb="3" eb="5">
      <t>ホクブ</t>
    </rPh>
    <phoneticPr fontId="3"/>
  </si>
  <si>
    <t>上沼田南</t>
    <rPh sb="0" eb="1">
      <t>ウエ</t>
    </rPh>
    <rPh sb="1" eb="3">
      <t>ヌマタ</t>
    </rPh>
    <rPh sb="3" eb="4">
      <t>ミナミ</t>
    </rPh>
    <phoneticPr fontId="3"/>
  </si>
  <si>
    <t>土支田中央</t>
    <rPh sb="0" eb="3">
      <t>ドシダ</t>
    </rPh>
    <rPh sb="3" eb="5">
      <t>チュウオウ</t>
    </rPh>
    <phoneticPr fontId="3"/>
  </si>
  <si>
    <t>板橋区</t>
    <rPh sb="2" eb="3">
      <t>ク</t>
    </rPh>
    <phoneticPr fontId="2"/>
  </si>
  <si>
    <t>練馬区</t>
    <rPh sb="0" eb="2">
      <t>ネリマ</t>
    </rPh>
    <rPh sb="2" eb="3">
      <t>ク</t>
    </rPh>
    <phoneticPr fontId="3"/>
  </si>
  <si>
    <t>足立区</t>
    <rPh sb="0" eb="2">
      <t>アダチ</t>
    </rPh>
    <rPh sb="2" eb="3">
      <t>ク</t>
    </rPh>
    <phoneticPr fontId="3"/>
  </si>
  <si>
    <t>足立区</t>
    <rPh sb="2" eb="3">
      <t>ク</t>
    </rPh>
    <phoneticPr fontId="2"/>
  </si>
  <si>
    <t>江戸川区</t>
    <rPh sb="3" eb="4">
      <t>ク</t>
    </rPh>
    <phoneticPr fontId="2"/>
  </si>
  <si>
    <t>葛飾区</t>
    <rPh sb="0" eb="3">
      <t>カツシカク</t>
    </rPh>
    <phoneticPr fontId="2"/>
  </si>
  <si>
    <t>南水元</t>
    <rPh sb="0" eb="1">
      <t>ミナミ</t>
    </rPh>
    <rPh sb="1" eb="3">
      <t>ミズモト</t>
    </rPh>
    <phoneticPr fontId="2"/>
  </si>
  <si>
    <t>施行位置</t>
    <rPh sb="0" eb="2">
      <t>セコウ</t>
    </rPh>
    <rPh sb="2" eb="4">
      <t>イチ</t>
    </rPh>
    <phoneticPr fontId="2"/>
  </si>
  <si>
    <t>施行者</t>
    <rPh sb="0" eb="2">
      <t>セコウ</t>
    </rPh>
    <rPh sb="2" eb="3">
      <t>シャ</t>
    </rPh>
    <phoneticPr fontId="2"/>
  </si>
  <si>
    <t>板</t>
    <rPh sb="0" eb="1">
      <t>イタ</t>
    </rPh>
    <phoneticPr fontId="2"/>
  </si>
  <si>
    <t>練</t>
    <rPh sb="0" eb="1">
      <t>ネリ</t>
    </rPh>
    <phoneticPr fontId="2"/>
  </si>
  <si>
    <t>足</t>
    <rPh sb="0" eb="1">
      <t>アシ</t>
    </rPh>
    <phoneticPr fontId="2"/>
  </si>
  <si>
    <t>佐野六木</t>
    <rPh sb="0" eb="2">
      <t>サノ</t>
    </rPh>
    <rPh sb="2" eb="3">
      <t>ロク</t>
    </rPh>
    <rPh sb="3" eb="4">
      <t>キ</t>
    </rPh>
    <phoneticPr fontId="2"/>
  </si>
  <si>
    <t>葛</t>
    <rPh sb="0" eb="1">
      <t>クズ</t>
    </rPh>
    <phoneticPr fontId="2"/>
  </si>
  <si>
    <t>江</t>
    <rPh sb="0" eb="1">
      <t>エ</t>
    </rPh>
    <phoneticPr fontId="2"/>
  </si>
  <si>
    <t>北小岩一丁目東部</t>
    <rPh sb="0" eb="3">
      <t>キタコイワ</t>
    </rPh>
    <rPh sb="3" eb="6">
      <t>イッチョウメ</t>
    </rPh>
    <rPh sb="6" eb="8">
      <t>トウブ</t>
    </rPh>
    <phoneticPr fontId="2"/>
  </si>
  <si>
    <t>上篠崎一丁目北部</t>
    <rPh sb="0" eb="3">
      <t>カミシノザキ</t>
    </rPh>
    <rPh sb="3" eb="6">
      <t>イッチョウメ</t>
    </rPh>
    <rPh sb="6" eb="8">
      <t>ホクブ</t>
    </rPh>
    <phoneticPr fontId="2"/>
  </si>
  <si>
    <t>師岡</t>
  </si>
  <si>
    <t>東浅川</t>
  </si>
  <si>
    <t>狭間</t>
  </si>
  <si>
    <t>北大和田</t>
  </si>
  <si>
    <t>武蔵野台</t>
  </si>
  <si>
    <t>平山台</t>
  </si>
  <si>
    <t>四ッ谷下</t>
    <rPh sb="0" eb="3">
      <t>ヨツヤ</t>
    </rPh>
    <phoneticPr fontId="3"/>
  </si>
  <si>
    <t>多摩河原</t>
  </si>
  <si>
    <t>青梅駅前</t>
  </si>
  <si>
    <t>高倉</t>
  </si>
  <si>
    <t>加美平</t>
  </si>
  <si>
    <t>北野</t>
  </si>
  <si>
    <t>東大和東部</t>
  </si>
  <si>
    <t>鶴川駅前</t>
  </si>
  <si>
    <t>福生駅東口</t>
  </si>
  <si>
    <t>三本木</t>
  </si>
  <si>
    <t>和田</t>
  </si>
  <si>
    <t>稲城中央</t>
  </si>
  <si>
    <t>東久留米駅西口</t>
  </si>
  <si>
    <t>西秋留駅北口</t>
  </si>
  <si>
    <t>武蔵五日市駅</t>
    <rPh sb="0" eb="2">
      <t>ムサシ</t>
    </rPh>
    <rPh sb="2" eb="5">
      <t>イツカイチ</t>
    </rPh>
    <rPh sb="5" eb="6">
      <t>エキ</t>
    </rPh>
    <phoneticPr fontId="3"/>
  </si>
  <si>
    <t>上北台駅周辺</t>
    <rPh sb="0" eb="3">
      <t>カミキタダイ</t>
    </rPh>
    <rPh sb="3" eb="4">
      <t>エキ</t>
    </rPh>
    <rPh sb="4" eb="6">
      <t>シュウヘン</t>
    </rPh>
    <phoneticPr fontId="3"/>
  </si>
  <si>
    <t>高幡</t>
  </si>
  <si>
    <t>福生田園西</t>
  </si>
  <si>
    <t>万願寺</t>
    <rPh sb="0" eb="3">
      <t>マンガンジ</t>
    </rPh>
    <phoneticPr fontId="3"/>
  </si>
  <si>
    <t>北野駅南口</t>
  </si>
  <si>
    <t>鶴川駅北</t>
  </si>
  <si>
    <t>東久留米駅東口第二</t>
  </si>
  <si>
    <t>忠生（第二工区）</t>
    <rPh sb="0" eb="2">
      <t>タダオ</t>
    </rPh>
    <rPh sb="3" eb="5">
      <t>ダイニ</t>
    </rPh>
    <rPh sb="5" eb="7">
      <t>コウク</t>
    </rPh>
    <phoneticPr fontId="3"/>
  </si>
  <si>
    <t>布田駅南</t>
    <rPh sb="0" eb="2">
      <t>フダ</t>
    </rPh>
    <rPh sb="2" eb="3">
      <t>エキ</t>
    </rPh>
    <rPh sb="3" eb="4">
      <t>ミナミ</t>
    </rPh>
    <phoneticPr fontId="3"/>
  </si>
  <si>
    <t>打越</t>
  </si>
  <si>
    <t>青梅東部河辺</t>
  </si>
  <si>
    <t>神明上</t>
  </si>
  <si>
    <t>玉見ケ崎</t>
  </si>
  <si>
    <t>青梅東部新町</t>
  </si>
  <si>
    <t>豊田南</t>
  </si>
  <si>
    <t>上野第二</t>
  </si>
  <si>
    <t>稲城榎戸</t>
  </si>
  <si>
    <t>万願寺第二</t>
  </si>
  <si>
    <t>東町</t>
  </si>
  <si>
    <t>西平山</t>
  </si>
  <si>
    <t>稲城矢野口駅周辺</t>
  </si>
  <si>
    <t>稲城南多摩駅周辺</t>
  </si>
  <si>
    <t>中野中央</t>
  </si>
  <si>
    <t>宇津木</t>
  </si>
  <si>
    <t>中野西</t>
  </si>
  <si>
    <t>東小金井駅北口</t>
  </si>
  <si>
    <t>武蔵村山都市核</t>
  </si>
  <si>
    <t>羽村駅西口</t>
    <rPh sb="0" eb="2">
      <t>ハムラ</t>
    </rPh>
    <rPh sb="2" eb="3">
      <t>エキ</t>
    </rPh>
    <rPh sb="3" eb="5">
      <t>ニシグチ</t>
    </rPh>
    <phoneticPr fontId="3"/>
  </si>
  <si>
    <t>武蔵引田駅北口</t>
    <rPh sb="0" eb="2">
      <t>ムサシ</t>
    </rPh>
    <rPh sb="2" eb="4">
      <t>ヒキタ</t>
    </rPh>
    <rPh sb="4" eb="5">
      <t>エキ</t>
    </rPh>
    <rPh sb="5" eb="6">
      <t>キタ</t>
    </rPh>
    <rPh sb="6" eb="7">
      <t>クチ</t>
    </rPh>
    <phoneticPr fontId="3"/>
  </si>
  <si>
    <t>稲城市</t>
    <rPh sb="2" eb="3">
      <t>シ</t>
    </rPh>
    <phoneticPr fontId="2"/>
  </si>
  <si>
    <t>小金井市</t>
    <rPh sb="3" eb="4">
      <t>シ</t>
    </rPh>
    <phoneticPr fontId="2"/>
  </si>
  <si>
    <t>昭島市</t>
    <rPh sb="2" eb="3">
      <t>シ</t>
    </rPh>
    <phoneticPr fontId="2"/>
  </si>
  <si>
    <t>青梅市</t>
    <rPh sb="2" eb="3">
      <t>シ</t>
    </rPh>
    <phoneticPr fontId="2"/>
  </si>
  <si>
    <t>多摩市</t>
    <rPh sb="2" eb="3">
      <t>シ</t>
    </rPh>
    <phoneticPr fontId="2"/>
  </si>
  <si>
    <t>町田市</t>
    <rPh sb="2" eb="3">
      <t>シ</t>
    </rPh>
    <phoneticPr fontId="2"/>
  </si>
  <si>
    <t>東久留米市</t>
    <rPh sb="4" eb="5">
      <t>シ</t>
    </rPh>
    <phoneticPr fontId="2"/>
  </si>
  <si>
    <t>東大和市</t>
    <rPh sb="3" eb="4">
      <t>シ</t>
    </rPh>
    <phoneticPr fontId="2"/>
  </si>
  <si>
    <t>府中市</t>
    <rPh sb="2" eb="3">
      <t>シ</t>
    </rPh>
    <phoneticPr fontId="2"/>
  </si>
  <si>
    <t>武蔵村山市</t>
    <rPh sb="4" eb="5">
      <t>シ</t>
    </rPh>
    <phoneticPr fontId="2"/>
  </si>
  <si>
    <t>福生市</t>
    <rPh sb="2" eb="3">
      <t>シ</t>
    </rPh>
    <phoneticPr fontId="2"/>
  </si>
  <si>
    <t>東大和立野一丁目</t>
    <rPh sb="0" eb="3">
      <t>ヒガシヤマト</t>
    </rPh>
    <phoneticPr fontId="3"/>
  </si>
  <si>
    <t>稲城稲城長沼駅周辺</t>
  </si>
  <si>
    <t>町田市</t>
    <rPh sb="0" eb="2">
      <t>マチダ</t>
    </rPh>
    <rPh sb="2" eb="3">
      <t>シ</t>
    </rPh>
    <phoneticPr fontId="2"/>
  </si>
  <si>
    <t>日野市</t>
    <rPh sb="0" eb="2">
      <t>ヒノ</t>
    </rPh>
    <rPh sb="2" eb="3">
      <t>シ</t>
    </rPh>
    <phoneticPr fontId="2"/>
  </si>
  <si>
    <t>羽村市</t>
    <rPh sb="0" eb="2">
      <t>ハムラ</t>
    </rPh>
    <rPh sb="2" eb="3">
      <t>シ</t>
    </rPh>
    <phoneticPr fontId="2"/>
  </si>
  <si>
    <t>八王子市</t>
    <rPh sb="0" eb="3">
      <t>ハチオウジ</t>
    </rPh>
    <rPh sb="3" eb="4">
      <t>シ</t>
    </rPh>
    <phoneticPr fontId="2"/>
  </si>
  <si>
    <t>調布市</t>
    <rPh sb="0" eb="2">
      <t>チョウフ</t>
    </rPh>
    <rPh sb="2" eb="3">
      <t>シ</t>
    </rPh>
    <phoneticPr fontId="2"/>
  </si>
  <si>
    <t>あきる野市</t>
    <rPh sb="3" eb="5">
      <t>ノシ</t>
    </rPh>
    <phoneticPr fontId="2"/>
  </si>
  <si>
    <t>武村</t>
    <rPh sb="0" eb="2">
      <t>タケムラ</t>
    </rPh>
    <phoneticPr fontId="2"/>
  </si>
  <si>
    <t>府</t>
    <rPh sb="0" eb="1">
      <t>フ</t>
    </rPh>
    <phoneticPr fontId="2"/>
  </si>
  <si>
    <t>東大</t>
    <rPh sb="0" eb="1">
      <t>ヒガシ</t>
    </rPh>
    <rPh sb="1" eb="2">
      <t>ダイ</t>
    </rPh>
    <phoneticPr fontId="2"/>
  </si>
  <si>
    <t>東久</t>
    <rPh sb="0" eb="1">
      <t>ヒガシ</t>
    </rPh>
    <phoneticPr fontId="2"/>
  </si>
  <si>
    <t>町</t>
    <rPh sb="0" eb="1">
      <t>マチ</t>
    </rPh>
    <phoneticPr fontId="2"/>
  </si>
  <si>
    <t>忠生（第一工区）</t>
    <rPh sb="3" eb="5">
      <t>ダイイチ</t>
    </rPh>
    <rPh sb="5" eb="7">
      <t>コウク</t>
    </rPh>
    <phoneticPr fontId="3"/>
  </si>
  <si>
    <t>多</t>
    <rPh sb="0" eb="1">
      <t>タ</t>
    </rPh>
    <phoneticPr fontId="2"/>
  </si>
  <si>
    <t>青</t>
    <rPh sb="0" eb="1">
      <t>アオ</t>
    </rPh>
    <phoneticPr fontId="2"/>
  </si>
  <si>
    <t>昭</t>
    <rPh sb="0" eb="1">
      <t>アキラ</t>
    </rPh>
    <phoneticPr fontId="2"/>
  </si>
  <si>
    <t>瑞穂町</t>
    <rPh sb="0" eb="3">
      <t>ミズホマチ</t>
    </rPh>
    <phoneticPr fontId="2"/>
  </si>
  <si>
    <t>瑞穂町西部</t>
    <rPh sb="0" eb="3">
      <t>ミズホマチ</t>
    </rPh>
    <phoneticPr fontId="2"/>
  </si>
  <si>
    <t>長岡下師岡字二本松他</t>
    <rPh sb="5" eb="6">
      <t>ジ</t>
    </rPh>
    <rPh sb="6" eb="9">
      <t>ニホンマツ</t>
    </rPh>
    <rPh sb="9" eb="10">
      <t>ホカ</t>
    </rPh>
    <phoneticPr fontId="2"/>
  </si>
  <si>
    <t>日の出町</t>
    <rPh sb="0" eb="1">
      <t>ヒ</t>
    </rPh>
    <rPh sb="2" eb="4">
      <t>デマチ</t>
    </rPh>
    <phoneticPr fontId="2"/>
  </si>
  <si>
    <t>日の出町三吉野</t>
    <rPh sb="0" eb="1">
      <t>ヒ</t>
    </rPh>
    <rPh sb="2" eb="3">
      <t>デ</t>
    </rPh>
    <rPh sb="3" eb="4">
      <t>マチ</t>
    </rPh>
    <phoneticPr fontId="3"/>
  </si>
  <si>
    <t>八</t>
    <rPh sb="0" eb="1">
      <t>ハチ</t>
    </rPh>
    <phoneticPr fontId="2"/>
  </si>
  <si>
    <t>調</t>
    <rPh sb="0" eb="1">
      <t>チョウ</t>
    </rPh>
    <phoneticPr fontId="2"/>
  </si>
  <si>
    <t>小</t>
    <rPh sb="0" eb="1">
      <t>ショウ</t>
    </rPh>
    <phoneticPr fontId="2"/>
  </si>
  <si>
    <t>稲</t>
    <rPh sb="0" eb="1">
      <t>イネ</t>
    </rPh>
    <phoneticPr fontId="2"/>
  </si>
  <si>
    <t>羽</t>
    <rPh sb="0" eb="1">
      <t>ハ</t>
    </rPh>
    <phoneticPr fontId="2"/>
  </si>
  <si>
    <t>あ</t>
    <phoneticPr fontId="2"/>
  </si>
  <si>
    <t>瑞</t>
    <rPh sb="0" eb="1">
      <t>ズイ</t>
    </rPh>
    <phoneticPr fontId="2"/>
  </si>
  <si>
    <t>日野</t>
    <rPh sb="0" eb="1">
      <t>ヒ</t>
    </rPh>
    <rPh sb="1" eb="2">
      <t>ノ</t>
    </rPh>
    <phoneticPr fontId="2"/>
  </si>
  <si>
    <t>日の出</t>
    <rPh sb="0" eb="1">
      <t>ヒ</t>
    </rPh>
    <rPh sb="2" eb="3">
      <t>デ</t>
    </rPh>
    <phoneticPr fontId="2"/>
  </si>
  <si>
    <t>三園一丁目</t>
    <rPh sb="4" eb="5">
      <t>メ</t>
    </rPh>
    <phoneticPr fontId="2"/>
  </si>
  <si>
    <t>江北一丁目他</t>
    <rPh sb="5" eb="6">
      <t>ホカ</t>
    </rPh>
    <phoneticPr fontId="2"/>
  </si>
  <si>
    <t>土支田一丁目他</t>
    <rPh sb="5" eb="6">
      <t>メ</t>
    </rPh>
    <rPh sb="6" eb="7">
      <t>ホカ</t>
    </rPh>
    <phoneticPr fontId="2"/>
  </si>
  <si>
    <t>江北三丁目他</t>
    <rPh sb="0" eb="2">
      <t>コウホク</t>
    </rPh>
    <rPh sb="2" eb="5">
      <t>３チョウメ</t>
    </rPh>
    <rPh sb="5" eb="6">
      <t>ホカ</t>
    </rPh>
    <phoneticPr fontId="2"/>
  </si>
  <si>
    <t>南水元一丁目他</t>
    <rPh sb="0" eb="3">
      <t>ミナミミズモト</t>
    </rPh>
    <rPh sb="3" eb="6">
      <t>イッチョウメ</t>
    </rPh>
    <rPh sb="6" eb="7">
      <t>ホカ</t>
    </rPh>
    <phoneticPr fontId="2"/>
  </si>
  <si>
    <t>上篠崎四丁目他</t>
    <rPh sb="4" eb="6">
      <t>チョウメ</t>
    </rPh>
    <rPh sb="6" eb="7">
      <t>ホカ</t>
    </rPh>
    <phoneticPr fontId="2"/>
  </si>
  <si>
    <t>一之江六丁目他</t>
    <rPh sb="0" eb="3">
      <t>イチノエ</t>
    </rPh>
    <rPh sb="3" eb="6">
      <t>ロクチョウメ</t>
    </rPh>
    <rPh sb="6" eb="7">
      <t>ホカ</t>
    </rPh>
    <phoneticPr fontId="2"/>
  </si>
  <si>
    <t>西瑞江一丁目他</t>
    <rPh sb="0" eb="3">
      <t>ニシミズエ</t>
    </rPh>
    <rPh sb="3" eb="6">
      <t>イッチョウメ</t>
    </rPh>
    <rPh sb="6" eb="7">
      <t>ホカ</t>
    </rPh>
    <phoneticPr fontId="2"/>
  </si>
  <si>
    <t>明神町、北野町他</t>
    <rPh sb="0" eb="3">
      <t>ミョウジンチョウ</t>
    </rPh>
    <rPh sb="4" eb="6">
      <t>キタノ</t>
    </rPh>
    <rPh sb="6" eb="7">
      <t>マチ</t>
    </rPh>
    <rPh sb="7" eb="8">
      <t>ホカ</t>
    </rPh>
    <phoneticPr fontId="2"/>
  </si>
  <si>
    <t>東浅川町他</t>
    <rPh sb="0" eb="1">
      <t>ヒガシ</t>
    </rPh>
    <rPh sb="1" eb="3">
      <t>アサカワ</t>
    </rPh>
    <rPh sb="3" eb="4">
      <t>マチ</t>
    </rPh>
    <rPh sb="4" eb="5">
      <t>ホカ</t>
    </rPh>
    <phoneticPr fontId="2"/>
  </si>
  <si>
    <t>狭間町他</t>
    <rPh sb="0" eb="2">
      <t>ハザマ</t>
    </rPh>
    <rPh sb="2" eb="3">
      <t>チョウ</t>
    </rPh>
    <rPh sb="3" eb="4">
      <t>ホカ</t>
    </rPh>
    <phoneticPr fontId="2"/>
  </si>
  <si>
    <t>大和田町他</t>
    <rPh sb="0" eb="4">
      <t>オオワダマチ</t>
    </rPh>
    <rPh sb="4" eb="5">
      <t>ホカ</t>
    </rPh>
    <phoneticPr fontId="2"/>
  </si>
  <si>
    <t>打越町</t>
    <rPh sb="0" eb="2">
      <t>ウチコシ</t>
    </rPh>
    <rPh sb="2" eb="3">
      <t>マチ</t>
    </rPh>
    <phoneticPr fontId="2"/>
  </si>
  <si>
    <t>高倉町</t>
    <rPh sb="0" eb="3">
      <t>タカクラマチ</t>
    </rPh>
    <phoneticPr fontId="2"/>
  </si>
  <si>
    <t>椚田町他</t>
    <rPh sb="2" eb="3">
      <t>マチ</t>
    </rPh>
    <rPh sb="3" eb="4">
      <t>ホカ</t>
    </rPh>
    <phoneticPr fontId="2"/>
  </si>
  <si>
    <t>打越町他</t>
    <rPh sb="0" eb="2">
      <t>ウチコシ</t>
    </rPh>
    <rPh sb="2" eb="3">
      <t>マチ</t>
    </rPh>
    <rPh sb="3" eb="4">
      <t>ホカ</t>
    </rPh>
    <phoneticPr fontId="2"/>
  </si>
  <si>
    <t>大字大門他</t>
    <rPh sb="0" eb="2">
      <t>オオアザ</t>
    </rPh>
    <rPh sb="2" eb="4">
      <t>ダイモン</t>
    </rPh>
    <rPh sb="4" eb="5">
      <t>ホカ</t>
    </rPh>
    <phoneticPr fontId="2"/>
  </si>
  <si>
    <t>大字青梅</t>
    <rPh sb="0" eb="2">
      <t>オオアザ</t>
    </rPh>
    <rPh sb="2" eb="4">
      <t>オウメ</t>
    </rPh>
    <phoneticPr fontId="2"/>
  </si>
  <si>
    <t>大字今井他</t>
    <rPh sb="0" eb="2">
      <t>オオアザ</t>
    </rPh>
    <rPh sb="2" eb="4">
      <t>イマイ</t>
    </rPh>
    <rPh sb="4" eb="5">
      <t>ホカ</t>
    </rPh>
    <phoneticPr fontId="2"/>
  </si>
  <si>
    <t>三本木他</t>
    <rPh sb="0" eb="3">
      <t>サンボンギ</t>
    </rPh>
    <rPh sb="3" eb="4">
      <t>ホカ</t>
    </rPh>
    <phoneticPr fontId="2"/>
  </si>
  <si>
    <t>武蔵野三丁目他</t>
    <rPh sb="0" eb="3">
      <t>ムサシノ</t>
    </rPh>
    <rPh sb="3" eb="6">
      <t>サンチョウメ</t>
    </rPh>
    <rPh sb="6" eb="7">
      <t>ホカ</t>
    </rPh>
    <phoneticPr fontId="2"/>
  </si>
  <si>
    <t>国領町五丁目他</t>
    <rPh sb="0" eb="3">
      <t>コクリョウマチ</t>
    </rPh>
    <rPh sb="3" eb="6">
      <t>ゴチョウメ</t>
    </rPh>
    <rPh sb="6" eb="7">
      <t>ホカ</t>
    </rPh>
    <phoneticPr fontId="2"/>
  </si>
  <si>
    <t>木曽町他</t>
    <rPh sb="0" eb="3">
      <t>キソマチ</t>
    </rPh>
    <rPh sb="3" eb="4">
      <t>ホカ</t>
    </rPh>
    <phoneticPr fontId="2"/>
  </si>
  <si>
    <t>根岸町他</t>
    <rPh sb="0" eb="2">
      <t>ネギシ</t>
    </rPh>
    <rPh sb="2" eb="3">
      <t>チョウ</t>
    </rPh>
    <rPh sb="3" eb="4">
      <t>ホカ</t>
    </rPh>
    <phoneticPr fontId="2"/>
  </si>
  <si>
    <t>能ヶ谷町、大蔵町</t>
    <rPh sb="0" eb="4">
      <t>ノウガヤマチ</t>
    </rPh>
    <rPh sb="5" eb="7">
      <t>オオクラ</t>
    </rPh>
    <rPh sb="7" eb="8">
      <t>マチ</t>
    </rPh>
    <phoneticPr fontId="2"/>
  </si>
  <si>
    <t>大字日野</t>
    <rPh sb="0" eb="2">
      <t>オオアザ</t>
    </rPh>
    <rPh sb="2" eb="4">
      <t>ヒノ</t>
    </rPh>
    <phoneticPr fontId="2"/>
  </si>
  <si>
    <t>高幡、三沢他</t>
    <rPh sb="0" eb="2">
      <t>タカハタ</t>
    </rPh>
    <rPh sb="3" eb="5">
      <t>ミサワ</t>
    </rPh>
    <rPh sb="5" eb="6">
      <t>ホカ</t>
    </rPh>
    <phoneticPr fontId="2"/>
  </si>
  <si>
    <t>大字福生</t>
    <rPh sb="0" eb="2">
      <t>オオアザ</t>
    </rPh>
    <rPh sb="2" eb="4">
      <t>フッサ</t>
    </rPh>
    <phoneticPr fontId="2"/>
  </si>
  <si>
    <t>大字福生、熊川</t>
    <rPh sb="0" eb="2">
      <t>オオアザ</t>
    </rPh>
    <rPh sb="2" eb="4">
      <t>フッサ</t>
    </rPh>
    <rPh sb="5" eb="7">
      <t>クマカワ</t>
    </rPh>
    <phoneticPr fontId="2"/>
  </si>
  <si>
    <t>大字河辺、師岡他</t>
    <rPh sb="5" eb="7">
      <t>モロオカ</t>
    </rPh>
    <rPh sb="7" eb="8">
      <t>ホカ</t>
    </rPh>
    <phoneticPr fontId="2"/>
  </si>
  <si>
    <t>大字日野、南平他</t>
    <rPh sb="7" eb="8">
      <t>ホカ</t>
    </rPh>
    <phoneticPr fontId="2"/>
  </si>
  <si>
    <t>大字新井、石田他</t>
    <rPh sb="7" eb="8">
      <t>ホカ</t>
    </rPh>
    <phoneticPr fontId="2"/>
  </si>
  <si>
    <t>大字日野、豊田他</t>
    <rPh sb="7" eb="8">
      <t>ホカ</t>
    </rPh>
    <phoneticPr fontId="2"/>
  </si>
  <si>
    <t>大字高木字海道向他</t>
    <rPh sb="8" eb="9">
      <t>ホカ</t>
    </rPh>
    <phoneticPr fontId="2"/>
  </si>
  <si>
    <t>上北台一丁目他</t>
    <rPh sb="6" eb="7">
      <t>ホカ</t>
    </rPh>
    <phoneticPr fontId="2"/>
  </si>
  <si>
    <t>本町一丁目他</t>
    <rPh sb="5" eb="6">
      <t>ホカ</t>
    </rPh>
    <phoneticPr fontId="2"/>
  </si>
  <si>
    <t>新川町一丁目他</t>
    <rPh sb="6" eb="7">
      <t>ホカ</t>
    </rPh>
    <phoneticPr fontId="2"/>
  </si>
  <si>
    <t>大字和田字２号他</t>
    <rPh sb="7" eb="8">
      <t>ホカ</t>
    </rPh>
    <phoneticPr fontId="2"/>
  </si>
  <si>
    <t>大字東長沼字５号他</t>
    <rPh sb="8" eb="9">
      <t>ホカ</t>
    </rPh>
    <phoneticPr fontId="2"/>
  </si>
  <si>
    <t>小川、二宮他</t>
    <rPh sb="3" eb="5">
      <t>ニノミヤ</t>
    </rPh>
    <rPh sb="5" eb="6">
      <t>ホカ</t>
    </rPh>
    <phoneticPr fontId="2"/>
  </si>
  <si>
    <t>二宮字上塚場他</t>
    <rPh sb="6" eb="7">
      <t>ホカ</t>
    </rPh>
    <phoneticPr fontId="2"/>
  </si>
  <si>
    <t>留原字東他</t>
    <rPh sb="4" eb="5">
      <t>ホカ</t>
    </rPh>
    <phoneticPr fontId="2"/>
  </si>
  <si>
    <t>入野字小倉他</t>
    <rPh sb="5" eb="6">
      <t>ホカ</t>
    </rPh>
    <phoneticPr fontId="2"/>
  </si>
  <si>
    <t>佐野一丁目他</t>
    <rPh sb="0" eb="2">
      <t>サノ</t>
    </rPh>
    <rPh sb="2" eb="5">
      <t>イッチョウメ</t>
    </rPh>
    <rPh sb="5" eb="6">
      <t>ホカ</t>
    </rPh>
    <phoneticPr fontId="2"/>
  </si>
  <si>
    <t>-</t>
    <phoneticPr fontId="2"/>
  </si>
  <si>
    <t>北小岩一丁目他</t>
    <rPh sb="0" eb="3">
      <t>キタコイワ</t>
    </rPh>
    <rPh sb="3" eb="6">
      <t>イッチョウメ</t>
    </rPh>
    <rPh sb="6" eb="7">
      <t>ホカ</t>
    </rPh>
    <phoneticPr fontId="2"/>
  </si>
  <si>
    <t>上篠崎一丁目他</t>
    <rPh sb="0" eb="3">
      <t>カミシノザキ</t>
    </rPh>
    <rPh sb="3" eb="6">
      <t>イッチョウメ</t>
    </rPh>
    <rPh sb="6" eb="7">
      <t>ホカ</t>
    </rPh>
    <phoneticPr fontId="2"/>
  </si>
  <si>
    <t>上野町他</t>
    <rPh sb="0" eb="2">
      <t>ウエノ</t>
    </rPh>
    <rPh sb="2" eb="3">
      <t>マチ</t>
    </rPh>
    <rPh sb="3" eb="4">
      <t>ホカ</t>
    </rPh>
    <phoneticPr fontId="2"/>
  </si>
  <si>
    <t>整理後公共用地</t>
    <rPh sb="0" eb="2">
      <t>セイリ</t>
    </rPh>
    <rPh sb="2" eb="3">
      <t>ゴ</t>
    </rPh>
    <rPh sb="3" eb="5">
      <t>コウキョウ</t>
    </rPh>
    <rPh sb="5" eb="7">
      <t>ヨウチ</t>
    </rPh>
    <phoneticPr fontId="2"/>
  </si>
  <si>
    <t>中野山王一丁目他</t>
    <rPh sb="0" eb="4">
      <t>ナカノサンノウ</t>
    </rPh>
    <rPh sb="4" eb="7">
      <t>イッチョウメ</t>
    </rPh>
    <rPh sb="7" eb="8">
      <t>ホカ</t>
    </rPh>
    <phoneticPr fontId="2"/>
  </si>
  <si>
    <t>尾崎町他</t>
    <rPh sb="0" eb="3">
      <t>オザキマチ</t>
    </rPh>
    <rPh sb="3" eb="4">
      <t>ホカ</t>
    </rPh>
    <phoneticPr fontId="2"/>
  </si>
  <si>
    <t>中野上町一丁目他</t>
    <rPh sb="0" eb="2">
      <t>ナカノ</t>
    </rPh>
    <rPh sb="2" eb="3">
      <t>ウエ</t>
    </rPh>
    <rPh sb="3" eb="4">
      <t>マチ</t>
    </rPh>
    <rPh sb="4" eb="5">
      <t>イチ</t>
    </rPh>
    <rPh sb="5" eb="7">
      <t>チョウメ</t>
    </rPh>
    <rPh sb="7" eb="8">
      <t>ホカ</t>
    </rPh>
    <phoneticPr fontId="2"/>
  </si>
  <si>
    <t>中神町他</t>
    <rPh sb="0" eb="2">
      <t>ナカガミ</t>
    </rPh>
    <rPh sb="2" eb="3">
      <t>チョウ</t>
    </rPh>
    <rPh sb="3" eb="4">
      <t>ホカ</t>
    </rPh>
    <phoneticPr fontId="2"/>
  </si>
  <si>
    <t>梶野町一丁目他</t>
    <rPh sb="0" eb="3">
      <t>カジノチョウ</t>
    </rPh>
    <rPh sb="3" eb="6">
      <t>イッチョウメ</t>
    </rPh>
    <rPh sb="6" eb="7">
      <t>ホカ</t>
    </rPh>
    <phoneticPr fontId="2"/>
  </si>
  <si>
    <t>豊田一丁目他</t>
    <rPh sb="0" eb="2">
      <t>トヨダ</t>
    </rPh>
    <rPh sb="2" eb="5">
      <t>イッチョウメ</t>
    </rPh>
    <rPh sb="5" eb="6">
      <t>ホカ</t>
    </rPh>
    <phoneticPr fontId="2"/>
  </si>
  <si>
    <t>大字日野他</t>
    <rPh sb="0" eb="2">
      <t>オオアザ</t>
    </rPh>
    <rPh sb="2" eb="4">
      <t>ヒノ</t>
    </rPh>
    <rPh sb="4" eb="5">
      <t>ホカ</t>
    </rPh>
    <phoneticPr fontId="2"/>
  </si>
  <si>
    <t>日野本町六丁目他</t>
    <rPh sb="0" eb="2">
      <t>ヒノ</t>
    </rPh>
    <rPh sb="2" eb="4">
      <t>ホンマチ</t>
    </rPh>
    <rPh sb="4" eb="7">
      <t>ロクチョウメ</t>
    </rPh>
    <rPh sb="7" eb="8">
      <t>ホカ</t>
    </rPh>
    <phoneticPr fontId="2"/>
  </si>
  <si>
    <t>西平山一丁目他</t>
    <rPh sb="0" eb="3">
      <t>ニシヒラヤマ</t>
    </rPh>
    <rPh sb="3" eb="6">
      <t>イッチョウメ</t>
    </rPh>
    <rPh sb="6" eb="7">
      <t>ホカ</t>
    </rPh>
    <phoneticPr fontId="2"/>
  </si>
  <si>
    <t>立野一丁目他</t>
    <rPh sb="0" eb="2">
      <t>タテノ</t>
    </rPh>
    <rPh sb="2" eb="5">
      <t>イッチョウメ</t>
    </rPh>
    <rPh sb="5" eb="6">
      <t>ホカ</t>
    </rPh>
    <phoneticPr fontId="2"/>
  </si>
  <si>
    <t>本町一丁目他</t>
    <rPh sb="0" eb="2">
      <t>ホンマチ</t>
    </rPh>
    <rPh sb="2" eb="5">
      <t>イッチョウメ</t>
    </rPh>
    <rPh sb="5" eb="6">
      <t>ホカ</t>
    </rPh>
    <phoneticPr fontId="2"/>
  </si>
  <si>
    <t>大字矢野口字榎戸他</t>
    <rPh sb="0" eb="2">
      <t>オオアザ</t>
    </rPh>
    <rPh sb="2" eb="5">
      <t>ヤノクチ</t>
    </rPh>
    <rPh sb="5" eb="6">
      <t>ジ</t>
    </rPh>
    <rPh sb="6" eb="8">
      <t>エノキド</t>
    </rPh>
    <rPh sb="8" eb="9">
      <t>ホカ</t>
    </rPh>
    <phoneticPr fontId="2"/>
  </si>
  <si>
    <t>大字矢野口字中島他</t>
    <rPh sb="0" eb="2">
      <t>オオアザ</t>
    </rPh>
    <rPh sb="2" eb="5">
      <t>ヤノクチ</t>
    </rPh>
    <rPh sb="5" eb="6">
      <t>ジ</t>
    </rPh>
    <rPh sb="6" eb="8">
      <t>ナカジマ</t>
    </rPh>
    <rPh sb="8" eb="9">
      <t>ホカ</t>
    </rPh>
    <phoneticPr fontId="2"/>
  </si>
  <si>
    <t>大字大丸字８号他</t>
    <rPh sb="0" eb="2">
      <t>オオアザ</t>
    </rPh>
    <rPh sb="2" eb="3">
      <t>ダイ</t>
    </rPh>
    <rPh sb="3" eb="4">
      <t>マル</t>
    </rPh>
    <rPh sb="4" eb="5">
      <t>ジ</t>
    </rPh>
    <rPh sb="6" eb="7">
      <t>ゴウ</t>
    </rPh>
    <rPh sb="7" eb="8">
      <t>ホカ</t>
    </rPh>
    <phoneticPr fontId="2"/>
  </si>
  <si>
    <t>大字大丸字１号他</t>
    <rPh sb="0" eb="2">
      <t>オオアザ</t>
    </rPh>
    <rPh sb="2" eb="3">
      <t>ダイ</t>
    </rPh>
    <rPh sb="3" eb="4">
      <t>マル</t>
    </rPh>
    <rPh sb="4" eb="5">
      <t>ジ</t>
    </rPh>
    <rPh sb="6" eb="7">
      <t>ゴウ</t>
    </rPh>
    <rPh sb="7" eb="8">
      <t>ホカ</t>
    </rPh>
    <phoneticPr fontId="2"/>
  </si>
  <si>
    <t>羽東一丁目他</t>
    <rPh sb="0" eb="2">
      <t>ハネヒガシ</t>
    </rPh>
    <rPh sb="2" eb="5">
      <t>イッチョウメ</t>
    </rPh>
    <rPh sb="5" eb="6">
      <t>ホカ</t>
    </rPh>
    <phoneticPr fontId="2"/>
  </si>
  <si>
    <t>引田大字阿岐野他</t>
    <rPh sb="0" eb="2">
      <t>ヒキタ</t>
    </rPh>
    <rPh sb="2" eb="4">
      <t>オオアザ</t>
    </rPh>
    <rPh sb="4" eb="5">
      <t>ア</t>
    </rPh>
    <rPh sb="5" eb="6">
      <t>チマタ</t>
    </rPh>
    <rPh sb="6" eb="7">
      <t>ノ</t>
    </rPh>
    <rPh sb="7" eb="8">
      <t>ホカ</t>
    </rPh>
    <phoneticPr fontId="2"/>
  </si>
  <si>
    <t>東大和市</t>
    <rPh sb="0" eb="3">
      <t>ヒガシヤマト</t>
    </rPh>
    <rPh sb="3" eb="4">
      <t>シ</t>
    </rPh>
    <phoneticPr fontId="2"/>
  </si>
  <si>
    <t>羽村神明台</t>
    <rPh sb="0" eb="2">
      <t>ハムラ</t>
    </rPh>
    <phoneticPr fontId="3"/>
  </si>
  <si>
    <t>羽村富士見平</t>
    <rPh sb="0" eb="2">
      <t>ハムラ</t>
    </rPh>
    <phoneticPr fontId="3"/>
  </si>
  <si>
    <t>羽村小作台</t>
    <rPh sb="0" eb="2">
      <t>ハムラ</t>
    </rPh>
    <phoneticPr fontId="3"/>
  </si>
  <si>
    <t>鹿骨</t>
    <phoneticPr fontId="2"/>
  </si>
  <si>
    <t>瑞穂町箱根ケ崎駅西</t>
    <rPh sb="0" eb="3">
      <t>ミズホマチ</t>
    </rPh>
    <rPh sb="3" eb="7">
      <t>ハコネガサキ</t>
    </rPh>
    <rPh sb="7" eb="8">
      <t>エキ</t>
    </rPh>
    <rPh sb="8" eb="9">
      <t>ニシ</t>
    </rPh>
    <phoneticPr fontId="2"/>
  </si>
  <si>
    <t>鹿骨一丁目の一部</t>
    <rPh sb="2" eb="3">
      <t>イチ</t>
    </rPh>
    <rPh sb="6" eb="8">
      <t>イチブ</t>
    </rPh>
    <phoneticPr fontId="2"/>
  </si>
  <si>
    <t>平井七丁目の一部</t>
    <rPh sb="0" eb="2">
      <t>ヒライ</t>
    </rPh>
    <rPh sb="2" eb="5">
      <t>ナナチョウメ</t>
    </rPh>
    <phoneticPr fontId="2"/>
  </si>
  <si>
    <t>篠崎町七丁目の一部</t>
    <rPh sb="4" eb="6">
      <t>チョウメ</t>
    </rPh>
    <rPh sb="7" eb="9">
      <t>イチブ</t>
    </rPh>
    <phoneticPr fontId="2"/>
  </si>
  <si>
    <t>篠崎駅七丁目他</t>
    <rPh sb="0" eb="2">
      <t>シノザキ</t>
    </rPh>
    <rPh sb="2" eb="3">
      <t>エキ</t>
    </rPh>
    <rPh sb="3" eb="6">
      <t>ナナチョウメ</t>
    </rPh>
    <phoneticPr fontId="2"/>
  </si>
  <si>
    <t>箱根ケ崎字宿西他</t>
    <rPh sb="0" eb="4">
      <t>ハコネガサキ</t>
    </rPh>
    <rPh sb="4" eb="5">
      <t>ジ</t>
    </rPh>
    <rPh sb="5" eb="6">
      <t>ヤド</t>
    </rPh>
    <rPh sb="6" eb="7">
      <t>ニシ</t>
    </rPh>
    <rPh sb="7" eb="8">
      <t>ホカ</t>
    </rPh>
    <phoneticPr fontId="2"/>
  </si>
  <si>
    <t>篠崎駅西部（篠崎町七丁目2,3,10,11及び篠崎町八丁目12）</t>
    <rPh sb="2" eb="3">
      <t>エキ</t>
    </rPh>
    <phoneticPr fontId="2"/>
  </si>
  <si>
    <t>都市計画
決定告示
年月日</t>
    <rPh sb="0" eb="2">
      <t>トシ</t>
    </rPh>
    <rPh sb="2" eb="4">
      <t>ケイカク</t>
    </rPh>
    <rPh sb="5" eb="7">
      <t>ケッテイ</t>
    </rPh>
    <rPh sb="7" eb="9">
      <t>コクジ</t>
    </rPh>
    <rPh sb="10" eb="13">
      <t>ネンガッピ</t>
    </rPh>
    <phoneticPr fontId="2"/>
  </si>
  <si>
    <t>換地処分
公告
年月日</t>
    <rPh sb="0" eb="2">
      <t>カンチ</t>
    </rPh>
    <rPh sb="2" eb="4">
      <t>ショブン</t>
    </rPh>
    <rPh sb="5" eb="7">
      <t>コウコク</t>
    </rPh>
    <rPh sb="8" eb="11">
      <t>ネンガッピ</t>
    </rPh>
    <phoneticPr fontId="2"/>
  </si>
  <si>
    <t>大字川崎他（神明台一丁目他）</t>
    <rPh sb="4" eb="5">
      <t>ホカ</t>
    </rPh>
    <rPh sb="6" eb="9">
      <t>シンメイダイ</t>
    </rPh>
    <rPh sb="9" eb="12">
      <t>イッチョウメ</t>
    </rPh>
    <rPh sb="12" eb="13">
      <t>ホカ</t>
    </rPh>
    <phoneticPr fontId="2"/>
  </si>
  <si>
    <t>大字川崎他（富士見平一丁目他）</t>
    <rPh sb="4" eb="5">
      <t>ホカ</t>
    </rPh>
    <rPh sb="6" eb="10">
      <t>フジミダイラ</t>
    </rPh>
    <rPh sb="10" eb="13">
      <t>イッチョウメ</t>
    </rPh>
    <rPh sb="13" eb="14">
      <t>ホカ</t>
    </rPh>
    <phoneticPr fontId="2"/>
  </si>
  <si>
    <t>大字川崎他（小作台一丁目他）</t>
    <rPh sb="4" eb="5">
      <t>ホカ</t>
    </rPh>
    <rPh sb="6" eb="8">
      <t>オザク</t>
    </rPh>
    <rPh sb="8" eb="9">
      <t>ダイ</t>
    </rPh>
    <rPh sb="9" eb="12">
      <t>イッチョウメ</t>
    </rPh>
    <rPh sb="12" eb="13">
      <t>ホカ</t>
    </rPh>
    <phoneticPr fontId="2"/>
  </si>
  <si>
    <t>羽村羽ヶ上</t>
    <rPh sb="0" eb="2">
      <t>ハムラ</t>
    </rPh>
    <rPh sb="2" eb="3">
      <t>ハネ</t>
    </rPh>
    <rPh sb="4" eb="5">
      <t>ウエ</t>
    </rPh>
    <phoneticPr fontId="3"/>
  </si>
  <si>
    <t>大字羽字羽ケ上他（羽加美一丁目）</t>
    <rPh sb="6" eb="7">
      <t>ジョウ</t>
    </rPh>
    <rPh sb="7" eb="8">
      <t>ホカ</t>
    </rPh>
    <rPh sb="9" eb="10">
      <t>ハネ</t>
    </rPh>
    <rPh sb="10" eb="11">
      <t>クワ</t>
    </rPh>
    <rPh sb="11" eb="12">
      <t>ビ</t>
    </rPh>
    <rPh sb="12" eb="15">
      <t>イッチョウメ</t>
    </rPh>
    <phoneticPr fontId="2"/>
  </si>
  <si>
    <t>北田園一丁目他</t>
    <rPh sb="0" eb="1">
      <t>キタ</t>
    </rPh>
    <rPh sb="1" eb="3">
      <t>デンエン</t>
    </rPh>
    <rPh sb="3" eb="6">
      <t>イッチョウメ</t>
    </rPh>
    <rPh sb="6" eb="7">
      <t>ホカ</t>
    </rPh>
    <phoneticPr fontId="2"/>
  </si>
  <si>
    <t>完了予定年度</t>
    <rPh sb="0" eb="2">
      <t>カンリョウ</t>
    </rPh>
    <rPh sb="2" eb="4">
      <t>ヨテイ</t>
    </rPh>
    <rPh sb="4" eb="6">
      <t>ネンド</t>
    </rPh>
    <phoneticPr fontId="2"/>
  </si>
  <si>
    <t>椚田</t>
    <phoneticPr fontId="2"/>
  </si>
  <si>
    <t>－</t>
    <phoneticPr fontId="2"/>
  </si>
  <si>
    <t>大字平井の一部</t>
  </si>
  <si>
    <t>立</t>
  </si>
  <si>
    <t>立川市</t>
  </si>
  <si>
    <t>立川駅北口駅前</t>
  </si>
  <si>
    <t>曙町一丁目他</t>
  </si>
  <si>
    <t>立川駅南口</t>
  </si>
  <si>
    <t>柴崎町二丁目他</t>
  </si>
  <si>
    <t>能ヶ谷町</t>
    <phoneticPr fontId="2"/>
  </si>
  <si>
    <t>大字師岡</t>
    <phoneticPr fontId="2"/>
  </si>
  <si>
    <t>大字河辺</t>
    <phoneticPr fontId="2"/>
  </si>
  <si>
    <t>福</t>
    <rPh sb="0" eb="1">
      <t>フク</t>
    </rPh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</si>
  <si>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</si>
  <si>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</si>
  <si>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</si>
  <si>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</si>
  <si>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R8</t>
    <phoneticPr fontId="2"/>
  </si>
  <si>
    <t>R7</t>
    <phoneticPr fontId="2"/>
  </si>
  <si>
    <t>R9</t>
    <phoneticPr fontId="2"/>
  </si>
  <si>
    <t>R11</t>
    <phoneticPr fontId="2"/>
  </si>
  <si>
    <t>R10</t>
    <phoneticPr fontId="2"/>
  </si>
  <si>
    <t>R5</t>
    <phoneticPr fontId="2"/>
  </si>
  <si>
    <t>R6</t>
    <phoneticPr fontId="2"/>
  </si>
  <si>
    <t>R12</t>
    <phoneticPr fontId="2"/>
  </si>
  <si>
    <t>R18</t>
    <phoneticPr fontId="2"/>
  </si>
  <si>
    <t>183,7</t>
    <phoneticPr fontId="2"/>
  </si>
  <si>
    <t>町</t>
  </si>
  <si>
    <t>町田市</t>
  </si>
  <si>
    <t>鶴川駅南</t>
  </si>
  <si>
    <t>能ヶ谷一丁目</t>
  </si>
  <si>
    <t>R13</t>
  </si>
  <si>
    <t>-</t>
  </si>
  <si>
    <t>江戸川区</t>
    <rPh sb="0" eb="4">
      <t>エドガワク</t>
    </rPh>
    <phoneticPr fontId="2"/>
  </si>
  <si>
    <t>南小岩七丁目</t>
    <rPh sb="0" eb="3">
      <t>ミナミコイワ</t>
    </rPh>
    <rPh sb="3" eb="6">
      <t>ナナチョウメ</t>
    </rPh>
    <phoneticPr fontId="2"/>
  </si>
  <si>
    <t>南小岩七丁目他</t>
    <rPh sb="0" eb="3">
      <t>ミナミコイワ</t>
    </rPh>
    <rPh sb="3" eb="6">
      <t>ナナチョウメ</t>
    </rPh>
    <rPh sb="6" eb="7">
      <t>ホカ</t>
    </rPh>
    <phoneticPr fontId="2"/>
  </si>
  <si>
    <t>R13</t>
    <phoneticPr fontId="2"/>
  </si>
  <si>
    <r>
      <rPr>
        <sz val="11"/>
        <color theme="1"/>
        <rFont val="ＭＳ Ｐゴシック"/>
        <family val="3"/>
        <charset val="128"/>
      </rPr>
      <t>青梅東部</t>
    </r>
    <r>
      <rPr>
        <sz val="11"/>
        <color theme="1"/>
        <rFont val="ＭＳ Ｐゴシック"/>
        <family val="3"/>
        <charset val="128"/>
        <scheme val="minor"/>
      </rPr>
      <t>霞台</t>
    </r>
    <rPh sb="0" eb="2">
      <t>オウメ</t>
    </rPh>
    <rPh sb="2" eb="4">
      <t>トウブ</t>
    </rPh>
    <phoneticPr fontId="3"/>
  </si>
  <si>
    <r>
      <rPr>
        <sz val="11"/>
        <color theme="1"/>
        <rFont val="ＭＳ Ｐゴシック"/>
        <family val="3"/>
        <charset val="128"/>
      </rPr>
      <t>青梅東部三ツ原</t>
    </r>
    <rPh sb="0" eb="2">
      <t>オウメ</t>
    </rPh>
    <rPh sb="2" eb="4">
      <t>トウブ</t>
    </rPh>
    <phoneticPr fontId="3"/>
  </si>
  <si>
    <r>
      <t>中神</t>
    </r>
    <r>
      <rPr>
        <sz val="11"/>
        <color theme="1"/>
        <rFont val="ＭＳ Ｐゴシック"/>
        <family val="3"/>
        <charset val="128"/>
      </rPr>
      <t>（第一工区）</t>
    </r>
    <rPh sb="3" eb="5">
      <t>ダイイチ</t>
    </rPh>
    <rPh sb="5" eb="7">
      <t>コウク</t>
    </rPh>
    <phoneticPr fontId="3"/>
  </si>
  <si>
    <r>
      <rPr>
        <sz val="11"/>
        <color theme="1"/>
        <rFont val="ＭＳ Ｐゴシック"/>
        <family val="3"/>
        <charset val="128"/>
      </rPr>
      <t>五日市町小峰</t>
    </r>
    <rPh sb="0" eb="4">
      <t>イツカイチマチ</t>
    </rPh>
    <rPh sb="4" eb="6">
      <t>コミネ</t>
    </rPh>
    <phoneticPr fontId="3"/>
  </si>
  <si>
    <t>R16</t>
    <phoneticPr fontId="2"/>
  </si>
  <si>
    <t>R23</t>
    <phoneticPr fontId="2"/>
  </si>
  <si>
    <t>中神（第二工区）</t>
  </si>
  <si>
    <t>R12</t>
  </si>
  <si>
    <r>
      <t>篠崎駅西部</t>
    </r>
    <r>
      <rPr>
        <sz val="8"/>
        <rFont val="ＭＳ Ｐゴシック"/>
        <family val="3"/>
        <charset val="128"/>
      </rPr>
      <t>（上篠崎四-22）</t>
    </r>
    <rPh sb="0" eb="2">
      <t>シノザキ</t>
    </rPh>
    <rPh sb="2" eb="3">
      <t>エキ</t>
    </rPh>
    <rPh sb="3" eb="5">
      <t>セイブ</t>
    </rPh>
    <rPh sb="6" eb="7">
      <t>カミ</t>
    </rPh>
    <rPh sb="7" eb="9">
      <t>シノザキ</t>
    </rPh>
    <rPh sb="9" eb="10">
      <t>ヨン</t>
    </rPh>
    <phoneticPr fontId="3"/>
  </si>
  <si>
    <r>
      <t>篠崎駅西部</t>
    </r>
    <r>
      <rPr>
        <sz val="8"/>
        <rFont val="ＭＳ Ｐゴシック"/>
        <family val="3"/>
        <charset val="128"/>
      </rPr>
      <t>（篠崎町七-4,5,8,9）</t>
    </r>
    <rPh sb="0" eb="2">
      <t>シノザキ</t>
    </rPh>
    <rPh sb="2" eb="3">
      <t>エキ</t>
    </rPh>
    <rPh sb="3" eb="5">
      <t>セイブ</t>
    </rPh>
    <rPh sb="6" eb="8">
      <t>シノザキ</t>
    </rPh>
    <rPh sb="8" eb="9">
      <t>マチ</t>
    </rPh>
    <rPh sb="9" eb="10">
      <t>シチ</t>
    </rPh>
    <phoneticPr fontId="3"/>
  </si>
  <si>
    <r>
      <t>篠崎駅西部</t>
    </r>
    <r>
      <rPr>
        <sz val="8"/>
        <rFont val="ＭＳ Ｐゴシック"/>
        <family val="3"/>
        <charset val="128"/>
      </rPr>
      <t>（篠崎町七-20,21）</t>
    </r>
    <rPh sb="0" eb="2">
      <t>シノザキ</t>
    </rPh>
    <rPh sb="2" eb="3">
      <t>エキ</t>
    </rPh>
    <rPh sb="3" eb="5">
      <t>セイブ</t>
    </rPh>
    <rPh sb="6" eb="8">
      <t>シノザキ</t>
    </rPh>
    <rPh sb="8" eb="9">
      <t>マチ</t>
    </rPh>
    <rPh sb="9" eb="10">
      <t>シチ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</si>
</sst>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.0"/>
    <numFmt numFmtId="178" formatCode="#,##0.0;[Red]\-#,##0.0"/>
    <numFmt numFmtId="179" formatCode="0.0_);[Red]\(0.0\)"/>
    <numFmt numFmtId="180" formatCode="[$-411]ge"/>
    <numFmt numFmtId="181" formatCode="[$]ge"/>
    <numFmt numFmtId="182" formatCode="[$-411]ge\.m\.d;@"/>
    <numFmt numFmtId="183" formatCode="#,##0.0_ "/>
  </numFmts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55">
    <xf numFmtId="0" fontId="0" fillId="0" borderId="0" xfId="0">
      <alignment vertical="center"/>
    </xf>
    <xf numFmtId="178" fontId="4" fillId="0" borderId="5" xfId="1" applyNumberFormat="1" applyFont="1" applyFill="1" applyBorder="1" applyAlignment="1">
      <alignment horizontal="right" vertical="center"/>
    </xf>
    <xf numFmtId="57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left" vertical="center" wrapText="1"/>
    </xf>
    <xf numFmtId="176" fontId="4" fillId="0" borderId="23" xfId="0" applyNumberFormat="1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 vertical="center" shrinkToFit="1"/>
    </xf>
    <xf numFmtId="0" fontId="4" fillId="0" borderId="3" xfId="2" applyFont="1" applyFill="1" applyBorder="1" applyAlignment="1">
      <alignment horizontal="left" vertical="center" wrapText="1"/>
    </xf>
    <xf numFmtId="177" fontId="4" fillId="0" borderId="3" xfId="2" applyNumberFormat="1" applyFont="1" applyFill="1" applyBorder="1" applyAlignment="1">
      <alignment horizontal="center" vertical="center"/>
    </xf>
    <xf numFmtId="178" fontId="4" fillId="0" borderId="6" xfId="1" applyNumberFormat="1" applyFont="1" applyFill="1" applyBorder="1" applyAlignment="1">
      <alignment horizontal="right" vertical="center"/>
    </xf>
    <xf numFmtId="57" fontId="4" fillId="0" borderId="3" xfId="2" applyNumberFormat="1" applyFont="1" applyFill="1" applyBorder="1" applyAlignment="1">
      <alignment horizontal="center" vertical="center" wrapText="1"/>
    </xf>
    <xf numFmtId="179" fontId="4" fillId="0" borderId="3" xfId="2" applyNumberFormat="1" applyFont="1" applyFill="1" applyBorder="1" applyAlignment="1">
      <alignment horizontal="center" vertical="center"/>
    </xf>
    <xf numFmtId="177" fontId="4" fillId="0" borderId="6" xfId="2" applyNumberFormat="1" applyFont="1" applyFill="1" applyBorder="1" applyAlignment="1">
      <alignment horizontal="center" vertical="center"/>
    </xf>
    <xf numFmtId="177" fontId="4" fillId="0" borderId="4" xfId="2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81" fontId="0" fillId="0" borderId="0" xfId="0" applyNumberFormat="1" applyFont="1" applyFill="1">
      <alignment vertical="center"/>
    </xf>
    <xf numFmtId="180" fontId="0" fillId="0" borderId="0" xfId="0" applyNumberFormat="1" applyFont="1" applyFill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3" xfId="0" applyFont="1" applyFill="1" applyBorder="1">
      <alignment vertical="center"/>
    </xf>
    <xf numFmtId="0" fontId="5" fillId="0" borderId="0" xfId="0" applyFont="1" applyFill="1">
      <alignment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38" fontId="4" fillId="0" borderId="1" xfId="1" applyNumberFormat="1" applyFont="1" applyFill="1" applyBorder="1" applyAlignment="1">
      <alignment horizontal="right" vertical="center" wrapText="1"/>
    </xf>
    <xf numFmtId="38" fontId="4" fillId="0" borderId="1" xfId="1" applyNumberFormat="1" applyFont="1" applyFill="1" applyBorder="1" applyAlignment="1">
      <alignment vertical="center" wrapText="1"/>
    </xf>
    <xf numFmtId="38" fontId="4" fillId="0" borderId="21" xfId="1" applyNumberFormat="1" applyFont="1" applyFill="1" applyBorder="1" applyAlignment="1">
      <alignment vertical="center" wrapText="1"/>
    </xf>
    <xf numFmtId="38" fontId="4" fillId="0" borderId="1" xfId="1" applyNumberFormat="1" applyFont="1" applyFill="1" applyBorder="1" applyAlignment="1">
      <alignment vertical="center"/>
    </xf>
    <xf numFmtId="38" fontId="4" fillId="0" borderId="3" xfId="1" applyNumberFormat="1" applyFont="1" applyFill="1" applyBorder="1" applyAlignment="1">
      <alignment vertical="center" wrapText="1"/>
    </xf>
    <xf numFmtId="38" fontId="4" fillId="0" borderId="3" xfId="1" applyNumberFormat="1" applyFont="1" applyFill="1" applyBorder="1" applyAlignment="1">
      <alignment horizontal="right" vertical="center" wrapText="1"/>
    </xf>
    <xf numFmtId="38" fontId="5" fillId="0" borderId="3" xfId="0" applyNumberFormat="1" applyFont="1" applyFill="1" applyBorder="1" applyAlignment="1">
      <alignment horizontal="right" vertical="center"/>
    </xf>
    <xf numFmtId="38" fontId="0" fillId="0" borderId="3" xfId="0" applyNumberFormat="1" applyFont="1" applyFill="1" applyBorder="1" applyAlignment="1">
      <alignment horizontal="right" vertical="center"/>
    </xf>
    <xf numFmtId="38" fontId="4" fillId="2" borderId="1" xfId="1" applyNumberFormat="1" applyFont="1" applyFill="1" applyBorder="1" applyAlignment="1">
      <alignment horizontal="right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left" vertical="center" wrapText="1"/>
    </xf>
    <xf numFmtId="177" fontId="9" fillId="0" borderId="1" xfId="0" applyNumberFormat="1" applyFont="1" applyFill="1" applyBorder="1" applyAlignment="1">
      <alignment horizontal="center" vertical="center"/>
    </xf>
    <xf numFmtId="178" fontId="9" fillId="0" borderId="5" xfId="1" applyNumberFormat="1" applyFont="1" applyFill="1" applyBorder="1" applyAlignment="1">
      <alignment horizontal="right" vertical="center"/>
    </xf>
    <xf numFmtId="57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8" fontId="9" fillId="0" borderId="1" xfId="1" applyNumberFormat="1" applyFont="1" applyFill="1" applyBorder="1" applyAlignment="1">
      <alignment horizontal="right" vertical="center" wrapText="1"/>
    </xf>
    <xf numFmtId="179" fontId="9" fillId="0" borderId="1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8" fontId="9" fillId="2" borderId="1" xfId="1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9" fillId="2" borderId="14" xfId="1" applyNumberFormat="1" applyFont="1" applyFill="1" applyBorder="1" applyAlignment="1">
      <alignment horizontal="right" vertical="center"/>
    </xf>
    <xf numFmtId="57" fontId="9" fillId="2" borderId="1" xfId="0" applyNumberFormat="1" applyFont="1" applyFill="1" applyBorder="1" applyAlignment="1">
      <alignment horizontal="center" vertical="center" shrinkToFit="1"/>
    </xf>
    <xf numFmtId="0" fontId="9" fillId="0" borderId="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57" fontId="9" fillId="2" borderId="3" xfId="0" applyNumberFormat="1" applyFont="1" applyFill="1" applyBorder="1" applyAlignment="1">
      <alignment horizontal="center" vertical="center"/>
    </xf>
    <xf numFmtId="182" fontId="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38" fontId="9" fillId="2" borderId="3" xfId="0" applyNumberFormat="1" applyFont="1" applyFill="1" applyBorder="1" applyAlignment="1">
      <alignment horizontal="right" vertical="center"/>
    </xf>
    <xf numFmtId="183" fontId="9" fillId="2" borderId="3" xfId="0" applyNumberFormat="1" applyFont="1" applyFill="1" applyBorder="1" applyAlignment="1">
      <alignment horizontal="center" vertical="center"/>
    </xf>
    <xf numFmtId="183" fontId="9" fillId="2" borderId="4" xfId="0" applyNumberFormat="1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57" fontId="9" fillId="0" borderId="1" xfId="0" applyNumberFormat="1" applyFont="1" applyFill="1" applyBorder="1" applyAlignment="1">
      <alignment horizontal="center" vertical="center" shrinkToFit="1"/>
    </xf>
    <xf numFmtId="0" fontId="9" fillId="0" borderId="2" xfId="0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177" fontId="9" fillId="0" borderId="2" xfId="0" applyNumberFormat="1" applyFont="1" applyFill="1" applyBorder="1" applyAlignment="1">
      <alignment horizontal="center" vertical="center"/>
    </xf>
    <xf numFmtId="38" fontId="9" fillId="0" borderId="21" xfId="1" applyNumberFormat="1" applyFont="1" applyFill="1" applyBorder="1" applyAlignment="1">
      <alignment horizontal="right" vertical="center" wrapText="1"/>
    </xf>
    <xf numFmtId="178" fontId="9" fillId="0" borderId="14" xfId="1" applyNumberFormat="1" applyFont="1" applyFill="1" applyBorder="1" applyAlignment="1">
      <alignment horizontal="right" vertical="center"/>
    </xf>
    <xf numFmtId="177" fontId="9" fillId="0" borderId="5" xfId="0" applyNumberFormat="1" applyFont="1" applyFill="1" applyBorder="1" applyAlignment="1">
      <alignment horizontal="right" vertical="center" wrapText="1"/>
    </xf>
    <xf numFmtId="179" fontId="9" fillId="2" borderId="1" xfId="0" applyNumberFormat="1" applyFont="1" applyFill="1" applyBorder="1" applyAlignment="1">
      <alignment horizontal="center" vertical="center"/>
    </xf>
    <xf numFmtId="177" fontId="9" fillId="2" borderId="5" xfId="0" applyNumberFormat="1" applyFont="1" applyFill="1" applyBorder="1" applyAlignment="1">
      <alignment horizontal="center" vertical="center"/>
    </xf>
    <xf numFmtId="57" fontId="9" fillId="2" borderId="1" xfId="0" applyNumberFormat="1" applyFont="1" applyFill="1" applyBorder="1" applyAlignment="1">
      <alignment horizontal="center" vertical="center" wrapText="1"/>
    </xf>
    <xf numFmtId="177" fontId="9" fillId="0" borderId="5" xfId="0" applyNumberFormat="1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left" vertical="center" shrinkToFit="1"/>
    </xf>
    <xf numFmtId="0" fontId="9" fillId="0" borderId="22" xfId="0" applyFont="1" applyFill="1" applyBorder="1" applyAlignment="1">
      <alignment horizontal="left" vertical="center" wrapText="1"/>
    </xf>
    <xf numFmtId="177" fontId="9" fillId="0" borderId="22" xfId="0" applyNumberFormat="1" applyFont="1" applyFill="1" applyBorder="1" applyAlignment="1">
      <alignment horizontal="center" vertical="center"/>
    </xf>
    <xf numFmtId="178" fontId="9" fillId="0" borderId="25" xfId="1" applyNumberFormat="1" applyFont="1" applyFill="1" applyBorder="1" applyAlignment="1">
      <alignment horizontal="right" vertical="center"/>
    </xf>
    <xf numFmtId="57" fontId="9" fillId="0" borderId="22" xfId="0" applyNumberFormat="1" applyFont="1" applyFill="1" applyBorder="1" applyAlignment="1">
      <alignment horizontal="center" vertical="center" shrinkToFit="1"/>
    </xf>
    <xf numFmtId="57" fontId="9" fillId="0" borderId="22" xfId="0" applyNumberFormat="1" applyFont="1" applyFill="1" applyBorder="1" applyAlignment="1">
      <alignment horizontal="center" vertical="center" wrapText="1"/>
    </xf>
    <xf numFmtId="38" fontId="9" fillId="0" borderId="22" xfId="1" applyNumberFormat="1" applyFont="1" applyFill="1" applyBorder="1" applyAlignment="1">
      <alignment horizontal="right" vertical="center" wrapText="1"/>
    </xf>
    <xf numFmtId="179" fontId="9" fillId="0" borderId="22" xfId="0" applyNumberFormat="1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176" fontId="9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178" fontId="9" fillId="2" borderId="5" xfId="1" applyNumberFormat="1" applyFont="1" applyFill="1" applyBorder="1" applyAlignment="1">
      <alignment horizontal="right" vertical="center"/>
    </xf>
    <xf numFmtId="178" fontId="9" fillId="2" borderId="1" xfId="1" applyNumberFormat="1" applyFont="1" applyFill="1" applyBorder="1" applyAlignment="1">
      <alignment horizontal="right" vertical="center"/>
    </xf>
    <xf numFmtId="0" fontId="13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right" vertical="center"/>
    </xf>
    <xf numFmtId="57" fontId="13" fillId="0" borderId="3" xfId="0" applyNumberFormat="1" applyFont="1" applyFill="1" applyBorder="1" applyAlignment="1">
      <alignment horizontal="center" vertical="center"/>
    </xf>
    <xf numFmtId="57" fontId="13" fillId="0" borderId="3" xfId="0" applyNumberFormat="1" applyFont="1" applyFill="1" applyBorder="1" applyAlignment="1">
      <alignment horizontal="center" vertical="center" wrapText="1"/>
    </xf>
    <xf numFmtId="38" fontId="13" fillId="0" borderId="3" xfId="0" applyNumberFormat="1" applyFont="1" applyFill="1" applyBorder="1" applyAlignment="1">
      <alignment horizontal="right" vertical="center"/>
    </xf>
    <xf numFmtId="38" fontId="10" fillId="0" borderId="3" xfId="0" applyNumberFormat="1" applyFont="1" applyFill="1" applyBorder="1" applyAlignment="1">
      <alignment horizontal="right" vertical="center"/>
    </xf>
  </cellXfs>
  <cellStyles count="3">
    <cellStyle name="Normal" xfId="2" xr:uid="{00000000-0005-0000-0000-000000000000}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7"/>
  <sheetViews>
    <sheetView view="pageBreakPreview" topLeftCell="D2" zoomScaleNormal="100" zoomScaleSheetLayoutView="100" zoomScalePageLayoutView="85" workbookViewId="0">
      <selection activeCell="N22" sqref="N22"/>
    </sheetView>
  </sheetViews>
  <sheetFormatPr defaultColWidth="8.88671875" defaultRowHeight="13.2" x14ac:dyDescent="0.2"/>
  <cols>
    <col min="1" max="1" width="4.44140625" style="83" customWidth="1"/>
    <col min="2" max="2" width="3.44140625" style="83" customWidth="1"/>
    <col min="3" max="3" width="8.88671875" style="83"/>
    <col min="4" max="4" width="22.44140625" style="111" customWidth="1"/>
    <col min="5" max="5" width="20.109375" style="83" customWidth="1"/>
    <col min="6" max="7" width="8.88671875" style="83"/>
    <col min="8" max="8" width="10.109375" style="83" bestFit="1" customWidth="1"/>
    <col min="9" max="9" width="10.44140625" style="83" bestFit="1" customWidth="1"/>
    <col min="10" max="10" width="8.88671875" style="83"/>
    <col min="11" max="12" width="11" style="83" bestFit="1" customWidth="1"/>
    <col min="13" max="13" width="10" style="83" bestFit="1" customWidth="1"/>
    <col min="14" max="17" width="11" style="83" bestFit="1" customWidth="1"/>
    <col min="18" max="18" width="10" style="83" bestFit="1" customWidth="1"/>
    <col min="19" max="16384" width="8.88671875" style="83"/>
  </cols>
  <sheetData>
    <row r="1" spans="1:21" ht="24.75" customHeight="1" x14ac:dyDescent="0.2">
      <c r="A1" s="117" t="s">
        <v>0</v>
      </c>
      <c r="B1" s="118"/>
      <c r="C1" s="113" t="s">
        <v>32</v>
      </c>
      <c r="D1" s="113" t="s">
        <v>1</v>
      </c>
      <c r="E1" s="113" t="s">
        <v>31</v>
      </c>
      <c r="F1" s="115" t="s">
        <v>2</v>
      </c>
      <c r="G1" s="115" t="s">
        <v>3</v>
      </c>
      <c r="H1" s="121" t="s">
        <v>211</v>
      </c>
      <c r="I1" s="121" t="s">
        <v>5</v>
      </c>
      <c r="J1" s="121" t="s">
        <v>212</v>
      </c>
      <c r="K1" s="126" t="s">
        <v>11</v>
      </c>
      <c r="L1" s="127"/>
      <c r="M1" s="127"/>
      <c r="N1" s="128"/>
      <c r="O1" s="126" t="s">
        <v>181</v>
      </c>
      <c r="P1" s="127"/>
      <c r="Q1" s="127"/>
      <c r="R1" s="128"/>
      <c r="S1" s="123" t="s">
        <v>7</v>
      </c>
      <c r="T1" s="124"/>
      <c r="U1" s="125"/>
    </row>
    <row r="2" spans="1:21" ht="24.75" customHeight="1" x14ac:dyDescent="0.2">
      <c r="A2" s="119"/>
      <c r="B2" s="120"/>
      <c r="C2" s="114"/>
      <c r="D2" s="114"/>
      <c r="E2" s="114"/>
      <c r="F2" s="116"/>
      <c r="G2" s="116"/>
      <c r="H2" s="122"/>
      <c r="I2" s="122"/>
      <c r="J2" s="122"/>
      <c r="K2" s="84" t="s">
        <v>13</v>
      </c>
      <c r="L2" s="65" t="s">
        <v>14</v>
      </c>
      <c r="M2" s="65" t="s">
        <v>15</v>
      </c>
      <c r="N2" s="65" t="s">
        <v>16</v>
      </c>
      <c r="O2" s="84" t="s">
        <v>13</v>
      </c>
      <c r="P2" s="65" t="s">
        <v>14</v>
      </c>
      <c r="Q2" s="65" t="s">
        <v>15</v>
      </c>
      <c r="R2" s="65" t="s">
        <v>16</v>
      </c>
      <c r="S2" s="84" t="s">
        <v>8</v>
      </c>
      <c r="T2" s="85" t="s">
        <v>9</v>
      </c>
      <c r="U2" s="86" t="s">
        <v>10</v>
      </c>
    </row>
    <row r="3" spans="1:21" ht="13.5" customHeight="1" x14ac:dyDescent="0.2">
      <c r="A3" s="57" t="s">
        <v>33</v>
      </c>
      <c r="B3" s="58">
        <v>1</v>
      </c>
      <c r="C3" s="70" t="s">
        <v>24</v>
      </c>
      <c r="D3" s="60" t="s">
        <v>17</v>
      </c>
      <c r="E3" s="61" t="s">
        <v>133</v>
      </c>
      <c r="F3" s="62">
        <v>15.8</v>
      </c>
      <c r="G3" s="63">
        <v>17.3</v>
      </c>
      <c r="H3" s="64">
        <v>23900</v>
      </c>
      <c r="I3" s="64">
        <v>29108</v>
      </c>
      <c r="J3" s="87">
        <v>32386</v>
      </c>
      <c r="K3" s="66">
        <f>SUM(L3:N3)</f>
        <v>21953.86</v>
      </c>
      <c r="L3" s="66">
        <f>13483.27+1384</f>
        <v>14867.27</v>
      </c>
      <c r="M3" s="66">
        <v>148</v>
      </c>
      <c r="N3" s="66">
        <v>6938.59</v>
      </c>
      <c r="O3" s="66">
        <f>SUM(P3:Q3)</f>
        <v>34856.332194000002</v>
      </c>
      <c r="P3" s="66">
        <f>158293.97*0.1902</f>
        <v>30107.513094000002</v>
      </c>
      <c r="Q3" s="66">
        <f>158293.97*0.03</f>
        <v>4748.8190999999997</v>
      </c>
      <c r="R3" s="66" t="s">
        <v>221</v>
      </c>
      <c r="S3" s="67">
        <f>T3+U3</f>
        <v>10.9</v>
      </c>
      <c r="T3" s="75">
        <v>9.4</v>
      </c>
      <c r="U3" s="88">
        <v>1.5</v>
      </c>
    </row>
    <row r="4" spans="1:21" x14ac:dyDescent="0.2">
      <c r="A4" s="57" t="s">
        <v>34</v>
      </c>
      <c r="B4" s="58">
        <v>1</v>
      </c>
      <c r="C4" s="70" t="s">
        <v>25</v>
      </c>
      <c r="D4" s="60" t="s">
        <v>23</v>
      </c>
      <c r="E4" s="61" t="s">
        <v>135</v>
      </c>
      <c r="F4" s="62">
        <v>14.3</v>
      </c>
      <c r="G4" s="63">
        <v>66.400000000000006</v>
      </c>
      <c r="H4" s="64">
        <v>25331</v>
      </c>
      <c r="I4" s="64">
        <v>38428</v>
      </c>
      <c r="J4" s="87">
        <v>42458</v>
      </c>
      <c r="K4" s="66">
        <v>28194.83</v>
      </c>
      <c r="L4" s="66">
        <v>26708.12</v>
      </c>
      <c r="M4" s="66">
        <v>209.99</v>
      </c>
      <c r="N4" s="66">
        <v>1276.72</v>
      </c>
      <c r="O4" s="66">
        <v>49475.86</v>
      </c>
      <c r="P4" s="66">
        <v>40899.39</v>
      </c>
      <c r="Q4" s="66">
        <v>8576.4699999999993</v>
      </c>
      <c r="R4" s="66">
        <v>0</v>
      </c>
      <c r="S4" s="67">
        <f>T4+U4</f>
        <v>18.600000000000001</v>
      </c>
      <c r="T4" s="89">
        <v>18.600000000000001</v>
      </c>
      <c r="U4" s="90">
        <v>0</v>
      </c>
    </row>
    <row r="5" spans="1:21" ht="15.75" customHeight="1" x14ac:dyDescent="0.2">
      <c r="A5" s="57" t="s">
        <v>35</v>
      </c>
      <c r="B5" s="58">
        <v>1</v>
      </c>
      <c r="C5" s="70" t="s">
        <v>26</v>
      </c>
      <c r="D5" s="60" t="s">
        <v>18</v>
      </c>
      <c r="E5" s="61" t="s">
        <v>134</v>
      </c>
      <c r="F5" s="62">
        <v>10.7</v>
      </c>
      <c r="G5" s="63">
        <v>58.2</v>
      </c>
      <c r="H5" s="64">
        <v>32962</v>
      </c>
      <c r="I5" s="64">
        <v>33623</v>
      </c>
      <c r="J5" s="87">
        <v>37180</v>
      </c>
      <c r="K5" s="91">
        <f>SUM(L5:N5)</f>
        <v>14286.52</v>
      </c>
      <c r="L5" s="91">
        <v>4223.67</v>
      </c>
      <c r="M5" s="91">
        <v>7913.62</v>
      </c>
      <c r="N5" s="91">
        <v>2149.23</v>
      </c>
      <c r="O5" s="91">
        <f>SUM(P5:R5)</f>
        <v>31930.83</v>
      </c>
      <c r="P5" s="91">
        <v>19537.560000000001</v>
      </c>
      <c r="Q5" s="91">
        <v>9729.86</v>
      </c>
      <c r="R5" s="91">
        <v>2663.41</v>
      </c>
      <c r="S5" s="67">
        <f t="shared" ref="S5:S15" si="0">T5+U5</f>
        <v>19.100000000000001</v>
      </c>
      <c r="T5" s="89">
        <v>19.100000000000001</v>
      </c>
      <c r="U5" s="90">
        <v>0</v>
      </c>
    </row>
    <row r="6" spans="1:21" x14ac:dyDescent="0.2">
      <c r="A6" s="57" t="s">
        <v>35</v>
      </c>
      <c r="B6" s="58">
        <v>2</v>
      </c>
      <c r="C6" s="70" t="s">
        <v>27</v>
      </c>
      <c r="D6" s="60" t="s">
        <v>22</v>
      </c>
      <c r="E6" s="61" t="s">
        <v>136</v>
      </c>
      <c r="F6" s="62">
        <v>18.3</v>
      </c>
      <c r="G6" s="63">
        <v>107.8</v>
      </c>
      <c r="H6" s="64">
        <v>24650</v>
      </c>
      <c r="I6" s="64">
        <v>36251</v>
      </c>
      <c r="J6" s="87">
        <v>42312</v>
      </c>
      <c r="K6" s="66">
        <f>SUM(L6:N6)</f>
        <v>19821.739999999998</v>
      </c>
      <c r="L6" s="66">
        <v>14581.09</v>
      </c>
      <c r="M6" s="66">
        <v>382</v>
      </c>
      <c r="N6" s="66">
        <v>4858.6499999999996</v>
      </c>
      <c r="O6" s="66">
        <f>SUM(P6:R6)</f>
        <v>38535.899999999994</v>
      </c>
      <c r="P6" s="66">
        <v>33019.879999999997</v>
      </c>
      <c r="Q6" s="66">
        <v>5516.02</v>
      </c>
      <c r="R6" s="66">
        <v>0</v>
      </c>
      <c r="S6" s="67">
        <f t="shared" si="0"/>
        <v>11.74</v>
      </c>
      <c r="T6" s="89">
        <v>11.5</v>
      </c>
      <c r="U6" s="90">
        <v>0.24</v>
      </c>
    </row>
    <row r="7" spans="1:21" x14ac:dyDescent="0.2">
      <c r="A7" s="57" t="s">
        <v>35</v>
      </c>
      <c r="B7" s="58">
        <v>3</v>
      </c>
      <c r="C7" s="70" t="s">
        <v>26</v>
      </c>
      <c r="D7" s="60" t="s">
        <v>36</v>
      </c>
      <c r="E7" s="61" t="s">
        <v>176</v>
      </c>
      <c r="F7" s="62">
        <v>24.8</v>
      </c>
      <c r="G7" s="92">
        <v>266.89999999999998</v>
      </c>
      <c r="H7" s="87">
        <v>25331</v>
      </c>
      <c r="I7" s="87">
        <v>35521</v>
      </c>
      <c r="J7" s="87">
        <v>44363</v>
      </c>
      <c r="K7" s="66">
        <v>51345.2</v>
      </c>
      <c r="L7" s="66">
        <v>30701.01</v>
      </c>
      <c r="M7" s="66">
        <v>5888.77</v>
      </c>
      <c r="N7" s="66">
        <f>K7-(L7+M7)</f>
        <v>14755.419999999998</v>
      </c>
      <c r="O7" s="66">
        <v>86459.07</v>
      </c>
      <c r="P7" s="66">
        <v>66755.33</v>
      </c>
      <c r="Q7" s="66">
        <v>16735.95</v>
      </c>
      <c r="R7" s="66">
        <f>O7-(P7+Q7)</f>
        <v>2967.7900000000081</v>
      </c>
      <c r="S7" s="67">
        <f>T7+U7</f>
        <v>17.899999999999999</v>
      </c>
      <c r="T7" s="75">
        <v>17.899999999999999</v>
      </c>
      <c r="U7" s="68">
        <v>0</v>
      </c>
    </row>
    <row r="8" spans="1:21" x14ac:dyDescent="0.2">
      <c r="A8" s="57" t="s">
        <v>37</v>
      </c>
      <c r="B8" s="58">
        <v>1</v>
      </c>
      <c r="C8" s="70" t="s">
        <v>29</v>
      </c>
      <c r="D8" s="60" t="s">
        <v>30</v>
      </c>
      <c r="E8" s="61" t="s">
        <v>137</v>
      </c>
      <c r="F8" s="62">
        <v>5.4</v>
      </c>
      <c r="G8" s="63">
        <v>57.5</v>
      </c>
      <c r="H8" s="64">
        <v>25331</v>
      </c>
      <c r="I8" s="64">
        <v>38042</v>
      </c>
      <c r="J8" s="87">
        <v>42947</v>
      </c>
      <c r="K8" s="66">
        <v>4225.8900000000003</v>
      </c>
      <c r="L8" s="66">
        <v>4225.8900000000003</v>
      </c>
      <c r="M8" s="66">
        <v>0</v>
      </c>
      <c r="N8" s="66">
        <v>0</v>
      </c>
      <c r="O8" s="66">
        <v>13256.46</v>
      </c>
      <c r="P8" s="66">
        <v>11435.76</v>
      </c>
      <c r="Q8" s="66">
        <v>1820.7</v>
      </c>
      <c r="R8" s="66">
        <v>0</v>
      </c>
      <c r="S8" s="67">
        <f t="shared" si="0"/>
        <v>11.82</v>
      </c>
      <c r="T8" s="89">
        <v>11.82</v>
      </c>
      <c r="U8" s="90">
        <v>0</v>
      </c>
    </row>
    <row r="9" spans="1:21" x14ac:dyDescent="0.2">
      <c r="A9" s="57" t="s">
        <v>38</v>
      </c>
      <c r="B9" s="58">
        <v>1</v>
      </c>
      <c r="C9" s="70" t="s">
        <v>28</v>
      </c>
      <c r="D9" s="60" t="s">
        <v>203</v>
      </c>
      <c r="E9" s="61" t="s">
        <v>205</v>
      </c>
      <c r="F9" s="62">
        <v>3.1</v>
      </c>
      <c r="G9" s="93">
        <v>9.6999999999999993</v>
      </c>
      <c r="H9" s="64">
        <v>25331</v>
      </c>
      <c r="I9" s="64">
        <v>32883</v>
      </c>
      <c r="J9" s="87">
        <v>35016</v>
      </c>
      <c r="K9" s="66">
        <f>SUM(L9:N9)</f>
        <v>4313.1099999999997</v>
      </c>
      <c r="L9" s="66">
        <v>1911.68</v>
      </c>
      <c r="M9" s="66">
        <v>0</v>
      </c>
      <c r="N9" s="66">
        <f>(1484.26+917.17)</f>
        <v>2401.4299999999998</v>
      </c>
      <c r="O9" s="71">
        <f>SUM(P9:R9)</f>
        <v>9982.15</v>
      </c>
      <c r="P9" s="71">
        <v>8971.26</v>
      </c>
      <c r="Q9" s="71">
        <v>1010.89</v>
      </c>
      <c r="R9" s="66">
        <v>0</v>
      </c>
      <c r="S9" s="94">
        <f t="shared" si="0"/>
        <v>21.14</v>
      </c>
      <c r="T9" s="95">
        <v>21.14</v>
      </c>
      <c r="U9" s="90">
        <v>0</v>
      </c>
    </row>
    <row r="10" spans="1:21" x14ac:dyDescent="0.2">
      <c r="A10" s="57" t="s">
        <v>38</v>
      </c>
      <c r="B10" s="58">
        <v>2</v>
      </c>
      <c r="C10" s="70" t="s">
        <v>28</v>
      </c>
      <c r="D10" s="60" t="s">
        <v>19</v>
      </c>
      <c r="E10" s="61" t="s">
        <v>206</v>
      </c>
      <c r="F10" s="62">
        <v>1.2</v>
      </c>
      <c r="G10" s="63">
        <v>35</v>
      </c>
      <c r="H10" s="64">
        <v>35955</v>
      </c>
      <c r="I10" s="64">
        <v>36399</v>
      </c>
      <c r="J10" s="87">
        <v>38300</v>
      </c>
      <c r="K10" s="66">
        <f t="shared" ref="K10:K16" si="1">SUM(L10:N10)</f>
        <v>2700.06</v>
      </c>
      <c r="L10" s="66">
        <v>909.77</v>
      </c>
      <c r="M10" s="66">
        <v>0</v>
      </c>
      <c r="N10" s="66">
        <v>1790.29</v>
      </c>
      <c r="O10" s="66">
        <f t="shared" ref="O10:O16" si="2">SUM(P10:R10)</f>
        <v>3840.7799999999997</v>
      </c>
      <c r="P10" s="66">
        <v>2050.4899999999998</v>
      </c>
      <c r="Q10" s="66">
        <v>0</v>
      </c>
      <c r="R10" s="66">
        <v>1790.29</v>
      </c>
      <c r="S10" s="67">
        <f t="shared" si="0"/>
        <v>12.67</v>
      </c>
      <c r="T10" s="89">
        <v>12.67</v>
      </c>
      <c r="U10" s="90">
        <v>0</v>
      </c>
    </row>
    <row r="11" spans="1:21" x14ac:dyDescent="0.2">
      <c r="A11" s="57" t="s">
        <v>38</v>
      </c>
      <c r="B11" s="58">
        <v>3</v>
      </c>
      <c r="C11" s="70" t="s">
        <v>28</v>
      </c>
      <c r="D11" s="60" t="s">
        <v>265</v>
      </c>
      <c r="E11" s="61" t="s">
        <v>138</v>
      </c>
      <c r="F11" s="62">
        <v>0.53</v>
      </c>
      <c r="G11" s="63">
        <v>10.6</v>
      </c>
      <c r="H11" s="64">
        <v>25331</v>
      </c>
      <c r="I11" s="96">
        <v>38898</v>
      </c>
      <c r="J11" s="87">
        <v>40025</v>
      </c>
      <c r="K11" s="66">
        <f t="shared" si="1"/>
        <v>1044.25</v>
      </c>
      <c r="L11" s="66">
        <v>402.98</v>
      </c>
      <c r="M11" s="66">
        <v>85.62</v>
      </c>
      <c r="N11" s="66">
        <v>555.65</v>
      </c>
      <c r="O11" s="66">
        <f t="shared" si="2"/>
        <v>1664.81</v>
      </c>
      <c r="P11" s="66">
        <v>1522.04</v>
      </c>
      <c r="Q11" s="66">
        <v>142.77000000000001</v>
      </c>
      <c r="R11" s="66">
        <v>0</v>
      </c>
      <c r="S11" s="97">
        <v>14.5</v>
      </c>
      <c r="T11" s="97">
        <v>14.5</v>
      </c>
      <c r="U11" s="90">
        <v>0</v>
      </c>
    </row>
    <row r="12" spans="1:21" x14ac:dyDescent="0.2">
      <c r="A12" s="57" t="s">
        <v>38</v>
      </c>
      <c r="B12" s="58">
        <v>4</v>
      </c>
      <c r="C12" s="70" t="s">
        <v>28</v>
      </c>
      <c r="D12" s="60" t="s">
        <v>266</v>
      </c>
      <c r="E12" s="61" t="s">
        <v>207</v>
      </c>
      <c r="F12" s="62">
        <v>3.5</v>
      </c>
      <c r="G12" s="63">
        <v>13.3</v>
      </c>
      <c r="H12" s="64">
        <v>25331</v>
      </c>
      <c r="I12" s="96">
        <v>38611</v>
      </c>
      <c r="J12" s="87">
        <v>40039</v>
      </c>
      <c r="K12" s="66">
        <f t="shared" si="1"/>
        <v>6443.17</v>
      </c>
      <c r="L12" s="66">
        <v>5426.64</v>
      </c>
      <c r="M12" s="66">
        <v>0</v>
      </c>
      <c r="N12" s="66">
        <v>1016.53</v>
      </c>
      <c r="O12" s="66">
        <f t="shared" si="2"/>
        <v>8679.48</v>
      </c>
      <c r="P12" s="66">
        <v>8109.9</v>
      </c>
      <c r="Q12" s="66">
        <v>569.58000000000004</v>
      </c>
      <c r="R12" s="66">
        <v>0</v>
      </c>
      <c r="S12" s="97">
        <v>7.9</v>
      </c>
      <c r="T12" s="97">
        <v>7.9</v>
      </c>
      <c r="U12" s="90">
        <v>0</v>
      </c>
    </row>
    <row r="13" spans="1:21" x14ac:dyDescent="0.2">
      <c r="A13" s="57" t="s">
        <v>38</v>
      </c>
      <c r="B13" s="58">
        <v>5</v>
      </c>
      <c r="C13" s="70" t="s">
        <v>28</v>
      </c>
      <c r="D13" s="60" t="s">
        <v>267</v>
      </c>
      <c r="E13" s="61" t="s">
        <v>207</v>
      </c>
      <c r="F13" s="62">
        <v>1.4</v>
      </c>
      <c r="G13" s="93">
        <v>35.4</v>
      </c>
      <c r="H13" s="64">
        <v>25331</v>
      </c>
      <c r="I13" s="96">
        <v>38398</v>
      </c>
      <c r="J13" s="87">
        <v>40479</v>
      </c>
      <c r="K13" s="66">
        <f t="shared" si="1"/>
        <v>1978.91</v>
      </c>
      <c r="L13" s="66">
        <v>1087.6500000000001</v>
      </c>
      <c r="M13" s="66">
        <v>0</v>
      </c>
      <c r="N13" s="66">
        <v>891.26</v>
      </c>
      <c r="O13" s="66">
        <f t="shared" si="2"/>
        <v>2480.23</v>
      </c>
      <c r="P13" s="66">
        <v>1980.22</v>
      </c>
      <c r="Q13" s="66">
        <v>500.01</v>
      </c>
      <c r="R13" s="66">
        <v>0</v>
      </c>
      <c r="S13" s="67">
        <f t="shared" si="0"/>
        <v>4.1900000000000004</v>
      </c>
      <c r="T13" s="89">
        <v>4.1900000000000004</v>
      </c>
      <c r="U13" s="90">
        <v>0</v>
      </c>
    </row>
    <row r="14" spans="1:21" x14ac:dyDescent="0.2">
      <c r="A14" s="57" t="s">
        <v>38</v>
      </c>
      <c r="B14" s="58">
        <v>6</v>
      </c>
      <c r="C14" s="70" t="s">
        <v>28</v>
      </c>
      <c r="D14" s="60" t="s">
        <v>20</v>
      </c>
      <c r="E14" s="61" t="s">
        <v>139</v>
      </c>
      <c r="F14" s="62">
        <v>22.1</v>
      </c>
      <c r="G14" s="63">
        <v>254.4</v>
      </c>
      <c r="H14" s="64">
        <v>25331</v>
      </c>
      <c r="I14" s="96">
        <v>34207</v>
      </c>
      <c r="J14" s="87">
        <v>40920</v>
      </c>
      <c r="K14" s="66">
        <f t="shared" si="1"/>
        <v>35488.57</v>
      </c>
      <c r="L14" s="66">
        <v>20563.57</v>
      </c>
      <c r="M14" s="66">
        <v>4347</v>
      </c>
      <c r="N14" s="66">
        <v>10578</v>
      </c>
      <c r="O14" s="66">
        <f t="shared" si="2"/>
        <v>66046.36</v>
      </c>
      <c r="P14" s="66">
        <v>57496.57</v>
      </c>
      <c r="Q14" s="66">
        <v>8549.7900000000009</v>
      </c>
      <c r="R14" s="66">
        <v>0</v>
      </c>
      <c r="S14" s="97">
        <v>15.2</v>
      </c>
      <c r="T14" s="97">
        <v>15.2</v>
      </c>
      <c r="U14" s="90">
        <v>0</v>
      </c>
    </row>
    <row r="15" spans="1:21" x14ac:dyDescent="0.2">
      <c r="A15" s="57" t="s">
        <v>38</v>
      </c>
      <c r="B15" s="58">
        <v>7</v>
      </c>
      <c r="C15" s="70" t="s">
        <v>28</v>
      </c>
      <c r="D15" s="60" t="s">
        <v>21</v>
      </c>
      <c r="E15" s="61" t="s">
        <v>140</v>
      </c>
      <c r="F15" s="62">
        <v>21.2</v>
      </c>
      <c r="G15" s="63">
        <v>278.7</v>
      </c>
      <c r="H15" s="64">
        <v>25331</v>
      </c>
      <c r="I15" s="96">
        <v>33507</v>
      </c>
      <c r="J15" s="87">
        <v>41289</v>
      </c>
      <c r="K15" s="66">
        <f t="shared" si="1"/>
        <v>22498.959999999999</v>
      </c>
      <c r="L15" s="66">
        <v>12774.32</v>
      </c>
      <c r="M15" s="66">
        <v>0</v>
      </c>
      <c r="N15" s="66">
        <f>(9251.58+473.06)</f>
        <v>9724.64</v>
      </c>
      <c r="O15" s="66">
        <f t="shared" si="2"/>
        <v>63116.1</v>
      </c>
      <c r="P15" s="66">
        <v>55616.06</v>
      </c>
      <c r="Q15" s="66">
        <v>7500.04</v>
      </c>
      <c r="R15" s="66">
        <v>0</v>
      </c>
      <c r="S15" s="67">
        <f t="shared" si="0"/>
        <v>16.829999999999998</v>
      </c>
      <c r="T15" s="89">
        <v>16.829999999999998</v>
      </c>
      <c r="U15" s="90">
        <v>0</v>
      </c>
    </row>
    <row r="16" spans="1:21" ht="13.5" customHeight="1" x14ac:dyDescent="0.2">
      <c r="A16" s="57" t="s">
        <v>38</v>
      </c>
      <c r="B16" s="58">
        <v>8</v>
      </c>
      <c r="C16" s="70" t="s">
        <v>28</v>
      </c>
      <c r="D16" s="59" t="s">
        <v>210</v>
      </c>
      <c r="E16" s="61" t="s">
        <v>208</v>
      </c>
      <c r="F16" s="62">
        <v>5.0999999999999996</v>
      </c>
      <c r="G16" s="93">
        <v>11.8</v>
      </c>
      <c r="H16" s="64">
        <v>25331</v>
      </c>
      <c r="I16" s="96">
        <v>40634</v>
      </c>
      <c r="J16" s="87">
        <v>43014</v>
      </c>
      <c r="K16" s="66">
        <f t="shared" si="1"/>
        <v>9282.7900000000009</v>
      </c>
      <c r="L16" s="66">
        <v>7791.8</v>
      </c>
      <c r="M16" s="66">
        <v>0</v>
      </c>
      <c r="N16" s="66">
        <v>1490.99</v>
      </c>
      <c r="O16" s="66">
        <f t="shared" si="2"/>
        <v>10682.75</v>
      </c>
      <c r="P16" s="66">
        <v>9995.17</v>
      </c>
      <c r="Q16" s="66">
        <v>687.58</v>
      </c>
      <c r="R16" s="66">
        <v>0</v>
      </c>
      <c r="S16" s="97">
        <v>3.3</v>
      </c>
      <c r="T16" s="97">
        <v>3.3</v>
      </c>
      <c r="U16" s="90">
        <v>0</v>
      </c>
    </row>
    <row r="17" spans="1:21" ht="13.8" thickBot="1" x14ac:dyDescent="0.25">
      <c r="A17" s="98" t="s">
        <v>38</v>
      </c>
      <c r="B17" s="99">
        <v>9</v>
      </c>
      <c r="C17" s="100" t="s">
        <v>28</v>
      </c>
      <c r="D17" s="101" t="s">
        <v>39</v>
      </c>
      <c r="E17" s="102" t="s">
        <v>178</v>
      </c>
      <c r="F17" s="103">
        <v>1.4</v>
      </c>
      <c r="G17" s="104">
        <v>52.6</v>
      </c>
      <c r="H17" s="105">
        <v>40141</v>
      </c>
      <c r="I17" s="105">
        <v>40680</v>
      </c>
      <c r="J17" s="106">
        <v>44113</v>
      </c>
      <c r="K17" s="107">
        <v>4018.6</v>
      </c>
      <c r="L17" s="107">
        <v>4018.6</v>
      </c>
      <c r="M17" s="107">
        <v>0</v>
      </c>
      <c r="N17" s="107">
        <f>K17-(L17+M17)</f>
        <v>0</v>
      </c>
      <c r="O17" s="107">
        <v>4299.18</v>
      </c>
      <c r="P17" s="107">
        <v>4299.18</v>
      </c>
      <c r="Q17" s="107">
        <v>0</v>
      </c>
      <c r="R17" s="107">
        <f>O17-(P17+Q17)</f>
        <v>0</v>
      </c>
      <c r="S17" s="108">
        <f>T17+U17</f>
        <v>2.9</v>
      </c>
      <c r="T17" s="109">
        <v>2.9</v>
      </c>
      <c r="U17" s="110">
        <v>0</v>
      </c>
    </row>
  </sheetData>
  <mergeCells count="12">
    <mergeCell ref="I1:I2"/>
    <mergeCell ref="J1:J2"/>
    <mergeCell ref="S1:U1"/>
    <mergeCell ref="H1:H2"/>
    <mergeCell ref="G1:G2"/>
    <mergeCell ref="K1:N1"/>
    <mergeCell ref="O1:R1"/>
    <mergeCell ref="C1:C2"/>
    <mergeCell ref="D1:D2"/>
    <mergeCell ref="E1:E2"/>
    <mergeCell ref="F1:F2"/>
    <mergeCell ref="A1:B2"/>
  </mergeCells>
  <phoneticPr fontId="2"/>
  <pageMargins left="0.70866141732283472" right="0.70866141732283472" top="0.74803149606299213" bottom="0.74803149606299213" header="0.31496062992125984" footer="0.31496062992125984"/>
  <pageSetup paperSize="9" scale="61" orientation="landscape" r:id="rId1"/>
  <headerFooter>
    <oddHeader>&amp;L区市町施行／完了地区（区部）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52"/>
  <sheetViews>
    <sheetView view="pageBreakPreview" topLeftCell="A37" zoomScale="69" zoomScaleNormal="100" zoomScaleSheetLayoutView="69" workbookViewId="0">
      <selection activeCell="S13" sqref="S13"/>
    </sheetView>
  </sheetViews>
  <sheetFormatPr defaultColWidth="8.88671875" defaultRowHeight="13.2" x14ac:dyDescent="0.2"/>
  <cols>
    <col min="1" max="1" width="5.88671875" style="3" customWidth="1"/>
    <col min="2" max="2" width="4.88671875" style="3" customWidth="1"/>
    <col min="3" max="3" width="11.88671875" style="3" customWidth="1"/>
    <col min="4" max="4" width="18.109375" style="3" customWidth="1"/>
    <col min="5" max="5" width="30.6640625" style="3" customWidth="1"/>
    <col min="6" max="7" width="9.109375" style="3" bestFit="1" customWidth="1"/>
    <col min="8" max="8" width="11.77734375" style="3" customWidth="1"/>
    <col min="9" max="9" width="10" style="3" bestFit="1" customWidth="1"/>
    <col min="10" max="10" width="11.77734375" style="3" customWidth="1"/>
    <col min="11" max="11" width="12.33203125" style="3" customWidth="1"/>
    <col min="12" max="12" width="10.6640625" style="3" bestFit="1" customWidth="1"/>
    <col min="13" max="13" width="10" style="3" bestFit="1" customWidth="1"/>
    <col min="14" max="14" width="13" style="3" customWidth="1"/>
    <col min="15" max="15" width="13.21875" style="47" bestFit="1" customWidth="1"/>
    <col min="16" max="16" width="11.88671875" style="3" customWidth="1"/>
    <col min="17" max="17" width="10" style="3" bestFit="1" customWidth="1"/>
    <col min="18" max="18" width="12.6640625" style="3" customWidth="1"/>
    <col min="19" max="21" width="9.109375" style="3" bestFit="1" customWidth="1"/>
    <col min="22" max="16384" width="8.88671875" style="3"/>
  </cols>
  <sheetData>
    <row r="1" spans="1:21" x14ac:dyDescent="0.2">
      <c r="A1" s="134" t="s">
        <v>0</v>
      </c>
      <c r="B1" s="135"/>
      <c r="C1" s="138" t="s">
        <v>32</v>
      </c>
      <c r="D1" s="138" t="s">
        <v>1</v>
      </c>
      <c r="E1" s="138" t="s">
        <v>31</v>
      </c>
      <c r="F1" s="140" t="s">
        <v>2</v>
      </c>
      <c r="G1" s="140" t="s">
        <v>3</v>
      </c>
      <c r="H1" s="129" t="s">
        <v>4</v>
      </c>
      <c r="I1" s="129" t="s">
        <v>5</v>
      </c>
      <c r="J1" s="129" t="s">
        <v>6</v>
      </c>
      <c r="K1" s="142" t="s">
        <v>11</v>
      </c>
      <c r="L1" s="143"/>
      <c r="M1" s="143"/>
      <c r="N1" s="144"/>
      <c r="O1" s="142" t="s">
        <v>181</v>
      </c>
      <c r="P1" s="143"/>
      <c r="Q1" s="143"/>
      <c r="R1" s="144"/>
      <c r="S1" s="131" t="s">
        <v>7</v>
      </c>
      <c r="T1" s="132"/>
      <c r="U1" s="133"/>
    </row>
    <row r="2" spans="1:21" x14ac:dyDescent="0.2">
      <c r="A2" s="136"/>
      <c r="B2" s="137"/>
      <c r="C2" s="139"/>
      <c r="D2" s="139"/>
      <c r="E2" s="139"/>
      <c r="F2" s="141"/>
      <c r="G2" s="141"/>
      <c r="H2" s="130"/>
      <c r="I2" s="130"/>
      <c r="J2" s="130"/>
      <c r="K2" s="4" t="s">
        <v>13</v>
      </c>
      <c r="L2" s="5" t="s">
        <v>14</v>
      </c>
      <c r="M2" s="5" t="s">
        <v>15</v>
      </c>
      <c r="N2" s="5" t="s">
        <v>16</v>
      </c>
      <c r="O2" s="46" t="s">
        <v>13</v>
      </c>
      <c r="P2" s="5" t="s">
        <v>14</v>
      </c>
      <c r="Q2" s="5" t="s">
        <v>15</v>
      </c>
      <c r="R2" s="5" t="s">
        <v>16</v>
      </c>
      <c r="S2" s="4" t="s">
        <v>8</v>
      </c>
      <c r="T2" s="6" t="s">
        <v>9</v>
      </c>
      <c r="U2" s="7" t="s">
        <v>10</v>
      </c>
    </row>
    <row r="3" spans="1:21" x14ac:dyDescent="0.2">
      <c r="A3" s="8" t="s">
        <v>124</v>
      </c>
      <c r="B3" s="9">
        <v>1</v>
      </c>
      <c r="C3" s="20" t="s">
        <v>107</v>
      </c>
      <c r="D3" s="11" t="s">
        <v>66</v>
      </c>
      <c r="E3" s="12" t="s">
        <v>145</v>
      </c>
      <c r="F3" s="13">
        <v>10.1</v>
      </c>
      <c r="G3" s="1">
        <v>65.099999999999994</v>
      </c>
      <c r="H3" s="2">
        <v>31215</v>
      </c>
      <c r="I3" s="2">
        <v>31741</v>
      </c>
      <c r="J3" s="2">
        <v>38429</v>
      </c>
      <c r="K3" s="49">
        <f t="shared" ref="K3:K7" si="0">SUBTOTAL(9,L3:N3)</f>
        <v>24668.489999999998</v>
      </c>
      <c r="L3" s="49">
        <v>8923.57</v>
      </c>
      <c r="M3" s="49">
        <v>0</v>
      </c>
      <c r="N3" s="49">
        <v>15744.92</v>
      </c>
      <c r="O3" s="49">
        <f t="shared" ref="O3:O8" si="1">SUBTOTAL(9,P3:R3)</f>
        <v>50270.78</v>
      </c>
      <c r="P3" s="48">
        <v>29643.71</v>
      </c>
      <c r="Q3" s="48">
        <v>4545.63</v>
      </c>
      <c r="R3" s="48">
        <v>16081.44</v>
      </c>
      <c r="S3" s="14">
        <f>T3+U3</f>
        <v>33.5</v>
      </c>
      <c r="T3" s="17">
        <v>33.5</v>
      </c>
      <c r="U3" s="18">
        <v>0</v>
      </c>
    </row>
    <row r="4" spans="1:21" x14ac:dyDescent="0.2">
      <c r="A4" s="8" t="s">
        <v>124</v>
      </c>
      <c r="B4" s="9">
        <v>2</v>
      </c>
      <c r="C4" s="20" t="s">
        <v>107</v>
      </c>
      <c r="D4" s="11" t="s">
        <v>42</v>
      </c>
      <c r="E4" s="12" t="s">
        <v>142</v>
      </c>
      <c r="F4" s="13">
        <v>78.900000000000006</v>
      </c>
      <c r="G4" s="1">
        <v>5.4</v>
      </c>
      <c r="H4" s="2">
        <v>22141</v>
      </c>
      <c r="I4" s="2">
        <v>22764</v>
      </c>
      <c r="J4" s="2">
        <v>24895</v>
      </c>
      <c r="K4" s="49" t="s">
        <v>233</v>
      </c>
      <c r="L4" s="49" t="s">
        <v>234</v>
      </c>
      <c r="M4" s="49" t="s">
        <v>234</v>
      </c>
      <c r="N4" s="49" t="s">
        <v>234</v>
      </c>
      <c r="O4" s="49" t="s">
        <v>235</v>
      </c>
      <c r="P4" s="48" t="s">
        <v>234</v>
      </c>
      <c r="Q4" s="48" t="s">
        <v>234</v>
      </c>
      <c r="R4" s="48" t="s">
        <v>235</v>
      </c>
      <c r="S4" s="14">
        <f t="shared" ref="S4:S18" si="2">T4+U4</f>
        <v>24.700000000000003</v>
      </c>
      <c r="T4" s="17">
        <v>16.190000000000001</v>
      </c>
      <c r="U4" s="18">
        <v>8.51</v>
      </c>
    </row>
    <row r="5" spans="1:21" x14ac:dyDescent="0.2">
      <c r="A5" s="8" t="s">
        <v>124</v>
      </c>
      <c r="B5" s="9">
        <v>3</v>
      </c>
      <c r="C5" s="20" t="s">
        <v>107</v>
      </c>
      <c r="D5" s="11" t="s">
        <v>43</v>
      </c>
      <c r="E5" s="12" t="s">
        <v>143</v>
      </c>
      <c r="F5" s="13">
        <v>54.4</v>
      </c>
      <c r="G5" s="1">
        <v>5.5</v>
      </c>
      <c r="H5" s="2">
        <v>23099</v>
      </c>
      <c r="I5" s="2">
        <v>23509</v>
      </c>
      <c r="J5" s="2">
        <v>25133</v>
      </c>
      <c r="K5" s="50" t="s">
        <v>234</v>
      </c>
      <c r="L5" s="50" t="s">
        <v>234</v>
      </c>
      <c r="M5" s="50" t="s">
        <v>234</v>
      </c>
      <c r="N5" s="49" t="s">
        <v>235</v>
      </c>
      <c r="O5" s="49" t="s">
        <v>235</v>
      </c>
      <c r="P5" s="48" t="s">
        <v>234</v>
      </c>
      <c r="Q5" s="48" t="s">
        <v>235</v>
      </c>
      <c r="R5" s="48" t="s">
        <v>234</v>
      </c>
      <c r="S5" s="14">
        <f t="shared" si="2"/>
        <v>21.130000000000003</v>
      </c>
      <c r="T5" s="17">
        <v>12.41</v>
      </c>
      <c r="U5" s="18">
        <v>8.7200000000000006</v>
      </c>
    </row>
    <row r="6" spans="1:21" x14ac:dyDescent="0.2">
      <c r="A6" s="8" t="s">
        <v>124</v>
      </c>
      <c r="B6" s="9">
        <v>4</v>
      </c>
      <c r="C6" s="20" t="s">
        <v>107</v>
      </c>
      <c r="D6" s="11" t="s">
        <v>44</v>
      </c>
      <c r="E6" s="12" t="s">
        <v>144</v>
      </c>
      <c r="F6" s="13">
        <v>45.6</v>
      </c>
      <c r="G6" s="1">
        <v>8</v>
      </c>
      <c r="H6" s="2">
        <v>23099</v>
      </c>
      <c r="I6" s="2">
        <v>23509</v>
      </c>
      <c r="J6" s="2">
        <v>25585</v>
      </c>
      <c r="K6" s="49">
        <f t="shared" si="0"/>
        <v>29769.48</v>
      </c>
      <c r="L6" s="49">
        <v>20290.87</v>
      </c>
      <c r="M6" s="49">
        <v>0</v>
      </c>
      <c r="N6" s="49">
        <v>9478.61</v>
      </c>
      <c r="O6" s="49">
        <f t="shared" si="1"/>
        <v>123211.41</v>
      </c>
      <c r="P6" s="48">
        <v>109504.28</v>
      </c>
      <c r="Q6" s="48">
        <v>13707.13</v>
      </c>
      <c r="R6" s="48">
        <v>0</v>
      </c>
      <c r="S6" s="14">
        <f t="shared" si="2"/>
        <v>27.310000000000002</v>
      </c>
      <c r="T6" s="17">
        <v>21.91</v>
      </c>
      <c r="U6" s="18">
        <v>5.4</v>
      </c>
    </row>
    <row r="7" spans="1:21" x14ac:dyDescent="0.2">
      <c r="A7" s="8" t="s">
        <v>124</v>
      </c>
      <c r="B7" s="9">
        <v>5</v>
      </c>
      <c r="C7" s="20" t="s">
        <v>107</v>
      </c>
      <c r="D7" s="11" t="s">
        <v>52</v>
      </c>
      <c r="E7" s="12" t="s">
        <v>141</v>
      </c>
      <c r="F7" s="13">
        <v>127.9</v>
      </c>
      <c r="G7" s="1">
        <v>70</v>
      </c>
      <c r="H7" s="2">
        <v>22686</v>
      </c>
      <c r="I7" s="2">
        <v>24218</v>
      </c>
      <c r="J7" s="2">
        <v>29729</v>
      </c>
      <c r="K7" s="49">
        <f t="shared" si="0"/>
        <v>128503.26</v>
      </c>
      <c r="L7" s="49">
        <v>61113.83</v>
      </c>
      <c r="M7" s="49">
        <v>0</v>
      </c>
      <c r="N7" s="49">
        <v>67389.429999999993</v>
      </c>
      <c r="O7" s="49">
        <f t="shared" si="1"/>
        <v>283777.33999999997</v>
      </c>
      <c r="P7" s="48">
        <v>226686.15</v>
      </c>
      <c r="Q7" s="48">
        <v>40449.21</v>
      </c>
      <c r="R7" s="48">
        <v>16641.98</v>
      </c>
      <c r="S7" s="14">
        <f>T7+U7</f>
        <v>22.11</v>
      </c>
      <c r="T7" s="17">
        <v>13.49</v>
      </c>
      <c r="U7" s="18">
        <v>8.6199999999999992</v>
      </c>
    </row>
    <row r="8" spans="1:21" x14ac:dyDescent="0.2">
      <c r="A8" s="8" t="s">
        <v>124</v>
      </c>
      <c r="B8" s="9">
        <v>6</v>
      </c>
      <c r="C8" s="20" t="s">
        <v>107</v>
      </c>
      <c r="D8" s="11" t="s">
        <v>50</v>
      </c>
      <c r="E8" s="12" t="s">
        <v>146</v>
      </c>
      <c r="F8" s="13">
        <v>65.5</v>
      </c>
      <c r="G8" s="1">
        <v>27.3</v>
      </c>
      <c r="H8" s="2">
        <v>22686</v>
      </c>
      <c r="I8" s="2">
        <v>24610</v>
      </c>
      <c r="J8" s="2">
        <v>27881</v>
      </c>
      <c r="K8" s="49">
        <v>32057.14</v>
      </c>
      <c r="L8" s="51" t="s">
        <v>236</v>
      </c>
      <c r="M8" s="51" t="s">
        <v>177</v>
      </c>
      <c r="N8" s="49" t="s">
        <v>236</v>
      </c>
      <c r="O8" s="49">
        <f t="shared" si="1"/>
        <v>137807.20000000001</v>
      </c>
      <c r="P8" s="48">
        <v>118074.74</v>
      </c>
      <c r="Q8" s="48">
        <v>19732.46</v>
      </c>
      <c r="R8" s="48">
        <v>0</v>
      </c>
      <c r="S8" s="14">
        <f t="shared" si="2"/>
        <v>22.51</v>
      </c>
      <c r="T8" s="17">
        <v>16.920000000000002</v>
      </c>
      <c r="U8" s="18">
        <v>5.59</v>
      </c>
    </row>
    <row r="9" spans="1:21" x14ac:dyDescent="0.2">
      <c r="A9" s="8" t="s">
        <v>124</v>
      </c>
      <c r="B9" s="9">
        <v>7</v>
      </c>
      <c r="C9" s="20" t="s">
        <v>107</v>
      </c>
      <c r="D9" s="11" t="s">
        <v>220</v>
      </c>
      <c r="E9" s="12" t="s">
        <v>147</v>
      </c>
      <c r="F9" s="13">
        <v>83.9</v>
      </c>
      <c r="G9" s="1">
        <v>130.80000000000001</v>
      </c>
      <c r="H9" s="2">
        <v>26136</v>
      </c>
      <c r="I9" s="2">
        <v>26841</v>
      </c>
      <c r="J9" s="2">
        <v>32431</v>
      </c>
      <c r="K9" s="49">
        <f>SUBTOTAL(9,L9:N9)</f>
        <v>55044.43</v>
      </c>
      <c r="L9" s="49">
        <v>47545.39</v>
      </c>
      <c r="M9" s="49">
        <v>5506.74</v>
      </c>
      <c r="N9" s="49">
        <v>1992.3</v>
      </c>
      <c r="O9" s="49">
        <f>SUBTOTAL(9,P9:R9)</f>
        <v>217371.71000000002</v>
      </c>
      <c r="P9" s="48">
        <v>187466.7</v>
      </c>
      <c r="Q9" s="48">
        <v>29905.01</v>
      </c>
      <c r="R9" s="48">
        <v>0</v>
      </c>
      <c r="S9" s="14">
        <f t="shared" si="2"/>
        <v>26.11</v>
      </c>
      <c r="T9" s="17">
        <v>20.7</v>
      </c>
      <c r="U9" s="18">
        <v>5.41</v>
      </c>
    </row>
    <row r="10" spans="1:21" x14ac:dyDescent="0.2">
      <c r="A10" s="8" t="s">
        <v>124</v>
      </c>
      <c r="B10" s="9">
        <v>9</v>
      </c>
      <c r="C10" s="20" t="s">
        <v>107</v>
      </c>
      <c r="D10" s="11" t="s">
        <v>71</v>
      </c>
      <c r="E10" s="12" t="s">
        <v>148</v>
      </c>
      <c r="F10" s="13">
        <v>9.4</v>
      </c>
      <c r="G10" s="1">
        <v>103</v>
      </c>
      <c r="H10" s="2">
        <v>33599</v>
      </c>
      <c r="I10" s="2">
        <v>33809</v>
      </c>
      <c r="J10" s="2">
        <v>42545</v>
      </c>
      <c r="K10" s="49">
        <f t="shared" ref="K10" si="3">SUBTOTAL(9,L10:N10)</f>
        <v>15479.300000000001</v>
      </c>
      <c r="L10" s="49">
        <v>6934.43</v>
      </c>
      <c r="M10" s="49">
        <v>0</v>
      </c>
      <c r="N10" s="49">
        <v>8544.8700000000008</v>
      </c>
      <c r="O10" s="49">
        <f t="shared" ref="O10" si="4">SUBTOTAL(9,P10:R10)</f>
        <v>39118.89</v>
      </c>
      <c r="P10" s="48">
        <v>27516.78</v>
      </c>
      <c r="Q10" s="48">
        <v>2876.71</v>
      </c>
      <c r="R10" s="48">
        <v>8725.4</v>
      </c>
      <c r="S10" s="14">
        <f t="shared" si="2"/>
        <v>30</v>
      </c>
      <c r="T10" s="17">
        <v>30</v>
      </c>
      <c r="U10" s="18">
        <v>0</v>
      </c>
    </row>
    <row r="11" spans="1:21" x14ac:dyDescent="0.2">
      <c r="A11" s="8" t="s">
        <v>223</v>
      </c>
      <c r="B11" s="9">
        <v>1</v>
      </c>
      <c r="C11" s="20" t="s">
        <v>224</v>
      </c>
      <c r="D11" s="11" t="s">
        <v>225</v>
      </c>
      <c r="E11" s="21" t="s">
        <v>226</v>
      </c>
      <c r="F11" s="13">
        <v>5.7</v>
      </c>
      <c r="G11" s="1">
        <v>618.70000000000005</v>
      </c>
      <c r="H11" s="2">
        <v>32692</v>
      </c>
      <c r="I11" s="2">
        <v>32899</v>
      </c>
      <c r="J11" s="2">
        <v>38292</v>
      </c>
      <c r="K11" s="49">
        <f>L11+M11+N11</f>
        <v>27378.51</v>
      </c>
      <c r="L11" s="49">
        <f>2418.88+5361.11+16924.03+633.61</f>
        <v>25337.629999999997</v>
      </c>
      <c r="M11" s="49">
        <v>1882.88</v>
      </c>
      <c r="N11" s="49">
        <v>158</v>
      </c>
      <c r="O11" s="49">
        <f>P11+Q11+R11</f>
        <v>30453.010000000002</v>
      </c>
      <c r="P11" s="48">
        <f>1842.78+5937.21+17405.41+5267.61</f>
        <v>30453.010000000002</v>
      </c>
      <c r="Q11" s="48">
        <v>0</v>
      </c>
      <c r="R11" s="48">
        <v>0</v>
      </c>
      <c r="S11" s="14">
        <f t="shared" si="2"/>
        <v>34.200000000000003</v>
      </c>
      <c r="T11" s="17">
        <v>34.200000000000003</v>
      </c>
      <c r="U11" s="18">
        <v>0</v>
      </c>
    </row>
    <row r="12" spans="1:21" x14ac:dyDescent="0.2">
      <c r="A12" s="8" t="s">
        <v>223</v>
      </c>
      <c r="B12" s="9">
        <v>2</v>
      </c>
      <c r="C12" s="20" t="s">
        <v>224</v>
      </c>
      <c r="D12" s="11" t="s">
        <v>227</v>
      </c>
      <c r="E12" s="12" t="s">
        <v>228</v>
      </c>
      <c r="F12" s="13">
        <v>28.2</v>
      </c>
      <c r="G12" s="1">
        <v>435.3</v>
      </c>
      <c r="H12" s="2">
        <v>37711</v>
      </c>
      <c r="I12" s="2">
        <v>24155</v>
      </c>
      <c r="J12" s="2">
        <v>41793</v>
      </c>
      <c r="K12" s="49">
        <f>L12+M12+N12</f>
        <v>57302.75</v>
      </c>
      <c r="L12" s="49">
        <f>290.06+57012.69</f>
        <v>57302.75</v>
      </c>
      <c r="M12" s="49">
        <v>0</v>
      </c>
      <c r="N12" s="49">
        <v>0</v>
      </c>
      <c r="O12" s="49">
        <f>P12+Q12+R12</f>
        <v>93069.08</v>
      </c>
      <c r="P12" s="48">
        <f>412.89+85466.78+4451</f>
        <v>90330.67</v>
      </c>
      <c r="Q12" s="48">
        <v>2738.41</v>
      </c>
      <c r="R12" s="48">
        <v>0</v>
      </c>
      <c r="S12" s="14">
        <f t="shared" si="2"/>
        <v>19.87</v>
      </c>
      <c r="T12" s="17">
        <v>19.87</v>
      </c>
      <c r="U12" s="18">
        <v>0</v>
      </c>
    </row>
    <row r="13" spans="1:21" x14ac:dyDescent="0.2">
      <c r="A13" s="8" t="s">
        <v>117</v>
      </c>
      <c r="B13" s="9">
        <v>1</v>
      </c>
      <c r="C13" s="20" t="s">
        <v>94</v>
      </c>
      <c r="D13" s="11" t="s">
        <v>41</v>
      </c>
      <c r="E13" s="12" t="s">
        <v>230</v>
      </c>
      <c r="F13" s="13">
        <v>16.2</v>
      </c>
      <c r="G13" s="1">
        <v>1.4</v>
      </c>
      <c r="H13" s="2">
        <v>21927</v>
      </c>
      <c r="I13" s="2">
        <v>22461</v>
      </c>
      <c r="J13" s="2">
        <v>24437</v>
      </c>
      <c r="K13" s="49">
        <v>162000</v>
      </c>
      <c r="L13" s="49">
        <v>8000</v>
      </c>
      <c r="M13" s="49">
        <v>0</v>
      </c>
      <c r="N13" s="49">
        <v>154000</v>
      </c>
      <c r="O13" s="49">
        <v>162000</v>
      </c>
      <c r="P13" s="48">
        <v>32000</v>
      </c>
      <c r="Q13" s="48">
        <v>5000</v>
      </c>
      <c r="R13" s="48">
        <v>125000</v>
      </c>
      <c r="S13" s="14">
        <f t="shared" si="2"/>
        <v>22.39</v>
      </c>
      <c r="T13" s="17">
        <v>18.38</v>
      </c>
      <c r="U13" s="18">
        <v>4.01</v>
      </c>
    </row>
    <row r="14" spans="1:21" x14ac:dyDescent="0.2">
      <c r="A14" s="8" t="s">
        <v>117</v>
      </c>
      <c r="B14" s="9">
        <v>2</v>
      </c>
      <c r="C14" s="20" t="s">
        <v>94</v>
      </c>
      <c r="D14" s="11" t="s">
        <v>72</v>
      </c>
      <c r="E14" s="12" t="s">
        <v>231</v>
      </c>
      <c r="F14" s="13">
        <v>46</v>
      </c>
      <c r="G14" s="1">
        <v>6.3</v>
      </c>
      <c r="H14" s="2">
        <v>22747</v>
      </c>
      <c r="I14" s="2">
        <v>23231</v>
      </c>
      <c r="J14" s="2">
        <v>26785</v>
      </c>
      <c r="K14" s="49">
        <v>460000</v>
      </c>
      <c r="L14" s="49">
        <v>33000</v>
      </c>
      <c r="M14" s="49">
        <v>0</v>
      </c>
      <c r="N14" s="49">
        <v>427000</v>
      </c>
      <c r="O14" s="49">
        <v>460000</v>
      </c>
      <c r="P14" s="48">
        <v>107000</v>
      </c>
      <c r="Q14" s="48">
        <v>13000</v>
      </c>
      <c r="R14" s="48">
        <v>340000</v>
      </c>
      <c r="S14" s="14">
        <f t="shared" si="2"/>
        <v>24.67</v>
      </c>
      <c r="T14" s="17">
        <v>21.21</v>
      </c>
      <c r="U14" s="18">
        <v>3.46</v>
      </c>
    </row>
    <row r="15" spans="1:21" x14ac:dyDescent="0.2">
      <c r="A15" s="8" t="s">
        <v>117</v>
      </c>
      <c r="B15" s="9">
        <v>3</v>
      </c>
      <c r="C15" s="20" t="s">
        <v>94</v>
      </c>
      <c r="D15" s="11" t="s">
        <v>257</v>
      </c>
      <c r="E15" s="12" t="s">
        <v>162</v>
      </c>
      <c r="F15" s="13">
        <v>148.69999999999999</v>
      </c>
      <c r="G15" s="1">
        <v>18.3</v>
      </c>
      <c r="H15" s="2">
        <v>22747</v>
      </c>
      <c r="I15" s="2">
        <v>23915</v>
      </c>
      <c r="J15" s="2">
        <v>26450</v>
      </c>
      <c r="K15" s="49">
        <v>1487000</v>
      </c>
      <c r="L15" s="49">
        <v>89000</v>
      </c>
      <c r="M15" s="49">
        <v>0</v>
      </c>
      <c r="N15" s="49">
        <v>1398000</v>
      </c>
      <c r="O15" s="49">
        <v>1487000</v>
      </c>
      <c r="P15" s="48">
        <v>299000</v>
      </c>
      <c r="Q15" s="48">
        <v>45000</v>
      </c>
      <c r="R15" s="48">
        <v>1143000</v>
      </c>
      <c r="S15" s="14">
        <f t="shared" si="2"/>
        <v>24.16</v>
      </c>
      <c r="T15" s="17">
        <v>18.600000000000001</v>
      </c>
      <c r="U15" s="18">
        <v>5.56</v>
      </c>
    </row>
    <row r="16" spans="1:21" x14ac:dyDescent="0.2">
      <c r="A16" s="8" t="s">
        <v>117</v>
      </c>
      <c r="B16" s="9">
        <v>4</v>
      </c>
      <c r="C16" s="20" t="s">
        <v>94</v>
      </c>
      <c r="D16" s="11" t="s">
        <v>258</v>
      </c>
      <c r="E16" s="12" t="s">
        <v>149</v>
      </c>
      <c r="F16" s="13">
        <v>147.80000000000001</v>
      </c>
      <c r="G16" s="1">
        <v>46.7</v>
      </c>
      <c r="H16" s="2">
        <v>24815</v>
      </c>
      <c r="I16" s="2">
        <v>25296</v>
      </c>
      <c r="J16" s="2">
        <v>28945</v>
      </c>
      <c r="K16" s="49">
        <v>1479000</v>
      </c>
      <c r="L16" s="49">
        <v>98000</v>
      </c>
      <c r="M16" s="49">
        <v>0</v>
      </c>
      <c r="N16" s="49">
        <v>1381000</v>
      </c>
      <c r="O16" s="49">
        <v>1479000</v>
      </c>
      <c r="P16" s="48">
        <v>270000</v>
      </c>
      <c r="Q16" s="48">
        <v>44000</v>
      </c>
      <c r="R16" s="48">
        <v>1165000</v>
      </c>
      <c r="S16" s="14">
        <f t="shared" si="2"/>
        <v>20.02</v>
      </c>
      <c r="T16" s="17">
        <v>15.67</v>
      </c>
      <c r="U16" s="18">
        <v>4.3499999999999996</v>
      </c>
    </row>
    <row r="17" spans="1:21" x14ac:dyDescent="0.2">
      <c r="A17" s="8" t="s">
        <v>117</v>
      </c>
      <c r="B17" s="9">
        <v>5</v>
      </c>
      <c r="C17" s="20" t="s">
        <v>94</v>
      </c>
      <c r="D17" s="11" t="s">
        <v>49</v>
      </c>
      <c r="E17" s="12" t="s">
        <v>150</v>
      </c>
      <c r="F17" s="13">
        <v>1</v>
      </c>
      <c r="G17" s="1">
        <v>5.3</v>
      </c>
      <c r="H17" s="2">
        <v>24941</v>
      </c>
      <c r="I17" s="2">
        <v>25319</v>
      </c>
      <c r="J17" s="2">
        <v>27822</v>
      </c>
      <c r="K17" s="49">
        <v>10000</v>
      </c>
      <c r="L17" s="49">
        <v>2000</v>
      </c>
      <c r="M17" s="49">
        <v>0</v>
      </c>
      <c r="N17" s="49">
        <v>8000</v>
      </c>
      <c r="O17" s="49">
        <v>10000</v>
      </c>
      <c r="P17" s="48">
        <v>3000</v>
      </c>
      <c r="Q17" s="48">
        <v>0</v>
      </c>
      <c r="R17" s="48">
        <v>7000</v>
      </c>
      <c r="S17" s="14">
        <f t="shared" si="2"/>
        <v>27.37</v>
      </c>
      <c r="T17" s="17">
        <v>27.37</v>
      </c>
      <c r="U17" s="18">
        <v>0</v>
      </c>
    </row>
    <row r="18" spans="1:21" x14ac:dyDescent="0.2">
      <c r="A18" s="8" t="s">
        <v>117</v>
      </c>
      <c r="B18" s="9">
        <v>6</v>
      </c>
      <c r="C18" s="20" t="s">
        <v>94</v>
      </c>
      <c r="D18" s="11" t="s">
        <v>75</v>
      </c>
      <c r="E18" s="12" t="s">
        <v>151</v>
      </c>
      <c r="F18" s="13">
        <v>267.2</v>
      </c>
      <c r="G18" s="1">
        <v>371</v>
      </c>
      <c r="H18" s="2">
        <v>22747</v>
      </c>
      <c r="I18" s="2">
        <v>27870</v>
      </c>
      <c r="J18" s="2">
        <v>35826</v>
      </c>
      <c r="K18" s="49">
        <v>2672000</v>
      </c>
      <c r="L18" s="49">
        <v>178000</v>
      </c>
      <c r="M18" s="49">
        <v>0</v>
      </c>
      <c r="N18" s="49">
        <v>2494000</v>
      </c>
      <c r="O18" s="49">
        <v>2672000</v>
      </c>
      <c r="P18" s="48">
        <v>486000</v>
      </c>
      <c r="Q18" s="48">
        <v>86000</v>
      </c>
      <c r="R18" s="48">
        <v>2100000</v>
      </c>
      <c r="S18" s="14">
        <f t="shared" si="2"/>
        <v>18.46</v>
      </c>
      <c r="T18" s="17">
        <v>16.32</v>
      </c>
      <c r="U18" s="18">
        <v>2.14</v>
      </c>
    </row>
    <row r="19" spans="1:21" x14ac:dyDescent="0.2">
      <c r="A19" s="8" t="s">
        <v>111</v>
      </c>
      <c r="B19" s="9">
        <v>1</v>
      </c>
      <c r="C19" s="20" t="s">
        <v>99</v>
      </c>
      <c r="D19" s="11" t="s">
        <v>56</v>
      </c>
      <c r="E19" s="12" t="s">
        <v>152</v>
      </c>
      <c r="F19" s="13">
        <v>96</v>
      </c>
      <c r="G19" s="1">
        <v>188.6</v>
      </c>
      <c r="H19" s="2">
        <v>22013</v>
      </c>
      <c r="I19" s="2">
        <v>23439</v>
      </c>
      <c r="J19" s="2">
        <v>32904</v>
      </c>
      <c r="K19" s="49">
        <f>SUM(L1:N19)</f>
        <v>6734638.1899999995</v>
      </c>
      <c r="L19" s="49">
        <v>95276.37</v>
      </c>
      <c r="M19" s="49">
        <v>30762.43</v>
      </c>
      <c r="N19" s="49">
        <v>453.17</v>
      </c>
      <c r="O19" s="49">
        <f t="shared" ref="O19:O25" si="5">SUM(P19:R19)</f>
        <v>255511.52</v>
      </c>
      <c r="P19" s="48">
        <v>218096.82</v>
      </c>
      <c r="Q19" s="48">
        <v>35013.620000000003</v>
      </c>
      <c r="R19" s="48">
        <v>2401.08</v>
      </c>
      <c r="S19" s="14">
        <f t="shared" ref="S19:S52" si="6">T19+U19</f>
        <v>16.04</v>
      </c>
      <c r="T19" s="17">
        <v>15.48</v>
      </c>
      <c r="U19" s="18">
        <v>0.56000000000000005</v>
      </c>
    </row>
    <row r="20" spans="1:21" x14ac:dyDescent="0.2">
      <c r="A20" s="8" t="s">
        <v>118</v>
      </c>
      <c r="B20" s="9">
        <v>1</v>
      </c>
      <c r="C20" s="20" t="s">
        <v>93</v>
      </c>
      <c r="D20" s="11" t="s">
        <v>259</v>
      </c>
      <c r="E20" s="12" t="s">
        <v>153</v>
      </c>
      <c r="F20" s="13">
        <v>80.3</v>
      </c>
      <c r="G20" s="1">
        <v>26</v>
      </c>
      <c r="H20" s="2">
        <v>21927</v>
      </c>
      <c r="I20" s="2">
        <v>23443</v>
      </c>
      <c r="J20" s="2">
        <v>31989</v>
      </c>
      <c r="K20" s="49">
        <f t="shared" ref="K20:K25" si="7">SUM(L20:N20)</f>
        <v>38830.6</v>
      </c>
      <c r="L20" s="49">
        <v>38830.6</v>
      </c>
      <c r="M20" s="49">
        <v>0</v>
      </c>
      <c r="N20" s="49">
        <v>0</v>
      </c>
      <c r="O20" s="49">
        <f t="shared" si="5"/>
        <v>112331.21</v>
      </c>
      <c r="P20" s="48">
        <v>85136.66</v>
      </c>
      <c r="Q20" s="48">
        <v>27194.55</v>
      </c>
      <c r="R20" s="48">
        <v>0</v>
      </c>
      <c r="S20" s="14">
        <f t="shared" si="6"/>
        <v>10.7</v>
      </c>
      <c r="T20" s="17">
        <v>9.6</v>
      </c>
      <c r="U20" s="18">
        <v>1.1000000000000001</v>
      </c>
    </row>
    <row r="21" spans="1:21" x14ac:dyDescent="0.2">
      <c r="A21" s="8" t="s">
        <v>125</v>
      </c>
      <c r="B21" s="9">
        <v>1</v>
      </c>
      <c r="C21" s="20" t="s">
        <v>108</v>
      </c>
      <c r="D21" s="11" t="s">
        <v>70</v>
      </c>
      <c r="E21" s="12" t="s">
        <v>154</v>
      </c>
      <c r="F21" s="13">
        <v>1.5</v>
      </c>
      <c r="G21" s="1">
        <v>40</v>
      </c>
      <c r="H21" s="2">
        <v>37711</v>
      </c>
      <c r="I21" s="2">
        <v>38758</v>
      </c>
      <c r="J21" s="2">
        <v>42062</v>
      </c>
      <c r="K21" s="49">
        <f t="shared" si="7"/>
        <v>5394.99</v>
      </c>
      <c r="L21" s="49">
        <v>5394.99</v>
      </c>
      <c r="M21" s="49">
        <v>0</v>
      </c>
      <c r="N21" s="49">
        <v>0</v>
      </c>
      <c r="O21" s="49">
        <f t="shared" si="5"/>
        <v>6771.22</v>
      </c>
      <c r="P21" s="48">
        <v>6263.02</v>
      </c>
      <c r="Q21" s="48">
        <v>508.2</v>
      </c>
      <c r="R21" s="48">
        <v>0</v>
      </c>
      <c r="S21" s="14">
        <f t="shared" si="6"/>
        <v>13.97</v>
      </c>
      <c r="T21" s="17">
        <v>13.97</v>
      </c>
      <c r="U21" s="18">
        <v>0</v>
      </c>
    </row>
    <row r="22" spans="1:21" x14ac:dyDescent="0.2">
      <c r="A22" s="8" t="s">
        <v>114</v>
      </c>
      <c r="B22" s="9">
        <v>1</v>
      </c>
      <c r="C22" s="20" t="s">
        <v>96</v>
      </c>
      <c r="D22" s="11" t="s">
        <v>115</v>
      </c>
      <c r="E22" s="12" t="s">
        <v>155</v>
      </c>
      <c r="F22" s="13">
        <v>90.9</v>
      </c>
      <c r="G22" s="1">
        <v>35.299999999999997</v>
      </c>
      <c r="H22" s="2">
        <v>23099</v>
      </c>
      <c r="I22" s="2">
        <v>23978</v>
      </c>
      <c r="J22" s="2">
        <v>28649</v>
      </c>
      <c r="K22" s="49">
        <f t="shared" si="7"/>
        <v>60513.21</v>
      </c>
      <c r="L22" s="49">
        <v>47461.24</v>
      </c>
      <c r="M22" s="49">
        <v>0</v>
      </c>
      <c r="N22" s="49">
        <v>13051.97</v>
      </c>
      <c r="O22" s="49">
        <f t="shared" si="5"/>
        <v>219282.29</v>
      </c>
      <c r="P22" s="48">
        <v>179557.12</v>
      </c>
      <c r="Q22" s="48">
        <v>38187.26</v>
      </c>
      <c r="R22" s="48">
        <v>1537.91</v>
      </c>
      <c r="S22" s="14">
        <f t="shared" si="6"/>
        <v>25.2</v>
      </c>
      <c r="T22" s="17">
        <v>18.68</v>
      </c>
      <c r="U22" s="18">
        <v>6.52</v>
      </c>
    </row>
    <row r="23" spans="1:21" x14ac:dyDescent="0.2">
      <c r="A23" s="8" t="s">
        <v>114</v>
      </c>
      <c r="B23" s="9">
        <v>2</v>
      </c>
      <c r="C23" s="20" t="s">
        <v>104</v>
      </c>
      <c r="D23" s="11" t="s">
        <v>69</v>
      </c>
      <c r="E23" s="12" t="s">
        <v>156</v>
      </c>
      <c r="F23" s="13">
        <v>101.9</v>
      </c>
      <c r="G23" s="1">
        <v>521.20000000000005</v>
      </c>
      <c r="H23" s="2">
        <v>35061</v>
      </c>
      <c r="I23" s="2">
        <v>23978</v>
      </c>
      <c r="J23" s="2">
        <v>40956</v>
      </c>
      <c r="K23" s="49">
        <f t="shared" si="7"/>
        <v>78680.849999999991</v>
      </c>
      <c r="L23" s="49">
        <v>71242.31</v>
      </c>
      <c r="M23" s="49">
        <v>0</v>
      </c>
      <c r="N23" s="49">
        <v>7438.54</v>
      </c>
      <c r="O23" s="49">
        <f t="shared" si="5"/>
        <v>268978.94</v>
      </c>
      <c r="P23" s="48">
        <v>217629.81</v>
      </c>
      <c r="Q23" s="48">
        <v>45227.82</v>
      </c>
      <c r="R23" s="48">
        <v>6121.31</v>
      </c>
      <c r="S23" s="14">
        <f t="shared" si="6"/>
        <v>28.63</v>
      </c>
      <c r="T23" s="17">
        <v>20.22</v>
      </c>
      <c r="U23" s="18">
        <v>8.41</v>
      </c>
    </row>
    <row r="24" spans="1:21" x14ac:dyDescent="0.2">
      <c r="A24" s="8" t="s">
        <v>114</v>
      </c>
      <c r="B24" s="9">
        <v>3</v>
      </c>
      <c r="C24" s="20" t="s">
        <v>96</v>
      </c>
      <c r="D24" s="11" t="s">
        <v>54</v>
      </c>
      <c r="E24" s="12" t="s">
        <v>229</v>
      </c>
      <c r="F24" s="13">
        <v>2.8</v>
      </c>
      <c r="G24" s="1">
        <v>7.9</v>
      </c>
      <c r="H24" s="2">
        <v>25111</v>
      </c>
      <c r="I24" s="2">
        <v>29402</v>
      </c>
      <c r="J24" s="2">
        <v>30139</v>
      </c>
      <c r="K24" s="49">
        <f t="shared" si="7"/>
        <v>1111.31</v>
      </c>
      <c r="L24" s="49">
        <v>604.08000000000004</v>
      </c>
      <c r="M24" s="49">
        <v>0</v>
      </c>
      <c r="N24" s="49">
        <v>507.23</v>
      </c>
      <c r="O24" s="49">
        <f t="shared" si="5"/>
        <v>8697.2199999999993</v>
      </c>
      <c r="P24" s="48">
        <v>7847.2</v>
      </c>
      <c r="Q24" s="48">
        <v>850.02</v>
      </c>
      <c r="R24" s="48">
        <v>0</v>
      </c>
      <c r="S24" s="14">
        <f t="shared" si="6"/>
        <v>28.06</v>
      </c>
      <c r="T24" s="17">
        <v>28.06</v>
      </c>
      <c r="U24" s="18">
        <v>0</v>
      </c>
    </row>
    <row r="25" spans="1:21" x14ac:dyDescent="0.2">
      <c r="A25" s="8" t="s">
        <v>114</v>
      </c>
      <c r="B25" s="9">
        <v>4</v>
      </c>
      <c r="C25" s="20" t="s">
        <v>96</v>
      </c>
      <c r="D25" s="11" t="s">
        <v>67</v>
      </c>
      <c r="E25" s="12" t="s">
        <v>157</v>
      </c>
      <c r="F25" s="13">
        <v>5.9</v>
      </c>
      <c r="G25" s="1">
        <v>172.4</v>
      </c>
      <c r="H25" s="2">
        <v>25111</v>
      </c>
      <c r="I25" s="2">
        <v>33814</v>
      </c>
      <c r="J25" s="2">
        <v>39171</v>
      </c>
      <c r="K25" s="49">
        <f t="shared" si="7"/>
        <v>7716.75</v>
      </c>
      <c r="L25" s="49">
        <v>7048.78</v>
      </c>
      <c r="M25" s="49">
        <v>0</v>
      </c>
      <c r="N25" s="49">
        <v>667.97</v>
      </c>
      <c r="O25" s="49">
        <f t="shared" si="5"/>
        <v>20358.010000000002</v>
      </c>
      <c r="P25" s="48">
        <v>18579.7</v>
      </c>
      <c r="Q25" s="48">
        <v>1778.31</v>
      </c>
      <c r="R25" s="48">
        <v>0</v>
      </c>
      <c r="S25" s="14">
        <f t="shared" si="6"/>
        <v>20.51</v>
      </c>
      <c r="T25" s="17">
        <v>20.51</v>
      </c>
      <c r="U25" s="18">
        <v>0</v>
      </c>
    </row>
    <row r="26" spans="1:21" x14ac:dyDescent="0.2">
      <c r="A26" s="8" t="s">
        <v>131</v>
      </c>
      <c r="B26" s="9">
        <v>1</v>
      </c>
      <c r="C26" s="20" t="s">
        <v>105</v>
      </c>
      <c r="D26" s="11" t="s">
        <v>73</v>
      </c>
      <c r="E26" s="12" t="s">
        <v>163</v>
      </c>
      <c r="F26" s="13">
        <v>133.19999999999999</v>
      </c>
      <c r="G26" s="1">
        <v>76.7</v>
      </c>
      <c r="H26" s="2">
        <v>23673</v>
      </c>
      <c r="I26" s="2">
        <v>24381</v>
      </c>
      <c r="J26" s="2">
        <v>30132</v>
      </c>
      <c r="K26" s="49">
        <v>120609.47</v>
      </c>
      <c r="L26" s="49">
        <f>62426.91+12601.65+35101.43</f>
        <v>110129.98999999999</v>
      </c>
      <c r="M26" s="49">
        <v>0</v>
      </c>
      <c r="N26" s="49">
        <f>K26-L26</f>
        <v>10479.48000000001</v>
      </c>
      <c r="O26" s="49">
        <v>373421.48</v>
      </c>
      <c r="P26" s="48">
        <f>33615.41+37231.4+221848.52</f>
        <v>292695.32999999996</v>
      </c>
      <c r="Q26" s="48">
        <v>75356.479999999996</v>
      </c>
      <c r="R26" s="48">
        <f>O26-P26-Q26</f>
        <v>5369.6700000000274</v>
      </c>
      <c r="S26" s="14">
        <f t="shared" si="6"/>
        <v>23.65</v>
      </c>
      <c r="T26" s="17">
        <v>20.86</v>
      </c>
      <c r="U26" s="18">
        <v>2.79</v>
      </c>
    </row>
    <row r="27" spans="1:21" x14ac:dyDescent="0.2">
      <c r="A27" s="8" t="s">
        <v>131</v>
      </c>
      <c r="B27" s="9">
        <v>2</v>
      </c>
      <c r="C27" s="20" t="s">
        <v>105</v>
      </c>
      <c r="D27" s="11" t="s">
        <v>65</v>
      </c>
      <c r="E27" s="12" t="s">
        <v>164</v>
      </c>
      <c r="F27" s="13">
        <v>127.2</v>
      </c>
      <c r="G27" s="1">
        <v>333.9</v>
      </c>
      <c r="H27" s="2">
        <v>23900</v>
      </c>
      <c r="I27" s="2">
        <v>29603</v>
      </c>
      <c r="J27" s="2">
        <v>38205</v>
      </c>
      <c r="K27" s="49">
        <v>139354.79</v>
      </c>
      <c r="L27" s="49">
        <f>2114.22+66625.75</f>
        <v>68739.97</v>
      </c>
      <c r="M27" s="49">
        <v>0</v>
      </c>
      <c r="N27" s="49">
        <f>K27-L27</f>
        <v>70614.820000000007</v>
      </c>
      <c r="O27" s="49">
        <v>354956.61</v>
      </c>
      <c r="P27" s="48">
        <f>42289.87+238231.55</f>
        <v>280521.42</v>
      </c>
      <c r="Q27" s="48">
        <v>49316.92</v>
      </c>
      <c r="R27" s="48">
        <f>O27-P27-Q27</f>
        <v>25118.270000000004</v>
      </c>
      <c r="S27" s="14">
        <f t="shared" si="6"/>
        <v>24.59</v>
      </c>
      <c r="T27" s="17">
        <v>19.03</v>
      </c>
      <c r="U27" s="18">
        <v>5.56</v>
      </c>
    </row>
    <row r="28" spans="1:21" x14ac:dyDescent="0.2">
      <c r="A28" s="8" t="s">
        <v>131</v>
      </c>
      <c r="B28" s="9">
        <v>3</v>
      </c>
      <c r="C28" s="20" t="s">
        <v>105</v>
      </c>
      <c r="D28" s="11" t="s">
        <v>46</v>
      </c>
      <c r="E28" s="12" t="s">
        <v>165</v>
      </c>
      <c r="F28" s="13">
        <v>128.19999999999999</v>
      </c>
      <c r="G28" s="1">
        <v>16.100000000000001</v>
      </c>
      <c r="H28" s="2">
        <v>22080</v>
      </c>
      <c r="I28" s="2">
        <v>23273</v>
      </c>
      <c r="J28" s="2">
        <v>26859</v>
      </c>
      <c r="K28" s="49">
        <v>52846.98</v>
      </c>
      <c r="L28" s="49">
        <v>52846.98</v>
      </c>
      <c r="M28" s="49">
        <v>0</v>
      </c>
      <c r="N28" s="49">
        <v>0</v>
      </c>
      <c r="O28" s="49">
        <v>254663.48</v>
      </c>
      <c r="P28" s="48">
        <v>215918.91</v>
      </c>
      <c r="Q28" s="48">
        <v>38744.57</v>
      </c>
      <c r="R28" s="48">
        <f>O28-P28-Q28</f>
        <v>0</v>
      </c>
      <c r="S28" s="14">
        <f t="shared" si="6"/>
        <v>24.730000000000004</v>
      </c>
      <c r="T28" s="17">
        <v>16.420000000000002</v>
      </c>
      <c r="U28" s="18">
        <v>8.31</v>
      </c>
    </row>
    <row r="29" spans="1:21" x14ac:dyDescent="0.2">
      <c r="A29" s="8" t="s">
        <v>131</v>
      </c>
      <c r="B29" s="9">
        <v>4</v>
      </c>
      <c r="C29" s="20" t="s">
        <v>105</v>
      </c>
      <c r="D29" s="11" t="s">
        <v>47</v>
      </c>
      <c r="E29" s="12" t="s">
        <v>158</v>
      </c>
      <c r="F29" s="13">
        <v>15</v>
      </c>
      <c r="G29" s="1">
        <v>4.2</v>
      </c>
      <c r="H29" s="2">
        <v>24057</v>
      </c>
      <c r="I29" s="2">
        <v>24381</v>
      </c>
      <c r="J29" s="2">
        <v>27059</v>
      </c>
      <c r="K29" s="49">
        <v>14444.89</v>
      </c>
      <c r="L29" s="49">
        <f>4943.43+762.64</f>
        <v>5706.0700000000006</v>
      </c>
      <c r="M29" s="49">
        <v>0</v>
      </c>
      <c r="N29" s="49">
        <f>K29-L29-M29</f>
        <v>8738.82</v>
      </c>
      <c r="O29" s="49">
        <v>43103.74</v>
      </c>
      <c r="P29" s="48">
        <v>36336.17</v>
      </c>
      <c r="Q29" s="48">
        <v>4502.88</v>
      </c>
      <c r="R29" s="48">
        <f>O29-P29-Q29</f>
        <v>2264.6899999999996</v>
      </c>
      <c r="S29" s="14">
        <f t="shared" si="6"/>
        <v>27.07</v>
      </c>
      <c r="T29" s="17">
        <v>21.15</v>
      </c>
      <c r="U29" s="18">
        <v>5.92</v>
      </c>
    </row>
    <row r="30" spans="1:21" x14ac:dyDescent="0.2">
      <c r="A30" s="8" t="s">
        <v>131</v>
      </c>
      <c r="B30" s="9">
        <v>5</v>
      </c>
      <c r="C30" s="20" t="s">
        <v>105</v>
      </c>
      <c r="D30" s="11" t="s">
        <v>63</v>
      </c>
      <c r="E30" s="12" t="s">
        <v>159</v>
      </c>
      <c r="F30" s="13">
        <v>16.8</v>
      </c>
      <c r="G30" s="1">
        <v>95.2</v>
      </c>
      <c r="H30" s="2">
        <v>31363</v>
      </c>
      <c r="I30" s="2">
        <v>31563</v>
      </c>
      <c r="J30" s="2">
        <v>37652</v>
      </c>
      <c r="K30" s="49">
        <v>29269.61</v>
      </c>
      <c r="L30" s="49">
        <f>8572.83+9666.72</f>
        <v>18239.55</v>
      </c>
      <c r="M30" s="49">
        <v>0</v>
      </c>
      <c r="N30" s="49">
        <f>K30-L30-M30</f>
        <v>11030.060000000001</v>
      </c>
      <c r="O30" s="49">
        <v>61689.35</v>
      </c>
      <c r="P30" s="48">
        <f>71.75+53125.19</f>
        <v>53196.94</v>
      </c>
      <c r="Q30" s="48">
        <v>5802.91</v>
      </c>
      <c r="R30" s="48">
        <f>O30-P30-Q30</f>
        <v>2689.4999999999964</v>
      </c>
      <c r="S30" s="14">
        <f t="shared" si="6"/>
        <v>25.45</v>
      </c>
      <c r="T30" s="17">
        <v>23.32</v>
      </c>
      <c r="U30" s="18">
        <v>2.13</v>
      </c>
    </row>
    <row r="31" spans="1:21" x14ac:dyDescent="0.2">
      <c r="A31" s="8" t="s">
        <v>232</v>
      </c>
      <c r="B31" s="9">
        <v>1</v>
      </c>
      <c r="C31" s="20" t="s">
        <v>101</v>
      </c>
      <c r="D31" s="11" t="s">
        <v>51</v>
      </c>
      <c r="E31" s="12" t="s">
        <v>160</v>
      </c>
      <c r="F31" s="13">
        <v>67.099999999999994</v>
      </c>
      <c r="G31" s="1">
        <v>16.899999999999999</v>
      </c>
      <c r="H31" s="2">
        <v>22747</v>
      </c>
      <c r="I31" s="2">
        <v>23310</v>
      </c>
      <c r="J31" s="2">
        <v>28886</v>
      </c>
      <c r="K31" s="49">
        <f>SUBTOTAL(9,L31:N31)</f>
        <v>48407.86</v>
      </c>
      <c r="L31" s="49">
        <v>48407.86</v>
      </c>
      <c r="M31" s="49">
        <v>0</v>
      </c>
      <c r="N31" s="49">
        <v>0</v>
      </c>
      <c r="O31" s="49">
        <f>SUBTOTAL(9,P31:R31)</f>
        <v>163670.18</v>
      </c>
      <c r="P31" s="48">
        <v>143011.72</v>
      </c>
      <c r="Q31" s="48">
        <v>20658.46</v>
      </c>
      <c r="R31" s="48">
        <v>0</v>
      </c>
      <c r="S31" s="14">
        <f t="shared" si="6"/>
        <v>24.369999999999997</v>
      </c>
      <c r="T31" s="15">
        <v>18.52</v>
      </c>
      <c r="U31" s="16">
        <v>5.85</v>
      </c>
    </row>
    <row r="32" spans="1:21" x14ac:dyDescent="0.2">
      <c r="A32" s="8" t="s">
        <v>232</v>
      </c>
      <c r="B32" s="9">
        <v>2</v>
      </c>
      <c r="C32" s="20" t="s">
        <v>101</v>
      </c>
      <c r="D32" s="11" t="s">
        <v>45</v>
      </c>
      <c r="E32" s="12" t="s">
        <v>160</v>
      </c>
      <c r="F32" s="13">
        <v>42.7</v>
      </c>
      <c r="G32" s="1">
        <v>4.8</v>
      </c>
      <c r="H32" s="2">
        <v>22747</v>
      </c>
      <c r="I32" s="2">
        <v>23614</v>
      </c>
      <c r="J32" s="2">
        <v>25749</v>
      </c>
      <c r="K32" s="49">
        <f>SUBTOTAL(9,L32:N32)</f>
        <v>25981.39</v>
      </c>
      <c r="L32" s="49">
        <v>25981.39</v>
      </c>
      <c r="M32" s="49">
        <v>0</v>
      </c>
      <c r="N32" s="49">
        <v>0</v>
      </c>
      <c r="O32" s="49">
        <f>SUBTOTAL(9,P32:R32)</f>
        <v>106782.43</v>
      </c>
      <c r="P32" s="48">
        <v>93960</v>
      </c>
      <c r="Q32" s="48">
        <v>12822.43</v>
      </c>
      <c r="R32" s="48">
        <v>0</v>
      </c>
      <c r="S32" s="14">
        <f t="shared" si="6"/>
        <v>24.979999999999997</v>
      </c>
      <c r="T32" s="17">
        <v>20.13</v>
      </c>
      <c r="U32" s="18">
        <v>4.8499999999999996</v>
      </c>
    </row>
    <row r="33" spans="1:22" x14ac:dyDescent="0.2">
      <c r="A33" s="8" t="s">
        <v>232</v>
      </c>
      <c r="B33" s="9">
        <v>3</v>
      </c>
      <c r="C33" s="20" t="s">
        <v>101</v>
      </c>
      <c r="D33" s="11" t="s">
        <v>48</v>
      </c>
      <c r="E33" s="12" t="s">
        <v>161</v>
      </c>
      <c r="F33" s="13">
        <v>68.8</v>
      </c>
      <c r="G33" s="1">
        <v>22.5</v>
      </c>
      <c r="H33" s="2">
        <v>25282</v>
      </c>
      <c r="I33" s="2">
        <v>25455</v>
      </c>
      <c r="J33" s="2">
        <v>27603</v>
      </c>
      <c r="K33" s="49">
        <f>SUBTOTAL(9,L33:N33)</f>
        <v>111298.87</v>
      </c>
      <c r="L33" s="49">
        <v>60009.440000000002</v>
      </c>
      <c r="M33" s="49">
        <v>7856</v>
      </c>
      <c r="N33" s="49">
        <v>43433.43</v>
      </c>
      <c r="O33" s="49">
        <f>SUBTOTAL(9,P33:R33)</f>
        <v>197482.1</v>
      </c>
      <c r="P33" s="48">
        <v>140700.76999999999</v>
      </c>
      <c r="Q33" s="48">
        <v>20391.259999999998</v>
      </c>
      <c r="R33" s="48">
        <v>36390.07</v>
      </c>
      <c r="S33" s="14">
        <f t="shared" si="6"/>
        <v>24.37</v>
      </c>
      <c r="T33" s="17">
        <v>14.91</v>
      </c>
      <c r="U33" s="18">
        <v>9.4600000000000009</v>
      </c>
    </row>
    <row r="34" spans="1:22" x14ac:dyDescent="0.2">
      <c r="A34" s="8" t="s">
        <v>232</v>
      </c>
      <c r="B34" s="9">
        <v>4</v>
      </c>
      <c r="C34" s="20" t="s">
        <v>101</v>
      </c>
      <c r="D34" s="11" t="s">
        <v>55</v>
      </c>
      <c r="E34" s="12" t="s">
        <v>160</v>
      </c>
      <c r="F34" s="13">
        <v>4.7</v>
      </c>
      <c r="G34" s="1">
        <v>15.7</v>
      </c>
      <c r="H34" s="2">
        <v>26840</v>
      </c>
      <c r="I34" s="2">
        <v>27178</v>
      </c>
      <c r="J34" s="2">
        <v>30741</v>
      </c>
      <c r="K34" s="49">
        <f>SUBTOTAL(9,L34:N34)</f>
        <v>3966.65</v>
      </c>
      <c r="L34" s="49">
        <v>3966.65</v>
      </c>
      <c r="M34" s="49">
        <v>0</v>
      </c>
      <c r="N34" s="49">
        <v>0</v>
      </c>
      <c r="O34" s="49">
        <f>SUBTOTAL(9,P34:R34)</f>
        <v>12683</v>
      </c>
      <c r="P34" s="48">
        <v>11970.85</v>
      </c>
      <c r="Q34" s="48">
        <v>712.15</v>
      </c>
      <c r="R34" s="48">
        <v>0</v>
      </c>
      <c r="S34" s="14">
        <f t="shared" si="6"/>
        <v>20.100000000000001</v>
      </c>
      <c r="T34" s="17">
        <v>20.100000000000001</v>
      </c>
      <c r="U34" s="18">
        <v>0</v>
      </c>
    </row>
    <row r="35" spans="1:22" x14ac:dyDescent="0.2">
      <c r="A35" s="8" t="s">
        <v>232</v>
      </c>
      <c r="B35" s="9">
        <v>5</v>
      </c>
      <c r="C35" s="20" t="s">
        <v>101</v>
      </c>
      <c r="D35" s="11" t="s">
        <v>64</v>
      </c>
      <c r="E35" s="12" t="s">
        <v>218</v>
      </c>
      <c r="F35" s="13">
        <v>5.8</v>
      </c>
      <c r="G35" s="1">
        <v>20.399999999999999</v>
      </c>
      <c r="H35" s="2">
        <v>33638</v>
      </c>
      <c r="I35" s="2">
        <v>34309</v>
      </c>
      <c r="J35" s="2">
        <v>38077</v>
      </c>
      <c r="K35" s="49">
        <f>SUBTOTAL(9,L35:N35)</f>
        <v>22462.71</v>
      </c>
      <c r="L35" s="49">
        <v>3312.06</v>
      </c>
      <c r="M35" s="49">
        <v>1766.65</v>
      </c>
      <c r="N35" s="49">
        <v>17384</v>
      </c>
      <c r="O35" s="49">
        <f>SUBTOTAL(9,P35:R35)</f>
        <v>28398.6</v>
      </c>
      <c r="P35" s="48">
        <v>14466.02</v>
      </c>
      <c r="Q35" s="48">
        <v>2815.76</v>
      </c>
      <c r="R35" s="48">
        <v>11116.82</v>
      </c>
      <c r="S35" s="14">
        <v>18.5</v>
      </c>
      <c r="T35" s="17">
        <v>16.510000000000002</v>
      </c>
      <c r="U35" s="18">
        <v>2</v>
      </c>
    </row>
    <row r="36" spans="1:22" ht="15" customHeight="1" x14ac:dyDescent="0.2">
      <c r="A36" s="8" t="s">
        <v>112</v>
      </c>
      <c r="B36" s="9">
        <v>1</v>
      </c>
      <c r="C36" s="20" t="s">
        <v>98</v>
      </c>
      <c r="D36" s="11" t="s">
        <v>53</v>
      </c>
      <c r="E36" s="12" t="s">
        <v>166</v>
      </c>
      <c r="F36" s="13">
        <v>93.3</v>
      </c>
      <c r="G36" s="1">
        <v>58.4</v>
      </c>
      <c r="H36" s="2">
        <v>26614</v>
      </c>
      <c r="I36" s="2">
        <v>26908</v>
      </c>
      <c r="J36" s="2">
        <v>29829</v>
      </c>
      <c r="K36" s="49">
        <v>58000</v>
      </c>
      <c r="L36" s="49">
        <v>54000</v>
      </c>
      <c r="M36" s="49">
        <v>2000</v>
      </c>
      <c r="N36" s="49">
        <v>2000</v>
      </c>
      <c r="O36" s="49">
        <v>255000</v>
      </c>
      <c r="P36" s="48">
        <v>183000</v>
      </c>
      <c r="Q36" s="48">
        <v>70000</v>
      </c>
      <c r="R36" s="48">
        <v>2000</v>
      </c>
      <c r="S36" s="14">
        <f t="shared" ref="S36:S37" si="8">T36+U36</f>
        <v>23.64</v>
      </c>
      <c r="T36" s="17">
        <v>22.48</v>
      </c>
      <c r="U36" s="18">
        <v>1.1599999999999999</v>
      </c>
    </row>
    <row r="37" spans="1:22" x14ac:dyDescent="0.2">
      <c r="A37" s="8" t="s">
        <v>112</v>
      </c>
      <c r="B37" s="9">
        <v>2</v>
      </c>
      <c r="C37" s="20" t="s">
        <v>199</v>
      </c>
      <c r="D37" s="11" t="s">
        <v>62</v>
      </c>
      <c r="E37" s="12" t="s">
        <v>167</v>
      </c>
      <c r="F37" s="13">
        <v>19.7</v>
      </c>
      <c r="G37" s="1">
        <v>31</v>
      </c>
      <c r="H37" s="2">
        <v>34029</v>
      </c>
      <c r="I37" s="2">
        <v>34243</v>
      </c>
      <c r="J37" s="2">
        <v>36875</v>
      </c>
      <c r="K37" s="49">
        <v>28596.84</v>
      </c>
      <c r="L37" s="49">
        <v>28596.84</v>
      </c>
      <c r="M37" s="49">
        <v>0</v>
      </c>
      <c r="N37" s="49">
        <v>0</v>
      </c>
      <c r="O37" s="49">
        <v>49334.71</v>
      </c>
      <c r="P37" s="48">
        <v>40043.35</v>
      </c>
      <c r="Q37" s="48">
        <v>8049.28</v>
      </c>
      <c r="R37" s="48">
        <v>1242.08</v>
      </c>
      <c r="S37" s="14">
        <f t="shared" si="8"/>
        <v>15.14</v>
      </c>
      <c r="T37" s="17">
        <v>12.31</v>
      </c>
      <c r="U37" s="18">
        <v>2.83</v>
      </c>
    </row>
    <row r="38" spans="1:22" x14ac:dyDescent="0.2">
      <c r="A38" s="8" t="s">
        <v>112</v>
      </c>
      <c r="B38" s="9">
        <v>3</v>
      </c>
      <c r="C38" s="20" t="s">
        <v>98</v>
      </c>
      <c r="D38" s="11" t="s">
        <v>102</v>
      </c>
      <c r="E38" s="12" t="s">
        <v>191</v>
      </c>
      <c r="F38" s="13">
        <v>14.7</v>
      </c>
      <c r="G38" s="1">
        <v>45.8</v>
      </c>
      <c r="H38" s="2">
        <v>34778</v>
      </c>
      <c r="I38" s="2">
        <v>35038</v>
      </c>
      <c r="J38" s="2">
        <v>43525</v>
      </c>
      <c r="K38" s="49">
        <v>11362.73</v>
      </c>
      <c r="L38" s="49">
        <v>11213.73</v>
      </c>
      <c r="M38" s="49">
        <v>149</v>
      </c>
      <c r="N38" s="49">
        <f t="shared" ref="N38" si="9">K38-(L38+M38)</f>
        <v>0</v>
      </c>
      <c r="O38" s="49">
        <v>34938.06</v>
      </c>
      <c r="P38" s="48">
        <v>28138.799999999999</v>
      </c>
      <c r="Q38" s="48">
        <v>6799.26</v>
      </c>
      <c r="R38" s="48">
        <f t="shared" ref="R38" si="10">O38-(P38+Q38)</f>
        <v>0</v>
      </c>
      <c r="S38" s="14">
        <f t="shared" ref="S38" si="11">T38+U38</f>
        <v>23</v>
      </c>
      <c r="T38" s="17">
        <v>17.399999999999999</v>
      </c>
      <c r="U38" s="18">
        <v>5.6</v>
      </c>
      <c r="V38" s="22"/>
    </row>
    <row r="39" spans="1:22" x14ac:dyDescent="0.2">
      <c r="A39" s="8" t="s">
        <v>113</v>
      </c>
      <c r="B39" s="9">
        <v>1</v>
      </c>
      <c r="C39" s="20" t="s">
        <v>97</v>
      </c>
      <c r="D39" s="11" t="s">
        <v>59</v>
      </c>
      <c r="E39" s="12" t="s">
        <v>168</v>
      </c>
      <c r="F39" s="13">
        <v>12.3</v>
      </c>
      <c r="G39" s="1">
        <v>40.200000000000003</v>
      </c>
      <c r="H39" s="2">
        <v>31990</v>
      </c>
      <c r="I39" s="2">
        <v>32219</v>
      </c>
      <c r="J39" s="2">
        <v>34635</v>
      </c>
      <c r="K39" s="49">
        <v>5732.23</v>
      </c>
      <c r="L39" s="49">
        <v>5732.23</v>
      </c>
      <c r="M39" s="49">
        <v>0</v>
      </c>
      <c r="N39" s="49">
        <v>0</v>
      </c>
      <c r="O39" s="49">
        <v>35762.57</v>
      </c>
      <c r="P39" s="48">
        <v>26422.54</v>
      </c>
      <c r="Q39" s="48">
        <v>4500.01</v>
      </c>
      <c r="R39" s="48">
        <v>4840.0200000000004</v>
      </c>
      <c r="S39" s="14">
        <f t="shared" si="6"/>
        <v>25.54</v>
      </c>
      <c r="T39" s="17">
        <v>25.54</v>
      </c>
      <c r="U39" s="18">
        <v>0</v>
      </c>
    </row>
    <row r="40" spans="1:22" x14ac:dyDescent="0.2">
      <c r="A40" s="8" t="s">
        <v>113</v>
      </c>
      <c r="B40" s="9">
        <v>2</v>
      </c>
      <c r="C40" s="20" t="s">
        <v>97</v>
      </c>
      <c r="D40" s="11" t="s">
        <v>68</v>
      </c>
      <c r="E40" s="12" t="s">
        <v>169</v>
      </c>
      <c r="F40" s="13">
        <v>3.6</v>
      </c>
      <c r="G40" s="1">
        <v>24.5</v>
      </c>
      <c r="H40" s="2">
        <v>35061</v>
      </c>
      <c r="I40" s="2">
        <v>35326</v>
      </c>
      <c r="J40" s="2">
        <v>39545</v>
      </c>
      <c r="K40" s="49">
        <v>2782.96</v>
      </c>
      <c r="L40" s="49">
        <v>2782.96</v>
      </c>
      <c r="M40" s="49">
        <v>0</v>
      </c>
      <c r="N40" s="49">
        <v>0</v>
      </c>
      <c r="O40" s="49">
        <v>10420.31</v>
      </c>
      <c r="P40" s="48">
        <v>8420.26</v>
      </c>
      <c r="Q40" s="48">
        <v>2000.05</v>
      </c>
      <c r="R40" s="48">
        <v>0</v>
      </c>
      <c r="S40" s="14">
        <f t="shared" si="6"/>
        <v>23.22</v>
      </c>
      <c r="T40" s="17">
        <v>23.22</v>
      </c>
      <c r="U40" s="18">
        <v>0</v>
      </c>
    </row>
    <row r="41" spans="1:22" x14ac:dyDescent="0.2">
      <c r="A41" s="8" t="s">
        <v>116</v>
      </c>
      <c r="B41" s="9">
        <v>1</v>
      </c>
      <c r="C41" s="20" t="s">
        <v>95</v>
      </c>
      <c r="D41" s="11" t="s">
        <v>57</v>
      </c>
      <c r="E41" s="12" t="s">
        <v>170</v>
      </c>
      <c r="F41" s="13">
        <v>14.5</v>
      </c>
      <c r="G41" s="1">
        <v>24.1</v>
      </c>
      <c r="H41" s="2">
        <v>27943</v>
      </c>
      <c r="I41" s="2">
        <v>28216</v>
      </c>
      <c r="J41" s="2">
        <v>33413</v>
      </c>
      <c r="K41" s="49">
        <v>7724.44</v>
      </c>
      <c r="L41" s="49">
        <v>4395.22</v>
      </c>
      <c r="M41" s="49">
        <v>0</v>
      </c>
      <c r="N41" s="49">
        <v>3329.22</v>
      </c>
      <c r="O41" s="49">
        <v>37701.82</v>
      </c>
      <c r="P41" s="48">
        <v>28922.77</v>
      </c>
      <c r="Q41" s="48">
        <v>7993.02</v>
      </c>
      <c r="R41" s="48">
        <v>786.03</v>
      </c>
      <c r="S41" s="14">
        <f t="shared" si="6"/>
        <v>26.619999999999997</v>
      </c>
      <c r="T41" s="17">
        <v>21.88</v>
      </c>
      <c r="U41" s="18">
        <v>4.74</v>
      </c>
    </row>
    <row r="42" spans="1:22" ht="14.25" customHeight="1" x14ac:dyDescent="0.2">
      <c r="A42" s="8" t="s">
        <v>127</v>
      </c>
      <c r="B42" s="9">
        <v>1</v>
      </c>
      <c r="C42" s="20" t="s">
        <v>91</v>
      </c>
      <c r="D42" s="11" t="s">
        <v>58</v>
      </c>
      <c r="E42" s="12" t="s">
        <v>171</v>
      </c>
      <c r="F42" s="13">
        <v>36.700000000000003</v>
      </c>
      <c r="G42" s="1">
        <v>71.900000000000006</v>
      </c>
      <c r="H42" s="2">
        <v>27834</v>
      </c>
      <c r="I42" s="2">
        <v>28661</v>
      </c>
      <c r="J42" s="2">
        <v>34054</v>
      </c>
      <c r="K42" s="49">
        <f>SUM(L42:N42)</f>
        <v>54098.080000000002</v>
      </c>
      <c r="L42" s="49">
        <f>8991.81+2434.63</f>
        <v>11426.439999999999</v>
      </c>
      <c r="M42" s="49">
        <v>0</v>
      </c>
      <c r="N42" s="49">
        <f>24896.03+17767.55+8.06</f>
        <v>42671.64</v>
      </c>
      <c r="O42" s="49">
        <f>SUM(P42:R42)</f>
        <v>121012.03</v>
      </c>
      <c r="P42" s="48">
        <f>21.26+87851.65</f>
        <v>87872.909999999989</v>
      </c>
      <c r="Q42" s="48">
        <f>11025.96</f>
        <v>11025.96</v>
      </c>
      <c r="R42" s="48">
        <f>21003.15+603.53+506.48</f>
        <v>22113.16</v>
      </c>
      <c r="S42" s="14">
        <f t="shared" si="6"/>
        <v>22.220000000000002</v>
      </c>
      <c r="T42" s="17">
        <v>21.37</v>
      </c>
      <c r="U42" s="18">
        <v>0.85</v>
      </c>
    </row>
    <row r="43" spans="1:22" ht="14.25" customHeight="1" x14ac:dyDescent="0.2">
      <c r="A43" s="8" t="s">
        <v>128</v>
      </c>
      <c r="B43" s="9">
        <v>1</v>
      </c>
      <c r="C43" s="20" t="s">
        <v>106</v>
      </c>
      <c r="D43" s="11" t="s">
        <v>200</v>
      </c>
      <c r="E43" s="12" t="s">
        <v>213</v>
      </c>
      <c r="F43" s="13">
        <v>123.7</v>
      </c>
      <c r="G43" s="1">
        <v>8.3000000000000007</v>
      </c>
      <c r="H43" s="2">
        <v>23099</v>
      </c>
      <c r="I43" s="2">
        <v>23453</v>
      </c>
      <c r="J43" s="2">
        <v>25291</v>
      </c>
      <c r="K43" s="49">
        <v>59631</v>
      </c>
      <c r="L43" s="49">
        <v>59631</v>
      </c>
      <c r="M43" s="49">
        <v>0</v>
      </c>
      <c r="N43" s="49">
        <v>0</v>
      </c>
      <c r="O43" s="49">
        <v>248161.31</v>
      </c>
      <c r="P43" s="48">
        <v>207730.88</v>
      </c>
      <c r="Q43" s="48">
        <v>40430.43</v>
      </c>
      <c r="R43" s="48">
        <v>0</v>
      </c>
      <c r="S43" s="14">
        <f t="shared" si="6"/>
        <v>23.81</v>
      </c>
      <c r="T43" s="17">
        <v>16</v>
      </c>
      <c r="U43" s="18">
        <v>7.81</v>
      </c>
    </row>
    <row r="44" spans="1:22" ht="14.25" customHeight="1" x14ac:dyDescent="0.2">
      <c r="A44" s="8" t="s">
        <v>128</v>
      </c>
      <c r="B44" s="9">
        <v>2</v>
      </c>
      <c r="C44" s="20" t="s">
        <v>106</v>
      </c>
      <c r="D44" s="11" t="s">
        <v>201</v>
      </c>
      <c r="E44" s="12" t="s">
        <v>214</v>
      </c>
      <c r="F44" s="13">
        <v>224.4</v>
      </c>
      <c r="G44" s="1">
        <v>61.6</v>
      </c>
      <c r="H44" s="2">
        <v>23099</v>
      </c>
      <c r="I44" s="2">
        <v>24094</v>
      </c>
      <c r="J44" s="2">
        <v>28973</v>
      </c>
      <c r="K44" s="49">
        <v>140343.54999999999</v>
      </c>
      <c r="L44" s="49">
        <v>140343.54999999999</v>
      </c>
      <c r="M44" s="49">
        <v>0</v>
      </c>
      <c r="N44" s="49">
        <v>0</v>
      </c>
      <c r="O44" s="49">
        <v>417182.11</v>
      </c>
      <c r="P44" s="48">
        <v>342884.79</v>
      </c>
      <c r="Q44" s="48">
        <v>70000.44</v>
      </c>
      <c r="R44" s="48">
        <v>4296.88</v>
      </c>
      <c r="S44" s="14">
        <f t="shared" si="6"/>
        <v>20.350000000000001</v>
      </c>
      <c r="T44" s="17">
        <v>13.16</v>
      </c>
      <c r="U44" s="18">
        <v>7.19</v>
      </c>
    </row>
    <row r="45" spans="1:22" ht="14.25" customHeight="1" x14ac:dyDescent="0.2">
      <c r="A45" s="8" t="s">
        <v>128</v>
      </c>
      <c r="B45" s="9">
        <v>3</v>
      </c>
      <c r="C45" s="20" t="s">
        <v>106</v>
      </c>
      <c r="D45" s="11" t="s">
        <v>202</v>
      </c>
      <c r="E45" s="12" t="s">
        <v>215</v>
      </c>
      <c r="F45" s="13">
        <v>65.900000000000006</v>
      </c>
      <c r="G45" s="1">
        <v>96</v>
      </c>
      <c r="H45" s="2">
        <v>24815</v>
      </c>
      <c r="I45" s="2">
        <v>25815</v>
      </c>
      <c r="J45" s="2">
        <v>34299</v>
      </c>
      <c r="K45" s="49">
        <v>41918.339999999997</v>
      </c>
      <c r="L45" s="49">
        <v>41918.339999999997</v>
      </c>
      <c r="M45" s="49">
        <v>0</v>
      </c>
      <c r="N45" s="49">
        <v>0</v>
      </c>
      <c r="O45" s="49">
        <v>169036.67</v>
      </c>
      <c r="P45" s="48">
        <v>144717.89000000001</v>
      </c>
      <c r="Q45" s="48">
        <v>9926.48</v>
      </c>
      <c r="R45" s="48">
        <v>14392.3</v>
      </c>
      <c r="S45" s="14">
        <f t="shared" si="6"/>
        <v>24.42</v>
      </c>
      <c r="T45" s="17">
        <v>20.59</v>
      </c>
      <c r="U45" s="18">
        <v>3.83</v>
      </c>
    </row>
    <row r="46" spans="1:22" ht="14.25" customHeight="1" x14ac:dyDescent="0.2">
      <c r="A46" s="8" t="s">
        <v>128</v>
      </c>
      <c r="B46" s="9">
        <v>4</v>
      </c>
      <c r="C46" s="20" t="s">
        <v>106</v>
      </c>
      <c r="D46" s="11" t="s">
        <v>216</v>
      </c>
      <c r="E46" s="12" t="s">
        <v>217</v>
      </c>
      <c r="F46" s="13">
        <v>19.3</v>
      </c>
      <c r="G46" s="1">
        <v>67.2</v>
      </c>
      <c r="H46" s="2">
        <v>29651</v>
      </c>
      <c r="I46" s="2">
        <v>30021</v>
      </c>
      <c r="J46" s="2">
        <v>36931</v>
      </c>
      <c r="K46" s="49">
        <v>11693.68</v>
      </c>
      <c r="L46" s="49">
        <v>11693.68</v>
      </c>
      <c r="M46" s="49">
        <v>0</v>
      </c>
      <c r="N46" s="49">
        <v>0</v>
      </c>
      <c r="O46" s="49">
        <v>46685.34</v>
      </c>
      <c r="P46" s="48">
        <v>40783.94</v>
      </c>
      <c r="Q46" s="48">
        <v>5901.4</v>
      </c>
      <c r="R46" s="48">
        <v>0</v>
      </c>
      <c r="S46" s="14">
        <f t="shared" si="6"/>
        <v>22.5</v>
      </c>
      <c r="T46" s="17">
        <v>19.3</v>
      </c>
      <c r="U46" s="18">
        <v>3.2</v>
      </c>
    </row>
    <row r="47" spans="1:22" x14ac:dyDescent="0.2">
      <c r="A47" s="8" t="s">
        <v>129</v>
      </c>
      <c r="B47" s="9">
        <v>1</v>
      </c>
      <c r="C47" s="20" t="s">
        <v>109</v>
      </c>
      <c r="D47" s="11" t="s">
        <v>74</v>
      </c>
      <c r="E47" s="12" t="s">
        <v>172</v>
      </c>
      <c r="F47" s="13">
        <v>47.9</v>
      </c>
      <c r="G47" s="1">
        <v>52.1</v>
      </c>
      <c r="H47" s="2">
        <v>26136</v>
      </c>
      <c r="I47" s="2">
        <v>26893</v>
      </c>
      <c r="J47" s="2">
        <v>32050</v>
      </c>
      <c r="K47" s="49">
        <v>48838.42</v>
      </c>
      <c r="L47" s="49">
        <v>28861.65</v>
      </c>
      <c r="M47" s="49">
        <v>0</v>
      </c>
      <c r="N47" s="49">
        <v>19976.77</v>
      </c>
      <c r="O47" s="49">
        <v>103264.85</v>
      </c>
      <c r="P47" s="48">
        <v>85783.31</v>
      </c>
      <c r="Q47" s="48">
        <v>14501.66</v>
      </c>
      <c r="R47" s="48">
        <v>2979.88</v>
      </c>
      <c r="S47" s="14">
        <f t="shared" si="6"/>
        <v>21.34</v>
      </c>
      <c r="T47" s="17">
        <v>12.65</v>
      </c>
      <c r="U47" s="18">
        <v>8.69</v>
      </c>
    </row>
    <row r="48" spans="1:22" x14ac:dyDescent="0.2">
      <c r="A48" s="8" t="s">
        <v>129</v>
      </c>
      <c r="B48" s="9">
        <v>2</v>
      </c>
      <c r="C48" s="20" t="s">
        <v>109</v>
      </c>
      <c r="D48" s="11" t="s">
        <v>60</v>
      </c>
      <c r="E48" s="12" t="s">
        <v>173</v>
      </c>
      <c r="F48" s="13">
        <v>52.3</v>
      </c>
      <c r="G48" s="1">
        <v>125.8</v>
      </c>
      <c r="H48" s="2">
        <v>29937</v>
      </c>
      <c r="I48" s="2">
        <v>30142</v>
      </c>
      <c r="J48" s="2">
        <v>34778</v>
      </c>
      <c r="K48" s="49">
        <v>29473.72</v>
      </c>
      <c r="L48" s="49">
        <v>29473.72</v>
      </c>
      <c r="M48" s="49">
        <v>0</v>
      </c>
      <c r="N48" s="49">
        <v>0</v>
      </c>
      <c r="O48" s="49">
        <v>141184.95999999999</v>
      </c>
      <c r="P48" s="48">
        <v>125433.04</v>
      </c>
      <c r="Q48" s="48">
        <v>15751.92</v>
      </c>
      <c r="R48" s="48">
        <v>0</v>
      </c>
      <c r="S48" s="14">
        <f t="shared" si="6"/>
        <v>26.46</v>
      </c>
      <c r="T48" s="17">
        <v>22.61</v>
      </c>
      <c r="U48" s="18">
        <v>3.85</v>
      </c>
    </row>
    <row r="49" spans="1:21" x14ac:dyDescent="0.2">
      <c r="A49" s="8" t="s">
        <v>129</v>
      </c>
      <c r="B49" s="9">
        <v>3</v>
      </c>
      <c r="C49" s="20" t="s">
        <v>109</v>
      </c>
      <c r="D49" s="11" t="s">
        <v>260</v>
      </c>
      <c r="E49" s="12" t="s">
        <v>174</v>
      </c>
      <c r="F49" s="13">
        <v>15.8</v>
      </c>
      <c r="G49" s="1">
        <v>24.5</v>
      </c>
      <c r="H49" s="2">
        <v>30936</v>
      </c>
      <c r="I49" s="2">
        <v>31118</v>
      </c>
      <c r="J49" s="2">
        <v>32720</v>
      </c>
      <c r="K49" s="49">
        <v>5627.56</v>
      </c>
      <c r="L49" s="49">
        <v>3795.79</v>
      </c>
      <c r="M49" s="49">
        <v>0</v>
      </c>
      <c r="N49" s="49">
        <v>1831.77</v>
      </c>
      <c r="O49" s="49">
        <v>75060.63</v>
      </c>
      <c r="P49" s="48">
        <v>11786.16</v>
      </c>
      <c r="Q49" s="48">
        <v>10035.07</v>
      </c>
      <c r="R49" s="48">
        <v>53239.4</v>
      </c>
      <c r="S49" s="14">
        <f t="shared" si="6"/>
        <v>73.77</v>
      </c>
      <c r="T49" s="17">
        <v>46.15</v>
      </c>
      <c r="U49" s="18">
        <v>27.62</v>
      </c>
    </row>
    <row r="50" spans="1:21" x14ac:dyDescent="0.2">
      <c r="A50" s="8" t="s">
        <v>129</v>
      </c>
      <c r="B50" s="9">
        <v>4</v>
      </c>
      <c r="C50" s="20" t="s">
        <v>109</v>
      </c>
      <c r="D50" s="11" t="s">
        <v>61</v>
      </c>
      <c r="E50" s="12" t="s">
        <v>175</v>
      </c>
      <c r="F50" s="13">
        <v>3</v>
      </c>
      <c r="G50" s="1">
        <v>55.5</v>
      </c>
      <c r="H50" s="2">
        <v>33638</v>
      </c>
      <c r="I50" s="2">
        <v>33893</v>
      </c>
      <c r="J50" s="2">
        <v>36602</v>
      </c>
      <c r="K50" s="49">
        <v>2964.61</v>
      </c>
      <c r="L50" s="49">
        <v>2759.78</v>
      </c>
      <c r="M50" s="49">
        <v>0</v>
      </c>
      <c r="N50" s="49">
        <v>204.83</v>
      </c>
      <c r="O50" s="49">
        <v>9638.14</v>
      </c>
      <c r="P50" s="48">
        <v>8533.15</v>
      </c>
      <c r="Q50" s="48">
        <v>900.11</v>
      </c>
      <c r="R50" s="48">
        <v>204.88</v>
      </c>
      <c r="S50" s="14">
        <f t="shared" si="6"/>
        <v>28.54</v>
      </c>
      <c r="T50" s="17">
        <v>25.05</v>
      </c>
      <c r="U50" s="18">
        <v>3.49</v>
      </c>
    </row>
    <row r="51" spans="1:21" ht="14.25" customHeight="1" x14ac:dyDescent="0.2">
      <c r="A51" s="8" t="s">
        <v>130</v>
      </c>
      <c r="B51" s="9">
        <v>1</v>
      </c>
      <c r="C51" s="20" t="s">
        <v>119</v>
      </c>
      <c r="D51" s="11" t="s">
        <v>120</v>
      </c>
      <c r="E51" s="12" t="s">
        <v>121</v>
      </c>
      <c r="F51" s="13">
        <v>176.7</v>
      </c>
      <c r="G51" s="1">
        <v>164.8</v>
      </c>
      <c r="H51" s="2">
        <v>26658</v>
      </c>
      <c r="I51" s="2">
        <v>27242</v>
      </c>
      <c r="J51" s="2">
        <v>33694</v>
      </c>
      <c r="K51" s="49">
        <v>98828.54</v>
      </c>
      <c r="L51" s="49">
        <v>98828.54</v>
      </c>
      <c r="M51" s="49">
        <v>0</v>
      </c>
      <c r="N51" s="49">
        <v>0</v>
      </c>
      <c r="O51" s="49">
        <v>432687.46</v>
      </c>
      <c r="P51" s="48">
        <v>330876.12</v>
      </c>
      <c r="Q51" s="48">
        <v>53004.1</v>
      </c>
      <c r="R51" s="48">
        <v>48807.24</v>
      </c>
      <c r="S51" s="14">
        <f t="shared" si="6"/>
        <v>21.9</v>
      </c>
      <c r="T51" s="17">
        <v>19.899999999999999</v>
      </c>
      <c r="U51" s="18">
        <v>2</v>
      </c>
    </row>
    <row r="52" spans="1:21" ht="13.8" thickBot="1" x14ac:dyDescent="0.25">
      <c r="A52" s="23" t="s">
        <v>132</v>
      </c>
      <c r="B52" s="24">
        <v>1</v>
      </c>
      <c r="C52" s="25" t="s">
        <v>122</v>
      </c>
      <c r="D52" s="26" t="s">
        <v>123</v>
      </c>
      <c r="E52" s="27" t="s">
        <v>222</v>
      </c>
      <c r="F52" s="28">
        <v>39</v>
      </c>
      <c r="G52" s="29">
        <v>82</v>
      </c>
      <c r="H52" s="30">
        <v>31741</v>
      </c>
      <c r="I52" s="30">
        <v>32559</v>
      </c>
      <c r="J52" s="30">
        <v>36098</v>
      </c>
      <c r="K52" s="52">
        <v>28000</v>
      </c>
      <c r="L52" s="52">
        <v>25000</v>
      </c>
      <c r="M52" s="52">
        <v>0</v>
      </c>
      <c r="N52" s="52">
        <v>3000</v>
      </c>
      <c r="O52" s="52">
        <v>97000</v>
      </c>
      <c r="P52" s="53">
        <v>72000</v>
      </c>
      <c r="Q52" s="53">
        <v>19000</v>
      </c>
      <c r="R52" s="53">
        <v>6000</v>
      </c>
      <c r="S52" s="31">
        <f t="shared" si="6"/>
        <v>26.400000000000002</v>
      </c>
      <c r="T52" s="32">
        <v>19.100000000000001</v>
      </c>
      <c r="U52" s="33">
        <v>7.3</v>
      </c>
    </row>
  </sheetData>
  <mergeCells count="12">
    <mergeCell ref="H1:H2"/>
    <mergeCell ref="I1:I2"/>
    <mergeCell ref="J1:J2"/>
    <mergeCell ref="S1:U1"/>
    <mergeCell ref="A1:B2"/>
    <mergeCell ref="C1:C2"/>
    <mergeCell ref="D1:D2"/>
    <mergeCell ref="E1:E2"/>
    <mergeCell ref="F1:F2"/>
    <mergeCell ref="G1:G2"/>
    <mergeCell ref="K1:N1"/>
    <mergeCell ref="O1:R1"/>
  </mergeCells>
  <phoneticPr fontId="2"/>
  <pageMargins left="0.70866141732283472" right="0.70866141732283472" top="0.74803149606299213" bottom="0.74803149606299213" header="0.31496062992125984" footer="0.31496062992125984"/>
  <pageSetup paperSize="9" scale="54" orientation="landscape" r:id="rId1"/>
  <headerFooter>
    <oddHeader>&amp;L区市町施行／完了地区（多摩部）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4"/>
  <sheetViews>
    <sheetView view="pageBreakPreview" zoomScale="78" zoomScaleNormal="100" zoomScaleSheetLayoutView="78" workbookViewId="0">
      <selection activeCell="O20" sqref="O20"/>
    </sheetView>
  </sheetViews>
  <sheetFormatPr defaultColWidth="9" defaultRowHeight="13.2" x14ac:dyDescent="0.2"/>
  <cols>
    <col min="1" max="1" width="5" style="3" customWidth="1"/>
    <col min="2" max="2" width="4" style="3" customWidth="1"/>
    <col min="3" max="3" width="9" style="3"/>
    <col min="4" max="5" width="17.6640625" style="3" customWidth="1"/>
    <col min="6" max="7" width="9.109375" style="3" bestFit="1" customWidth="1"/>
    <col min="8" max="9" width="9.88671875" style="3" customWidth="1"/>
    <col min="10" max="10" width="9" style="3" customWidth="1"/>
    <col min="11" max="12" width="10.109375" style="3" bestFit="1" customWidth="1"/>
    <col min="13" max="13" width="9.109375" style="3" bestFit="1" customWidth="1"/>
    <col min="14" max="14" width="10" style="3" bestFit="1" customWidth="1"/>
    <col min="15" max="16" width="10.109375" style="3" bestFit="1" customWidth="1"/>
    <col min="17" max="17" width="10" style="3" bestFit="1" customWidth="1"/>
    <col min="18" max="22" width="9.109375" style="3" bestFit="1" customWidth="1"/>
    <col min="23" max="16384" width="9" style="3"/>
  </cols>
  <sheetData>
    <row r="1" spans="1:22" ht="24.75" customHeight="1" x14ac:dyDescent="0.2">
      <c r="A1" s="134" t="s">
        <v>0</v>
      </c>
      <c r="B1" s="135"/>
      <c r="C1" s="138" t="s">
        <v>32</v>
      </c>
      <c r="D1" s="138" t="s">
        <v>1</v>
      </c>
      <c r="E1" s="138" t="s">
        <v>31</v>
      </c>
      <c r="F1" s="140" t="s">
        <v>2</v>
      </c>
      <c r="G1" s="144" t="s">
        <v>3</v>
      </c>
      <c r="H1" s="129" t="s">
        <v>211</v>
      </c>
      <c r="I1" s="129" t="s">
        <v>5</v>
      </c>
      <c r="J1" s="140" t="s">
        <v>219</v>
      </c>
      <c r="K1" s="142" t="s">
        <v>11</v>
      </c>
      <c r="L1" s="143"/>
      <c r="M1" s="143"/>
      <c r="N1" s="144"/>
      <c r="O1" s="142" t="s">
        <v>181</v>
      </c>
      <c r="P1" s="143"/>
      <c r="Q1" s="143"/>
      <c r="R1" s="144"/>
      <c r="S1" s="140" t="s">
        <v>12</v>
      </c>
      <c r="T1" s="131" t="s">
        <v>7</v>
      </c>
      <c r="U1" s="132"/>
      <c r="V1" s="133"/>
    </row>
    <row r="2" spans="1:22" ht="24.75" customHeight="1" x14ac:dyDescent="0.2">
      <c r="A2" s="136"/>
      <c r="B2" s="137"/>
      <c r="C2" s="139"/>
      <c r="D2" s="139"/>
      <c r="E2" s="139"/>
      <c r="F2" s="141"/>
      <c r="G2" s="145"/>
      <c r="H2" s="130"/>
      <c r="I2" s="130"/>
      <c r="J2" s="141"/>
      <c r="K2" s="4" t="s">
        <v>13</v>
      </c>
      <c r="L2" s="5" t="s">
        <v>14</v>
      </c>
      <c r="M2" s="5" t="s">
        <v>15</v>
      </c>
      <c r="N2" s="5" t="s">
        <v>16</v>
      </c>
      <c r="O2" s="4" t="s">
        <v>13</v>
      </c>
      <c r="P2" s="5" t="s">
        <v>14</v>
      </c>
      <c r="Q2" s="5" t="s">
        <v>15</v>
      </c>
      <c r="R2" s="5" t="s">
        <v>16</v>
      </c>
      <c r="S2" s="141"/>
      <c r="T2" s="4" t="s">
        <v>8</v>
      </c>
      <c r="U2" s="6" t="s">
        <v>9</v>
      </c>
      <c r="V2" s="7" t="s">
        <v>10</v>
      </c>
    </row>
    <row r="3" spans="1:22" x14ac:dyDescent="0.2">
      <c r="A3" s="8" t="s">
        <v>38</v>
      </c>
      <c r="B3" s="9">
        <v>10</v>
      </c>
      <c r="C3" s="10" t="s">
        <v>28</v>
      </c>
      <c r="D3" s="11" t="s">
        <v>40</v>
      </c>
      <c r="E3" s="12" t="s">
        <v>179</v>
      </c>
      <c r="F3" s="13">
        <v>4</v>
      </c>
      <c r="G3" s="73">
        <v>80.8</v>
      </c>
      <c r="H3" s="74">
        <v>25331</v>
      </c>
      <c r="I3" s="74">
        <v>42443</v>
      </c>
      <c r="J3" s="69" t="s">
        <v>261</v>
      </c>
      <c r="K3" s="71">
        <v>4697.3999999999996</v>
      </c>
      <c r="L3" s="71">
        <v>4697.3999999999996</v>
      </c>
      <c r="M3" s="71">
        <v>0</v>
      </c>
      <c r="N3" s="71">
        <f>K3-(L3+M3)</f>
        <v>0</v>
      </c>
      <c r="O3" s="71">
        <v>13886.83</v>
      </c>
      <c r="P3" s="71">
        <v>5718.57</v>
      </c>
      <c r="Q3" s="71">
        <v>490.11</v>
      </c>
      <c r="R3" s="71">
        <f>O3-(P3+Q3)</f>
        <v>7678.1500000000005</v>
      </c>
      <c r="S3" s="66" t="s">
        <v>177</v>
      </c>
      <c r="T3" s="67">
        <f>U3+V3</f>
        <v>25.8</v>
      </c>
      <c r="U3" s="75">
        <v>25.8</v>
      </c>
      <c r="V3" s="68">
        <v>0</v>
      </c>
    </row>
    <row r="4" spans="1:22" ht="13.8" thickBot="1" x14ac:dyDescent="0.25">
      <c r="A4" s="42" t="s">
        <v>38</v>
      </c>
      <c r="B4" s="43">
        <v>11</v>
      </c>
      <c r="C4" s="44" t="s">
        <v>253</v>
      </c>
      <c r="D4" s="44" t="s">
        <v>254</v>
      </c>
      <c r="E4" s="44" t="s">
        <v>255</v>
      </c>
      <c r="F4" s="45">
        <v>4.9000000000000004</v>
      </c>
      <c r="G4" s="76">
        <v>170</v>
      </c>
      <c r="H4" s="77">
        <v>42359</v>
      </c>
      <c r="I4" s="78">
        <v>44386</v>
      </c>
      <c r="J4" s="79" t="s">
        <v>256</v>
      </c>
      <c r="K4" s="80">
        <v>14661.51</v>
      </c>
      <c r="L4" s="80">
        <v>12793.76</v>
      </c>
      <c r="M4" s="80">
        <v>0</v>
      </c>
      <c r="N4" s="80">
        <v>1867.75</v>
      </c>
      <c r="O4" s="80">
        <v>20816.39</v>
      </c>
      <c r="P4" s="80">
        <v>20354.900000000001</v>
      </c>
      <c r="Q4" s="80">
        <v>461.49</v>
      </c>
      <c r="R4" s="80">
        <v>0</v>
      </c>
      <c r="S4" s="80">
        <v>218.1</v>
      </c>
      <c r="T4" s="81">
        <v>18.3</v>
      </c>
      <c r="U4" s="81">
        <v>17.7</v>
      </c>
      <c r="V4" s="82">
        <v>0.6</v>
      </c>
    </row>
    <row r="13" spans="1:22" x14ac:dyDescent="0.2">
      <c r="J13" s="35"/>
    </row>
    <row r="14" spans="1:22" x14ac:dyDescent="0.2">
      <c r="J14" s="36"/>
    </row>
  </sheetData>
  <mergeCells count="13">
    <mergeCell ref="G1:G2"/>
    <mergeCell ref="A1:B2"/>
    <mergeCell ref="C1:C2"/>
    <mergeCell ref="D1:D2"/>
    <mergeCell ref="E1:E2"/>
    <mergeCell ref="F1:F2"/>
    <mergeCell ref="T1:V1"/>
    <mergeCell ref="H1:H2"/>
    <mergeCell ref="I1:I2"/>
    <mergeCell ref="J1:J2"/>
    <mergeCell ref="K1:N1"/>
    <mergeCell ref="O1:R1"/>
    <mergeCell ref="S1:S2"/>
  </mergeCells>
  <phoneticPr fontId="2"/>
  <pageMargins left="0.70866141732283472" right="0.70866141732283472" top="0.74803149606299213" bottom="0.74803149606299213" header="0.31496062992125984" footer="0.31496062992125984"/>
  <pageSetup paperSize="9" scale="62" orientation="landscape" r:id="rId1"/>
  <headerFooter>
    <oddHeader>&amp;L区市町施行／事業地区（区部）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26"/>
  <sheetViews>
    <sheetView tabSelected="1" showRuler="0" zoomScaleNormal="100" zoomScaleSheetLayoutView="115" workbookViewId="0">
      <selection activeCell="Q18" sqref="Q18"/>
    </sheetView>
  </sheetViews>
  <sheetFormatPr defaultColWidth="8.88671875" defaultRowHeight="13.2" x14ac:dyDescent="0.2"/>
  <cols>
    <col min="1" max="1" width="5.109375" style="3" bestFit="1" customWidth="1"/>
    <col min="2" max="2" width="3.6640625" style="3" bestFit="1" customWidth="1"/>
    <col min="3" max="3" width="14.109375" style="3" customWidth="1"/>
    <col min="4" max="4" width="25" style="3" bestFit="1" customWidth="1"/>
    <col min="5" max="5" width="22.33203125" style="3" customWidth="1"/>
    <col min="6" max="7" width="9.109375" style="3" bestFit="1" customWidth="1"/>
    <col min="8" max="8" width="9.88671875" style="3" bestFit="1" customWidth="1"/>
    <col min="9" max="10" width="8.88671875" style="3" customWidth="1"/>
    <col min="11" max="11" width="11" style="3" bestFit="1" customWidth="1"/>
    <col min="12" max="12" width="9.88671875" style="3" bestFit="1" customWidth="1"/>
    <col min="13" max="13" width="9.109375" style="3" bestFit="1" customWidth="1"/>
    <col min="14" max="14" width="9.88671875" style="3" bestFit="1" customWidth="1"/>
    <col min="15" max="16" width="11" style="3" bestFit="1" customWidth="1"/>
    <col min="17" max="18" width="9.88671875" style="3" bestFit="1" customWidth="1"/>
    <col min="19" max="22" width="9.109375" style="3" bestFit="1" customWidth="1"/>
    <col min="23" max="16384" width="8.88671875" style="3"/>
  </cols>
  <sheetData>
    <row r="1" spans="1:22" ht="24.75" customHeight="1" x14ac:dyDescent="0.2">
      <c r="A1" s="134" t="s">
        <v>0</v>
      </c>
      <c r="B1" s="135"/>
      <c r="C1" s="138" t="s">
        <v>32</v>
      </c>
      <c r="D1" s="138" t="s">
        <v>1</v>
      </c>
      <c r="E1" s="138" t="s">
        <v>31</v>
      </c>
      <c r="F1" s="140" t="s">
        <v>2</v>
      </c>
      <c r="G1" s="140" t="s">
        <v>3</v>
      </c>
      <c r="H1" s="129" t="s">
        <v>211</v>
      </c>
      <c r="I1" s="129" t="s">
        <v>5</v>
      </c>
      <c r="J1" s="140" t="s">
        <v>219</v>
      </c>
      <c r="K1" s="142" t="s">
        <v>11</v>
      </c>
      <c r="L1" s="143"/>
      <c r="M1" s="143"/>
      <c r="N1" s="144"/>
      <c r="O1" s="142" t="s">
        <v>181</v>
      </c>
      <c r="P1" s="143"/>
      <c r="Q1" s="143"/>
      <c r="R1" s="144"/>
      <c r="S1" s="140" t="s">
        <v>12</v>
      </c>
      <c r="T1" s="131" t="s">
        <v>7</v>
      </c>
      <c r="U1" s="132"/>
      <c r="V1" s="133"/>
    </row>
    <row r="2" spans="1:22" ht="24.75" customHeight="1" x14ac:dyDescent="0.2">
      <c r="A2" s="136"/>
      <c r="B2" s="137"/>
      <c r="C2" s="139"/>
      <c r="D2" s="139"/>
      <c r="E2" s="139"/>
      <c r="F2" s="141"/>
      <c r="G2" s="141"/>
      <c r="H2" s="130"/>
      <c r="I2" s="130"/>
      <c r="J2" s="141"/>
      <c r="K2" s="4" t="s">
        <v>13</v>
      </c>
      <c r="L2" s="5" t="s">
        <v>14</v>
      </c>
      <c r="M2" s="5" t="s">
        <v>15</v>
      </c>
      <c r="N2" s="5" t="s">
        <v>16</v>
      </c>
      <c r="O2" s="4" t="s">
        <v>13</v>
      </c>
      <c r="P2" s="5" t="s">
        <v>14</v>
      </c>
      <c r="Q2" s="5" t="s">
        <v>15</v>
      </c>
      <c r="R2" s="5" t="s">
        <v>16</v>
      </c>
      <c r="S2" s="141"/>
      <c r="T2" s="4" t="s">
        <v>8</v>
      </c>
      <c r="U2" s="6" t="s">
        <v>9</v>
      </c>
      <c r="V2" s="7" t="s">
        <v>10</v>
      </c>
    </row>
    <row r="3" spans="1:22" x14ac:dyDescent="0.2">
      <c r="A3" s="8" t="s">
        <v>124</v>
      </c>
      <c r="B3" s="9">
        <v>8</v>
      </c>
      <c r="C3" s="20" t="s">
        <v>107</v>
      </c>
      <c r="D3" s="11" t="s">
        <v>77</v>
      </c>
      <c r="E3" s="12" t="s">
        <v>180</v>
      </c>
      <c r="F3" s="13">
        <v>29.7</v>
      </c>
      <c r="G3" s="1">
        <v>280.10000000000002</v>
      </c>
      <c r="H3" s="2">
        <v>31433</v>
      </c>
      <c r="I3" s="2">
        <v>31882</v>
      </c>
      <c r="J3" s="5" t="s">
        <v>239</v>
      </c>
      <c r="K3" s="48">
        <v>38855.120000000003</v>
      </c>
      <c r="L3" s="48">
        <v>33785</v>
      </c>
      <c r="M3" s="48">
        <v>3111</v>
      </c>
      <c r="N3" s="48">
        <v>1959.12</v>
      </c>
      <c r="O3" s="48">
        <v>81928.11</v>
      </c>
      <c r="P3" s="48">
        <v>72819.67</v>
      </c>
      <c r="Q3" s="48">
        <v>9108.44</v>
      </c>
      <c r="R3" s="48">
        <f>O3-(P3+Q3)</f>
        <v>0</v>
      </c>
      <c r="S3" s="48" t="s">
        <v>177</v>
      </c>
      <c r="T3" s="14">
        <f>U3+V3</f>
        <v>16.7</v>
      </c>
      <c r="U3" s="37">
        <v>16.7</v>
      </c>
      <c r="V3" s="19">
        <v>0</v>
      </c>
    </row>
    <row r="4" spans="1:22" x14ac:dyDescent="0.2">
      <c r="A4" s="8" t="s">
        <v>124</v>
      </c>
      <c r="B4" s="9">
        <v>10</v>
      </c>
      <c r="C4" s="20" t="s">
        <v>107</v>
      </c>
      <c r="D4" s="11" t="s">
        <v>84</v>
      </c>
      <c r="E4" s="12" t="s">
        <v>182</v>
      </c>
      <c r="F4" s="13">
        <v>18.399999999999999</v>
      </c>
      <c r="G4" s="1" t="s">
        <v>246</v>
      </c>
      <c r="H4" s="2">
        <v>33962</v>
      </c>
      <c r="I4" s="2">
        <v>34165</v>
      </c>
      <c r="J4" s="5" t="s">
        <v>238</v>
      </c>
      <c r="K4" s="48">
        <v>14655.93</v>
      </c>
      <c r="L4" s="48">
        <v>9339.44</v>
      </c>
      <c r="M4" s="48">
        <v>0</v>
      </c>
      <c r="N4" s="48">
        <f t="shared" ref="N4:N20" si="0">K4-(L4+M4)</f>
        <v>5316.49</v>
      </c>
      <c r="O4" s="48">
        <v>44974.22</v>
      </c>
      <c r="P4" s="48">
        <v>37243.29</v>
      </c>
      <c r="Q4" s="48">
        <v>5980.71</v>
      </c>
      <c r="R4" s="48">
        <f t="shared" ref="R4:R20" si="1">O4-(P4+Q4)</f>
        <v>1750.2200000000012</v>
      </c>
      <c r="S4" s="48" t="s">
        <v>177</v>
      </c>
      <c r="T4" s="14">
        <f t="shared" ref="T4:T20" si="2">U4+V4</f>
        <v>17.89</v>
      </c>
      <c r="U4" s="37">
        <v>17.89</v>
      </c>
      <c r="V4" s="19">
        <v>0</v>
      </c>
    </row>
    <row r="5" spans="1:22" x14ac:dyDescent="0.2">
      <c r="A5" s="8" t="s">
        <v>124</v>
      </c>
      <c r="B5" s="9">
        <v>11</v>
      </c>
      <c r="C5" s="20" t="s">
        <v>107</v>
      </c>
      <c r="D5" s="11" t="s">
        <v>85</v>
      </c>
      <c r="E5" s="12" t="s">
        <v>183</v>
      </c>
      <c r="F5" s="13">
        <v>55</v>
      </c>
      <c r="G5" s="1">
        <v>340.6</v>
      </c>
      <c r="H5" s="2">
        <v>34305</v>
      </c>
      <c r="I5" s="2">
        <v>34576</v>
      </c>
      <c r="J5" s="72" t="s">
        <v>262</v>
      </c>
      <c r="K5" s="48">
        <v>81724.539999999994</v>
      </c>
      <c r="L5" s="48">
        <v>35421.94</v>
      </c>
      <c r="M5" s="48">
        <v>0</v>
      </c>
      <c r="N5" s="48">
        <f t="shared" si="0"/>
        <v>46302.599999999991</v>
      </c>
      <c r="O5" s="48">
        <v>160761</v>
      </c>
      <c r="P5" s="48">
        <v>105275</v>
      </c>
      <c r="Q5" s="48">
        <v>24605</v>
      </c>
      <c r="R5" s="48">
        <f t="shared" si="1"/>
        <v>30881</v>
      </c>
      <c r="S5" s="48">
        <v>30184</v>
      </c>
      <c r="T5" s="14">
        <f t="shared" si="2"/>
        <v>23.299999999999997</v>
      </c>
      <c r="U5" s="37">
        <v>16.899999999999999</v>
      </c>
      <c r="V5" s="19">
        <v>6.4</v>
      </c>
    </row>
    <row r="6" spans="1:22" x14ac:dyDescent="0.2">
      <c r="A6" s="8" t="s">
        <v>124</v>
      </c>
      <c r="B6" s="9">
        <v>12</v>
      </c>
      <c r="C6" s="20" t="s">
        <v>107</v>
      </c>
      <c r="D6" s="11" t="s">
        <v>86</v>
      </c>
      <c r="E6" s="12" t="s">
        <v>184</v>
      </c>
      <c r="F6" s="13">
        <v>54.6</v>
      </c>
      <c r="G6" s="1">
        <v>700.6</v>
      </c>
      <c r="H6" s="2">
        <v>35829</v>
      </c>
      <c r="I6" s="2">
        <v>36249</v>
      </c>
      <c r="J6" s="5" t="s">
        <v>240</v>
      </c>
      <c r="K6" s="48">
        <v>70352.56</v>
      </c>
      <c r="L6" s="48">
        <v>33979.32</v>
      </c>
      <c r="M6" s="48">
        <v>4111</v>
      </c>
      <c r="N6" s="48">
        <f t="shared" si="0"/>
        <v>32262.239999999998</v>
      </c>
      <c r="O6" s="48">
        <v>151171.72</v>
      </c>
      <c r="P6" s="48">
        <v>118943.28</v>
      </c>
      <c r="Q6" s="48">
        <v>24650</v>
      </c>
      <c r="R6" s="48">
        <f t="shared" si="1"/>
        <v>7578.4400000000023</v>
      </c>
      <c r="S6" s="48" t="s">
        <v>177</v>
      </c>
      <c r="T6" s="14">
        <f t="shared" si="2"/>
        <v>17</v>
      </c>
      <c r="U6" s="37">
        <v>17</v>
      </c>
      <c r="V6" s="19">
        <v>0</v>
      </c>
    </row>
    <row r="7" spans="1:22" x14ac:dyDescent="0.2">
      <c r="A7" s="8" t="s">
        <v>118</v>
      </c>
      <c r="B7" s="9">
        <v>2</v>
      </c>
      <c r="C7" s="20" t="s">
        <v>93</v>
      </c>
      <c r="D7" s="11" t="s">
        <v>263</v>
      </c>
      <c r="E7" s="12" t="s">
        <v>185</v>
      </c>
      <c r="F7" s="13">
        <v>16.600000000000001</v>
      </c>
      <c r="G7" s="1">
        <v>138.6</v>
      </c>
      <c r="H7" s="2">
        <v>21927</v>
      </c>
      <c r="I7" s="2">
        <v>23443</v>
      </c>
      <c r="J7" s="5" t="s">
        <v>264</v>
      </c>
      <c r="K7" s="48">
        <v>18625.759999999998</v>
      </c>
      <c r="L7" s="48">
        <v>17001.2</v>
      </c>
      <c r="M7" s="48">
        <v>1624.56</v>
      </c>
      <c r="N7" s="48">
        <f t="shared" si="0"/>
        <v>0</v>
      </c>
      <c r="O7" s="48">
        <v>59529.45</v>
      </c>
      <c r="P7" s="48">
        <v>54529.41</v>
      </c>
      <c r="Q7" s="48">
        <v>5000.04</v>
      </c>
      <c r="R7" s="48">
        <f t="shared" si="1"/>
        <v>0</v>
      </c>
      <c r="S7" s="48">
        <v>3666</v>
      </c>
      <c r="T7" s="14">
        <v>30.2</v>
      </c>
      <c r="U7" s="37">
        <v>27.7</v>
      </c>
      <c r="V7" s="19">
        <v>2.5</v>
      </c>
    </row>
    <row r="8" spans="1:22" x14ac:dyDescent="0.2">
      <c r="A8" s="8" t="s">
        <v>126</v>
      </c>
      <c r="B8" s="9">
        <v>1</v>
      </c>
      <c r="C8" s="20" t="s">
        <v>92</v>
      </c>
      <c r="D8" s="11" t="s">
        <v>87</v>
      </c>
      <c r="E8" s="12" t="s">
        <v>186</v>
      </c>
      <c r="F8" s="13">
        <v>11</v>
      </c>
      <c r="G8" s="1">
        <v>133.1</v>
      </c>
      <c r="H8" s="2">
        <v>34817</v>
      </c>
      <c r="I8" s="2">
        <v>36557</v>
      </c>
      <c r="J8" s="5" t="s">
        <v>237</v>
      </c>
      <c r="K8" s="48">
        <v>11147.27</v>
      </c>
      <c r="L8" s="48">
        <v>11081.57</v>
      </c>
      <c r="M8" s="48">
        <v>0</v>
      </c>
      <c r="N8" s="48">
        <f t="shared" si="0"/>
        <v>65.700000000000728</v>
      </c>
      <c r="O8" s="48">
        <v>38024.61</v>
      </c>
      <c r="P8" s="48">
        <v>34282.89</v>
      </c>
      <c r="Q8" s="48">
        <v>3741.72</v>
      </c>
      <c r="R8" s="48">
        <f t="shared" si="1"/>
        <v>0</v>
      </c>
      <c r="S8" s="48" t="s">
        <v>177</v>
      </c>
      <c r="T8" s="14">
        <f t="shared" si="2"/>
        <v>27.12</v>
      </c>
      <c r="U8" s="37">
        <v>27.12</v>
      </c>
      <c r="V8" s="19">
        <v>0</v>
      </c>
    </row>
    <row r="9" spans="1:22" x14ac:dyDescent="0.2">
      <c r="A9" s="8" t="s">
        <v>131</v>
      </c>
      <c r="B9" s="9">
        <v>6</v>
      </c>
      <c r="C9" s="20" t="s">
        <v>105</v>
      </c>
      <c r="D9" s="11" t="s">
        <v>76</v>
      </c>
      <c r="E9" s="12" t="s">
        <v>187</v>
      </c>
      <c r="F9" s="13">
        <v>87.1</v>
      </c>
      <c r="G9" s="1">
        <v>440</v>
      </c>
      <c r="H9" s="2">
        <v>31363</v>
      </c>
      <c r="I9" s="2">
        <v>31649</v>
      </c>
      <c r="J9" s="5" t="s">
        <v>241</v>
      </c>
      <c r="K9" s="48">
        <v>106478.42</v>
      </c>
      <c r="L9" s="48">
        <v>85289.66</v>
      </c>
      <c r="M9" s="48">
        <v>2488.81</v>
      </c>
      <c r="N9" s="48">
        <f t="shared" si="0"/>
        <v>18699.949999999997</v>
      </c>
      <c r="O9" s="48">
        <v>263610.5</v>
      </c>
      <c r="P9" s="48">
        <v>220607.97</v>
      </c>
      <c r="Q9" s="48">
        <v>35156.85</v>
      </c>
      <c r="R9" s="48">
        <f t="shared" si="1"/>
        <v>7845.679999999993</v>
      </c>
      <c r="S9" s="48">
        <v>42373.62</v>
      </c>
      <c r="T9" s="14">
        <f t="shared" si="2"/>
        <v>26.09</v>
      </c>
      <c r="U9" s="37">
        <v>20.54</v>
      </c>
      <c r="V9" s="19">
        <v>5.55</v>
      </c>
    </row>
    <row r="10" spans="1:22" x14ac:dyDescent="0.2">
      <c r="A10" s="8" t="s">
        <v>131</v>
      </c>
      <c r="B10" s="9">
        <v>7</v>
      </c>
      <c r="C10" s="20" t="s">
        <v>105</v>
      </c>
      <c r="D10" s="11" t="s">
        <v>79</v>
      </c>
      <c r="E10" s="12" t="s">
        <v>188</v>
      </c>
      <c r="F10" s="13">
        <v>46.4</v>
      </c>
      <c r="G10" s="1">
        <v>255.8</v>
      </c>
      <c r="H10" s="2">
        <v>23900</v>
      </c>
      <c r="I10" s="2">
        <v>33379</v>
      </c>
      <c r="J10" s="5" t="s">
        <v>242</v>
      </c>
      <c r="K10" s="48">
        <v>63550.27</v>
      </c>
      <c r="L10" s="48">
        <v>40249.85</v>
      </c>
      <c r="M10" s="48">
        <v>383.86</v>
      </c>
      <c r="N10" s="48">
        <f t="shared" si="0"/>
        <v>22916.559999999998</v>
      </c>
      <c r="O10" s="48">
        <v>139391</v>
      </c>
      <c r="P10" s="48">
        <v>118783</v>
      </c>
      <c r="Q10" s="48">
        <v>17105</v>
      </c>
      <c r="R10" s="48">
        <f t="shared" si="1"/>
        <v>3503</v>
      </c>
      <c r="S10" s="48">
        <v>29370</v>
      </c>
      <c r="T10" s="14">
        <f t="shared" si="2"/>
        <v>26.270000000000003</v>
      </c>
      <c r="U10" s="37">
        <v>18.940000000000001</v>
      </c>
      <c r="V10" s="19">
        <v>7.33</v>
      </c>
    </row>
    <row r="11" spans="1:22" x14ac:dyDescent="0.2">
      <c r="A11" s="8" t="s">
        <v>131</v>
      </c>
      <c r="B11" s="9">
        <v>8</v>
      </c>
      <c r="C11" s="20" t="s">
        <v>105</v>
      </c>
      <c r="D11" s="11" t="s">
        <v>80</v>
      </c>
      <c r="E11" s="12" t="s">
        <v>189</v>
      </c>
      <c r="F11" s="13">
        <v>34.5</v>
      </c>
      <c r="G11" s="1">
        <v>166.6</v>
      </c>
      <c r="H11" s="2">
        <v>33471</v>
      </c>
      <c r="I11" s="2">
        <v>33865</v>
      </c>
      <c r="J11" s="5" t="s">
        <v>243</v>
      </c>
      <c r="K11" s="48">
        <v>40610.980000000003</v>
      </c>
      <c r="L11" s="48">
        <v>31721.42</v>
      </c>
      <c r="M11" s="48">
        <v>524.85</v>
      </c>
      <c r="N11" s="48">
        <f t="shared" si="0"/>
        <v>8364.7100000000064</v>
      </c>
      <c r="O11" s="48">
        <v>102948.73</v>
      </c>
      <c r="P11" s="48">
        <v>75081.81</v>
      </c>
      <c r="Q11" s="48">
        <v>24246.639999999999</v>
      </c>
      <c r="R11" s="48">
        <f t="shared" si="1"/>
        <v>3620.2799999999988</v>
      </c>
      <c r="S11" s="48">
        <v>24040</v>
      </c>
      <c r="T11" s="14">
        <f t="shared" si="2"/>
        <v>28.42</v>
      </c>
      <c r="U11" s="37">
        <v>20.51</v>
      </c>
      <c r="V11" s="19">
        <v>7.91</v>
      </c>
    </row>
    <row r="12" spans="1:22" x14ac:dyDescent="0.2">
      <c r="A12" s="8" t="s">
        <v>131</v>
      </c>
      <c r="B12" s="9">
        <v>9</v>
      </c>
      <c r="C12" s="20" t="s">
        <v>105</v>
      </c>
      <c r="D12" s="60" t="s">
        <v>81</v>
      </c>
      <c r="E12" s="61" t="s">
        <v>190</v>
      </c>
      <c r="F12" s="62">
        <v>91.4</v>
      </c>
      <c r="G12" s="63">
        <v>408</v>
      </c>
      <c r="H12" s="64">
        <v>33213</v>
      </c>
      <c r="I12" s="64">
        <v>33947</v>
      </c>
      <c r="J12" s="65" t="s">
        <v>241</v>
      </c>
      <c r="K12" s="66">
        <v>88444.15</v>
      </c>
      <c r="L12" s="66">
        <v>66210.53</v>
      </c>
      <c r="M12" s="66">
        <v>1215.31</v>
      </c>
      <c r="N12" s="66">
        <f t="shared" si="0"/>
        <v>21018.309999999998</v>
      </c>
      <c r="O12" s="66">
        <v>287269.32</v>
      </c>
      <c r="P12" s="66">
        <v>249289.76</v>
      </c>
      <c r="Q12" s="48">
        <v>29140.65</v>
      </c>
      <c r="R12" s="48">
        <f t="shared" si="1"/>
        <v>8838.9099999999744</v>
      </c>
      <c r="S12" s="48">
        <v>28300</v>
      </c>
      <c r="T12" s="14">
        <f t="shared" si="2"/>
        <v>27.5</v>
      </c>
      <c r="U12" s="37">
        <v>24.07</v>
      </c>
      <c r="V12" s="19">
        <v>3.43</v>
      </c>
    </row>
    <row r="13" spans="1:22" x14ac:dyDescent="0.2">
      <c r="A13" s="8" t="s">
        <v>110</v>
      </c>
      <c r="B13" s="9">
        <v>1</v>
      </c>
      <c r="C13" s="20" t="s">
        <v>100</v>
      </c>
      <c r="D13" s="60" t="s">
        <v>88</v>
      </c>
      <c r="E13" s="61" t="s">
        <v>192</v>
      </c>
      <c r="F13" s="62">
        <v>30.9</v>
      </c>
      <c r="G13" s="63">
        <v>168.3</v>
      </c>
      <c r="H13" s="64">
        <v>36657</v>
      </c>
      <c r="I13" s="64">
        <v>36913</v>
      </c>
      <c r="J13" s="65" t="s">
        <v>244</v>
      </c>
      <c r="K13" s="66">
        <v>32617.78</v>
      </c>
      <c r="L13" s="66">
        <v>26392.5</v>
      </c>
      <c r="M13" s="66">
        <v>1812.92</v>
      </c>
      <c r="N13" s="66">
        <f t="shared" si="0"/>
        <v>4412.3600000000006</v>
      </c>
      <c r="O13" s="66">
        <v>78276.45</v>
      </c>
      <c r="P13" s="66">
        <v>63826.43</v>
      </c>
      <c r="Q13" s="48">
        <v>12000</v>
      </c>
      <c r="R13" s="48">
        <f t="shared" si="1"/>
        <v>2450.0200000000041</v>
      </c>
      <c r="S13" s="48">
        <v>13000</v>
      </c>
      <c r="T13" s="14">
        <f t="shared" si="2"/>
        <v>21.240000000000002</v>
      </c>
      <c r="U13" s="37">
        <v>16.53</v>
      </c>
      <c r="V13" s="19">
        <v>4.71</v>
      </c>
    </row>
    <row r="14" spans="1:22" x14ac:dyDescent="0.2">
      <c r="A14" s="8" t="s">
        <v>127</v>
      </c>
      <c r="B14" s="9">
        <v>2</v>
      </c>
      <c r="C14" s="20" t="s">
        <v>91</v>
      </c>
      <c r="D14" s="60" t="s">
        <v>78</v>
      </c>
      <c r="E14" s="61" t="s">
        <v>193</v>
      </c>
      <c r="F14" s="62">
        <v>25.3</v>
      </c>
      <c r="G14" s="63">
        <v>213.4</v>
      </c>
      <c r="H14" s="64">
        <v>32465</v>
      </c>
      <c r="I14" s="64">
        <v>32846</v>
      </c>
      <c r="J14" s="65" t="s">
        <v>241</v>
      </c>
      <c r="K14" s="66">
        <v>35937.64</v>
      </c>
      <c r="L14" s="66">
        <v>12919.31</v>
      </c>
      <c r="M14" s="66">
        <v>0</v>
      </c>
      <c r="N14" s="66">
        <f t="shared" si="0"/>
        <v>23018.33</v>
      </c>
      <c r="O14" s="66">
        <v>87727.35</v>
      </c>
      <c r="P14" s="66">
        <v>70055.02</v>
      </c>
      <c r="Q14" s="48">
        <v>7596.15</v>
      </c>
      <c r="R14" s="48">
        <f t="shared" si="1"/>
        <v>10076.180000000008</v>
      </c>
      <c r="S14" s="48">
        <v>5000</v>
      </c>
      <c r="T14" s="14">
        <f t="shared" si="2"/>
        <v>26.189999999999998</v>
      </c>
      <c r="U14" s="37">
        <v>23.88</v>
      </c>
      <c r="V14" s="19">
        <v>2.31</v>
      </c>
    </row>
    <row r="15" spans="1:22" x14ac:dyDescent="0.2">
      <c r="A15" s="8" t="s">
        <v>127</v>
      </c>
      <c r="B15" s="9">
        <v>3</v>
      </c>
      <c r="C15" s="20" t="s">
        <v>91</v>
      </c>
      <c r="D15" s="60" t="s">
        <v>82</v>
      </c>
      <c r="E15" s="61" t="s">
        <v>194</v>
      </c>
      <c r="F15" s="62">
        <v>16.8</v>
      </c>
      <c r="G15" s="63">
        <v>278.3</v>
      </c>
      <c r="H15" s="64">
        <v>33490</v>
      </c>
      <c r="I15" s="64">
        <v>33996</v>
      </c>
      <c r="J15" s="65" t="s">
        <v>237</v>
      </c>
      <c r="K15" s="66">
        <v>32639.360000000001</v>
      </c>
      <c r="L15" s="66">
        <v>19305.310000000001</v>
      </c>
      <c r="M15" s="66">
        <v>720.75</v>
      </c>
      <c r="N15" s="66">
        <f t="shared" si="0"/>
        <v>12613.3</v>
      </c>
      <c r="O15" s="66">
        <v>63791.94</v>
      </c>
      <c r="P15" s="66">
        <v>51098.74</v>
      </c>
      <c r="Q15" s="48">
        <v>5050.5</v>
      </c>
      <c r="R15" s="48">
        <f t="shared" si="1"/>
        <v>7642.7000000000044</v>
      </c>
      <c r="S15" s="48" t="s">
        <v>177</v>
      </c>
      <c r="T15" s="14">
        <f t="shared" si="2"/>
        <v>23.08</v>
      </c>
      <c r="U15" s="37">
        <v>23.08</v>
      </c>
      <c r="V15" s="19">
        <v>0</v>
      </c>
    </row>
    <row r="16" spans="1:22" x14ac:dyDescent="0.2">
      <c r="A16" s="8" t="s">
        <v>127</v>
      </c>
      <c r="B16" s="9">
        <v>4</v>
      </c>
      <c r="C16" s="20" t="s">
        <v>91</v>
      </c>
      <c r="D16" s="60" t="s">
        <v>83</v>
      </c>
      <c r="E16" s="61" t="s">
        <v>195</v>
      </c>
      <c r="F16" s="62">
        <v>12.2</v>
      </c>
      <c r="G16" s="63">
        <v>164.1</v>
      </c>
      <c r="H16" s="64">
        <v>33490</v>
      </c>
      <c r="I16" s="64">
        <v>33996</v>
      </c>
      <c r="J16" s="65" t="s">
        <v>241</v>
      </c>
      <c r="K16" s="66">
        <v>20020.650000000001</v>
      </c>
      <c r="L16" s="66">
        <v>12000.24</v>
      </c>
      <c r="M16" s="66">
        <v>0</v>
      </c>
      <c r="N16" s="66">
        <f t="shared" si="0"/>
        <v>8020.4100000000017</v>
      </c>
      <c r="O16" s="66">
        <v>45607.68</v>
      </c>
      <c r="P16" s="66">
        <v>34484.18</v>
      </c>
      <c r="Q16" s="48">
        <v>3797.18</v>
      </c>
      <c r="R16" s="48">
        <f t="shared" si="1"/>
        <v>7326.32</v>
      </c>
      <c r="S16" s="48" t="s">
        <v>177</v>
      </c>
      <c r="T16" s="14">
        <f t="shared" si="2"/>
        <v>25.21</v>
      </c>
      <c r="U16" s="37">
        <v>25.21</v>
      </c>
      <c r="V16" s="19">
        <v>0</v>
      </c>
    </row>
    <row r="17" spans="1:23" x14ac:dyDescent="0.2">
      <c r="A17" s="8" t="s">
        <v>127</v>
      </c>
      <c r="B17" s="9">
        <v>5</v>
      </c>
      <c r="C17" s="20" t="s">
        <v>91</v>
      </c>
      <c r="D17" s="60" t="s">
        <v>103</v>
      </c>
      <c r="E17" s="61" t="s">
        <v>196</v>
      </c>
      <c r="F17" s="62">
        <v>10.6</v>
      </c>
      <c r="G17" s="63">
        <v>176.4</v>
      </c>
      <c r="H17" s="64">
        <v>33490</v>
      </c>
      <c r="I17" s="64">
        <v>34186</v>
      </c>
      <c r="J17" s="65" t="s">
        <v>244</v>
      </c>
      <c r="K17" s="66">
        <v>14103.39</v>
      </c>
      <c r="L17" s="66">
        <v>5618.25</v>
      </c>
      <c r="M17" s="66">
        <v>112.83</v>
      </c>
      <c r="N17" s="66">
        <f t="shared" si="0"/>
        <v>8372.31</v>
      </c>
      <c r="O17" s="66">
        <v>36839</v>
      </c>
      <c r="P17" s="66">
        <v>27437</v>
      </c>
      <c r="Q17" s="48">
        <v>3600</v>
      </c>
      <c r="R17" s="48">
        <f t="shared" si="1"/>
        <v>5802</v>
      </c>
      <c r="S17" s="48" t="s">
        <v>177</v>
      </c>
      <c r="T17" s="14">
        <f t="shared" si="2"/>
        <v>24.7</v>
      </c>
      <c r="U17" s="37">
        <v>24.7</v>
      </c>
      <c r="V17" s="19">
        <v>0</v>
      </c>
    </row>
    <row r="18" spans="1:23" x14ac:dyDescent="0.2">
      <c r="A18" s="8" t="s">
        <v>128</v>
      </c>
      <c r="B18" s="9">
        <v>5</v>
      </c>
      <c r="C18" s="20" t="s">
        <v>106</v>
      </c>
      <c r="D18" s="60" t="s">
        <v>89</v>
      </c>
      <c r="E18" s="61" t="s">
        <v>197</v>
      </c>
      <c r="F18" s="62">
        <v>42.4</v>
      </c>
      <c r="G18" s="146">
        <v>436</v>
      </c>
      <c r="H18" s="64">
        <v>35874</v>
      </c>
      <c r="I18" s="64">
        <v>37727</v>
      </c>
      <c r="J18" s="65" t="s">
        <v>245</v>
      </c>
      <c r="K18" s="66">
        <v>69119.09</v>
      </c>
      <c r="L18" s="66">
        <v>69119.09</v>
      </c>
      <c r="M18" s="66">
        <v>0</v>
      </c>
      <c r="N18" s="66">
        <f t="shared" si="0"/>
        <v>0</v>
      </c>
      <c r="O18" s="66">
        <v>145286.48000000001</v>
      </c>
      <c r="P18" s="66">
        <v>125296.36</v>
      </c>
      <c r="Q18" s="48">
        <v>16567.12</v>
      </c>
      <c r="R18" s="48">
        <f t="shared" si="1"/>
        <v>3423</v>
      </c>
      <c r="S18" s="48">
        <v>1000</v>
      </c>
      <c r="T18" s="14">
        <f t="shared" si="2"/>
        <v>21.75</v>
      </c>
      <c r="U18" s="37">
        <v>21.47</v>
      </c>
      <c r="V18" s="19">
        <v>0.28000000000000003</v>
      </c>
    </row>
    <row r="19" spans="1:23" x14ac:dyDescent="0.2">
      <c r="A19" s="8" t="s">
        <v>129</v>
      </c>
      <c r="B19" s="9">
        <v>5</v>
      </c>
      <c r="C19" s="20" t="s">
        <v>109</v>
      </c>
      <c r="D19" s="60" t="s">
        <v>90</v>
      </c>
      <c r="E19" s="61" t="s">
        <v>198</v>
      </c>
      <c r="F19" s="62">
        <v>19.5</v>
      </c>
      <c r="G19" s="63">
        <v>71.099999999999994</v>
      </c>
      <c r="H19" s="64">
        <v>42083</v>
      </c>
      <c r="I19" s="64">
        <v>42436</v>
      </c>
      <c r="J19" s="65" t="s">
        <v>238</v>
      </c>
      <c r="K19" s="66">
        <v>14033.41</v>
      </c>
      <c r="L19" s="66">
        <v>14033.41</v>
      </c>
      <c r="M19" s="66">
        <v>0</v>
      </c>
      <c r="N19" s="66">
        <f t="shared" si="0"/>
        <v>0</v>
      </c>
      <c r="O19" s="66">
        <v>53016.62</v>
      </c>
      <c r="P19" s="66">
        <v>47015.83</v>
      </c>
      <c r="Q19" s="48">
        <v>6000.79</v>
      </c>
      <c r="R19" s="48">
        <f t="shared" si="1"/>
        <v>0</v>
      </c>
      <c r="S19" s="48">
        <v>13000</v>
      </c>
      <c r="T19" s="14">
        <f t="shared" si="2"/>
        <v>28.8</v>
      </c>
      <c r="U19" s="37">
        <v>21.6</v>
      </c>
      <c r="V19" s="19">
        <v>7.2</v>
      </c>
    </row>
    <row r="20" spans="1:23" ht="14.25" customHeight="1" x14ac:dyDescent="0.2">
      <c r="A20" s="10" t="s">
        <v>130</v>
      </c>
      <c r="B20" s="10">
        <v>2</v>
      </c>
      <c r="C20" s="20" t="s">
        <v>119</v>
      </c>
      <c r="D20" s="60" t="s">
        <v>204</v>
      </c>
      <c r="E20" s="61" t="s">
        <v>209</v>
      </c>
      <c r="F20" s="62">
        <v>27.4</v>
      </c>
      <c r="G20" s="147">
        <v>199</v>
      </c>
      <c r="H20" s="64">
        <v>34575</v>
      </c>
      <c r="I20" s="64">
        <v>35130</v>
      </c>
      <c r="J20" s="69" t="s">
        <v>256</v>
      </c>
      <c r="K20" s="66">
        <v>24933.58</v>
      </c>
      <c r="L20" s="66">
        <v>24923.58</v>
      </c>
      <c r="M20" s="66">
        <v>0</v>
      </c>
      <c r="N20" s="66">
        <f t="shared" si="0"/>
        <v>10</v>
      </c>
      <c r="O20" s="66">
        <v>77028.100000000006</v>
      </c>
      <c r="P20" s="71">
        <v>68817.490000000005</v>
      </c>
      <c r="Q20" s="56">
        <v>8210.61</v>
      </c>
      <c r="R20" s="56">
        <f t="shared" si="1"/>
        <v>0</v>
      </c>
      <c r="S20" s="48">
        <v>8267.09</v>
      </c>
      <c r="T20" s="14">
        <f t="shared" si="2"/>
        <v>24.29</v>
      </c>
      <c r="U20" s="37">
        <v>20.96</v>
      </c>
      <c r="V20" s="19">
        <v>3.33</v>
      </c>
    </row>
    <row r="21" spans="1:23" s="41" customFormat="1" ht="13.8" thickBot="1" x14ac:dyDescent="0.25">
      <c r="A21" s="34" t="s">
        <v>247</v>
      </c>
      <c r="B21" s="34">
        <v>5</v>
      </c>
      <c r="C21" s="38" t="s">
        <v>248</v>
      </c>
      <c r="D21" s="148" t="s">
        <v>249</v>
      </c>
      <c r="E21" s="148" t="s">
        <v>250</v>
      </c>
      <c r="F21" s="149">
        <v>2.6</v>
      </c>
      <c r="G21" s="150">
        <v>71.400000000000006</v>
      </c>
      <c r="H21" s="151">
        <v>43707</v>
      </c>
      <c r="I21" s="152">
        <v>43916</v>
      </c>
      <c r="J21" s="149" t="s">
        <v>251</v>
      </c>
      <c r="K21" s="153">
        <v>3757</v>
      </c>
      <c r="L21" s="153">
        <v>1847.72</v>
      </c>
      <c r="M21" s="154">
        <v>0</v>
      </c>
      <c r="N21" s="154">
        <f>797.35+1112.11</f>
        <v>1909.46</v>
      </c>
      <c r="O21" s="153">
        <v>12391.34</v>
      </c>
      <c r="P21" s="153">
        <v>10814.87</v>
      </c>
      <c r="Q21" s="54">
        <v>1245.24</v>
      </c>
      <c r="R21" s="55">
        <v>331.23</v>
      </c>
      <c r="S21" s="55" t="s">
        <v>252</v>
      </c>
      <c r="T21" s="112">
        <v>31.8</v>
      </c>
      <c r="U21" s="112">
        <v>31.8</v>
      </c>
      <c r="V21" s="39">
        <v>0</v>
      </c>
      <c r="W21" s="40"/>
    </row>
    <row r="22" spans="1:23" x14ac:dyDescent="0.2"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1:23" x14ac:dyDescent="0.2"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</row>
    <row r="24" spans="1:23" x14ac:dyDescent="0.2"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23" x14ac:dyDescent="0.2"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1:23" x14ac:dyDescent="0.2"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</sheetData>
  <mergeCells count="13">
    <mergeCell ref="A1:B2"/>
    <mergeCell ref="S1:S2"/>
    <mergeCell ref="T1:V1"/>
    <mergeCell ref="H1:H2"/>
    <mergeCell ref="I1:I2"/>
    <mergeCell ref="J1:J2"/>
    <mergeCell ref="K1:N1"/>
    <mergeCell ref="O1:R1"/>
    <mergeCell ref="G1:G2"/>
    <mergeCell ref="C1:C2"/>
    <mergeCell ref="D1:D2"/>
    <mergeCell ref="E1:E2"/>
    <mergeCell ref="F1:F2"/>
  </mergeCells>
  <phoneticPr fontId="2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&amp;L区市町施行／事業中地区（多摩部）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完了地区（区部）</vt:lpstr>
      <vt:lpstr>完了地区（多摩部）</vt:lpstr>
      <vt:lpstr>事業中地区 (区部)</vt:lpstr>
      <vt:lpstr>事業中地区（多摩部）</vt:lpstr>
      <vt:lpstr>'完了地区（多摩部）'!Print_Area</vt:lpstr>
      <vt:lpstr>'事業中地区（多摩部）'!Print_Area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中島　泉</cp:lastModifiedBy>
  <cp:lastPrinted>2020-02-28T05:15:34Z</cp:lastPrinted>
  <dcterms:created xsi:type="dcterms:W3CDTF">2017-10-10T02:38:41Z</dcterms:created>
  <dcterms:modified xsi:type="dcterms:W3CDTF">2024-03-22T04:45:28Z</dcterms:modified>
</cp:coreProperties>
</file>