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ch\Downloads\Client_GunControl\Client\"/>
    </mc:Choice>
  </mc:AlternateContent>
  <xr:revisionPtr revIDLastSave="0" documentId="8_{9E2E31D6-0809-49E1-8ECC-119795C61D64}" xr6:coauthVersionLast="40" xr6:coauthVersionMax="40" xr10:uidLastSave="{00000000-0000-0000-0000-000000000000}"/>
  <bookViews>
    <workbookView xWindow="0" yWindow="0" windowWidth="28800" windowHeight="11630" tabRatio="648" firstSheet="7" activeTab="11" xr2:uid="{00000000-000D-0000-FFFF-FFFF00000000}"/>
  </bookViews>
  <sheets>
    <sheet name="1.18" sheetId="19" r:id="rId1"/>
    <sheet name="2.18" sheetId="31" r:id="rId2"/>
    <sheet name="3.18" sheetId="32" r:id="rId3"/>
    <sheet name="4.18" sheetId="33" r:id="rId4"/>
    <sheet name="5.18" sheetId="34" r:id="rId5"/>
    <sheet name="6.18" sheetId="35" r:id="rId6"/>
    <sheet name="7.18" sheetId="36" r:id="rId7"/>
    <sheet name="8.18" sheetId="37" r:id="rId8"/>
    <sheet name="9.18" sheetId="38" r:id="rId9"/>
    <sheet name="10.18" sheetId="39" r:id="rId10"/>
    <sheet name="11.18" sheetId="40" r:id="rId11"/>
    <sheet name="12.18" sheetId="41" r:id="rId12"/>
    <sheet name="גיליון1" sheetId="42" r:id="rId13"/>
  </sheets>
  <calcPr calcId="181029"/>
</workbook>
</file>

<file path=xl/calcChain.xml><?xml version="1.0" encoding="utf-8"?>
<calcChain xmlns="http://schemas.openxmlformats.org/spreadsheetml/2006/main">
  <c r="H35" i="40" l="1"/>
  <c r="H32" i="40"/>
  <c r="H28" i="40"/>
  <c r="H26" i="40"/>
  <c r="H25" i="40"/>
  <c r="H19" i="40"/>
  <c r="H18" i="40"/>
  <c r="H17" i="40"/>
  <c r="H14" i="40"/>
  <c r="H12" i="40"/>
  <c r="H11" i="40"/>
  <c r="H7" i="40"/>
  <c r="H6" i="40"/>
  <c r="H36" i="39"/>
  <c r="H35" i="39"/>
  <c r="H29" i="39"/>
  <c r="H28" i="39"/>
  <c r="H27" i="39"/>
  <c r="H26" i="39"/>
  <c r="H23" i="39"/>
  <c r="H22" i="39"/>
  <c r="H21" i="39"/>
  <c r="H20" i="39"/>
  <c r="H19" i="39"/>
  <c r="H16" i="39"/>
  <c r="H15" i="39"/>
  <c r="H14" i="39"/>
  <c r="H13" i="39"/>
  <c r="H12" i="39"/>
  <c r="H9" i="39"/>
  <c r="N2" i="31" l="1"/>
  <c r="N2" i="32"/>
  <c r="N2" i="33"/>
  <c r="N2" i="34"/>
  <c r="N2" i="35" s="1"/>
  <c r="N2" i="36"/>
  <c r="N2" i="37" s="1"/>
  <c r="N2" i="38" s="1"/>
  <c r="H2" i="31"/>
  <c r="H2" i="32"/>
  <c r="H2" i="33"/>
  <c r="H2" i="34"/>
  <c r="H2" i="35"/>
  <c r="H2" i="36" s="1"/>
  <c r="H2" i="37" s="1"/>
  <c r="H2" i="38" s="1"/>
  <c r="B2" i="35"/>
  <c r="B2" i="33"/>
  <c r="B6" i="33" s="1"/>
  <c r="B2" i="40"/>
  <c r="B2" i="39"/>
  <c r="B2" i="38"/>
  <c r="B6" i="38"/>
  <c r="D6" i="38"/>
  <c r="B7" i="38"/>
  <c r="T7" i="38"/>
  <c r="T8" i="38" s="1"/>
  <c r="B2" i="37"/>
  <c r="B6" i="37"/>
  <c r="B2" i="36"/>
  <c r="B2" i="34"/>
  <c r="B2" i="32"/>
  <c r="B6" i="32"/>
  <c r="C6" i="32"/>
  <c r="B2" i="31"/>
  <c r="B2" i="19"/>
  <c r="B2" i="41"/>
  <c r="U6" i="31"/>
  <c r="U7" i="31"/>
  <c r="U8" i="31"/>
  <c r="U9" i="31"/>
  <c r="U10" i="31"/>
  <c r="U11" i="31"/>
  <c r="U12" i="31"/>
  <c r="U13" i="31"/>
  <c r="U14" i="31"/>
  <c r="U15" i="31"/>
  <c r="U16" i="31"/>
  <c r="U17" i="31"/>
  <c r="U18" i="31"/>
  <c r="U19" i="31"/>
  <c r="U20" i="31"/>
  <c r="U21" i="31"/>
  <c r="U22" i="31"/>
  <c r="U23" i="31"/>
  <c r="U24" i="31"/>
  <c r="U25" i="31"/>
  <c r="U26" i="31"/>
  <c r="U27" i="31"/>
  <c r="U28" i="31"/>
  <c r="U29" i="31"/>
  <c r="U30" i="31"/>
  <c r="U31" i="31"/>
  <c r="U32" i="31"/>
  <c r="U33" i="31"/>
  <c r="H37" i="31"/>
  <c r="I37" i="31"/>
  <c r="J37" i="31"/>
  <c r="K37" i="31"/>
  <c r="L37" i="31"/>
  <c r="M37" i="31"/>
  <c r="N37" i="31"/>
  <c r="V37" i="31"/>
  <c r="R37" i="31"/>
  <c r="Q37" i="31"/>
  <c r="P37" i="31"/>
  <c r="O37" i="31"/>
  <c r="O36" i="38"/>
  <c r="P36" i="38"/>
  <c r="Q36" i="38"/>
  <c r="R36" i="38"/>
  <c r="I36" i="38"/>
  <c r="J36" i="38"/>
  <c r="K36" i="38"/>
  <c r="L36" i="38"/>
  <c r="M36" i="38"/>
  <c r="N36" i="38"/>
  <c r="J37" i="41"/>
  <c r="J36" i="40"/>
  <c r="K36" i="40"/>
  <c r="J37" i="39"/>
  <c r="J37" i="37"/>
  <c r="J37" i="36"/>
  <c r="J36" i="35"/>
  <c r="J37" i="34"/>
  <c r="J36" i="33"/>
  <c r="J37" i="32"/>
  <c r="L37" i="19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H37" i="41"/>
  <c r="I37" i="41"/>
  <c r="K37" i="41"/>
  <c r="L37" i="41"/>
  <c r="M37" i="41"/>
  <c r="N37" i="41"/>
  <c r="V37" i="41"/>
  <c r="R37" i="41"/>
  <c r="Q37" i="41"/>
  <c r="P37" i="41"/>
  <c r="O37" i="41"/>
  <c r="U6" i="40"/>
  <c r="U7" i="40"/>
  <c r="U8" i="40"/>
  <c r="U9" i="40"/>
  <c r="U10" i="40"/>
  <c r="U11" i="40"/>
  <c r="U12" i="40"/>
  <c r="U13" i="40"/>
  <c r="U14" i="40"/>
  <c r="U15" i="40"/>
  <c r="U16" i="40"/>
  <c r="U17" i="40"/>
  <c r="U18" i="40"/>
  <c r="U19" i="40"/>
  <c r="U20" i="40"/>
  <c r="U21" i="40"/>
  <c r="U22" i="40"/>
  <c r="U23" i="40"/>
  <c r="U24" i="40"/>
  <c r="U25" i="40"/>
  <c r="U26" i="40"/>
  <c r="U27" i="40"/>
  <c r="U28" i="40"/>
  <c r="U29" i="40"/>
  <c r="U30" i="40"/>
  <c r="U31" i="40"/>
  <c r="U32" i="40"/>
  <c r="U33" i="40"/>
  <c r="H36" i="40"/>
  <c r="I36" i="40"/>
  <c r="L36" i="40"/>
  <c r="M36" i="40"/>
  <c r="N36" i="40"/>
  <c r="V36" i="40"/>
  <c r="R36" i="40"/>
  <c r="Q36" i="40"/>
  <c r="P36" i="40"/>
  <c r="O36" i="40"/>
  <c r="U6" i="39"/>
  <c r="U7" i="39"/>
  <c r="U8" i="39"/>
  <c r="U9" i="39"/>
  <c r="U10" i="39"/>
  <c r="U11" i="39"/>
  <c r="U12" i="39"/>
  <c r="U13" i="39"/>
  <c r="U14" i="39"/>
  <c r="U15" i="39"/>
  <c r="U16" i="39"/>
  <c r="U17" i="39"/>
  <c r="U18" i="39"/>
  <c r="U19" i="39"/>
  <c r="U20" i="39"/>
  <c r="U21" i="39"/>
  <c r="U22" i="39"/>
  <c r="U23" i="39"/>
  <c r="U24" i="39"/>
  <c r="U25" i="39"/>
  <c r="U26" i="39"/>
  <c r="U27" i="39"/>
  <c r="U28" i="39"/>
  <c r="U29" i="39"/>
  <c r="U30" i="39"/>
  <c r="U31" i="39"/>
  <c r="U32" i="39"/>
  <c r="U33" i="39"/>
  <c r="H37" i="39"/>
  <c r="I37" i="39"/>
  <c r="K37" i="39"/>
  <c r="L37" i="39"/>
  <c r="M37" i="39"/>
  <c r="N37" i="39"/>
  <c r="V37" i="39"/>
  <c r="R37" i="39"/>
  <c r="Q37" i="39"/>
  <c r="P37" i="39"/>
  <c r="O37" i="39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U26" i="38"/>
  <c r="U27" i="38"/>
  <c r="U28" i="38"/>
  <c r="U29" i="38"/>
  <c r="U30" i="38"/>
  <c r="U31" i="38"/>
  <c r="U32" i="38"/>
  <c r="U33" i="38"/>
  <c r="H36" i="38"/>
  <c r="V36" i="38"/>
  <c r="U6" i="37"/>
  <c r="U7" i="37"/>
  <c r="U8" i="37"/>
  <c r="U9" i="37"/>
  <c r="U10" i="37"/>
  <c r="U11" i="37"/>
  <c r="U12" i="37"/>
  <c r="U13" i="37"/>
  <c r="U14" i="37"/>
  <c r="U15" i="37"/>
  <c r="U16" i="37"/>
  <c r="U17" i="37"/>
  <c r="U18" i="37"/>
  <c r="U19" i="37"/>
  <c r="U20" i="37"/>
  <c r="U21" i="37"/>
  <c r="U22" i="37"/>
  <c r="U23" i="37"/>
  <c r="U24" i="37"/>
  <c r="U25" i="37"/>
  <c r="U26" i="37"/>
  <c r="U27" i="37"/>
  <c r="U28" i="37"/>
  <c r="U29" i="37"/>
  <c r="U30" i="37"/>
  <c r="U31" i="37"/>
  <c r="U32" i="37"/>
  <c r="U33" i="37"/>
  <c r="H37" i="37"/>
  <c r="I37" i="37"/>
  <c r="K37" i="37"/>
  <c r="L37" i="37"/>
  <c r="M37" i="37"/>
  <c r="N37" i="37"/>
  <c r="V37" i="37"/>
  <c r="R37" i="37"/>
  <c r="Q37" i="37"/>
  <c r="P37" i="37"/>
  <c r="O37" i="37"/>
  <c r="U6" i="36"/>
  <c r="U7" i="36"/>
  <c r="U8" i="36"/>
  <c r="U9" i="36"/>
  <c r="U10" i="36"/>
  <c r="U11" i="36"/>
  <c r="U12" i="36"/>
  <c r="U13" i="36"/>
  <c r="U14" i="36"/>
  <c r="U15" i="36"/>
  <c r="U16" i="36"/>
  <c r="U17" i="36"/>
  <c r="U18" i="36"/>
  <c r="U19" i="36"/>
  <c r="U20" i="36"/>
  <c r="U21" i="36"/>
  <c r="U22" i="36"/>
  <c r="U23" i="36"/>
  <c r="U24" i="36"/>
  <c r="U25" i="36"/>
  <c r="U26" i="36"/>
  <c r="U27" i="36"/>
  <c r="U28" i="36"/>
  <c r="U29" i="36"/>
  <c r="U30" i="36"/>
  <c r="U31" i="36"/>
  <c r="U32" i="36"/>
  <c r="U33" i="36"/>
  <c r="H37" i="36"/>
  <c r="I37" i="36"/>
  <c r="K37" i="36"/>
  <c r="L37" i="36"/>
  <c r="M37" i="36"/>
  <c r="N37" i="36"/>
  <c r="V37" i="36"/>
  <c r="R37" i="36"/>
  <c r="Q37" i="36"/>
  <c r="P37" i="36"/>
  <c r="O37" i="36"/>
  <c r="U6" i="35"/>
  <c r="U7" i="35"/>
  <c r="U8" i="35"/>
  <c r="U9" i="35"/>
  <c r="U10" i="35"/>
  <c r="U11" i="35"/>
  <c r="U12" i="35"/>
  <c r="U13" i="35"/>
  <c r="U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H36" i="35"/>
  <c r="I36" i="35"/>
  <c r="K36" i="35"/>
  <c r="L36" i="35"/>
  <c r="M36" i="35"/>
  <c r="N36" i="35"/>
  <c r="V36" i="35"/>
  <c r="R36" i="35"/>
  <c r="Q36" i="35"/>
  <c r="P36" i="35"/>
  <c r="O36" i="35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6" i="34"/>
  <c r="U27" i="34"/>
  <c r="U28" i="34"/>
  <c r="U29" i="34"/>
  <c r="U30" i="34"/>
  <c r="U31" i="34"/>
  <c r="U32" i="34"/>
  <c r="U33" i="34"/>
  <c r="H37" i="34"/>
  <c r="I37" i="34"/>
  <c r="K37" i="34"/>
  <c r="L37" i="34"/>
  <c r="M37" i="34"/>
  <c r="N37" i="34"/>
  <c r="V37" i="34"/>
  <c r="R37" i="34"/>
  <c r="Q37" i="34"/>
  <c r="P37" i="34"/>
  <c r="O37" i="34"/>
  <c r="U6" i="33"/>
  <c r="U7" i="33"/>
  <c r="U8" i="33"/>
  <c r="U9" i="33"/>
  <c r="U10" i="33"/>
  <c r="U11" i="33"/>
  <c r="U12" i="33"/>
  <c r="U13" i="33"/>
  <c r="U14" i="33"/>
  <c r="U15" i="33"/>
  <c r="U16" i="33"/>
  <c r="U17" i="33"/>
  <c r="U18" i="33"/>
  <c r="U19" i="33"/>
  <c r="U20" i="33"/>
  <c r="U21" i="33"/>
  <c r="U22" i="33"/>
  <c r="U23" i="33"/>
  <c r="U24" i="33"/>
  <c r="U25" i="33"/>
  <c r="U26" i="33"/>
  <c r="U27" i="33"/>
  <c r="U28" i="33"/>
  <c r="U29" i="33"/>
  <c r="U30" i="33"/>
  <c r="U31" i="33"/>
  <c r="U32" i="33"/>
  <c r="U33" i="33"/>
  <c r="H36" i="33"/>
  <c r="I36" i="33"/>
  <c r="K36" i="33"/>
  <c r="L36" i="33"/>
  <c r="M36" i="33"/>
  <c r="N36" i="33"/>
  <c r="V36" i="33"/>
  <c r="R36" i="33"/>
  <c r="Q36" i="33"/>
  <c r="P36" i="33"/>
  <c r="O36" i="33"/>
  <c r="U6" i="32"/>
  <c r="U7" i="32"/>
  <c r="U8" i="32"/>
  <c r="U9" i="32"/>
  <c r="U10" i="32"/>
  <c r="U11" i="32"/>
  <c r="U12" i="32"/>
  <c r="U13" i="32"/>
  <c r="U14" i="32"/>
  <c r="U15" i="32"/>
  <c r="U16" i="32"/>
  <c r="U17" i="32"/>
  <c r="U18" i="32"/>
  <c r="U19" i="32"/>
  <c r="U20" i="32"/>
  <c r="U21" i="32"/>
  <c r="U22" i="32"/>
  <c r="U23" i="32"/>
  <c r="U24" i="32"/>
  <c r="U25" i="32"/>
  <c r="U26" i="32"/>
  <c r="U27" i="32"/>
  <c r="U28" i="32"/>
  <c r="U29" i="32"/>
  <c r="U30" i="32"/>
  <c r="U31" i="32"/>
  <c r="U32" i="32"/>
  <c r="U33" i="32"/>
  <c r="H37" i="32"/>
  <c r="I37" i="32"/>
  <c r="K37" i="32"/>
  <c r="L37" i="32"/>
  <c r="M37" i="32"/>
  <c r="N37" i="32"/>
  <c r="V37" i="32"/>
  <c r="R37" i="32"/>
  <c r="Q37" i="32"/>
  <c r="P37" i="32"/>
  <c r="O37" i="32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H37" i="19"/>
  <c r="I37" i="19"/>
  <c r="J37" i="19"/>
  <c r="K37" i="19"/>
  <c r="M37" i="19"/>
  <c r="N37" i="19"/>
  <c r="O37" i="19"/>
  <c r="P37" i="19"/>
  <c r="Q37" i="19"/>
  <c r="R37" i="19"/>
  <c r="V37" i="19"/>
  <c r="C6" i="38"/>
  <c r="D7" i="38"/>
  <c r="B6" i="41"/>
  <c r="D6" i="41" s="1"/>
  <c r="B6" i="35"/>
  <c r="G6" i="35"/>
  <c r="S6" i="35" s="1"/>
  <c r="D6" i="35"/>
  <c r="B6" i="39"/>
  <c r="D6" i="39" s="1"/>
  <c r="B7" i="32"/>
  <c r="B8" i="32"/>
  <c r="T6" i="32"/>
  <c r="B6" i="40"/>
  <c r="C7" i="38"/>
  <c r="B8" i="38"/>
  <c r="G6" i="41"/>
  <c r="W6" i="41" s="1"/>
  <c r="T6" i="41"/>
  <c r="T6" i="38"/>
  <c r="B6" i="19"/>
  <c r="T6" i="19"/>
  <c r="G6" i="19"/>
  <c r="G7" i="38"/>
  <c r="W7" i="38"/>
  <c r="G6" i="38"/>
  <c r="B6" i="34"/>
  <c r="B7" i="34"/>
  <c r="D7" i="34"/>
  <c r="W6" i="38"/>
  <c r="C6" i="34"/>
  <c r="T6" i="34"/>
  <c r="D6" i="34"/>
  <c r="G6" i="34"/>
  <c r="B7" i="19"/>
  <c r="C7" i="19" s="1"/>
  <c r="C6" i="19"/>
  <c r="S7" i="38"/>
  <c r="B8" i="19"/>
  <c r="D8" i="19" s="1"/>
  <c r="B9" i="19"/>
  <c r="C8" i="19"/>
  <c r="B7" i="39"/>
  <c r="C6" i="39"/>
  <c r="G6" i="39"/>
  <c r="W6" i="39" s="1"/>
  <c r="T6" i="39"/>
  <c r="T7" i="39" s="1"/>
  <c r="T8" i="39" s="1"/>
  <c r="C8" i="38"/>
  <c r="B9" i="38"/>
  <c r="D8" i="38"/>
  <c r="G8" i="38"/>
  <c r="S6" i="38"/>
  <c r="D6" i="37"/>
  <c r="B7" i="37"/>
  <c r="G7" i="37"/>
  <c r="W7" i="37"/>
  <c r="C6" i="37"/>
  <c r="G6" i="37"/>
  <c r="T6" i="37"/>
  <c r="B6" i="36"/>
  <c r="T6" i="36"/>
  <c r="G6" i="36"/>
  <c r="B7" i="35"/>
  <c r="T6" i="35"/>
  <c r="C6" i="35"/>
  <c r="S7" i="34"/>
  <c r="W6" i="34"/>
  <c r="T7" i="34"/>
  <c r="G7" i="34"/>
  <c r="W7" i="34"/>
  <c r="B8" i="34"/>
  <c r="C7" i="34"/>
  <c r="S6" i="34"/>
  <c r="D6" i="33"/>
  <c r="G6" i="33"/>
  <c r="W6" i="33" s="1"/>
  <c r="S8" i="32"/>
  <c r="B9" i="32"/>
  <c r="C8" i="32"/>
  <c r="G8" i="32"/>
  <c r="W8" i="32"/>
  <c r="D8" i="32"/>
  <c r="D7" i="32"/>
  <c r="T8" i="32"/>
  <c r="G6" i="32"/>
  <c r="G7" i="32"/>
  <c r="D6" i="32"/>
  <c r="T9" i="32"/>
  <c r="T7" i="32"/>
  <c r="C7" i="32"/>
  <c r="B6" i="31"/>
  <c r="T7" i="19"/>
  <c r="T8" i="19" s="1"/>
  <c r="T9" i="19"/>
  <c r="G8" i="19"/>
  <c r="D6" i="19"/>
  <c r="D7" i="39"/>
  <c r="B8" i="39"/>
  <c r="G8" i="39" s="1"/>
  <c r="C7" i="39"/>
  <c r="G7" i="39"/>
  <c r="W7" i="39" s="1"/>
  <c r="S8" i="38"/>
  <c r="W8" i="38"/>
  <c r="G9" i="38"/>
  <c r="W9" i="38" s="1"/>
  <c r="W6" i="37"/>
  <c r="S6" i="37"/>
  <c r="D7" i="37"/>
  <c r="C7" i="37"/>
  <c r="S7" i="37"/>
  <c r="B8" i="37"/>
  <c r="G8" i="37" s="1"/>
  <c r="T7" i="37"/>
  <c r="B7" i="36"/>
  <c r="C6" i="36"/>
  <c r="D6" i="36"/>
  <c r="G7" i="35"/>
  <c r="T7" i="35"/>
  <c r="T8" i="35" s="1"/>
  <c r="T9" i="35" s="1"/>
  <c r="B8" i="35"/>
  <c r="S8" i="35" s="1"/>
  <c r="D7" i="35"/>
  <c r="S7" i="35"/>
  <c r="C7" i="35"/>
  <c r="B9" i="34"/>
  <c r="T8" i="34"/>
  <c r="T9" i="34" s="1"/>
  <c r="T10" i="34" s="1"/>
  <c r="D8" i="34"/>
  <c r="C8" i="34"/>
  <c r="G8" i="34"/>
  <c r="W8" i="34"/>
  <c r="S7" i="32"/>
  <c r="W7" i="32"/>
  <c r="C9" i="32"/>
  <c r="G9" i="32"/>
  <c r="W9" i="32"/>
  <c r="D9" i="32"/>
  <c r="B10" i="32"/>
  <c r="W6" i="32"/>
  <c r="S9" i="32"/>
  <c r="S6" i="32"/>
  <c r="T6" i="31"/>
  <c r="W8" i="19"/>
  <c r="S8" i="19"/>
  <c r="D8" i="39"/>
  <c r="C8" i="39"/>
  <c r="B9" i="37"/>
  <c r="T8" i="37"/>
  <c r="C7" i="36"/>
  <c r="G7" i="36"/>
  <c r="W7" i="36" s="1"/>
  <c r="W7" i="35"/>
  <c r="G8" i="35"/>
  <c r="W8" i="35"/>
  <c r="D8" i="35"/>
  <c r="C8" i="35"/>
  <c r="B9" i="35"/>
  <c r="S9" i="35" s="1"/>
  <c r="S8" i="34"/>
  <c r="D9" i="34"/>
  <c r="B10" i="34"/>
  <c r="C9" i="34"/>
  <c r="G9" i="34"/>
  <c r="W9" i="34"/>
  <c r="B11" i="32"/>
  <c r="C10" i="32"/>
  <c r="G10" i="32"/>
  <c r="D10" i="32"/>
  <c r="T10" i="32"/>
  <c r="W8" i="37"/>
  <c r="D9" i="37"/>
  <c r="G9" i="37"/>
  <c r="W9" i="37" s="1"/>
  <c r="G9" i="35"/>
  <c r="W9" i="35"/>
  <c r="C9" i="35"/>
  <c r="B10" i="35"/>
  <c r="S9" i="34"/>
  <c r="S10" i="34"/>
  <c r="C10" i="34"/>
  <c r="D10" i="34"/>
  <c r="G10" i="34"/>
  <c r="B11" i="34"/>
  <c r="D11" i="32"/>
  <c r="B12" i="32"/>
  <c r="G11" i="32"/>
  <c r="W11" i="32"/>
  <c r="C11" i="32"/>
  <c r="T11" i="32"/>
  <c r="S9" i="37"/>
  <c r="D11" i="34"/>
  <c r="T11" i="34"/>
  <c r="W10" i="34"/>
  <c r="G12" i="32"/>
  <c r="W12" i="32"/>
  <c r="B13" i="32"/>
  <c r="C12" i="32"/>
  <c r="S11" i="32"/>
  <c r="G13" i="32"/>
  <c r="W13" i="32" s="1"/>
  <c r="D13" i="32"/>
  <c r="S13" i="32"/>
  <c r="C6" i="41" l="1"/>
  <c r="B7" i="41"/>
  <c r="S6" i="41"/>
  <c r="B9" i="39"/>
  <c r="S7" i="39"/>
  <c r="S6" i="39"/>
  <c r="B11" i="35"/>
  <c r="G10" i="35"/>
  <c r="T10" i="35"/>
  <c r="S10" i="35"/>
  <c r="C10" i="35"/>
  <c r="D10" i="35"/>
  <c r="S10" i="32"/>
  <c r="W10" i="32"/>
  <c r="C11" i="34"/>
  <c r="G11" i="34"/>
  <c r="S11" i="34" s="1"/>
  <c r="S8" i="39"/>
  <c r="W8" i="39"/>
  <c r="D6" i="31"/>
  <c r="C6" i="31"/>
  <c r="B7" i="31"/>
  <c r="B14" i="32"/>
  <c r="C13" i="32"/>
  <c r="B12" i="34"/>
  <c r="T6" i="40"/>
  <c r="B7" i="40"/>
  <c r="G6" i="40"/>
  <c r="C6" i="40"/>
  <c r="D6" i="40"/>
  <c r="W6" i="35"/>
  <c r="W6" i="36"/>
  <c r="S6" i="36"/>
  <c r="B10" i="19"/>
  <c r="G9" i="19"/>
  <c r="W9" i="19" s="1"/>
  <c r="C9" i="19"/>
  <c r="S9" i="19"/>
  <c r="D9" i="19"/>
  <c r="C9" i="37"/>
  <c r="B10" i="37"/>
  <c r="T9" i="37"/>
  <c r="W6" i="19"/>
  <c r="S6" i="19"/>
  <c r="D12" i="32"/>
  <c r="T12" i="32"/>
  <c r="T13" i="32" s="1"/>
  <c r="S12" i="32"/>
  <c r="S9" i="38"/>
  <c r="D9" i="38"/>
  <c r="T9" i="38"/>
  <c r="B10" i="38"/>
  <c r="C9" i="38"/>
  <c r="B8" i="36"/>
  <c r="D7" i="36"/>
  <c r="T7" i="36"/>
  <c r="S7" i="36"/>
  <c r="C6" i="33"/>
  <c r="B7" i="33"/>
  <c r="G7" i="33" s="1"/>
  <c r="G6" i="31"/>
  <c r="C8" i="37"/>
  <c r="S6" i="33"/>
  <c r="D7" i="19"/>
  <c r="D9" i="35"/>
  <c r="T9" i="39"/>
  <c r="D8" i="37"/>
  <c r="G7" i="19"/>
  <c r="S8" i="37"/>
  <c r="T6" i="33"/>
  <c r="T7" i="41" l="1"/>
  <c r="C7" i="41"/>
  <c r="B8" i="41"/>
  <c r="D7" i="41"/>
  <c r="G7" i="41"/>
  <c r="T10" i="39"/>
  <c r="C9" i="39"/>
  <c r="B10" i="39"/>
  <c r="D9" i="39"/>
  <c r="G9" i="39"/>
  <c r="W7" i="33"/>
  <c r="B9" i="36"/>
  <c r="C8" i="36"/>
  <c r="D8" i="36"/>
  <c r="T8" i="36"/>
  <c r="G8" i="36"/>
  <c r="S8" i="36" s="1"/>
  <c r="W6" i="40"/>
  <c r="G7" i="40"/>
  <c r="W7" i="40" s="1"/>
  <c r="D7" i="40"/>
  <c r="S7" i="40"/>
  <c r="T7" i="40"/>
  <c r="B8" i="40"/>
  <c r="C7" i="40"/>
  <c r="B15" i="32"/>
  <c r="C14" i="32"/>
  <c r="T14" i="32"/>
  <c r="G14" i="32"/>
  <c r="D14" i="32"/>
  <c r="D10" i="38"/>
  <c r="C10" i="38"/>
  <c r="T10" i="38"/>
  <c r="S10" i="38"/>
  <c r="G10" i="38"/>
  <c r="B11" i="38"/>
  <c r="S10" i="19"/>
  <c r="T10" i="19"/>
  <c r="B11" i="19"/>
  <c r="C10" i="19"/>
  <c r="D10" i="19"/>
  <c r="G10" i="19"/>
  <c r="W10" i="19" s="1"/>
  <c r="D7" i="31"/>
  <c r="B8" i="31"/>
  <c r="C7" i="31"/>
  <c r="G7" i="31"/>
  <c r="W7" i="31" s="1"/>
  <c r="S7" i="31"/>
  <c r="T7" i="31"/>
  <c r="S7" i="19"/>
  <c r="W7" i="19"/>
  <c r="W6" i="31"/>
  <c r="S6" i="31"/>
  <c r="B8" i="33"/>
  <c r="D7" i="33"/>
  <c r="C7" i="33"/>
  <c r="T7" i="33"/>
  <c r="S6" i="40"/>
  <c r="W10" i="35"/>
  <c r="S7" i="33"/>
  <c r="T10" i="37"/>
  <c r="C10" i="37"/>
  <c r="D10" i="37"/>
  <c r="G10" i="37"/>
  <c r="B11" i="37"/>
  <c r="B12" i="35"/>
  <c r="D11" i="35"/>
  <c r="C11" i="35"/>
  <c r="T11" i="35"/>
  <c r="G11" i="35"/>
  <c r="W11" i="35" s="1"/>
  <c r="C12" i="34"/>
  <c r="B13" i="34"/>
  <c r="T12" i="34"/>
  <c r="D12" i="34"/>
  <c r="G12" i="34"/>
  <c r="W12" i="34" s="1"/>
  <c r="S12" i="34"/>
  <c r="W11" i="34"/>
  <c r="W7" i="41" l="1"/>
  <c r="S7" i="41"/>
  <c r="T8" i="41"/>
  <c r="T9" i="41" s="1"/>
  <c r="C8" i="41"/>
  <c r="G8" i="41"/>
  <c r="B9" i="41"/>
  <c r="D8" i="41"/>
  <c r="W9" i="39"/>
  <c r="S9" i="39"/>
  <c r="G10" i="39"/>
  <c r="W10" i="39" s="1"/>
  <c r="D10" i="39"/>
  <c r="C10" i="39"/>
  <c r="B11" i="39"/>
  <c r="S10" i="39"/>
  <c r="T11" i="39"/>
  <c r="T12" i="35"/>
  <c r="S12" i="35"/>
  <c r="B13" i="35"/>
  <c r="D12" i="35"/>
  <c r="C12" i="35"/>
  <c r="G12" i="35"/>
  <c r="W12" i="35" s="1"/>
  <c r="G8" i="40"/>
  <c r="W8" i="40" s="1"/>
  <c r="S8" i="40"/>
  <c r="D8" i="40"/>
  <c r="C8" i="40"/>
  <c r="B9" i="40"/>
  <c r="T8" i="40"/>
  <c r="D8" i="33"/>
  <c r="C8" i="33"/>
  <c r="B9" i="33"/>
  <c r="T8" i="33"/>
  <c r="G8" i="33"/>
  <c r="B9" i="31"/>
  <c r="C8" i="31"/>
  <c r="D8" i="31"/>
  <c r="T8" i="31"/>
  <c r="G8" i="31"/>
  <c r="S8" i="31"/>
  <c r="C11" i="38"/>
  <c r="T11" i="38"/>
  <c r="G11" i="38"/>
  <c r="W11" i="38" s="1"/>
  <c r="S11" i="38"/>
  <c r="D11" i="38"/>
  <c r="B12" i="38"/>
  <c r="W14" i="32"/>
  <c r="T11" i="37"/>
  <c r="D11" i="37"/>
  <c r="B12" i="37"/>
  <c r="C11" i="37"/>
  <c r="G11" i="37"/>
  <c r="W11" i="37" s="1"/>
  <c r="W10" i="38"/>
  <c r="B10" i="36"/>
  <c r="C9" i="36"/>
  <c r="G9" i="36"/>
  <c r="W9" i="36" s="1"/>
  <c r="D9" i="36"/>
  <c r="T9" i="36"/>
  <c r="W10" i="37"/>
  <c r="T11" i="19"/>
  <c r="D11" i="19"/>
  <c r="G11" i="19"/>
  <c r="W11" i="19" s="1"/>
  <c r="S11" i="19"/>
  <c r="C11" i="19"/>
  <c r="B12" i="19"/>
  <c r="S13" i="34"/>
  <c r="B14" i="34"/>
  <c r="D13" i="34"/>
  <c r="T13" i="34"/>
  <c r="G13" i="34"/>
  <c r="C13" i="34"/>
  <c r="S11" i="35"/>
  <c r="S10" i="37"/>
  <c r="S14" i="32"/>
  <c r="T15" i="32"/>
  <c r="D15" i="32"/>
  <c r="C15" i="32"/>
  <c r="B16" i="32"/>
  <c r="G15" i="32"/>
  <c r="W15" i="32" s="1"/>
  <c r="W8" i="36"/>
  <c r="D9" i="41" l="1"/>
  <c r="B10" i="41"/>
  <c r="C9" i="41"/>
  <c r="G9" i="41"/>
  <c r="W9" i="41" s="1"/>
  <c r="S9" i="41"/>
  <c r="S8" i="41"/>
  <c r="W8" i="41"/>
  <c r="T10" i="41"/>
  <c r="D11" i="39"/>
  <c r="C11" i="39"/>
  <c r="G11" i="39"/>
  <c r="B12" i="39"/>
  <c r="S9" i="36"/>
  <c r="W8" i="33"/>
  <c r="C13" i="35"/>
  <c r="T13" i="35"/>
  <c r="D13" i="35"/>
  <c r="G13" i="35"/>
  <c r="B14" i="35"/>
  <c r="B17" i="32"/>
  <c r="T16" i="32"/>
  <c r="D16" i="32"/>
  <c r="G16" i="32"/>
  <c r="W16" i="32" s="1"/>
  <c r="C16" i="32"/>
  <c r="S15" i="32"/>
  <c r="W8" i="31"/>
  <c r="T9" i="33"/>
  <c r="B10" i="33"/>
  <c r="C9" i="33"/>
  <c r="G9" i="33"/>
  <c r="W9" i="33" s="1"/>
  <c r="S9" i="33"/>
  <c r="D9" i="33"/>
  <c r="D10" i="36"/>
  <c r="C10" i="36"/>
  <c r="G10" i="36"/>
  <c r="W10" i="36" s="1"/>
  <c r="T10" i="36"/>
  <c r="B11" i="36"/>
  <c r="T12" i="37"/>
  <c r="B13" i="37"/>
  <c r="G12" i="37"/>
  <c r="W12" i="37" s="1"/>
  <c r="C12" i="37"/>
  <c r="S12" i="37"/>
  <c r="D12" i="37"/>
  <c r="S12" i="38"/>
  <c r="C12" i="38"/>
  <c r="T12" i="38"/>
  <c r="G12" i="38"/>
  <c r="B13" i="38"/>
  <c r="D12" i="38"/>
  <c r="S8" i="33"/>
  <c r="W13" i="34"/>
  <c r="S11" i="37"/>
  <c r="G14" i="34"/>
  <c r="W14" i="34" s="1"/>
  <c r="D14" i="34"/>
  <c r="B15" i="34"/>
  <c r="T14" i="34"/>
  <c r="C14" i="34"/>
  <c r="B13" i="19"/>
  <c r="S12" i="19"/>
  <c r="C12" i="19"/>
  <c r="G12" i="19"/>
  <c r="D12" i="19"/>
  <c r="T12" i="19"/>
  <c r="D9" i="31"/>
  <c r="B10" i="31"/>
  <c r="C9" i="31"/>
  <c r="S9" i="31"/>
  <c r="T9" i="31"/>
  <c r="G9" i="31"/>
  <c r="W9" i="31" s="1"/>
  <c r="T9" i="40"/>
  <c r="D9" i="40"/>
  <c r="C9" i="40"/>
  <c r="G9" i="40"/>
  <c r="B10" i="40"/>
  <c r="B11" i="41" l="1"/>
  <c r="G10" i="41"/>
  <c r="W10" i="41" s="1"/>
  <c r="D10" i="41"/>
  <c r="C10" i="41"/>
  <c r="C12" i="39"/>
  <c r="D12" i="39"/>
  <c r="G12" i="39"/>
  <c r="W12" i="39" s="1"/>
  <c r="B13" i="39"/>
  <c r="T12" i="39"/>
  <c r="S11" i="39"/>
  <c r="W11" i="39"/>
  <c r="B18" i="32"/>
  <c r="T17" i="32"/>
  <c r="G17" i="32"/>
  <c r="C17" i="32"/>
  <c r="D17" i="32"/>
  <c r="S10" i="36"/>
  <c r="S16" i="32"/>
  <c r="T10" i="33"/>
  <c r="B11" i="33"/>
  <c r="C10" i="33"/>
  <c r="G10" i="33"/>
  <c r="D10" i="33"/>
  <c r="S14" i="34"/>
  <c r="G13" i="38"/>
  <c r="W13" i="38" s="1"/>
  <c r="B14" i="38"/>
  <c r="T13" i="38"/>
  <c r="D13" i="38"/>
  <c r="C13" i="38"/>
  <c r="S13" i="38"/>
  <c r="D14" i="35"/>
  <c r="B15" i="35"/>
  <c r="C14" i="35"/>
  <c r="T14" i="35"/>
  <c r="G14" i="35"/>
  <c r="W14" i="35" s="1"/>
  <c r="T15" i="34"/>
  <c r="B16" i="34"/>
  <c r="G15" i="34"/>
  <c r="W15" i="34" s="1"/>
  <c r="D15" i="34"/>
  <c r="C15" i="34"/>
  <c r="W12" i="38"/>
  <c r="D13" i="37"/>
  <c r="S13" i="37"/>
  <c r="T13" i="37"/>
  <c r="G13" i="37"/>
  <c r="B14" i="37"/>
  <c r="C13" i="37"/>
  <c r="W13" i="35"/>
  <c r="W12" i="19"/>
  <c r="B11" i="31"/>
  <c r="D10" i="31"/>
  <c r="T10" i="31"/>
  <c r="G10" i="31"/>
  <c r="W10" i="31" s="1"/>
  <c r="C10" i="31"/>
  <c r="S10" i="31"/>
  <c r="B12" i="36"/>
  <c r="D11" i="36"/>
  <c r="T11" i="36"/>
  <c r="G11" i="36"/>
  <c r="S11" i="36"/>
  <c r="C11" i="36"/>
  <c r="S13" i="35"/>
  <c r="W9" i="40"/>
  <c r="D10" i="40"/>
  <c r="B11" i="40"/>
  <c r="C10" i="40"/>
  <c r="T10" i="40"/>
  <c r="G10" i="40"/>
  <c r="W10" i="40" s="1"/>
  <c r="S9" i="40"/>
  <c r="D13" i="19"/>
  <c r="B14" i="19"/>
  <c r="C13" i="19"/>
  <c r="G13" i="19"/>
  <c r="W13" i="19" s="1"/>
  <c r="T13" i="19"/>
  <c r="S10" i="41" l="1"/>
  <c r="G11" i="41"/>
  <c r="W11" i="41" s="1"/>
  <c r="D11" i="41"/>
  <c r="T11" i="41"/>
  <c r="C11" i="41"/>
  <c r="S11" i="41"/>
  <c r="B12" i="41"/>
  <c r="S12" i="39"/>
  <c r="G13" i="39"/>
  <c r="B14" i="39"/>
  <c r="C13" i="39"/>
  <c r="D13" i="39"/>
  <c r="T13" i="39"/>
  <c r="T16" i="34"/>
  <c r="D16" i="34"/>
  <c r="C16" i="34"/>
  <c r="B17" i="34"/>
  <c r="G16" i="34"/>
  <c r="W16" i="34" s="1"/>
  <c r="W10" i="33"/>
  <c r="W17" i="32"/>
  <c r="S10" i="33"/>
  <c r="G11" i="40"/>
  <c r="W11" i="40" s="1"/>
  <c r="D11" i="40"/>
  <c r="C11" i="40"/>
  <c r="B12" i="40"/>
  <c r="T11" i="40"/>
  <c r="S17" i="32"/>
  <c r="B15" i="19"/>
  <c r="C14" i="19"/>
  <c r="T14" i="19"/>
  <c r="G14" i="19"/>
  <c r="D14" i="19"/>
  <c r="S14" i="19"/>
  <c r="W11" i="36"/>
  <c r="T14" i="37"/>
  <c r="D14" i="37"/>
  <c r="G14" i="37"/>
  <c r="W14" i="37" s="1"/>
  <c r="C14" i="37"/>
  <c r="B15" i="37"/>
  <c r="S11" i="33"/>
  <c r="T11" i="33"/>
  <c r="D11" i="33"/>
  <c r="G11" i="33"/>
  <c r="W11" i="33" s="1"/>
  <c r="C11" i="33"/>
  <c r="B12" i="33"/>
  <c r="B19" i="32"/>
  <c r="C18" i="32"/>
  <c r="D18" i="32"/>
  <c r="G18" i="32"/>
  <c r="W18" i="32" s="1"/>
  <c r="T18" i="32"/>
  <c r="C12" i="36"/>
  <c r="D12" i="36"/>
  <c r="T12" i="36"/>
  <c r="G12" i="36"/>
  <c r="W12" i="36" s="1"/>
  <c r="B13" i="36"/>
  <c r="S10" i="40"/>
  <c r="G11" i="31"/>
  <c r="C11" i="31"/>
  <c r="D11" i="31"/>
  <c r="B12" i="31"/>
  <c r="T11" i="31"/>
  <c r="W13" i="37"/>
  <c r="S14" i="35"/>
  <c r="D14" i="38"/>
  <c r="G14" i="38"/>
  <c r="B15" i="38"/>
  <c r="C14" i="38"/>
  <c r="T14" i="38"/>
  <c r="S13" i="19"/>
  <c r="S15" i="34"/>
  <c r="C15" i="35"/>
  <c r="G15" i="35"/>
  <c r="T15" i="35"/>
  <c r="B16" i="35"/>
  <c r="S15" i="35"/>
  <c r="D15" i="35"/>
  <c r="G12" i="41" l="1"/>
  <c r="C12" i="41"/>
  <c r="D12" i="41"/>
  <c r="B13" i="41"/>
  <c r="T12" i="41"/>
  <c r="G14" i="39"/>
  <c r="W14" i="39" s="1"/>
  <c r="C14" i="39"/>
  <c r="T14" i="39"/>
  <c r="B15" i="39"/>
  <c r="D14" i="39"/>
  <c r="S13" i="39"/>
  <c r="W13" i="39"/>
  <c r="S11" i="40"/>
  <c r="C19" i="32"/>
  <c r="B20" i="32"/>
  <c r="G19" i="32"/>
  <c r="W19" i="32" s="1"/>
  <c r="D19" i="32"/>
  <c r="T19" i="32"/>
  <c r="S19" i="32"/>
  <c r="D12" i="40"/>
  <c r="T12" i="40"/>
  <c r="B13" i="40"/>
  <c r="C12" i="40"/>
  <c r="G12" i="40"/>
  <c r="S12" i="40" s="1"/>
  <c r="T12" i="33"/>
  <c r="S12" i="33"/>
  <c r="C12" i="33"/>
  <c r="B13" i="33"/>
  <c r="G12" i="33"/>
  <c r="W12" i="33" s="1"/>
  <c r="D12" i="33"/>
  <c r="W14" i="38"/>
  <c r="W14" i="19"/>
  <c r="S12" i="36"/>
  <c r="W11" i="31"/>
  <c r="G17" i="34"/>
  <c r="W17" i="34" s="1"/>
  <c r="D17" i="34"/>
  <c r="T17" i="34"/>
  <c r="C17" i="34"/>
  <c r="S17" i="34"/>
  <c r="B18" i="34"/>
  <c r="S16" i="34"/>
  <c r="C16" i="35"/>
  <c r="D16" i="35"/>
  <c r="G16" i="35"/>
  <c r="W16" i="35" s="1"/>
  <c r="B17" i="35"/>
  <c r="T16" i="35"/>
  <c r="S11" i="31"/>
  <c r="S18" i="32"/>
  <c r="S14" i="37"/>
  <c r="D15" i="19"/>
  <c r="C15" i="19"/>
  <c r="B16" i="19"/>
  <c r="T15" i="19"/>
  <c r="G15" i="19"/>
  <c r="W15" i="19" s="1"/>
  <c r="C15" i="37"/>
  <c r="D15" i="37"/>
  <c r="B16" i="37"/>
  <c r="T15" i="37"/>
  <c r="G15" i="37"/>
  <c r="W15" i="37" s="1"/>
  <c r="W15" i="35"/>
  <c r="S14" i="38"/>
  <c r="B14" i="36"/>
  <c r="D13" i="36"/>
  <c r="C13" i="36"/>
  <c r="G13" i="36"/>
  <c r="W13" i="36" s="1"/>
  <c r="T13" i="36"/>
  <c r="G15" i="38"/>
  <c r="W15" i="38" s="1"/>
  <c r="D15" i="38"/>
  <c r="T15" i="38"/>
  <c r="C15" i="38"/>
  <c r="S15" i="38"/>
  <c r="B16" i="38"/>
  <c r="D12" i="31"/>
  <c r="T12" i="31"/>
  <c r="G12" i="31"/>
  <c r="W12" i="31" s="1"/>
  <c r="C12" i="31"/>
  <c r="B13" i="31"/>
  <c r="T13" i="41" l="1"/>
  <c r="D13" i="41"/>
  <c r="B14" i="41"/>
  <c r="C13" i="41"/>
  <c r="G13" i="41"/>
  <c r="W13" i="41" s="1"/>
  <c r="S13" i="41"/>
  <c r="S12" i="41"/>
  <c r="W12" i="41"/>
  <c r="S14" i="39"/>
  <c r="G15" i="39"/>
  <c r="W15" i="39" s="1"/>
  <c r="C15" i="39"/>
  <c r="D15" i="39"/>
  <c r="B16" i="39"/>
  <c r="T15" i="39"/>
  <c r="D18" i="34"/>
  <c r="C18" i="34"/>
  <c r="B19" i="34"/>
  <c r="G18" i="34"/>
  <c r="W18" i="34" s="1"/>
  <c r="T18" i="34"/>
  <c r="D13" i="33"/>
  <c r="B14" i="33"/>
  <c r="G13" i="33"/>
  <c r="S13" i="33" s="1"/>
  <c r="C13" i="33"/>
  <c r="T13" i="33"/>
  <c r="G13" i="31"/>
  <c r="W13" i="31" s="1"/>
  <c r="B14" i="31"/>
  <c r="D13" i="31"/>
  <c r="C13" i="31"/>
  <c r="T13" i="31"/>
  <c r="S15" i="37"/>
  <c r="D16" i="19"/>
  <c r="G16" i="19"/>
  <c r="W16" i="19" s="1"/>
  <c r="T16" i="19"/>
  <c r="C16" i="19"/>
  <c r="B17" i="19"/>
  <c r="T17" i="35"/>
  <c r="G17" i="35"/>
  <c r="W17" i="35" s="1"/>
  <c r="C17" i="35"/>
  <c r="D17" i="35"/>
  <c r="B18" i="35"/>
  <c r="S13" i="36"/>
  <c r="T14" i="36"/>
  <c r="D14" i="36"/>
  <c r="G14" i="36"/>
  <c r="W14" i="36" s="1"/>
  <c r="C14" i="36"/>
  <c r="B15" i="36"/>
  <c r="D16" i="37"/>
  <c r="G16" i="37"/>
  <c r="W16" i="37" s="1"/>
  <c r="B17" i="37"/>
  <c r="S16" i="37"/>
  <c r="C16" i="37"/>
  <c r="T16" i="37"/>
  <c r="S12" i="31"/>
  <c r="S15" i="19"/>
  <c r="S16" i="35"/>
  <c r="W12" i="40"/>
  <c r="G13" i="40"/>
  <c r="W13" i="40" s="1"/>
  <c r="B14" i="40"/>
  <c r="D13" i="40"/>
  <c r="T13" i="40"/>
  <c r="C13" i="40"/>
  <c r="D20" i="32"/>
  <c r="T20" i="32"/>
  <c r="G20" i="32"/>
  <c r="S20" i="32" s="1"/>
  <c r="B21" i="32"/>
  <c r="C20" i="32"/>
  <c r="T16" i="38"/>
  <c r="C16" i="38"/>
  <c r="G16" i="38"/>
  <c r="W16" i="38" s="1"/>
  <c r="B17" i="38"/>
  <c r="D16" i="38"/>
  <c r="C14" i="41" l="1"/>
  <c r="B15" i="41"/>
  <c r="D14" i="41"/>
  <c r="T14" i="41"/>
  <c r="G14" i="41"/>
  <c r="W14" i="41" s="1"/>
  <c r="S15" i="39"/>
  <c r="G16" i="39"/>
  <c r="W16" i="39" s="1"/>
  <c r="D16" i="39"/>
  <c r="C16" i="39"/>
  <c r="B17" i="39"/>
  <c r="T16" i="39"/>
  <c r="S16" i="39"/>
  <c r="D14" i="31"/>
  <c r="T14" i="31"/>
  <c r="B15" i="31"/>
  <c r="C14" i="31"/>
  <c r="G14" i="31"/>
  <c r="W14" i="31" s="1"/>
  <c r="S14" i="36"/>
  <c r="B18" i="37"/>
  <c r="D17" i="37"/>
  <c r="G17" i="37"/>
  <c r="W17" i="37" s="1"/>
  <c r="C17" i="37"/>
  <c r="T17" i="37"/>
  <c r="S19" i="34"/>
  <c r="B20" i="34"/>
  <c r="G19" i="34"/>
  <c r="W19" i="34" s="1"/>
  <c r="T19" i="34"/>
  <c r="D19" i="34"/>
  <c r="C19" i="34"/>
  <c r="S13" i="40"/>
  <c r="T17" i="19"/>
  <c r="C17" i="19"/>
  <c r="D17" i="19"/>
  <c r="B18" i="19"/>
  <c r="G17" i="19"/>
  <c r="W17" i="19" s="1"/>
  <c r="S13" i="31"/>
  <c r="W13" i="33"/>
  <c r="S18" i="34"/>
  <c r="W20" i="32"/>
  <c r="T14" i="40"/>
  <c r="B15" i="40"/>
  <c r="C14" i="40"/>
  <c r="G14" i="40"/>
  <c r="W14" i="40" s="1"/>
  <c r="D14" i="40"/>
  <c r="S16" i="38"/>
  <c r="G14" i="33"/>
  <c r="W14" i="33" s="1"/>
  <c r="D14" i="33"/>
  <c r="C14" i="33"/>
  <c r="T14" i="33"/>
  <c r="B15" i="33"/>
  <c r="B18" i="38"/>
  <c r="T17" i="38"/>
  <c r="G17" i="38"/>
  <c r="W17" i="38" s="1"/>
  <c r="D17" i="38"/>
  <c r="C17" i="38"/>
  <c r="S17" i="35"/>
  <c r="D21" i="32"/>
  <c r="B22" i="32"/>
  <c r="C21" i="32"/>
  <c r="G21" i="32"/>
  <c r="W21" i="32" s="1"/>
  <c r="T21" i="32"/>
  <c r="S21" i="32"/>
  <c r="B16" i="36"/>
  <c r="C15" i="36"/>
  <c r="G15" i="36"/>
  <c r="W15" i="36" s="1"/>
  <c r="T15" i="36"/>
  <c r="D15" i="36"/>
  <c r="D18" i="35"/>
  <c r="C18" i="35"/>
  <c r="G18" i="35"/>
  <c r="W18" i="35" s="1"/>
  <c r="B19" i="35"/>
  <c r="T18" i="35"/>
  <c r="S16" i="19"/>
  <c r="S14" i="41" l="1"/>
  <c r="D15" i="41"/>
  <c r="T15" i="41"/>
  <c r="B16" i="41"/>
  <c r="C15" i="41"/>
  <c r="G15" i="41"/>
  <c r="W15" i="41" s="1"/>
  <c r="G17" i="39"/>
  <c r="W17" i="39" s="1"/>
  <c r="T17" i="39"/>
  <c r="B18" i="39"/>
  <c r="D17" i="39"/>
  <c r="C17" i="39"/>
  <c r="S17" i="38"/>
  <c r="S14" i="33"/>
  <c r="G18" i="37"/>
  <c r="W18" i="37" s="1"/>
  <c r="S18" i="37"/>
  <c r="D18" i="37"/>
  <c r="B19" i="37"/>
  <c r="T18" i="37"/>
  <c r="C18" i="37"/>
  <c r="D20" i="34"/>
  <c r="T20" i="34"/>
  <c r="G20" i="34"/>
  <c r="W20" i="34" s="1"/>
  <c r="C20" i="34"/>
  <c r="B21" i="34"/>
  <c r="B19" i="19"/>
  <c r="G18" i="19"/>
  <c r="W18" i="19" s="1"/>
  <c r="C18" i="19"/>
  <c r="D18" i="19"/>
  <c r="T18" i="19"/>
  <c r="S15" i="36"/>
  <c r="D22" i="32"/>
  <c r="S22" i="32"/>
  <c r="C22" i="32"/>
  <c r="G22" i="32"/>
  <c r="W22" i="32" s="1"/>
  <c r="B23" i="32"/>
  <c r="T22" i="32"/>
  <c r="S18" i="38"/>
  <c r="B19" i="38"/>
  <c r="C18" i="38"/>
  <c r="T18" i="38"/>
  <c r="G18" i="38"/>
  <c r="W18" i="38" s="1"/>
  <c r="D18" i="38"/>
  <c r="D15" i="31"/>
  <c r="B16" i="31"/>
  <c r="C15" i="31"/>
  <c r="T15" i="31"/>
  <c r="G15" i="31"/>
  <c r="W15" i="31" s="1"/>
  <c r="S18" i="35"/>
  <c r="B16" i="33"/>
  <c r="D15" i="33"/>
  <c r="G15" i="33"/>
  <c r="W15" i="33" s="1"/>
  <c r="T15" i="33"/>
  <c r="C15" i="33"/>
  <c r="T15" i="40"/>
  <c r="G15" i="40"/>
  <c r="W15" i="40" s="1"/>
  <c r="C15" i="40"/>
  <c r="B16" i="40"/>
  <c r="D15" i="40"/>
  <c r="D19" i="35"/>
  <c r="B20" i="35"/>
  <c r="C19" i="35"/>
  <c r="G19" i="35"/>
  <c r="W19" i="35" s="1"/>
  <c r="T19" i="35"/>
  <c r="S14" i="40"/>
  <c r="S17" i="19"/>
  <c r="S17" i="37"/>
  <c r="S14" i="31"/>
  <c r="D16" i="36"/>
  <c r="G16" i="36"/>
  <c r="W16" i="36" s="1"/>
  <c r="B17" i="36"/>
  <c r="T16" i="36"/>
  <c r="C16" i="36"/>
  <c r="S15" i="41" l="1"/>
  <c r="T16" i="41"/>
  <c r="D16" i="41"/>
  <c r="C16" i="41"/>
  <c r="G16" i="41"/>
  <c r="W16" i="41" s="1"/>
  <c r="B17" i="41"/>
  <c r="S16" i="41"/>
  <c r="B19" i="39"/>
  <c r="C18" i="39"/>
  <c r="D18" i="39"/>
  <c r="T18" i="39"/>
  <c r="G18" i="39"/>
  <c r="W18" i="39" s="1"/>
  <c r="S17" i="39"/>
  <c r="G17" i="36"/>
  <c r="W17" i="36" s="1"/>
  <c r="S17" i="36"/>
  <c r="C17" i="36"/>
  <c r="B18" i="36"/>
  <c r="D17" i="36"/>
  <c r="T17" i="36"/>
  <c r="D16" i="40"/>
  <c r="B17" i="40"/>
  <c r="S16" i="40"/>
  <c r="C16" i="40"/>
  <c r="T16" i="40"/>
  <c r="G16" i="40"/>
  <c r="W16" i="40" s="1"/>
  <c r="C16" i="31"/>
  <c r="B17" i="31"/>
  <c r="D16" i="31"/>
  <c r="T16" i="31"/>
  <c r="G16" i="31"/>
  <c r="W16" i="31" s="1"/>
  <c r="S15" i="40"/>
  <c r="S15" i="33"/>
  <c r="S18" i="19"/>
  <c r="B17" i="33"/>
  <c r="T16" i="33"/>
  <c r="G16" i="33"/>
  <c r="W16" i="33" s="1"/>
  <c r="C16" i="33"/>
  <c r="D16" i="33"/>
  <c r="B20" i="19"/>
  <c r="C19" i="19"/>
  <c r="G19" i="19"/>
  <c r="W19" i="19" s="1"/>
  <c r="T19" i="19"/>
  <c r="S19" i="19"/>
  <c r="D19" i="19"/>
  <c r="D23" i="32"/>
  <c r="S23" i="32"/>
  <c r="C23" i="32"/>
  <c r="B24" i="32"/>
  <c r="T23" i="32"/>
  <c r="G23" i="32"/>
  <c r="W23" i="32" s="1"/>
  <c r="G20" i="35"/>
  <c r="W20" i="35" s="1"/>
  <c r="B21" i="35"/>
  <c r="C20" i="35"/>
  <c r="D20" i="35"/>
  <c r="T20" i="35"/>
  <c r="S19" i="35"/>
  <c r="S15" i="31"/>
  <c r="S20" i="34"/>
  <c r="S19" i="37"/>
  <c r="B20" i="37"/>
  <c r="T19" i="37"/>
  <c r="D19" i="37"/>
  <c r="G19" i="37"/>
  <c r="W19" i="37" s="1"/>
  <c r="C19" i="37"/>
  <c r="S16" i="36"/>
  <c r="T19" i="38"/>
  <c r="B20" i="38"/>
  <c r="D19" i="38"/>
  <c r="C19" i="38"/>
  <c r="G19" i="38"/>
  <c r="W19" i="38" s="1"/>
  <c r="G21" i="34"/>
  <c r="W21" i="34" s="1"/>
  <c r="T21" i="34"/>
  <c r="B22" i="34"/>
  <c r="S21" i="34"/>
  <c r="C21" i="34"/>
  <c r="D21" i="34"/>
  <c r="G17" i="41" l="1"/>
  <c r="T17" i="41"/>
  <c r="C17" i="41"/>
  <c r="B18" i="41"/>
  <c r="D17" i="41"/>
  <c r="S18" i="39"/>
  <c r="D19" i="39"/>
  <c r="T19" i="39"/>
  <c r="B20" i="39"/>
  <c r="C19" i="39"/>
  <c r="G19" i="39"/>
  <c r="W19" i="39" s="1"/>
  <c r="S19" i="39"/>
  <c r="D20" i="38"/>
  <c r="T20" i="38"/>
  <c r="G20" i="38"/>
  <c r="W20" i="38" s="1"/>
  <c r="B21" i="38"/>
  <c r="C20" i="38"/>
  <c r="C21" i="35"/>
  <c r="G21" i="35"/>
  <c r="W21" i="35" s="1"/>
  <c r="B22" i="35"/>
  <c r="T21" i="35"/>
  <c r="D21" i="35"/>
  <c r="B23" i="34"/>
  <c r="D22" i="34"/>
  <c r="G22" i="34"/>
  <c r="W22" i="34" s="1"/>
  <c r="S22" i="34"/>
  <c r="C22" i="34"/>
  <c r="T22" i="34"/>
  <c r="S20" i="35"/>
  <c r="T20" i="37"/>
  <c r="C20" i="37"/>
  <c r="G20" i="37"/>
  <c r="W20" i="37" s="1"/>
  <c r="B21" i="37"/>
  <c r="D20" i="37"/>
  <c r="D17" i="31"/>
  <c r="T17" i="31"/>
  <c r="C17" i="31"/>
  <c r="B18" i="31"/>
  <c r="G17" i="31"/>
  <c r="W17" i="31" s="1"/>
  <c r="S17" i="31"/>
  <c r="T17" i="33"/>
  <c r="D17" i="33"/>
  <c r="C17" i="33"/>
  <c r="B18" i="33"/>
  <c r="S17" i="33"/>
  <c r="G17" i="33"/>
  <c r="W17" i="33" s="1"/>
  <c r="S16" i="33"/>
  <c r="D18" i="36"/>
  <c r="C18" i="36"/>
  <c r="B19" i="36"/>
  <c r="T18" i="36"/>
  <c r="G18" i="36"/>
  <c r="W18" i="36" s="1"/>
  <c r="C24" i="32"/>
  <c r="T24" i="32"/>
  <c r="G24" i="32"/>
  <c r="W24" i="32" s="1"/>
  <c r="D24" i="32"/>
  <c r="B25" i="32"/>
  <c r="S24" i="32"/>
  <c r="T17" i="40"/>
  <c r="C17" i="40"/>
  <c r="G17" i="40"/>
  <c r="W17" i="40" s="1"/>
  <c r="D17" i="40"/>
  <c r="B18" i="40"/>
  <c r="S19" i="38"/>
  <c r="T20" i="19"/>
  <c r="D20" i="19"/>
  <c r="B21" i="19"/>
  <c r="C20" i="19"/>
  <c r="G20" i="19"/>
  <c r="W20" i="19" s="1"/>
  <c r="S16" i="31"/>
  <c r="D18" i="41" l="1"/>
  <c r="G18" i="41"/>
  <c r="W18" i="41" s="1"/>
  <c r="B19" i="41"/>
  <c r="C18" i="41"/>
  <c r="T18" i="41"/>
  <c r="S18" i="41"/>
  <c r="S17" i="41"/>
  <c r="W17" i="41"/>
  <c r="C20" i="39"/>
  <c r="D20" i="39"/>
  <c r="B21" i="39"/>
  <c r="T20" i="39"/>
  <c r="G20" i="39"/>
  <c r="W20" i="39" s="1"/>
  <c r="S17" i="40"/>
  <c r="B26" i="32"/>
  <c r="T25" i="32"/>
  <c r="G25" i="32"/>
  <c r="W25" i="32" s="1"/>
  <c r="D25" i="32"/>
  <c r="C25" i="32"/>
  <c r="D19" i="36"/>
  <c r="G19" i="36"/>
  <c r="W19" i="36" s="1"/>
  <c r="T19" i="36"/>
  <c r="C19" i="36"/>
  <c r="B20" i="36"/>
  <c r="S20" i="19"/>
  <c r="B19" i="31"/>
  <c r="G18" i="31"/>
  <c r="W18" i="31" s="1"/>
  <c r="D18" i="31"/>
  <c r="C18" i="31"/>
  <c r="T18" i="31"/>
  <c r="B24" i="34"/>
  <c r="C23" i="34"/>
  <c r="D23" i="34"/>
  <c r="G23" i="34"/>
  <c r="W23" i="34" s="1"/>
  <c r="T23" i="34"/>
  <c r="G21" i="38"/>
  <c r="W21" i="38" s="1"/>
  <c r="T21" i="38"/>
  <c r="C21" i="38"/>
  <c r="D21" i="38"/>
  <c r="B22" i="38"/>
  <c r="B22" i="37"/>
  <c r="D21" i="37"/>
  <c r="G21" i="37"/>
  <c r="W21" i="37" s="1"/>
  <c r="C21" i="37"/>
  <c r="T21" i="37"/>
  <c r="D18" i="40"/>
  <c r="B19" i="40"/>
  <c r="G18" i="40"/>
  <c r="W18" i="40" s="1"/>
  <c r="T18" i="40"/>
  <c r="C18" i="40"/>
  <c r="S20" i="37"/>
  <c r="S20" i="38"/>
  <c r="D18" i="33"/>
  <c r="C18" i="33"/>
  <c r="G18" i="33"/>
  <c r="W18" i="33" s="1"/>
  <c r="S18" i="33"/>
  <c r="B19" i="33"/>
  <c r="T18" i="33"/>
  <c r="S21" i="35"/>
  <c r="G21" i="19"/>
  <c r="W21" i="19" s="1"/>
  <c r="B22" i="19"/>
  <c r="C21" i="19"/>
  <c r="D21" i="19"/>
  <c r="T21" i="19"/>
  <c r="S18" i="36"/>
  <c r="B23" i="35"/>
  <c r="T22" i="35"/>
  <c r="G22" i="35"/>
  <c r="W22" i="35" s="1"/>
  <c r="C22" i="35"/>
  <c r="D22" i="35"/>
  <c r="S22" i="35"/>
  <c r="G19" i="41" l="1"/>
  <c r="C19" i="41"/>
  <c r="B20" i="41"/>
  <c r="D19" i="41"/>
  <c r="T19" i="41"/>
  <c r="S20" i="39"/>
  <c r="G21" i="39"/>
  <c r="W21" i="39" s="1"/>
  <c r="T21" i="39"/>
  <c r="C21" i="39"/>
  <c r="B22" i="39"/>
  <c r="D21" i="39"/>
  <c r="S21" i="39"/>
  <c r="S18" i="40"/>
  <c r="C22" i="37"/>
  <c r="G22" i="37"/>
  <c r="W22" i="37" s="1"/>
  <c r="S22" i="37"/>
  <c r="B23" i="37"/>
  <c r="D22" i="37"/>
  <c r="T22" i="37"/>
  <c r="S18" i="31"/>
  <c r="G19" i="33"/>
  <c r="W19" i="33" s="1"/>
  <c r="C19" i="33"/>
  <c r="D19" i="33"/>
  <c r="S19" i="33"/>
  <c r="B20" i="33"/>
  <c r="T19" i="33"/>
  <c r="S21" i="37"/>
  <c r="S19" i="36"/>
  <c r="G19" i="31"/>
  <c r="W19" i="31" s="1"/>
  <c r="D19" i="31"/>
  <c r="S19" i="31"/>
  <c r="T19" i="31"/>
  <c r="B20" i="31"/>
  <c r="C19" i="31"/>
  <c r="S21" i="19"/>
  <c r="S23" i="34"/>
  <c r="G20" i="36"/>
  <c r="W20" i="36" s="1"/>
  <c r="B21" i="36"/>
  <c r="C20" i="36"/>
  <c r="D20" i="36"/>
  <c r="T20" i="36"/>
  <c r="T19" i="40"/>
  <c r="D19" i="40"/>
  <c r="G19" i="40"/>
  <c r="W19" i="40" s="1"/>
  <c r="C19" i="40"/>
  <c r="B20" i="40"/>
  <c r="T22" i="38"/>
  <c r="D22" i="38"/>
  <c r="B23" i="38"/>
  <c r="C22" i="38"/>
  <c r="G22" i="38"/>
  <c r="W22" i="38" s="1"/>
  <c r="T22" i="19"/>
  <c r="D22" i="19"/>
  <c r="G22" i="19"/>
  <c r="W22" i="19" s="1"/>
  <c r="C22" i="19"/>
  <c r="B23" i="19"/>
  <c r="T24" i="34"/>
  <c r="B25" i="34"/>
  <c r="D24" i="34"/>
  <c r="S24" i="34"/>
  <c r="C24" i="34"/>
  <c r="G24" i="34"/>
  <c r="W24" i="34" s="1"/>
  <c r="S21" i="38"/>
  <c r="B27" i="32"/>
  <c r="C26" i="32"/>
  <c r="T26" i="32"/>
  <c r="D26" i="32"/>
  <c r="G26" i="32"/>
  <c r="W26" i="32" s="1"/>
  <c r="B24" i="35"/>
  <c r="T23" i="35"/>
  <c r="D23" i="35"/>
  <c r="G23" i="35"/>
  <c r="W23" i="35" s="1"/>
  <c r="C23" i="35"/>
  <c r="S25" i="32"/>
  <c r="T20" i="41" l="1"/>
  <c r="D20" i="41"/>
  <c r="B21" i="41"/>
  <c r="G20" i="41"/>
  <c r="W20" i="41" s="1"/>
  <c r="C20" i="41"/>
  <c r="S19" i="41"/>
  <c r="W19" i="41"/>
  <c r="C22" i="39"/>
  <c r="G22" i="39"/>
  <c r="W22" i="39" s="1"/>
  <c r="D22" i="39"/>
  <c r="B23" i="39"/>
  <c r="T22" i="39"/>
  <c r="S22" i="39"/>
  <c r="S19" i="40"/>
  <c r="B21" i="40"/>
  <c r="T20" i="40"/>
  <c r="C20" i="40"/>
  <c r="G20" i="40"/>
  <c r="W20" i="40" s="1"/>
  <c r="D20" i="40"/>
  <c r="S20" i="40"/>
  <c r="S26" i="32"/>
  <c r="T25" i="34"/>
  <c r="G25" i="34"/>
  <c r="W25" i="34" s="1"/>
  <c r="C25" i="34"/>
  <c r="B26" i="34"/>
  <c r="D25" i="34"/>
  <c r="S22" i="38"/>
  <c r="S23" i="35"/>
  <c r="C27" i="32"/>
  <c r="G27" i="32"/>
  <c r="W27" i="32" s="1"/>
  <c r="T27" i="32"/>
  <c r="S27" i="32"/>
  <c r="B28" i="32"/>
  <c r="D27" i="32"/>
  <c r="C23" i="19"/>
  <c r="T23" i="19"/>
  <c r="G23" i="19"/>
  <c r="W23" i="19" s="1"/>
  <c r="B24" i="19"/>
  <c r="D23" i="19"/>
  <c r="B24" i="37"/>
  <c r="S23" i="37"/>
  <c r="D23" i="37"/>
  <c r="C23" i="37"/>
  <c r="G23" i="37"/>
  <c r="W23" i="37" s="1"/>
  <c r="T23" i="37"/>
  <c r="S22" i="19"/>
  <c r="G23" i="38"/>
  <c r="W23" i="38" s="1"/>
  <c r="D23" i="38"/>
  <c r="C23" i="38"/>
  <c r="B24" i="38"/>
  <c r="T23" i="38"/>
  <c r="S20" i="36"/>
  <c r="T20" i="31"/>
  <c r="D20" i="31"/>
  <c r="B21" i="31"/>
  <c r="C20" i="31"/>
  <c r="G20" i="31"/>
  <c r="W20" i="31" s="1"/>
  <c r="G21" i="36"/>
  <c r="W21" i="36" s="1"/>
  <c r="C21" i="36"/>
  <c r="B22" i="36"/>
  <c r="D21" i="36"/>
  <c r="T21" i="36"/>
  <c r="S21" i="36"/>
  <c r="G24" i="35"/>
  <c r="W24" i="35" s="1"/>
  <c r="S24" i="35"/>
  <c r="D24" i="35"/>
  <c r="B25" i="35"/>
  <c r="C24" i="35"/>
  <c r="T24" i="35"/>
  <c r="B21" i="33"/>
  <c r="D20" i="33"/>
  <c r="T20" i="33"/>
  <c r="G20" i="33"/>
  <c r="W20" i="33" s="1"/>
  <c r="C20" i="33"/>
  <c r="G21" i="41" l="1"/>
  <c r="W21" i="41" s="1"/>
  <c r="B22" i="41"/>
  <c r="T21" i="41"/>
  <c r="D21" i="41"/>
  <c r="C21" i="41"/>
  <c r="S21" i="41"/>
  <c r="S20" i="41"/>
  <c r="B24" i="39"/>
  <c r="C23" i="39"/>
  <c r="G23" i="39"/>
  <c r="W23" i="39" s="1"/>
  <c r="D23" i="39"/>
  <c r="T23" i="39"/>
  <c r="D21" i="31"/>
  <c r="B22" i="31"/>
  <c r="G21" i="31"/>
  <c r="W21" i="31" s="1"/>
  <c r="S21" i="31"/>
  <c r="C21" i="31"/>
  <c r="T21" i="31"/>
  <c r="D22" i="36"/>
  <c r="C22" i="36"/>
  <c r="B23" i="36"/>
  <c r="T22" i="36"/>
  <c r="G22" i="36"/>
  <c r="W22" i="36" s="1"/>
  <c r="G25" i="35"/>
  <c r="W25" i="35" s="1"/>
  <c r="B26" i="35"/>
  <c r="D25" i="35"/>
  <c r="C25" i="35"/>
  <c r="T25" i="35"/>
  <c r="S20" i="31"/>
  <c r="S23" i="19"/>
  <c r="S20" i="33"/>
  <c r="T24" i="19"/>
  <c r="D24" i="19"/>
  <c r="B25" i="19"/>
  <c r="G24" i="19"/>
  <c r="W24" i="19" s="1"/>
  <c r="C24" i="19"/>
  <c r="T24" i="38"/>
  <c r="C24" i="38"/>
  <c r="S24" i="38"/>
  <c r="D24" i="38"/>
  <c r="G24" i="38"/>
  <c r="W24" i="38" s="1"/>
  <c r="B25" i="38"/>
  <c r="S23" i="38"/>
  <c r="D26" i="34"/>
  <c r="B27" i="34"/>
  <c r="T26" i="34"/>
  <c r="C26" i="34"/>
  <c r="S26" i="34"/>
  <c r="G26" i="34"/>
  <c r="W26" i="34" s="1"/>
  <c r="C21" i="33"/>
  <c r="B22" i="33"/>
  <c r="T21" i="33"/>
  <c r="G21" i="33"/>
  <c r="W21" i="33" s="1"/>
  <c r="D21" i="33"/>
  <c r="C24" i="37"/>
  <c r="D24" i="37"/>
  <c r="T24" i="37"/>
  <c r="B25" i="37"/>
  <c r="G24" i="37"/>
  <c r="W24" i="37" s="1"/>
  <c r="G28" i="32"/>
  <c r="W28" i="32" s="1"/>
  <c r="D28" i="32"/>
  <c r="T28" i="32"/>
  <c r="C28" i="32"/>
  <c r="B29" i="32"/>
  <c r="S25" i="34"/>
  <c r="D21" i="40"/>
  <c r="B22" i="40"/>
  <c r="T21" i="40"/>
  <c r="G21" i="40"/>
  <c r="W21" i="40" s="1"/>
  <c r="C21" i="40"/>
  <c r="D22" i="41" l="1"/>
  <c r="C22" i="41"/>
  <c r="G22" i="41"/>
  <c r="W22" i="41" s="1"/>
  <c r="B23" i="41"/>
  <c r="T22" i="41"/>
  <c r="S23" i="39"/>
  <c r="T24" i="39"/>
  <c r="C24" i="39"/>
  <c r="B25" i="39"/>
  <c r="D24" i="39"/>
  <c r="G24" i="39"/>
  <c r="W24" i="39" s="1"/>
  <c r="T25" i="38"/>
  <c r="D25" i="38"/>
  <c r="B26" i="38"/>
  <c r="C25" i="38"/>
  <c r="G25" i="38"/>
  <c r="W25" i="38" s="1"/>
  <c r="C29" i="32"/>
  <c r="D29" i="32"/>
  <c r="T29" i="32"/>
  <c r="G29" i="32"/>
  <c r="W29" i="32" s="1"/>
  <c r="B30" i="32"/>
  <c r="S24" i="37"/>
  <c r="T22" i="33"/>
  <c r="C22" i="33"/>
  <c r="D22" i="33"/>
  <c r="G22" i="33"/>
  <c r="W22" i="33" s="1"/>
  <c r="B23" i="33"/>
  <c r="S24" i="19"/>
  <c r="S25" i="35"/>
  <c r="T25" i="37"/>
  <c r="G25" i="37"/>
  <c r="W25" i="37" s="1"/>
  <c r="C25" i="37"/>
  <c r="S25" i="37"/>
  <c r="D25" i="37"/>
  <c r="B26" i="37"/>
  <c r="C26" i="35"/>
  <c r="S26" i="35"/>
  <c r="G26" i="35"/>
  <c r="W26" i="35" s="1"/>
  <c r="B27" i="35"/>
  <c r="D26" i="35"/>
  <c r="T26" i="35"/>
  <c r="S21" i="40"/>
  <c r="S21" i="33"/>
  <c r="C27" i="34"/>
  <c r="B28" i="34"/>
  <c r="G27" i="34"/>
  <c r="W27" i="34" s="1"/>
  <c r="T27" i="34"/>
  <c r="D27" i="34"/>
  <c r="S22" i="36"/>
  <c r="T22" i="40"/>
  <c r="G22" i="40"/>
  <c r="W22" i="40" s="1"/>
  <c r="D22" i="40"/>
  <c r="B23" i="40"/>
  <c r="C22" i="40"/>
  <c r="S28" i="32"/>
  <c r="C25" i="19"/>
  <c r="T25" i="19"/>
  <c r="D25" i="19"/>
  <c r="B26" i="19"/>
  <c r="G25" i="19"/>
  <c r="W25" i="19" s="1"/>
  <c r="B23" i="31"/>
  <c r="C22" i="31"/>
  <c r="G22" i="31"/>
  <c r="W22" i="31" s="1"/>
  <c r="T22" i="31"/>
  <c r="D22" i="31"/>
  <c r="D23" i="36"/>
  <c r="B24" i="36"/>
  <c r="G23" i="36"/>
  <c r="W23" i="36" s="1"/>
  <c r="S23" i="36"/>
  <c r="C23" i="36"/>
  <c r="T23" i="36"/>
  <c r="S22" i="41" l="1"/>
  <c r="T23" i="41"/>
  <c r="B24" i="41"/>
  <c r="C23" i="41"/>
  <c r="D23" i="41"/>
  <c r="G23" i="41"/>
  <c r="W23" i="41" s="1"/>
  <c r="S24" i="39"/>
  <c r="C25" i="39"/>
  <c r="G25" i="39"/>
  <c r="W25" i="39" s="1"/>
  <c r="T25" i="39"/>
  <c r="B26" i="39"/>
  <c r="D25" i="39"/>
  <c r="S25" i="39"/>
  <c r="S22" i="31"/>
  <c r="S25" i="19"/>
  <c r="G27" i="35"/>
  <c r="W27" i="35" s="1"/>
  <c r="C27" i="35"/>
  <c r="T27" i="35"/>
  <c r="B28" i="35"/>
  <c r="D27" i="35"/>
  <c r="S22" i="33"/>
  <c r="B24" i="40"/>
  <c r="C23" i="40"/>
  <c r="G23" i="40"/>
  <c r="W23" i="40" s="1"/>
  <c r="S23" i="40"/>
  <c r="D23" i="40"/>
  <c r="T23" i="40"/>
  <c r="S27" i="34"/>
  <c r="S29" i="32"/>
  <c r="D26" i="38"/>
  <c r="S26" i="38"/>
  <c r="T26" i="38"/>
  <c r="B27" i="38"/>
  <c r="C26" i="38"/>
  <c r="G26" i="38"/>
  <c r="W26" i="38" s="1"/>
  <c r="C23" i="31"/>
  <c r="T23" i="31"/>
  <c r="D23" i="31"/>
  <c r="B24" i="31"/>
  <c r="G23" i="31"/>
  <c r="W23" i="31" s="1"/>
  <c r="T24" i="36"/>
  <c r="C24" i="36"/>
  <c r="D24" i="36"/>
  <c r="B25" i="36"/>
  <c r="G24" i="36"/>
  <c r="W24" i="36" s="1"/>
  <c r="D26" i="19"/>
  <c r="S26" i="19"/>
  <c r="G26" i="19"/>
  <c r="W26" i="19" s="1"/>
  <c r="C26" i="19"/>
  <c r="T26" i="19"/>
  <c r="B27" i="19"/>
  <c r="S22" i="40"/>
  <c r="D28" i="34"/>
  <c r="C28" i="34"/>
  <c r="G28" i="34"/>
  <c r="W28" i="34" s="1"/>
  <c r="T28" i="34"/>
  <c r="B29" i="34"/>
  <c r="C26" i="37"/>
  <c r="T26" i="37"/>
  <c r="D26" i="37"/>
  <c r="B27" i="37"/>
  <c r="G26" i="37"/>
  <c r="W26" i="37" s="1"/>
  <c r="B24" i="33"/>
  <c r="S23" i="33"/>
  <c r="G23" i="33"/>
  <c r="W23" i="33" s="1"/>
  <c r="D23" i="33"/>
  <c r="T23" i="33"/>
  <c r="C23" i="33"/>
  <c r="T30" i="32"/>
  <c r="G30" i="32"/>
  <c r="W30" i="32" s="1"/>
  <c r="S30" i="32"/>
  <c r="D30" i="32"/>
  <c r="B31" i="32"/>
  <c r="C30" i="32"/>
  <c r="S25" i="38"/>
  <c r="S23" i="41" l="1"/>
  <c r="B25" i="41"/>
  <c r="D24" i="41"/>
  <c r="T24" i="41"/>
  <c r="C24" i="41"/>
  <c r="G24" i="41"/>
  <c r="W24" i="41" s="1"/>
  <c r="S24" i="41"/>
  <c r="C26" i="39"/>
  <c r="D26" i="39"/>
  <c r="G26" i="39"/>
  <c r="W26" i="39" s="1"/>
  <c r="T26" i="39"/>
  <c r="B27" i="39"/>
  <c r="B25" i="31"/>
  <c r="C24" i="31"/>
  <c r="G24" i="31"/>
  <c r="W24" i="31" s="1"/>
  <c r="S24" i="31"/>
  <c r="T24" i="31"/>
  <c r="D24" i="31"/>
  <c r="B32" i="32"/>
  <c r="C31" i="32"/>
  <c r="D31" i="32"/>
  <c r="T31" i="32"/>
  <c r="G31" i="32"/>
  <c r="W31" i="32" s="1"/>
  <c r="S31" i="32"/>
  <c r="S24" i="36"/>
  <c r="D28" i="35"/>
  <c r="B29" i="35"/>
  <c r="T28" i="35"/>
  <c r="G28" i="35"/>
  <c r="W28" i="35" s="1"/>
  <c r="C28" i="35"/>
  <c r="S28" i="35"/>
  <c r="T29" i="34"/>
  <c r="B30" i="34"/>
  <c r="D29" i="34"/>
  <c r="G29" i="34"/>
  <c r="W29" i="34" s="1"/>
  <c r="C29" i="34"/>
  <c r="T27" i="19"/>
  <c r="B28" i="19"/>
  <c r="G27" i="19"/>
  <c r="W27" i="19" s="1"/>
  <c r="C27" i="19"/>
  <c r="D27" i="19"/>
  <c r="G27" i="38"/>
  <c r="W27" i="38" s="1"/>
  <c r="C27" i="38"/>
  <c r="D27" i="38"/>
  <c r="T27" i="38"/>
  <c r="B28" i="38"/>
  <c r="C25" i="36"/>
  <c r="D25" i="36"/>
  <c r="B26" i="36"/>
  <c r="G25" i="36"/>
  <c r="W25" i="36" s="1"/>
  <c r="T25" i="36"/>
  <c r="D24" i="33"/>
  <c r="B25" i="33"/>
  <c r="C24" i="33"/>
  <c r="G24" i="33"/>
  <c r="W24" i="33" s="1"/>
  <c r="T24" i="33"/>
  <c r="S27" i="35"/>
  <c r="S26" i="37"/>
  <c r="S28" i="34"/>
  <c r="S23" i="31"/>
  <c r="G24" i="40"/>
  <c r="W24" i="40" s="1"/>
  <c r="B25" i="40"/>
  <c r="C24" i="40"/>
  <c r="T24" i="40"/>
  <c r="D24" i="40"/>
  <c r="S24" i="40"/>
  <c r="C27" i="37"/>
  <c r="D27" i="37"/>
  <c r="G27" i="37"/>
  <c r="W27" i="37" s="1"/>
  <c r="B28" i="37"/>
  <c r="T27" i="37"/>
  <c r="G25" i="41" l="1"/>
  <c r="W25" i="41" s="1"/>
  <c r="T25" i="41"/>
  <c r="D25" i="41"/>
  <c r="C25" i="41"/>
  <c r="B26" i="41"/>
  <c r="S25" i="41"/>
  <c r="S26" i="39"/>
  <c r="D27" i="39"/>
  <c r="G27" i="39"/>
  <c r="W27" i="39" s="1"/>
  <c r="C27" i="39"/>
  <c r="T27" i="39"/>
  <c r="B28" i="39"/>
  <c r="S27" i="39"/>
  <c r="S29" i="35"/>
  <c r="B30" i="35"/>
  <c r="C29" i="35"/>
  <c r="G29" i="35"/>
  <c r="W29" i="35" s="1"/>
  <c r="T29" i="35"/>
  <c r="D29" i="35"/>
  <c r="D30" i="34"/>
  <c r="S30" i="34"/>
  <c r="T30" i="34"/>
  <c r="B31" i="34"/>
  <c r="G30" i="34"/>
  <c r="W30" i="34" s="1"/>
  <c r="C30" i="34"/>
  <c r="S29" i="34"/>
  <c r="T28" i="37"/>
  <c r="B29" i="37"/>
  <c r="G28" i="37"/>
  <c r="W28" i="37" s="1"/>
  <c r="S28" i="37"/>
  <c r="D28" i="37"/>
  <c r="C28" i="37"/>
  <c r="S25" i="36"/>
  <c r="C28" i="38"/>
  <c r="B29" i="38"/>
  <c r="S28" i="38"/>
  <c r="G28" i="38"/>
  <c r="W28" i="38" s="1"/>
  <c r="T28" i="38"/>
  <c r="D28" i="38"/>
  <c r="C25" i="40"/>
  <c r="G25" i="40"/>
  <c r="W25" i="40" s="1"/>
  <c r="D25" i="40"/>
  <c r="B26" i="40"/>
  <c r="T25" i="40"/>
  <c r="S27" i="37"/>
  <c r="B26" i="33"/>
  <c r="C25" i="33"/>
  <c r="G25" i="33"/>
  <c r="W25" i="33" s="1"/>
  <c r="D25" i="33"/>
  <c r="T25" i="33"/>
  <c r="S27" i="38"/>
  <c r="S27" i="19"/>
  <c r="B33" i="32"/>
  <c r="D32" i="32"/>
  <c r="G32" i="32"/>
  <c r="W32" i="32" s="1"/>
  <c r="C32" i="32"/>
  <c r="T32" i="32"/>
  <c r="C26" i="36"/>
  <c r="G26" i="36"/>
  <c r="W26" i="36" s="1"/>
  <c r="S26" i="36"/>
  <c r="B27" i="36"/>
  <c r="T26" i="36"/>
  <c r="D26" i="36"/>
  <c r="S24" i="33"/>
  <c r="C28" i="19"/>
  <c r="G28" i="19"/>
  <c r="W28" i="19" s="1"/>
  <c r="S28" i="19"/>
  <c r="B29" i="19"/>
  <c r="T28" i="19"/>
  <c r="D28" i="19"/>
  <c r="C25" i="31"/>
  <c r="G25" i="31"/>
  <c r="W25" i="31" s="1"/>
  <c r="B26" i="31"/>
  <c r="S25" i="31"/>
  <c r="T25" i="31"/>
  <c r="D25" i="31"/>
  <c r="B27" i="41" l="1"/>
  <c r="G26" i="41"/>
  <c r="W26" i="41" s="1"/>
  <c r="T26" i="41"/>
  <c r="C26" i="41"/>
  <c r="D26" i="41"/>
  <c r="B29" i="39"/>
  <c r="G28" i="39"/>
  <c r="W28" i="39" s="1"/>
  <c r="C28" i="39"/>
  <c r="T28" i="39"/>
  <c r="D28" i="39"/>
  <c r="T31" i="34"/>
  <c r="C31" i="34"/>
  <c r="D31" i="34"/>
  <c r="G31" i="34"/>
  <c r="W31" i="34" s="1"/>
  <c r="B32" i="34"/>
  <c r="T27" i="36"/>
  <c r="G27" i="36"/>
  <c r="W27" i="36" s="1"/>
  <c r="B28" i="36"/>
  <c r="C27" i="36"/>
  <c r="D27" i="36"/>
  <c r="G33" i="32"/>
  <c r="W33" i="32" s="1"/>
  <c r="C33" i="32"/>
  <c r="T33" i="32"/>
  <c r="D33" i="32"/>
  <c r="B34" i="32"/>
  <c r="D29" i="19"/>
  <c r="T29" i="19"/>
  <c r="C29" i="19"/>
  <c r="G29" i="19"/>
  <c r="W29" i="19" s="1"/>
  <c r="B30" i="19"/>
  <c r="S32" i="32"/>
  <c r="S25" i="40"/>
  <c r="B27" i="33"/>
  <c r="C26" i="33"/>
  <c r="T26" i="33"/>
  <c r="S26" i="33"/>
  <c r="G26" i="33"/>
  <c r="W26" i="33" s="1"/>
  <c r="D26" i="33"/>
  <c r="C26" i="31"/>
  <c r="T26" i="31"/>
  <c r="G26" i="31"/>
  <c r="W26" i="31" s="1"/>
  <c r="B27" i="31"/>
  <c r="S26" i="31"/>
  <c r="D26" i="31"/>
  <c r="G29" i="37"/>
  <c r="W29" i="37" s="1"/>
  <c r="D29" i="37"/>
  <c r="S29" i="37"/>
  <c r="B30" i="37"/>
  <c r="C29" i="37"/>
  <c r="T29" i="37"/>
  <c r="C26" i="40"/>
  <c r="D26" i="40"/>
  <c r="G26" i="40"/>
  <c r="W26" i="40" s="1"/>
  <c r="T26" i="40"/>
  <c r="B27" i="40"/>
  <c r="B30" i="38"/>
  <c r="T29" i="38"/>
  <c r="G29" i="38"/>
  <c r="W29" i="38" s="1"/>
  <c r="C29" i="38"/>
  <c r="D29" i="38"/>
  <c r="G30" i="35"/>
  <c r="W30" i="35" s="1"/>
  <c r="B31" i="35"/>
  <c r="C30" i="35"/>
  <c r="D30" i="35"/>
  <c r="T30" i="35"/>
  <c r="S25" i="33"/>
  <c r="S26" i="41" l="1"/>
  <c r="T27" i="41"/>
  <c r="D27" i="41"/>
  <c r="B28" i="41"/>
  <c r="C27" i="41"/>
  <c r="G27" i="41"/>
  <c r="W27" i="41" s="1"/>
  <c r="S28" i="39"/>
  <c r="G29" i="39"/>
  <c r="W29" i="39" s="1"/>
  <c r="D29" i="39"/>
  <c r="B30" i="39"/>
  <c r="C29" i="39"/>
  <c r="T29" i="39"/>
  <c r="S26" i="40"/>
  <c r="T30" i="19"/>
  <c r="C30" i="19"/>
  <c r="D30" i="19"/>
  <c r="G30" i="19"/>
  <c r="W30" i="19" s="1"/>
  <c r="B31" i="19"/>
  <c r="C31" i="35"/>
  <c r="T31" i="35"/>
  <c r="S31" i="35"/>
  <c r="B32" i="35"/>
  <c r="D31" i="35"/>
  <c r="G31" i="35"/>
  <c r="W31" i="35" s="1"/>
  <c r="C27" i="40"/>
  <c r="G27" i="40"/>
  <c r="W27" i="40" s="1"/>
  <c r="B28" i="40"/>
  <c r="S27" i="40"/>
  <c r="T27" i="40"/>
  <c r="D27" i="40"/>
  <c r="C32" i="34"/>
  <c r="D32" i="34"/>
  <c r="B33" i="34"/>
  <c r="T32" i="34"/>
  <c r="G32" i="34"/>
  <c r="W32" i="34" s="1"/>
  <c r="D30" i="38"/>
  <c r="T30" i="38"/>
  <c r="B31" i="38"/>
  <c r="C30" i="38"/>
  <c r="G30" i="38"/>
  <c r="W30" i="38" s="1"/>
  <c r="S30" i="38"/>
  <c r="B28" i="31"/>
  <c r="G27" i="31"/>
  <c r="W27" i="31" s="1"/>
  <c r="C27" i="31"/>
  <c r="D27" i="31"/>
  <c r="T27" i="31"/>
  <c r="S30" i="35"/>
  <c r="S29" i="38"/>
  <c r="T27" i="33"/>
  <c r="C27" i="33"/>
  <c r="D27" i="33"/>
  <c r="S27" i="33"/>
  <c r="B28" i="33"/>
  <c r="G27" i="33"/>
  <c r="W27" i="33" s="1"/>
  <c r="S33" i="32"/>
  <c r="G28" i="36"/>
  <c r="W28" i="36" s="1"/>
  <c r="T28" i="36"/>
  <c r="B29" i="36"/>
  <c r="D28" i="36"/>
  <c r="C28" i="36"/>
  <c r="S31" i="34"/>
  <c r="C30" i="37"/>
  <c r="B31" i="37"/>
  <c r="T30" i="37"/>
  <c r="D30" i="37"/>
  <c r="G30" i="37"/>
  <c r="W30" i="37" s="1"/>
  <c r="S30" i="37"/>
  <c r="S29" i="19"/>
  <c r="D34" i="32"/>
  <c r="B35" i="32"/>
  <c r="T34" i="32"/>
  <c r="G34" i="32"/>
  <c r="W34" i="32" s="1"/>
  <c r="C34" i="32"/>
  <c r="U34" i="32"/>
  <c r="S27" i="36"/>
  <c r="S27" i="41" l="1"/>
  <c r="T28" i="41"/>
  <c r="C28" i="41"/>
  <c r="D28" i="41"/>
  <c r="G28" i="41"/>
  <c r="W28" i="41" s="1"/>
  <c r="B29" i="41"/>
  <c r="S29" i="39"/>
  <c r="D30" i="39"/>
  <c r="T30" i="39"/>
  <c r="B31" i="39"/>
  <c r="G30" i="39"/>
  <c r="W30" i="39" s="1"/>
  <c r="C30" i="39"/>
  <c r="G28" i="40"/>
  <c r="W28" i="40" s="1"/>
  <c r="D28" i="40"/>
  <c r="T28" i="40"/>
  <c r="B29" i="40"/>
  <c r="C28" i="40"/>
  <c r="S28" i="36"/>
  <c r="B29" i="31"/>
  <c r="S28" i="31"/>
  <c r="T28" i="31"/>
  <c r="G28" i="31"/>
  <c r="W28" i="31" s="1"/>
  <c r="C28" i="31"/>
  <c r="D28" i="31"/>
  <c r="C31" i="19"/>
  <c r="T31" i="19"/>
  <c r="G31" i="19"/>
  <c r="W31" i="19" s="1"/>
  <c r="D31" i="19"/>
  <c r="B32" i="19"/>
  <c r="C29" i="36"/>
  <c r="G29" i="36"/>
  <c r="W29" i="36" s="1"/>
  <c r="S29" i="36"/>
  <c r="D29" i="36"/>
  <c r="B30" i="36"/>
  <c r="T29" i="36"/>
  <c r="D33" i="34"/>
  <c r="G33" i="34"/>
  <c r="W33" i="34" s="1"/>
  <c r="T33" i="34"/>
  <c r="C33" i="34"/>
  <c r="B34" i="34"/>
  <c r="S33" i="34"/>
  <c r="T31" i="37"/>
  <c r="S31" i="37"/>
  <c r="B32" i="37"/>
  <c r="C31" i="37"/>
  <c r="D31" i="37"/>
  <c r="G31" i="37"/>
  <c r="W31" i="37" s="1"/>
  <c r="S34" i="32"/>
  <c r="T35" i="32"/>
  <c r="B36" i="32"/>
  <c r="S35" i="32"/>
  <c r="U35" i="32"/>
  <c r="C35" i="32"/>
  <c r="D35" i="32"/>
  <c r="G35" i="32"/>
  <c r="W35" i="32" s="1"/>
  <c r="C28" i="33"/>
  <c r="T28" i="33"/>
  <c r="G28" i="33"/>
  <c r="W28" i="33" s="1"/>
  <c r="D28" i="33"/>
  <c r="B29" i="33"/>
  <c r="S27" i="31"/>
  <c r="T31" i="38"/>
  <c r="D31" i="38"/>
  <c r="G31" i="38"/>
  <c r="W31" i="38" s="1"/>
  <c r="C31" i="38"/>
  <c r="B32" i="38"/>
  <c r="S32" i="34"/>
  <c r="T32" i="35"/>
  <c r="G32" i="35"/>
  <c r="W32" i="35" s="1"/>
  <c r="S32" i="35"/>
  <c r="B33" i="35"/>
  <c r="C32" i="35"/>
  <c r="D32" i="35"/>
  <c r="S30" i="19"/>
  <c r="S28" i="41" l="1"/>
  <c r="C29" i="41"/>
  <c r="D29" i="41"/>
  <c r="B30" i="41"/>
  <c r="G29" i="41"/>
  <c r="W29" i="41" s="1"/>
  <c r="T29" i="41"/>
  <c r="S30" i="39"/>
  <c r="C31" i="39"/>
  <c r="T31" i="39"/>
  <c r="B32" i="39"/>
  <c r="D31" i="39"/>
  <c r="G31" i="39"/>
  <c r="W31" i="39" s="1"/>
  <c r="B33" i="37"/>
  <c r="T32" i="37"/>
  <c r="D32" i="37"/>
  <c r="C32" i="37"/>
  <c r="G32" i="37"/>
  <c r="W32" i="37" s="1"/>
  <c r="G30" i="36"/>
  <c r="W30" i="36" s="1"/>
  <c r="B31" i="36"/>
  <c r="D30" i="36"/>
  <c r="T30" i="36"/>
  <c r="C30" i="36"/>
  <c r="B35" i="34"/>
  <c r="C34" i="34"/>
  <c r="G34" i="34"/>
  <c r="W34" i="34" s="1"/>
  <c r="D34" i="34"/>
  <c r="T34" i="34"/>
  <c r="U34" i="34"/>
  <c r="S28" i="40"/>
  <c r="S29" i="40"/>
  <c r="B30" i="40"/>
  <c r="C29" i="40"/>
  <c r="D29" i="40"/>
  <c r="G29" i="40"/>
  <c r="W29" i="40" s="1"/>
  <c r="T29" i="40"/>
  <c r="D36" i="32"/>
  <c r="D37" i="32" s="1"/>
  <c r="G36" i="32"/>
  <c r="T36" i="32"/>
  <c r="T37" i="32" s="1"/>
  <c r="U36" i="32"/>
  <c r="U37" i="32" s="1"/>
  <c r="V40" i="32" s="1"/>
  <c r="C36" i="32"/>
  <c r="S31" i="38"/>
  <c r="S28" i="33"/>
  <c r="T32" i="19"/>
  <c r="D32" i="19"/>
  <c r="G32" i="19"/>
  <c r="W32" i="19" s="1"/>
  <c r="B33" i="19"/>
  <c r="C32" i="19"/>
  <c r="S32" i="19"/>
  <c r="S31" i="19"/>
  <c r="C29" i="31"/>
  <c r="T29" i="31"/>
  <c r="G29" i="31"/>
  <c r="W29" i="31" s="1"/>
  <c r="D29" i="31"/>
  <c r="B30" i="31"/>
  <c r="B34" i="35"/>
  <c r="C33" i="35"/>
  <c r="G33" i="35"/>
  <c r="W33" i="35" s="1"/>
  <c r="D33" i="35"/>
  <c r="T33" i="35"/>
  <c r="D32" i="38"/>
  <c r="T32" i="38"/>
  <c r="G32" i="38"/>
  <c r="W32" i="38" s="1"/>
  <c r="B33" i="38"/>
  <c r="C32" i="38"/>
  <c r="D29" i="33"/>
  <c r="C29" i="33"/>
  <c r="T29" i="33"/>
  <c r="B30" i="33"/>
  <c r="G29" i="33"/>
  <c r="W29" i="33" s="1"/>
  <c r="G30" i="41" l="1"/>
  <c r="W30" i="41" s="1"/>
  <c r="C30" i="41"/>
  <c r="D30" i="41"/>
  <c r="T30" i="41"/>
  <c r="B31" i="41"/>
  <c r="S30" i="41"/>
  <c r="S29" i="41"/>
  <c r="S31" i="39"/>
  <c r="C32" i="39"/>
  <c r="T32" i="39"/>
  <c r="G32" i="39"/>
  <c r="W32" i="39" s="1"/>
  <c r="D32" i="39"/>
  <c r="B33" i="39"/>
  <c r="S32" i="39"/>
  <c r="G30" i="33"/>
  <c r="W30" i="33" s="1"/>
  <c r="D30" i="33"/>
  <c r="C30" i="33"/>
  <c r="T30" i="33"/>
  <c r="B31" i="33"/>
  <c r="D34" i="35"/>
  <c r="B35" i="35"/>
  <c r="C34" i="35"/>
  <c r="G34" i="35"/>
  <c r="W34" i="35" s="1"/>
  <c r="T34" i="35"/>
  <c r="U34" i="35"/>
  <c r="S32" i="38"/>
  <c r="S29" i="31"/>
  <c r="B34" i="19"/>
  <c r="T33" i="19"/>
  <c r="G33" i="19"/>
  <c r="W33" i="19" s="1"/>
  <c r="C33" i="19"/>
  <c r="D33" i="19"/>
  <c r="D30" i="40"/>
  <c r="B31" i="40"/>
  <c r="C30" i="40"/>
  <c r="T30" i="40"/>
  <c r="G30" i="40"/>
  <c r="W30" i="40" s="1"/>
  <c r="D35" i="34"/>
  <c r="T35" i="34"/>
  <c r="C35" i="34"/>
  <c r="G35" i="34"/>
  <c r="W35" i="34" s="1"/>
  <c r="U35" i="34"/>
  <c r="B36" i="34"/>
  <c r="S35" i="34"/>
  <c r="G30" i="31"/>
  <c r="W30" i="31" s="1"/>
  <c r="C30" i="31"/>
  <c r="T30" i="31"/>
  <c r="S30" i="31"/>
  <c r="D30" i="31"/>
  <c r="B31" i="31"/>
  <c r="W36" i="32"/>
  <c r="G37" i="32"/>
  <c r="G40" i="32" s="1"/>
  <c r="S29" i="33"/>
  <c r="F39" i="32"/>
  <c r="L38" i="32"/>
  <c r="K38" i="32"/>
  <c r="M38" i="32"/>
  <c r="J38" i="32"/>
  <c r="N38" i="32"/>
  <c r="I38" i="32"/>
  <c r="H38" i="32"/>
  <c r="S30" i="36"/>
  <c r="S36" i="32"/>
  <c r="S32" i="37"/>
  <c r="S33" i="35"/>
  <c r="S34" i="34"/>
  <c r="D33" i="37"/>
  <c r="C33" i="37"/>
  <c r="T33" i="37"/>
  <c r="G33" i="37"/>
  <c r="W33" i="37" s="1"/>
  <c r="B34" i="37"/>
  <c r="S33" i="37"/>
  <c r="B34" i="38"/>
  <c r="D33" i="38"/>
  <c r="G33" i="38"/>
  <c r="W33" i="38" s="1"/>
  <c r="C33" i="38"/>
  <c r="T33" i="38"/>
  <c r="C31" i="36"/>
  <c r="B32" i="36"/>
  <c r="S31" i="36"/>
  <c r="D31" i="36"/>
  <c r="T31" i="36"/>
  <c r="G31" i="36"/>
  <c r="W31" i="36" s="1"/>
  <c r="G31" i="41" l="1"/>
  <c r="W31" i="41" s="1"/>
  <c r="T31" i="41"/>
  <c r="B32" i="41"/>
  <c r="C31" i="41"/>
  <c r="D31" i="41"/>
  <c r="S31" i="41"/>
  <c r="D33" i="39"/>
  <c r="C33" i="39"/>
  <c r="T33" i="39"/>
  <c r="G33" i="39"/>
  <c r="W33" i="39" s="1"/>
  <c r="B34" i="39"/>
  <c r="S30" i="40"/>
  <c r="D31" i="31"/>
  <c r="B32" i="31"/>
  <c r="T31" i="31"/>
  <c r="G31" i="31"/>
  <c r="W31" i="31" s="1"/>
  <c r="C31" i="31"/>
  <c r="S31" i="31"/>
  <c r="G34" i="19"/>
  <c r="W34" i="19" s="1"/>
  <c r="T34" i="19"/>
  <c r="C34" i="19"/>
  <c r="S34" i="19"/>
  <c r="B35" i="19"/>
  <c r="U34" i="19"/>
  <c r="D34" i="19"/>
  <c r="S34" i="37"/>
  <c r="T34" i="37"/>
  <c r="G34" i="37"/>
  <c r="W34" i="37" s="1"/>
  <c r="B35" i="37"/>
  <c r="D34" i="37"/>
  <c r="U34" i="37"/>
  <c r="C34" i="37"/>
  <c r="D36" i="34"/>
  <c r="D37" i="34" s="1"/>
  <c r="T36" i="34"/>
  <c r="T37" i="34" s="1"/>
  <c r="C36" i="34"/>
  <c r="S36" i="34"/>
  <c r="G36" i="34"/>
  <c r="U36" i="34"/>
  <c r="U37" i="34" s="1"/>
  <c r="V40" i="34" s="1"/>
  <c r="T35" i="35"/>
  <c r="T36" i="35" s="1"/>
  <c r="U35" i="35"/>
  <c r="U36" i="35" s="1"/>
  <c r="V39" i="35" s="1"/>
  <c r="S35" i="35"/>
  <c r="C35" i="35"/>
  <c r="D35" i="35"/>
  <c r="D36" i="35" s="1"/>
  <c r="G35" i="35"/>
  <c r="B32" i="40"/>
  <c r="T31" i="40"/>
  <c r="D31" i="40"/>
  <c r="C31" i="40"/>
  <c r="G31" i="40"/>
  <c r="W31" i="40" s="1"/>
  <c r="C31" i="33"/>
  <c r="D31" i="33"/>
  <c r="G31" i="33"/>
  <c r="W31" i="33" s="1"/>
  <c r="B32" i="33"/>
  <c r="T31" i="33"/>
  <c r="S31" i="33"/>
  <c r="B33" i="36"/>
  <c r="D32" i="36"/>
  <c r="T32" i="36"/>
  <c r="C32" i="36"/>
  <c r="G32" i="36"/>
  <c r="W32" i="36" s="1"/>
  <c r="S32" i="36"/>
  <c r="C34" i="38"/>
  <c r="T34" i="38"/>
  <c r="D34" i="38"/>
  <c r="G34" i="38"/>
  <c r="W34" i="38" s="1"/>
  <c r="U34" i="38"/>
  <c r="B35" i="38"/>
  <c r="S33" i="38"/>
  <c r="S33" i="19"/>
  <c r="S34" i="35"/>
  <c r="S30" i="33"/>
  <c r="C32" i="41" l="1"/>
  <c r="B33" i="41"/>
  <c r="D32" i="41"/>
  <c r="G32" i="41"/>
  <c r="W32" i="41" s="1"/>
  <c r="T32" i="41"/>
  <c r="U34" i="39"/>
  <c r="T34" i="39"/>
  <c r="B35" i="39"/>
  <c r="D34" i="39"/>
  <c r="C34" i="39"/>
  <c r="G34" i="39"/>
  <c r="W34" i="39" s="1"/>
  <c r="S33" i="39"/>
  <c r="T33" i="36"/>
  <c r="C33" i="36"/>
  <c r="D33" i="36"/>
  <c r="B34" i="36"/>
  <c r="G33" i="36"/>
  <c r="W33" i="36" s="1"/>
  <c r="S31" i="40"/>
  <c r="L38" i="34"/>
  <c r="I38" i="34"/>
  <c r="H38" i="34"/>
  <c r="K38" i="34"/>
  <c r="J38" i="34"/>
  <c r="N38" i="34"/>
  <c r="M38" i="34"/>
  <c r="F39" i="34"/>
  <c r="S34" i="38"/>
  <c r="G35" i="19"/>
  <c r="W35" i="19" s="1"/>
  <c r="U35" i="19"/>
  <c r="S35" i="19"/>
  <c r="D35" i="19"/>
  <c r="B36" i="19"/>
  <c r="T35" i="19"/>
  <c r="C35" i="19"/>
  <c r="D32" i="33"/>
  <c r="B33" i="33"/>
  <c r="C32" i="33"/>
  <c r="G32" i="33"/>
  <c r="W32" i="33" s="1"/>
  <c r="T32" i="33"/>
  <c r="D32" i="31"/>
  <c r="B33" i="31"/>
  <c r="C32" i="31"/>
  <c r="G32" i="31"/>
  <c r="W32" i="31" s="1"/>
  <c r="T32" i="31"/>
  <c r="T32" i="40"/>
  <c r="D32" i="40"/>
  <c r="B33" i="40"/>
  <c r="C32" i="40"/>
  <c r="G32" i="40"/>
  <c r="W32" i="40" s="1"/>
  <c r="W36" i="34"/>
  <c r="G37" i="34"/>
  <c r="G40" i="34" s="1"/>
  <c r="G35" i="37"/>
  <c r="W35" i="37" s="1"/>
  <c r="T35" i="37"/>
  <c r="B36" i="37"/>
  <c r="D35" i="37"/>
  <c r="C35" i="37"/>
  <c r="U35" i="37"/>
  <c r="S35" i="37"/>
  <c r="C35" i="38"/>
  <c r="T35" i="38"/>
  <c r="T36" i="38" s="1"/>
  <c r="D35" i="38"/>
  <c r="D36" i="38" s="1"/>
  <c r="G35" i="38"/>
  <c r="U35" i="38"/>
  <c r="U36" i="38" s="1"/>
  <c r="V39" i="38" s="1"/>
  <c r="S35" i="38"/>
  <c r="W35" i="35"/>
  <c r="G36" i="35"/>
  <c r="G39" i="35" s="1"/>
  <c r="J37" i="35"/>
  <c r="I37" i="35"/>
  <c r="L37" i="35"/>
  <c r="K37" i="35"/>
  <c r="H37" i="35"/>
  <c r="N37" i="35"/>
  <c r="M37" i="35"/>
  <c r="F38" i="35"/>
  <c r="S32" i="41" l="1"/>
  <c r="C33" i="41"/>
  <c r="T33" i="41"/>
  <c r="G33" i="41"/>
  <c r="W33" i="41" s="1"/>
  <c r="B34" i="41"/>
  <c r="D33" i="41"/>
  <c r="G35" i="39"/>
  <c r="W35" i="39" s="1"/>
  <c r="U35" i="39"/>
  <c r="C35" i="39"/>
  <c r="B36" i="39"/>
  <c r="D35" i="39"/>
  <c r="T35" i="39"/>
  <c r="S34" i="39"/>
  <c r="U34" i="36"/>
  <c r="B35" i="36"/>
  <c r="C34" i="36"/>
  <c r="D34" i="36"/>
  <c r="G34" i="36"/>
  <c r="W34" i="36" s="1"/>
  <c r="T34" i="36"/>
  <c r="S32" i="33"/>
  <c r="S32" i="40"/>
  <c r="S32" i="31"/>
  <c r="B34" i="33"/>
  <c r="D33" i="33"/>
  <c r="S33" i="33"/>
  <c r="C33" i="33"/>
  <c r="T33" i="33"/>
  <c r="G33" i="33"/>
  <c r="W33" i="33" s="1"/>
  <c r="W35" i="38"/>
  <c r="G36" i="38"/>
  <c r="G39" i="38" s="1"/>
  <c r="G36" i="37"/>
  <c r="T36" i="37"/>
  <c r="T37" i="37" s="1"/>
  <c r="U36" i="37"/>
  <c r="U37" i="37" s="1"/>
  <c r="V40" i="37" s="1"/>
  <c r="C36" i="37"/>
  <c r="S36" i="37"/>
  <c r="D36" i="37"/>
  <c r="D37" i="37" s="1"/>
  <c r="T33" i="40"/>
  <c r="B34" i="40"/>
  <c r="C33" i="40"/>
  <c r="G33" i="40"/>
  <c r="W33" i="40" s="1"/>
  <c r="D33" i="40"/>
  <c r="S33" i="36"/>
  <c r="N37" i="38"/>
  <c r="J37" i="38"/>
  <c r="L37" i="38"/>
  <c r="I37" i="38"/>
  <c r="M37" i="38"/>
  <c r="K37" i="38"/>
  <c r="H37" i="38"/>
  <c r="F38" i="38"/>
  <c r="C33" i="31"/>
  <c r="G33" i="31"/>
  <c r="W33" i="31" s="1"/>
  <c r="T33" i="31"/>
  <c r="B34" i="31"/>
  <c r="D33" i="31"/>
  <c r="D37" i="31" s="1"/>
  <c r="D36" i="19"/>
  <c r="D37" i="19" s="1"/>
  <c r="T36" i="19"/>
  <c r="T37" i="19" s="1"/>
  <c r="C36" i="19"/>
  <c r="S36" i="19"/>
  <c r="G36" i="19"/>
  <c r="U36" i="19"/>
  <c r="U37" i="19" s="1"/>
  <c r="V40" i="19" s="1"/>
  <c r="B35" i="41" l="1"/>
  <c r="C34" i="41"/>
  <c r="D34" i="41"/>
  <c r="G34" i="41"/>
  <c r="W34" i="41" s="1"/>
  <c r="U34" i="41"/>
  <c r="T34" i="41"/>
  <c r="S34" i="41"/>
  <c r="S33" i="41"/>
  <c r="S35" i="39"/>
  <c r="C36" i="39"/>
  <c r="U36" i="39"/>
  <c r="U37" i="39" s="1"/>
  <c r="V40" i="39" s="1"/>
  <c r="T36" i="39"/>
  <c r="T37" i="39" s="1"/>
  <c r="D36" i="39"/>
  <c r="D37" i="39" s="1"/>
  <c r="G36" i="39"/>
  <c r="W36" i="39" s="1"/>
  <c r="D34" i="31"/>
  <c r="U34" i="31"/>
  <c r="T34" i="31"/>
  <c r="S34" i="31"/>
  <c r="C34" i="31"/>
  <c r="B35" i="31"/>
  <c r="G34" i="31"/>
  <c r="W34" i="31" s="1"/>
  <c r="L38" i="19"/>
  <c r="F39" i="19"/>
  <c r="H38" i="19"/>
  <c r="I38" i="19"/>
  <c r="N38" i="19"/>
  <c r="K38" i="19"/>
  <c r="M38" i="19"/>
  <c r="J38" i="19"/>
  <c r="S33" i="31"/>
  <c r="S33" i="40"/>
  <c r="W36" i="37"/>
  <c r="G37" i="37"/>
  <c r="G40" i="37" s="1"/>
  <c r="G34" i="33"/>
  <c r="W34" i="33" s="1"/>
  <c r="D34" i="33"/>
  <c r="U34" i="33"/>
  <c r="T34" i="33"/>
  <c r="B35" i="33"/>
  <c r="C34" i="33"/>
  <c r="S34" i="33"/>
  <c r="T35" i="36"/>
  <c r="D35" i="36"/>
  <c r="G35" i="36"/>
  <c r="W35" i="36" s="1"/>
  <c r="C35" i="36"/>
  <c r="U35" i="36"/>
  <c r="B36" i="36"/>
  <c r="W36" i="19"/>
  <c r="G37" i="19"/>
  <c r="G40" i="19" s="1"/>
  <c r="U34" i="40"/>
  <c r="D34" i="40"/>
  <c r="G34" i="40"/>
  <c r="W34" i="40" s="1"/>
  <c r="C34" i="40"/>
  <c r="T34" i="40"/>
  <c r="B35" i="40"/>
  <c r="S34" i="36"/>
  <c r="K38" i="37"/>
  <c r="N38" i="37"/>
  <c r="M38" i="37"/>
  <c r="J38" i="37"/>
  <c r="I38" i="37"/>
  <c r="H38" i="37"/>
  <c r="F39" i="37"/>
  <c r="L38" i="37"/>
  <c r="D35" i="41" l="1"/>
  <c r="T35" i="41"/>
  <c r="U35" i="41"/>
  <c r="G35" i="41"/>
  <c r="W35" i="41" s="1"/>
  <c r="C35" i="41"/>
  <c r="B36" i="41"/>
  <c r="S36" i="39"/>
  <c r="G37" i="39"/>
  <c r="G40" i="39" s="1"/>
  <c r="I38" i="39"/>
  <c r="N38" i="39"/>
  <c r="K38" i="39"/>
  <c r="H38" i="39"/>
  <c r="J38" i="39"/>
  <c r="M38" i="39"/>
  <c r="F39" i="39"/>
  <c r="L38" i="39"/>
  <c r="D35" i="33"/>
  <c r="D36" i="33" s="1"/>
  <c r="C35" i="33"/>
  <c r="G35" i="33"/>
  <c r="U35" i="33"/>
  <c r="T35" i="33"/>
  <c r="T36" i="33" s="1"/>
  <c r="S35" i="33"/>
  <c r="U36" i="33"/>
  <c r="V39" i="33" s="1"/>
  <c r="D35" i="31"/>
  <c r="G35" i="31"/>
  <c r="W35" i="31" s="1"/>
  <c r="U35" i="31"/>
  <c r="C35" i="31"/>
  <c r="T35" i="31"/>
  <c r="S35" i="31"/>
  <c r="B36" i="31"/>
  <c r="S35" i="36"/>
  <c r="S34" i="40"/>
  <c r="D35" i="40"/>
  <c r="D36" i="40" s="1"/>
  <c r="C35" i="40"/>
  <c r="T35" i="40"/>
  <c r="T36" i="40" s="1"/>
  <c r="U35" i="40"/>
  <c r="U36" i="40" s="1"/>
  <c r="V39" i="40" s="1"/>
  <c r="G35" i="40"/>
  <c r="U36" i="36"/>
  <c r="U37" i="36" s="1"/>
  <c r="V40" i="36" s="1"/>
  <c r="T36" i="36"/>
  <c r="T37" i="36" s="1"/>
  <c r="G36" i="36"/>
  <c r="C36" i="36"/>
  <c r="D36" i="36"/>
  <c r="D37" i="36" s="1"/>
  <c r="S36" i="36"/>
  <c r="S35" i="41" l="1"/>
  <c r="D36" i="41"/>
  <c r="D37" i="41" s="1"/>
  <c r="C36" i="41"/>
  <c r="G36" i="41"/>
  <c r="U36" i="41"/>
  <c r="U37" i="41" s="1"/>
  <c r="V40" i="41" s="1"/>
  <c r="T36" i="41"/>
  <c r="T37" i="41" s="1"/>
  <c r="K38" i="36"/>
  <c r="F39" i="36"/>
  <c r="L38" i="36"/>
  <c r="I38" i="36"/>
  <c r="N38" i="36"/>
  <c r="J38" i="36"/>
  <c r="M38" i="36"/>
  <c r="H38" i="36"/>
  <c r="D36" i="31"/>
  <c r="S36" i="31"/>
  <c r="U36" i="31"/>
  <c r="U37" i="31" s="1"/>
  <c r="V40" i="31" s="1"/>
  <c r="G36" i="31"/>
  <c r="C36" i="31"/>
  <c r="T36" i="31"/>
  <c r="T37" i="31" s="1"/>
  <c r="W35" i="40"/>
  <c r="G36" i="40"/>
  <c r="G39" i="40" s="1"/>
  <c r="W36" i="36"/>
  <c r="G37" i="36"/>
  <c r="G40" i="36" s="1"/>
  <c r="J37" i="40"/>
  <c r="L37" i="40"/>
  <c r="N37" i="40"/>
  <c r="K37" i="40"/>
  <c r="F38" i="40"/>
  <c r="M37" i="40"/>
  <c r="H37" i="40"/>
  <c r="I37" i="40"/>
  <c r="W35" i="33"/>
  <c r="G36" i="33"/>
  <c r="G39" i="33" s="1"/>
  <c r="N37" i="33"/>
  <c r="J37" i="33"/>
  <c r="L37" i="33"/>
  <c r="F38" i="33"/>
  <c r="I37" i="33"/>
  <c r="H37" i="33"/>
  <c r="K37" i="33"/>
  <c r="M37" i="33"/>
  <c r="S35" i="40"/>
  <c r="S36" i="41" l="1"/>
  <c r="W36" i="41"/>
  <c r="G37" i="41"/>
  <c r="G40" i="41" s="1"/>
  <c r="N38" i="41"/>
  <c r="M38" i="41"/>
  <c r="K38" i="41"/>
  <c r="H38" i="41"/>
  <c r="F39" i="41"/>
  <c r="L38" i="41"/>
  <c r="I38" i="41"/>
  <c r="J38" i="41"/>
  <c r="L38" i="31"/>
  <c r="I38" i="31"/>
  <c r="J38" i="31"/>
  <c r="F39" i="31"/>
  <c r="M38" i="31"/>
  <c r="K38" i="31"/>
  <c r="N38" i="31"/>
  <c r="H38" i="31"/>
  <c r="W36" i="31"/>
  <c r="G37" i="31"/>
  <c r="G40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0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0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0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0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9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9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9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9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9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9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9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A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A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A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A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A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A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B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B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B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B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B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B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B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1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L5" authorId="1" shapeId="0" xr:uid="{00000000-0006-0000-01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1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1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2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2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2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2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3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3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3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3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3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4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4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4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4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4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5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5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5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5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5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6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6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6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6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6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7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7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7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7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7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7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עמוס זמיר</author>
    <author>rany</author>
  </authors>
  <commentList>
    <comment ref="H5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I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J5" authorId="0" shapeId="0" xr:uid="{00000000-0006-0000-0800-000003000000}">
      <text>
        <r>
          <rPr>
            <sz val="8"/>
            <color indexed="81"/>
            <rFont val="Tahoma"/>
            <family val="2"/>
          </rPr>
          <t xml:space="preserve">אנא ציין את מספר תיק הרשות היכן שמופיע קו
</t>
        </r>
      </text>
    </comment>
    <comment ref="K5" authorId="1" shapeId="0" xr:uid="{00000000-0006-0000-0800-000004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בחברה</t>
        </r>
      </text>
    </comment>
    <comment ref="L5" authorId="1" shapeId="0" xr:uid="{00000000-0006-0000-0800-000005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M5" authorId="1" shapeId="0" xr:uid="{00000000-0006-0000-0800-000006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N5" authorId="1" shapeId="0" xr:uid="{00000000-0006-0000-0800-000007000000}">
      <text>
        <r>
          <rPr>
            <sz val="8"/>
            <color indexed="81"/>
            <rFont val="Tahoma"/>
            <family val="2"/>
          </rPr>
          <t>ניתן לשנות כותרת זו בהתאם  למשימות הנהוגות בתאגיד</t>
        </r>
      </text>
    </comment>
    <comment ref="S5" authorId="0" shapeId="0" xr:uid="{00000000-0006-0000-0800-000008000000}">
      <text>
        <r>
          <rPr>
            <sz val="8"/>
            <color indexed="81"/>
            <rFont val="Tahoma"/>
            <family val="2"/>
          </rPr>
          <t xml:space="preserve">הערה: אם הרקע אדום - מופיע מספר השעות הוקצו מעבר לזמן העבודה בפועל; אם הרקע כחול - מופיע מספר השעות שטרם הוקצו במלואן.
</t>
        </r>
      </text>
    </comment>
  </commentList>
</comments>
</file>

<file path=xl/sharedStrings.xml><?xml version="1.0" encoding="utf-8"?>
<sst xmlns="http://schemas.openxmlformats.org/spreadsheetml/2006/main" count="828" uniqueCount="66">
  <si>
    <t>תאריך</t>
  </si>
  <si>
    <t>מצטבר</t>
  </si>
  <si>
    <t>יום</t>
  </si>
  <si>
    <t>א</t>
  </si>
  <si>
    <t>ב</t>
  </si>
  <si>
    <t>ג</t>
  </si>
  <si>
    <t>ד</t>
  </si>
  <si>
    <t>ה</t>
  </si>
  <si>
    <t>ו</t>
  </si>
  <si>
    <t>ש</t>
  </si>
  <si>
    <t>חודש:</t>
  </si>
  <si>
    <t>סה"כ שעות עבודה</t>
  </si>
  <si>
    <t>ייצור</t>
  </si>
  <si>
    <t>שיווק</t>
  </si>
  <si>
    <t>מכירות</t>
  </si>
  <si>
    <t>חופש</t>
  </si>
  <si>
    <t>מילואים</t>
  </si>
  <si>
    <t>מחלה</t>
  </si>
  <si>
    <t>חו"ל בתפקיד</t>
  </si>
  <si>
    <t>תקופת דיווח</t>
  </si>
  <si>
    <t>האם הוזן רטרואקטיבית?</t>
  </si>
  <si>
    <t>שעות תקן</t>
  </si>
  <si>
    <t>ערב חג</t>
  </si>
  <si>
    <t>חלוקת סה"כ שעות העבודה בחלוקה בין המשימות השונות:</t>
  </si>
  <si>
    <t>שעות העדרות (ללא כניסה ויציאה, רישום השעות לפי התקן)</t>
  </si>
  <si>
    <t xml:space="preserve">כניסה </t>
  </si>
  <si>
    <t xml:space="preserve">יציאה </t>
  </si>
  <si>
    <t>כן</t>
  </si>
  <si>
    <t>מס' תיק מו"פ:</t>
  </si>
  <si>
    <t>שם העובד:</t>
  </si>
  <si>
    <t>תאריך:</t>
  </si>
  <si>
    <t>שעות תקן יום עבודה (יום חול)</t>
  </si>
  <si>
    <t>מס' ימי עבודה</t>
  </si>
  <si>
    <t>שעות</t>
  </si>
  <si>
    <t>שיעור דיווח רטרואקטיבי:</t>
  </si>
  <si>
    <t>אם הוזן באיחור נא רשום כן</t>
  </si>
  <si>
    <t>אחוז המשרה של העובד</t>
  </si>
  <si>
    <t>תקן</t>
  </si>
  <si>
    <t>(נא להזין תקן בתחתית הגליון)</t>
  </si>
  <si>
    <t>חלוקת שעות העבודה למשימות שגויה</t>
  </si>
  <si>
    <t>מינהלי</t>
  </si>
  <si>
    <t>חתימת העובד:</t>
  </si>
  <si>
    <t>חתימת המנהל:</t>
  </si>
  <si>
    <t>שם המנהל:</t>
  </si>
  <si>
    <t>שעות תקן לערב חג</t>
  </si>
  <si>
    <t>שנה</t>
  </si>
  <si>
    <t>נא לציין את אחוז המשרה של העובד עפ"י חוזה ההעסקה ולגזור מיכך את שעות התקן היומיות.</t>
  </si>
  <si>
    <r>
      <t>אי הקצאת שעות נאותה -</t>
    </r>
    <r>
      <rPr>
        <b/>
        <sz val="10"/>
        <color indexed="10"/>
        <rFont val="Arial"/>
        <family val="2"/>
      </rPr>
      <t xml:space="preserve"> ראו הערה</t>
    </r>
  </si>
  <si>
    <t>חג</t>
  </si>
  <si>
    <t>סימון ערב חג או חג</t>
  </si>
  <si>
    <t>אחוז התעסוקה במו"פ</t>
  </si>
  <si>
    <t xml:space="preserve"> מו"פ אחר מס':______</t>
  </si>
  <si>
    <t>שעות מכנה חישוב אחוז התעסוקה &gt;</t>
  </si>
  <si>
    <t>שם תאגיד:</t>
  </si>
  <si>
    <t>להזנה ע"י התאגיד - שעות תקן!</t>
  </si>
  <si>
    <t>הריני מצהיר כי דו"ח שעות זה משקף את חלוקת שעות עבודתי במשימות השונות, וכי ידוע לי כי דוח זה ישמש לתביעת תמיכה כספית שתוגש ע"י התאגיד, לרשות הלאומית לחדשנות טכנולוגית.</t>
  </si>
  <si>
    <t xml:space="preserve"> תיק רשות מס':______</t>
  </si>
  <si>
    <t>להזנה ע"י התאגיד- שעות תקן!</t>
  </si>
  <si>
    <t>שם תאגיד</t>
  </si>
  <si>
    <t>טל צ'אושו גור אריה</t>
  </si>
  <si>
    <t>אגרוויז טכנולוגיות</t>
  </si>
  <si>
    <t xml:space="preserve"> תיק רשות מס': 65199</t>
  </si>
  <si>
    <t>טל צאושו גור אריה</t>
  </si>
  <si>
    <t xml:space="preserve"> תיק רשות מס':65199</t>
  </si>
  <si>
    <t>אגרווויז טכנולוגיות</t>
  </si>
  <si>
    <t>31/1/2019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</si>
</sst>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\ h:mm"/>
    <numFmt numFmtId="165" formatCode="mm/yyyy"/>
    <numFmt numFmtId="166" formatCode="[h]:mm"/>
    <numFmt numFmtId="167" formatCode="[$-1000000]h:mm;@"/>
    <numFmt numFmtId="168" formatCode="0.000000000000000"/>
  </numFmts>
  <fonts count="19" x14ac:knownFonts="1">
    <font>
      <sz val="10"/>
      <name val="Arial"/>
      <charset val="177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u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u/>
      <sz val="10"/>
      <name val="Arial"/>
      <family val="2"/>
    </font>
    <font>
      <u/>
      <sz val="9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5" fillId="0" borderId="0" xfId="0" applyFont="1" applyAlignment="1" applyProtection="1">
      <protection locked="0"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vertical="center"/>
      <protection hidden="1"/>
    </xf>
    <xf numFmtId="14" fontId="0" fillId="0" borderId="1" xfId="0" applyNumberFormat="1" applyFill="1" applyBorder="1" applyAlignment="1" applyProtection="1">
      <alignment horizontal="center" readingOrder="2"/>
      <protection locked="0" hidden="1"/>
    </xf>
    <xf numFmtId="20" fontId="3" fillId="0" borderId="2" xfId="0" applyNumberFormat="1" applyFont="1" applyFill="1" applyBorder="1" applyAlignment="1" applyProtection="1">
      <alignment horizontal="center" readingOrder="2"/>
      <protection locked="0" hidden="1"/>
    </xf>
    <xf numFmtId="0" fontId="0" fillId="0" borderId="3" xfId="0" applyNumberFormat="1" applyFill="1" applyBorder="1" applyAlignment="1" applyProtection="1">
      <alignment horizontal="center" readingOrder="2"/>
      <protection locked="0" hidden="1"/>
    </xf>
    <xf numFmtId="0" fontId="1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14" fontId="0" fillId="0" borderId="4" xfId="0" applyNumberFormat="1" applyFill="1" applyBorder="1" applyAlignment="1" applyProtection="1">
      <alignment horizontal="center" readingOrder="2"/>
      <protection locked="0" hidden="1"/>
    </xf>
    <xf numFmtId="0" fontId="0" fillId="0" borderId="5" xfId="0" applyNumberFormat="1" applyFill="1" applyBorder="1" applyAlignment="1" applyProtection="1">
      <alignment horizontal="center" readingOrder="2"/>
      <protection locked="0" hidden="1"/>
    </xf>
    <xf numFmtId="46" fontId="0" fillId="0" borderId="0" xfId="0" applyNumberFormat="1" applyFill="1" applyBorder="1" applyProtection="1">
      <protection hidden="1"/>
    </xf>
    <xf numFmtId="20" fontId="0" fillId="0" borderId="6" xfId="0" applyNumberFormat="1" applyFill="1" applyBorder="1" applyAlignment="1" applyProtection="1">
      <alignment horizontal="center" readingOrder="2"/>
      <protection locked="0" hidden="1"/>
    </xf>
    <xf numFmtId="20" fontId="0" fillId="0" borderId="7" xfId="0" applyNumberFormat="1" applyFill="1" applyBorder="1" applyAlignment="1" applyProtection="1">
      <alignment horizontal="center" readingOrder="2"/>
      <protection locked="0" hidden="1"/>
    </xf>
    <xf numFmtId="20" fontId="0" fillId="0" borderId="8" xfId="0" applyNumberFormat="1" applyFill="1" applyBorder="1" applyAlignment="1" applyProtection="1">
      <alignment horizontal="center" readingOrder="2"/>
      <protection locked="0" hidden="1"/>
    </xf>
    <xf numFmtId="0" fontId="0" fillId="0" borderId="8" xfId="0" applyNumberFormat="1" applyFill="1" applyBorder="1" applyAlignment="1" applyProtection="1">
      <alignment horizontal="center" readingOrder="2"/>
      <protection locked="0" hidden="1"/>
    </xf>
    <xf numFmtId="164" fontId="3" fillId="0" borderId="9" xfId="0" applyNumberFormat="1" applyFont="1" applyFill="1" applyBorder="1" applyAlignment="1" applyProtection="1">
      <alignment horizontal="center"/>
      <protection hidden="1"/>
    </xf>
    <xf numFmtId="164" fontId="3" fillId="0" borderId="10" xfId="0" applyNumberFormat="1" applyFont="1" applyFill="1" applyBorder="1" applyAlignment="1" applyProtection="1">
      <alignment horizontal="center"/>
      <protection hidden="1"/>
    </xf>
    <xf numFmtId="0" fontId="3" fillId="0" borderId="10" xfId="0" applyFont="1" applyBorder="1" applyProtection="1">
      <protection hidden="1"/>
    </xf>
    <xf numFmtId="166" fontId="3" fillId="2" borderId="11" xfId="0" applyNumberFormat="1" applyFont="1" applyFill="1" applyBorder="1" applyAlignment="1" applyProtection="1">
      <alignment horizontal="center" wrapText="1"/>
      <protection hidden="1"/>
    </xf>
    <xf numFmtId="166" fontId="3" fillId="2" borderId="12" xfId="0" applyNumberFormat="1" applyFont="1" applyFill="1" applyBorder="1" applyAlignment="1" applyProtection="1">
      <alignment horizontal="center" wrapText="1"/>
      <protection hidden="1"/>
    </xf>
    <xf numFmtId="166" fontId="3" fillId="2" borderId="10" xfId="0" applyNumberFormat="1" applyFont="1" applyFill="1" applyBorder="1" applyAlignment="1" applyProtection="1">
      <alignment horizontal="center" wrapText="1"/>
      <protection hidden="1"/>
    </xf>
    <xf numFmtId="166" fontId="3" fillId="2" borderId="9" xfId="0" applyNumberFormat="1" applyFont="1" applyFill="1" applyBorder="1" applyAlignment="1" applyProtection="1">
      <alignment horizontal="center" wrapText="1"/>
      <protection hidden="1"/>
    </xf>
    <xf numFmtId="3" fontId="3" fillId="2" borderId="12" xfId="0" applyNumberFormat="1" applyFont="1" applyFill="1" applyBorder="1" applyAlignment="1" applyProtection="1">
      <alignment horizontal="center" wrapText="1"/>
      <protection hidden="1"/>
    </xf>
    <xf numFmtId="0" fontId="3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1" fillId="0" borderId="0" xfId="0" applyFont="1" applyAlignment="1" applyProtection="1">
      <alignment wrapText="1"/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protection locked="0" hidden="1"/>
    </xf>
    <xf numFmtId="0" fontId="4" fillId="0" borderId="0" xfId="0" applyFont="1" applyFill="1" applyBorder="1" applyProtection="1">
      <protection hidden="1"/>
    </xf>
    <xf numFmtId="14" fontId="4" fillId="0" borderId="0" xfId="0" applyNumberFormat="1" applyFont="1" applyFill="1" applyProtection="1">
      <protection hidden="1"/>
    </xf>
    <xf numFmtId="0" fontId="4" fillId="0" borderId="0" xfId="0" applyFont="1" applyProtection="1"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3" fillId="2" borderId="10" xfId="0" applyFont="1" applyFill="1" applyBorder="1" applyProtection="1">
      <protection hidden="1"/>
    </xf>
    <xf numFmtId="20" fontId="0" fillId="3" borderId="3" xfId="0" applyNumberFormat="1" applyFill="1" applyBorder="1" applyAlignment="1" applyProtection="1">
      <alignment horizontal="center" readingOrder="2"/>
      <protection hidden="1"/>
    </xf>
    <xf numFmtId="166" fontId="3" fillId="3" borderId="2" xfId="0" applyNumberFormat="1" applyFont="1" applyFill="1" applyBorder="1" applyAlignment="1" applyProtection="1">
      <alignment horizontal="center" readingOrder="2"/>
      <protection hidden="1"/>
    </xf>
    <xf numFmtId="1" fontId="3" fillId="3" borderId="2" xfId="0" applyNumberFormat="1" applyFont="1" applyFill="1" applyBorder="1" applyAlignment="1" applyProtection="1">
      <alignment horizontal="center" readingOrder="2"/>
      <protection hidden="1"/>
    </xf>
    <xf numFmtId="166" fontId="3" fillId="3" borderId="13" xfId="0" applyNumberFormat="1" applyFont="1" applyFill="1" applyBorder="1" applyAlignment="1" applyProtection="1">
      <alignment horizontal="center" readingOrder="2"/>
      <protection hidden="1"/>
    </xf>
    <xf numFmtId="166" fontId="3" fillId="3" borderId="14" xfId="0" applyNumberFormat="1" applyFont="1" applyFill="1" applyBorder="1" applyAlignment="1" applyProtection="1">
      <alignment horizontal="center" readingOrder="2"/>
      <protection hidden="1"/>
    </xf>
    <xf numFmtId="14" fontId="0" fillId="3" borderId="15" xfId="0" applyNumberFormat="1" applyFill="1" applyBorder="1" applyAlignment="1" applyProtection="1">
      <alignment horizontal="center" readingOrder="2"/>
      <protection hidden="1"/>
    </xf>
    <xf numFmtId="20" fontId="0" fillId="3" borderId="15" xfId="0" applyNumberFormat="1" applyFill="1" applyBorder="1" applyAlignment="1" applyProtection="1">
      <alignment horizontal="center" readingOrder="2"/>
      <protection hidden="1"/>
    </xf>
    <xf numFmtId="14" fontId="0" fillId="3" borderId="16" xfId="0" applyNumberFormat="1" applyFill="1" applyBorder="1" applyAlignment="1" applyProtection="1">
      <alignment horizontal="center" readingOrder="2"/>
      <protection hidden="1"/>
    </xf>
    <xf numFmtId="20" fontId="0" fillId="3" borderId="16" xfId="0" applyNumberFormat="1" applyFill="1" applyBorder="1" applyAlignment="1" applyProtection="1">
      <alignment horizontal="center" readingOrder="2"/>
      <protection hidden="1"/>
    </xf>
    <xf numFmtId="14" fontId="0" fillId="3" borderId="7" xfId="0" applyNumberFormat="1" applyFill="1" applyBorder="1" applyAlignment="1" applyProtection="1">
      <alignment horizontal="center" readingOrder="2"/>
      <protection hidden="1"/>
    </xf>
    <xf numFmtId="20" fontId="0" fillId="3" borderId="7" xfId="0" applyNumberFormat="1" applyFill="1" applyBorder="1" applyAlignment="1" applyProtection="1">
      <alignment horizontal="center" readingOrder="2"/>
      <protection hidden="1"/>
    </xf>
    <xf numFmtId="0" fontId="6" fillId="3" borderId="17" xfId="0" applyFont="1" applyFill="1" applyBorder="1" applyAlignment="1" applyProtection="1">
      <alignment horizontal="center" vertical="center" wrapText="1"/>
      <protection hidden="1"/>
    </xf>
    <xf numFmtId="0" fontId="7" fillId="3" borderId="18" xfId="0" applyFont="1" applyFill="1" applyBorder="1" applyAlignment="1" applyProtection="1">
      <alignment horizontal="center" vertical="center" wrapText="1"/>
      <protection hidden="1"/>
    </xf>
    <xf numFmtId="0" fontId="7" fillId="3" borderId="6" xfId="0" applyFont="1" applyFill="1" applyBorder="1" applyAlignment="1" applyProtection="1">
      <alignment horizontal="center" vertical="center" wrapText="1" readingOrder="2"/>
      <protection hidden="1"/>
    </xf>
    <xf numFmtId="0" fontId="6" fillId="3" borderId="7" xfId="0" applyFont="1" applyFill="1" applyBorder="1" applyAlignment="1" applyProtection="1">
      <alignment horizontal="center" vertical="center" wrapText="1"/>
      <protection hidden="1"/>
    </xf>
    <xf numFmtId="0" fontId="6" fillId="3" borderId="19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 wrapText="1"/>
      <protection hidden="1"/>
    </xf>
    <xf numFmtId="0" fontId="6" fillId="3" borderId="14" xfId="0" applyFont="1" applyFill="1" applyBorder="1" applyAlignment="1" applyProtection="1">
      <alignment horizontal="center" vertical="center" wrapText="1"/>
      <protection hidden="1"/>
    </xf>
    <xf numFmtId="0" fontId="6" fillId="3" borderId="20" xfId="0" applyFont="1" applyFill="1" applyBorder="1" applyAlignment="1" applyProtection="1">
      <alignment horizontal="center" vertical="center" wrapText="1"/>
      <protection hidden="1"/>
    </xf>
    <xf numFmtId="0" fontId="7" fillId="3" borderId="21" xfId="0" applyFont="1" applyFill="1" applyBorder="1" applyAlignment="1" applyProtection="1">
      <alignment horizontal="center" vertical="center" wrapText="1" readingOrder="2"/>
      <protection hidden="1"/>
    </xf>
    <xf numFmtId="0" fontId="10" fillId="4" borderId="16" xfId="0" applyFont="1" applyFill="1" applyBorder="1" applyAlignment="1" applyProtection="1">
      <alignment horizontal="left"/>
      <protection hidden="1"/>
    </xf>
    <xf numFmtId="9" fontId="0" fillId="0" borderId="16" xfId="0" applyNumberFormat="1" applyBorder="1" applyAlignment="1" applyProtection="1">
      <alignment horizontal="center"/>
      <protection locked="0" hidden="1"/>
    </xf>
    <xf numFmtId="0" fontId="1" fillId="5" borderId="16" xfId="0" applyFont="1" applyFill="1" applyBorder="1" applyAlignment="1" applyProtection="1">
      <alignment horizontal="center" wrapText="1"/>
      <protection hidden="1"/>
    </xf>
    <xf numFmtId="0" fontId="12" fillId="0" borderId="0" xfId="0" applyFont="1" applyAlignment="1" applyProtection="1">
      <alignment horizontal="right" readingOrder="2"/>
      <protection locked="0" hidden="1"/>
    </xf>
    <xf numFmtId="0" fontId="13" fillId="0" borderId="0" xfId="0" applyFont="1" applyAlignment="1" applyProtection="1">
      <alignment horizontal="right" readingOrder="2"/>
      <protection locked="0" hidden="1"/>
    </xf>
    <xf numFmtId="0" fontId="1" fillId="0" borderId="0" xfId="0" applyFont="1" applyBorder="1" applyProtection="1">
      <protection hidden="1"/>
    </xf>
    <xf numFmtId="10" fontId="3" fillId="3" borderId="16" xfId="0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protection locked="0" hidden="1"/>
    </xf>
    <xf numFmtId="0" fontId="8" fillId="0" borderId="0" xfId="0" applyFont="1" applyAlignment="1" applyProtection="1">
      <alignment horizontal="left"/>
      <protection locked="0" hidden="1"/>
    </xf>
    <xf numFmtId="0" fontId="15" fillId="0" borderId="0" xfId="0" applyFont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center"/>
      <protection locked="0" hidden="1"/>
    </xf>
    <xf numFmtId="167" fontId="3" fillId="0" borderId="2" xfId="0" applyNumberFormat="1" applyFont="1" applyFill="1" applyBorder="1" applyAlignment="1" applyProtection="1">
      <alignment horizontal="center" readingOrder="2"/>
      <protection locked="0" hidden="1"/>
    </xf>
    <xf numFmtId="166" fontId="3" fillId="2" borderId="22" xfId="0" applyNumberFormat="1" applyFont="1" applyFill="1" applyBorder="1" applyAlignment="1" applyProtection="1">
      <alignment horizontal="center" wrapText="1"/>
      <protection hidden="1"/>
    </xf>
    <xf numFmtId="0" fontId="3" fillId="3" borderId="8" xfId="0" applyFont="1" applyFill="1" applyBorder="1" applyAlignment="1" applyProtection="1">
      <alignment horizontal="center" vertical="center" wrapText="1"/>
      <protection hidden="1"/>
    </xf>
    <xf numFmtId="165" fontId="10" fillId="6" borderId="16" xfId="0" applyNumberFormat="1" applyFont="1" applyFill="1" applyBorder="1" applyAlignment="1" applyProtection="1">
      <alignment horizontal="center" wrapText="1"/>
      <protection hidden="1"/>
    </xf>
    <xf numFmtId="166" fontId="3" fillId="0" borderId="2" xfId="0" applyNumberFormat="1" applyFont="1" applyFill="1" applyBorder="1" applyAlignment="1" applyProtection="1">
      <alignment horizontal="center" readingOrder="2"/>
      <protection hidden="1"/>
    </xf>
    <xf numFmtId="166" fontId="3" fillId="0" borderId="2" xfId="0" applyNumberFormat="1" applyFont="1" applyFill="1" applyBorder="1" applyAlignment="1" applyProtection="1">
      <alignment horizontal="center" readingOrder="2"/>
      <protection locked="0" hidden="1"/>
    </xf>
    <xf numFmtId="0" fontId="6" fillId="6" borderId="7" xfId="0" applyFont="1" applyFill="1" applyBorder="1" applyAlignment="1" applyProtection="1">
      <alignment horizontal="center" vertical="center" wrapText="1"/>
      <protection locked="0"/>
    </xf>
    <xf numFmtId="0" fontId="3" fillId="6" borderId="7" xfId="0" applyFont="1" applyFill="1" applyBorder="1" applyAlignment="1" applyProtection="1">
      <alignment horizontal="center" vertical="center" wrapText="1"/>
      <protection locked="0"/>
    </xf>
    <xf numFmtId="167" fontId="1" fillId="0" borderId="0" xfId="0" applyNumberFormat="1" applyFont="1" applyProtection="1">
      <protection hidden="1"/>
    </xf>
    <xf numFmtId="166" fontId="3" fillId="0" borderId="10" xfId="0" applyNumberFormat="1" applyFont="1" applyFill="1" applyBorder="1" applyAlignment="1" applyProtection="1">
      <alignment horizontal="center" wrapText="1"/>
      <protection hidden="1"/>
    </xf>
    <xf numFmtId="164" fontId="10" fillId="0" borderId="0" xfId="0" applyNumberFormat="1" applyFont="1" applyFill="1" applyBorder="1" applyAlignment="1" applyProtection="1">
      <alignment horizontal="right"/>
      <protection hidden="1"/>
    </xf>
    <xf numFmtId="166" fontId="3" fillId="0" borderId="23" xfId="0" applyNumberFormat="1" applyFont="1" applyFill="1" applyBorder="1" applyAlignment="1" applyProtection="1">
      <alignment horizontal="center" wrapText="1"/>
      <protection hidden="1"/>
    </xf>
    <xf numFmtId="10" fontId="10" fillId="0" borderId="0" xfId="0" applyNumberFormat="1" applyFont="1" applyFill="1" applyBorder="1" applyAlignment="1" applyProtection="1">
      <alignment horizontal="center" wrapText="1"/>
      <protection hidden="1"/>
    </xf>
    <xf numFmtId="166" fontId="3" fillId="0" borderId="0" xfId="0" applyNumberFormat="1" applyFont="1" applyFill="1" applyBorder="1" applyAlignment="1" applyProtection="1">
      <alignment horizontal="center" wrapText="1"/>
      <protection hidden="1"/>
    </xf>
    <xf numFmtId="0" fontId="3" fillId="0" borderId="0" xfId="0" applyFont="1" applyFill="1" applyProtection="1">
      <protection hidden="1"/>
    </xf>
    <xf numFmtId="166" fontId="10" fillId="3" borderId="16" xfId="0" applyNumberFormat="1" applyFont="1" applyFill="1" applyBorder="1" applyAlignment="1" applyProtection="1">
      <alignment horizontal="center" wrapText="1"/>
      <protection hidden="1"/>
    </xf>
    <xf numFmtId="166" fontId="0" fillId="0" borderId="0" xfId="0" applyNumberFormat="1" applyAlignment="1" applyProtection="1">
      <alignment wrapText="1"/>
      <protection hidden="1"/>
    </xf>
    <xf numFmtId="168" fontId="0" fillId="0" borderId="0" xfId="0" applyNumberFormat="1" applyAlignment="1" applyProtection="1">
      <alignment wrapText="1"/>
      <protection hidden="1"/>
    </xf>
    <xf numFmtId="20" fontId="0" fillId="5" borderId="16" xfId="0" applyNumberFormat="1" applyFill="1" applyBorder="1" applyAlignment="1" applyProtection="1">
      <alignment horizontal="center" readingOrder="2"/>
      <protection hidden="1"/>
    </xf>
    <xf numFmtId="10" fontId="2" fillId="3" borderId="16" xfId="0" applyNumberFormat="1" applyFont="1" applyFill="1" applyBorder="1" applyAlignment="1" applyProtection="1">
      <alignment horizontal="center" wrapText="1"/>
      <protection hidden="1"/>
    </xf>
    <xf numFmtId="166" fontId="3" fillId="2" borderId="24" xfId="0" applyNumberFormat="1" applyFont="1" applyFill="1" applyBorder="1" applyAlignment="1" applyProtection="1">
      <alignment horizontal="center" wrapText="1"/>
      <protection hidden="1"/>
    </xf>
    <xf numFmtId="0" fontId="4" fillId="0" borderId="0" xfId="0" applyFont="1" applyFill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4" fontId="4" fillId="0" borderId="0" xfId="0" applyNumberFormat="1" applyFont="1" applyProtection="1">
      <protection hidden="1"/>
    </xf>
    <xf numFmtId="14" fontId="1" fillId="0" borderId="0" xfId="0" applyNumberFormat="1" applyFont="1" applyFill="1" applyProtection="1"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8" fillId="0" borderId="25" xfId="0" applyFont="1" applyBorder="1" applyAlignment="1" applyProtection="1">
      <alignment horizontal="center"/>
      <protection locked="0" hidden="1"/>
    </xf>
    <xf numFmtId="0" fontId="15" fillId="0" borderId="0" xfId="0" applyFont="1" applyAlignment="1" applyProtection="1">
      <alignment horizontal="left"/>
      <protection locked="0" hidden="1"/>
    </xf>
    <xf numFmtId="0" fontId="8" fillId="0" borderId="0" xfId="0" applyFont="1" applyAlignment="1" applyProtection="1">
      <alignment horizontal="left"/>
      <protection locked="0" hidden="1"/>
    </xf>
    <xf numFmtId="0" fontId="6" fillId="3" borderId="26" xfId="0" applyFont="1" applyFill="1" applyBorder="1" applyAlignment="1" applyProtection="1">
      <alignment horizontal="center" vertical="center" wrapText="1"/>
      <protection hidden="1"/>
    </xf>
    <xf numFmtId="0" fontId="6" fillId="3" borderId="27" xfId="0" applyFont="1" applyFill="1" applyBorder="1" applyAlignment="1" applyProtection="1">
      <alignment horizontal="center" vertical="center" wrapText="1"/>
      <protection hidden="1"/>
    </xf>
    <xf numFmtId="0" fontId="6" fillId="3" borderId="30" xfId="0" applyFont="1" applyFill="1" applyBorder="1" applyAlignment="1" applyProtection="1">
      <alignment horizontal="center" vertical="center" wrapText="1"/>
      <protection hidden="1"/>
    </xf>
    <xf numFmtId="164" fontId="10" fillId="0" borderId="31" xfId="0" applyNumberFormat="1" applyFont="1" applyFill="1" applyBorder="1" applyAlignment="1" applyProtection="1">
      <alignment horizontal="right"/>
      <protection hidden="1"/>
    </xf>
    <xf numFmtId="164" fontId="10" fillId="0" borderId="22" xfId="0" applyNumberFormat="1" applyFont="1" applyFill="1" applyBorder="1" applyAlignment="1" applyProtection="1">
      <alignment horizontal="right"/>
      <protection hidden="1"/>
    </xf>
    <xf numFmtId="164" fontId="10" fillId="0" borderId="24" xfId="0" applyNumberFormat="1" applyFont="1" applyFill="1" applyBorder="1" applyAlignment="1" applyProtection="1">
      <alignment horizontal="right"/>
      <protection hidden="1"/>
    </xf>
    <xf numFmtId="0" fontId="16" fillId="7" borderId="32" xfId="0" applyFont="1" applyFill="1" applyBorder="1" applyAlignment="1" applyProtection="1">
      <alignment horizontal="right" wrapText="1"/>
      <protection hidden="1"/>
    </xf>
    <xf numFmtId="0" fontId="16" fillId="7" borderId="33" xfId="0" applyFont="1" applyFill="1" applyBorder="1" applyAlignment="1" applyProtection="1">
      <alignment horizontal="right" wrapText="1"/>
      <protection hidden="1"/>
    </xf>
    <xf numFmtId="0" fontId="16" fillId="7" borderId="34" xfId="0" applyFont="1" applyFill="1" applyBorder="1" applyAlignment="1" applyProtection="1">
      <alignment horizontal="right" wrapText="1"/>
      <protection hidden="1"/>
    </xf>
    <xf numFmtId="0" fontId="2" fillId="3" borderId="28" xfId="0" applyFont="1" applyFill="1" applyBorder="1" applyAlignment="1" applyProtection="1">
      <protection hidden="1"/>
    </xf>
    <xf numFmtId="0" fontId="2" fillId="3" borderId="29" xfId="0" applyFont="1" applyFill="1" applyBorder="1" applyAlignment="1" applyProtection="1">
      <protection hidden="1"/>
    </xf>
    <xf numFmtId="0" fontId="2" fillId="3" borderId="13" xfId="0" applyFont="1" applyFill="1" applyBorder="1" applyAlignment="1" applyProtection="1">
      <protection hidden="1"/>
    </xf>
    <xf numFmtId="0" fontId="6" fillId="3" borderId="35" xfId="0" applyFont="1" applyFill="1" applyBorder="1" applyAlignment="1" applyProtection="1">
      <alignment horizontal="center" vertical="center" wrapText="1"/>
      <protection hidden="1"/>
    </xf>
    <xf numFmtId="0" fontId="6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26" xfId="0" applyFont="1" applyFill="1" applyBorder="1" applyAlignment="1" applyProtection="1">
      <alignment horizontal="center" vertical="center"/>
      <protection hidden="1"/>
    </xf>
    <xf numFmtId="0" fontId="3" fillId="3" borderId="27" xfId="0" applyFont="1" applyFill="1" applyBorder="1" applyAlignment="1" applyProtection="1">
      <alignment horizontal="center" vertical="center"/>
      <protection hidden="1"/>
    </xf>
    <xf numFmtId="0" fontId="3" fillId="3" borderId="17" xfId="0" applyFont="1" applyFill="1" applyBorder="1" applyAlignment="1" applyProtection="1">
      <alignment horizontal="center" vertical="center"/>
      <protection hidden="1"/>
    </xf>
    <xf numFmtId="0" fontId="0" fillId="5" borderId="28" xfId="0" applyFill="1" applyBorder="1" applyAlignment="1" applyProtection="1">
      <alignment horizontal="center"/>
      <protection hidden="1"/>
    </xf>
    <xf numFmtId="0" fontId="0" fillId="5" borderId="29" xfId="0" applyFill="1" applyBorder="1" applyAlignment="1" applyProtection="1">
      <alignment horizontal="center"/>
      <protection hidden="1"/>
    </xf>
    <xf numFmtId="0" fontId="0" fillId="5" borderId="13" xfId="0" applyFill="1" applyBorder="1" applyAlignment="1" applyProtection="1">
      <alignment horizontal="center"/>
      <protection hidden="1"/>
    </xf>
    <xf numFmtId="0" fontId="0" fillId="4" borderId="28" xfId="0" applyFill="1" applyBorder="1" applyAlignment="1" applyProtection="1">
      <alignment horizontal="center" wrapText="1"/>
      <protection hidden="1"/>
    </xf>
    <xf numFmtId="0" fontId="0" fillId="4" borderId="29" xfId="0" applyFill="1" applyBorder="1" applyAlignment="1" applyProtection="1">
      <alignment horizontal="center" wrapText="1"/>
      <protection hidden="1"/>
    </xf>
    <xf numFmtId="0" fontId="0" fillId="4" borderId="13" xfId="0" applyFill="1" applyBorder="1" applyAlignment="1" applyProtection="1">
      <alignment horizontal="center"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18" fontId="8" fillId="0" borderId="25" xfId="0" applyNumberFormat="1" applyFont="1" applyBorder="1" applyAlignment="1" applyProtection="1">
      <alignment horizontal="center"/>
      <protection locked="0" hidden="1"/>
    </xf>
  </cellXfs>
  <cellStyles count="1">
    <cellStyle name="Normal" xfId="0" builtinId="0"/>
  </cellStyles>
  <dxfs count="394"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>
          <bgColor indexed="4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DDDDD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3"/>
  <sheetViews>
    <sheetView showGridLines="0" rightToLeft="1" zoomScale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I5" sqref="I5"/>
    </sheetView>
  </sheetViews>
  <sheetFormatPr defaultColWidth="9.1796875" defaultRowHeight="12.5" x14ac:dyDescent="0.25"/>
  <cols>
    <col min="1" max="1" width="7.45312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10" width="12.453125" style="2" customWidth="1"/>
    <col min="11" max="11" width="10.81640625" style="2" customWidth="1"/>
    <col min="12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DATE(D57,1,1)</f>
        <v>43101</v>
      </c>
      <c r="C2" s="64" t="s">
        <v>38</v>
      </c>
      <c r="D2" s="63"/>
      <c r="E2" s="1"/>
      <c r="F2" s="99" t="s">
        <v>29</v>
      </c>
      <c r="G2" s="99"/>
      <c r="H2" s="100"/>
      <c r="I2" s="100"/>
      <c r="K2" s="99" t="s">
        <v>53</v>
      </c>
      <c r="L2" s="99"/>
      <c r="M2" s="99"/>
      <c r="N2" s="100"/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43101</v>
      </c>
      <c r="C6" s="45" t="str">
        <f t="shared" ref="C6:C36" si="0">TEXT(B6,"ddd")</f>
        <v>Mon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43102</v>
      </c>
      <c r="C7" s="45" t="str">
        <f t="shared" si="0"/>
        <v>Tue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43103</v>
      </c>
      <c r="C8" s="45" t="str">
        <f t="shared" si="0"/>
        <v>Wed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43104</v>
      </c>
      <c r="C9" s="45" t="str">
        <f t="shared" si="0"/>
        <v>Thu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43105</v>
      </c>
      <c r="C10" s="45" t="str">
        <f t="shared" si="0"/>
        <v>Fri</v>
      </c>
      <c r="D10" s="90">
        <f t="shared" si="3"/>
        <v>0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43106</v>
      </c>
      <c r="C11" s="45" t="str">
        <f t="shared" si="0"/>
        <v>Sat</v>
      </c>
      <c r="D11" s="90">
        <f t="shared" si="3"/>
        <v>0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43107</v>
      </c>
      <c r="C12" s="45" t="str">
        <f t="shared" si="0"/>
        <v>Sun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43108</v>
      </c>
      <c r="C13" s="45" t="str">
        <f t="shared" si="0"/>
        <v>Mon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43109</v>
      </c>
      <c r="C14" s="45" t="str">
        <f t="shared" si="0"/>
        <v>Tue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43110</v>
      </c>
      <c r="C15" s="45" t="str">
        <f t="shared" si="0"/>
        <v>Wed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43111</v>
      </c>
      <c r="C16" s="45" t="str">
        <f t="shared" si="0"/>
        <v>Thu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43112</v>
      </c>
      <c r="C17" s="45" t="str">
        <f t="shared" si="0"/>
        <v>Fri</v>
      </c>
      <c r="D17" s="90">
        <f t="shared" si="3"/>
        <v>0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43113</v>
      </c>
      <c r="C18" s="45" t="str">
        <f t="shared" si="0"/>
        <v>Sat</v>
      </c>
      <c r="D18" s="90">
        <f t="shared" si="3"/>
        <v>0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43114</v>
      </c>
      <c r="C19" s="45" t="str">
        <f t="shared" si="0"/>
        <v>Sun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43115</v>
      </c>
      <c r="C20" s="45" t="str">
        <f t="shared" si="0"/>
        <v>Mon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43116</v>
      </c>
      <c r="C21" s="45" t="str">
        <f t="shared" si="0"/>
        <v>Tue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43117</v>
      </c>
      <c r="C22" s="45" t="str">
        <f t="shared" si="0"/>
        <v>Wed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43118</v>
      </c>
      <c r="C23" s="45" t="str">
        <f t="shared" si="0"/>
        <v>Thu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43119</v>
      </c>
      <c r="C24" s="45" t="str">
        <f t="shared" si="0"/>
        <v>Fri</v>
      </c>
      <c r="D24" s="90">
        <f t="shared" si="3"/>
        <v>0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43120</v>
      </c>
      <c r="C25" s="45" t="str">
        <f t="shared" si="0"/>
        <v>Sat</v>
      </c>
      <c r="D25" s="90">
        <f t="shared" si="3"/>
        <v>0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43121</v>
      </c>
      <c r="C26" s="45" t="str">
        <f t="shared" si="0"/>
        <v>Sun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43122</v>
      </c>
      <c r="C27" s="45" t="str">
        <f t="shared" si="0"/>
        <v>Mon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43123</v>
      </c>
      <c r="C28" s="45" t="str">
        <f t="shared" si="0"/>
        <v>Tue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43124</v>
      </c>
      <c r="C29" s="45" t="str">
        <f t="shared" si="0"/>
        <v>Wed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43125</v>
      </c>
      <c r="C30" s="45" t="str">
        <f t="shared" si="0"/>
        <v>Thu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43126</v>
      </c>
      <c r="C31" s="45" t="str">
        <f t="shared" si="0"/>
        <v>Fri</v>
      </c>
      <c r="D31" s="90">
        <f t="shared" si="3"/>
        <v>0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43127</v>
      </c>
      <c r="C32" s="45" t="str">
        <f t="shared" si="0"/>
        <v>Sat</v>
      </c>
      <c r="D32" s="90">
        <f t="shared" si="3"/>
        <v>0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43128</v>
      </c>
      <c r="C33" s="45" t="str">
        <f t="shared" si="0"/>
        <v>Sun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43129</v>
      </c>
      <c r="C34" s="45" t="str">
        <f t="shared" si="0"/>
        <v>Mon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43130</v>
      </c>
      <c r="C35" s="45" t="str">
        <f t="shared" si="0"/>
        <v>Tue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43131</v>
      </c>
      <c r="C36" s="45" t="str">
        <f t="shared" si="0"/>
        <v>Wed</v>
      </c>
      <c r="D36" s="90">
        <f t="shared" si="3"/>
        <v>0.35416666666666669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8.1458333333333357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92">
        <f t="shared" si="8"/>
        <v>0</v>
      </c>
      <c r="J37" s="92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18.5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</row>
    <row r="39" spans="1:27" s="86" customFormat="1" ht="18.5" thickBot="1" x14ac:dyDescent="0.45">
      <c r="A39" s="82" t="s">
        <v>52</v>
      </c>
      <c r="C39" s="82"/>
      <c r="D39" s="82"/>
      <c r="E39" s="82"/>
      <c r="F39" s="87">
        <f>(MAX(D37,T37))</f>
        <v>8.1458333333333357</v>
      </c>
      <c r="G39" s="83"/>
      <c r="H39" s="84"/>
      <c r="I39" s="84"/>
      <c r="J39" s="8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7" s="27" customFormat="1" ht="29.25" customHeight="1" thickBot="1" x14ac:dyDescent="0.4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N40" s="88"/>
      <c r="O40" s="89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71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71"/>
      <c r="M44" s="32"/>
      <c r="W44" s="80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71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5" customFormat="1" x14ac:dyDescent="0.25">
      <c r="A56" s="33"/>
      <c r="B56" s="93"/>
      <c r="C56" s="94"/>
      <c r="D56" s="94"/>
    </row>
    <row r="57" spans="1:16" s="35" customFormat="1" x14ac:dyDescent="0.25">
      <c r="A57" s="34" t="s">
        <v>45</v>
      </c>
      <c r="B57" s="93" t="s">
        <v>45</v>
      </c>
      <c r="C57" s="94"/>
      <c r="D57" s="94">
        <v>2018</v>
      </c>
    </row>
    <row r="58" spans="1:16" s="35" customFormat="1" x14ac:dyDescent="0.25">
      <c r="A58" s="34"/>
      <c r="B58" s="93"/>
      <c r="C58" s="94"/>
      <c r="D58" s="94"/>
    </row>
    <row r="59" spans="1:16" s="35" customFormat="1" x14ac:dyDescent="0.25">
      <c r="A59" s="34"/>
      <c r="B59" s="93" t="s">
        <v>39</v>
      </c>
      <c r="C59" s="94"/>
      <c r="D59" s="94"/>
    </row>
    <row r="60" spans="1:16" s="35" customFormat="1" x14ac:dyDescent="0.25">
      <c r="A60" s="34"/>
      <c r="B60" s="93"/>
      <c r="C60" s="94"/>
      <c r="D60" s="94"/>
      <c r="K60" s="93"/>
      <c r="L60" s="93"/>
      <c r="M60" s="93"/>
      <c r="N60" s="93"/>
      <c r="O60" s="93"/>
    </row>
    <row r="61" spans="1:16" s="93" customFormat="1" x14ac:dyDescent="0.25">
      <c r="A61" s="34"/>
      <c r="C61" s="95"/>
      <c r="D61" s="95"/>
    </row>
    <row r="62" spans="1:16" s="93" customFormat="1" x14ac:dyDescent="0.25">
      <c r="A62" s="97"/>
      <c r="C62" s="98"/>
      <c r="D62" s="95"/>
    </row>
    <row r="63" spans="1:16" s="93" customFormat="1" x14ac:dyDescent="0.25">
      <c r="A63" s="97"/>
      <c r="B63" s="33" t="s">
        <v>3</v>
      </c>
      <c r="C63" s="98"/>
      <c r="D63" s="95"/>
    </row>
    <row r="64" spans="1:16" s="93" customFormat="1" x14ac:dyDescent="0.25">
      <c r="A64" s="97"/>
      <c r="B64" s="33" t="s">
        <v>4</v>
      </c>
      <c r="C64" s="98"/>
      <c r="D64" s="95"/>
    </row>
    <row r="65" spans="1:4" s="93" customFormat="1" x14ac:dyDescent="0.25">
      <c r="A65" s="97"/>
      <c r="B65" s="33" t="s">
        <v>5</v>
      </c>
      <c r="C65" s="98"/>
      <c r="D65" s="95"/>
    </row>
    <row r="66" spans="1:4" s="93" customFormat="1" x14ac:dyDescent="0.25">
      <c r="A66" s="97"/>
      <c r="B66" s="33" t="s">
        <v>6</v>
      </c>
      <c r="C66" s="98"/>
      <c r="D66" s="95"/>
    </row>
    <row r="67" spans="1:4" s="93" customFormat="1" x14ac:dyDescent="0.25">
      <c r="A67" s="97"/>
      <c r="B67" s="33" t="s">
        <v>7</v>
      </c>
      <c r="C67" s="98"/>
      <c r="D67" s="95"/>
    </row>
    <row r="68" spans="1:4" s="93" customFormat="1" x14ac:dyDescent="0.25">
      <c r="A68" s="97"/>
      <c r="B68" s="33" t="s">
        <v>8</v>
      </c>
      <c r="C68" s="98"/>
      <c r="D68" s="95"/>
    </row>
    <row r="69" spans="1:4" s="93" customFormat="1" x14ac:dyDescent="0.25">
      <c r="A69" s="97"/>
      <c r="B69" s="33" t="s">
        <v>9</v>
      </c>
      <c r="C69" s="98"/>
      <c r="D69" s="95"/>
    </row>
    <row r="70" spans="1:4" s="93" customFormat="1" x14ac:dyDescent="0.25">
      <c r="A70" s="97"/>
      <c r="B70" s="33" t="s">
        <v>22</v>
      </c>
      <c r="C70" s="98"/>
      <c r="D70" s="95"/>
    </row>
    <row r="71" spans="1:4" s="93" customFormat="1" x14ac:dyDescent="0.25">
      <c r="A71" s="97"/>
      <c r="B71" s="33" t="s">
        <v>48</v>
      </c>
      <c r="C71" s="95"/>
      <c r="D71" s="95"/>
    </row>
    <row r="72" spans="1:4" s="93" customFormat="1" x14ac:dyDescent="0.25">
      <c r="A72" s="97"/>
      <c r="B72" s="34"/>
      <c r="C72" s="95"/>
      <c r="D72" s="95"/>
    </row>
    <row r="73" spans="1:4" s="93" customFormat="1" x14ac:dyDescent="0.25">
      <c r="A73" s="97"/>
      <c r="B73" s="34" t="s">
        <v>27</v>
      </c>
      <c r="C73" s="95"/>
      <c r="D73" s="95"/>
    </row>
    <row r="74" spans="1:4" s="93" customFormat="1" x14ac:dyDescent="0.25">
      <c r="A74" s="97"/>
      <c r="B74" s="34"/>
      <c r="C74" s="95"/>
      <c r="D74" s="95"/>
    </row>
    <row r="75" spans="1:4" s="93" customFormat="1" x14ac:dyDescent="0.25">
      <c r="A75" s="97"/>
      <c r="B75" s="34">
        <v>39448</v>
      </c>
      <c r="C75" s="95"/>
      <c r="D75" s="95"/>
    </row>
    <row r="76" spans="1:4" s="93" customFormat="1" x14ac:dyDescent="0.25">
      <c r="A76" s="97"/>
      <c r="B76" s="34">
        <v>39479</v>
      </c>
      <c r="C76" s="95"/>
      <c r="D76" s="95"/>
    </row>
    <row r="77" spans="1:4" s="93" customFormat="1" x14ac:dyDescent="0.25">
      <c r="A77" s="97"/>
      <c r="B77" s="34">
        <v>39508</v>
      </c>
      <c r="C77" s="95"/>
      <c r="D77" s="95"/>
    </row>
    <row r="78" spans="1:4" s="93" customFormat="1" x14ac:dyDescent="0.25">
      <c r="A78" s="97"/>
      <c r="B78" s="34">
        <v>39539</v>
      </c>
      <c r="C78" s="95"/>
      <c r="D78" s="95"/>
    </row>
    <row r="79" spans="1:4" s="93" customFormat="1" x14ac:dyDescent="0.25">
      <c r="A79" s="97"/>
      <c r="B79" s="34">
        <v>39569</v>
      </c>
      <c r="C79" s="95"/>
      <c r="D79" s="95"/>
    </row>
    <row r="80" spans="1:4" s="93" customFormat="1" x14ac:dyDescent="0.25">
      <c r="A80" s="97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  <c r="K132" s="35"/>
      <c r="L132" s="35"/>
      <c r="M132" s="35"/>
      <c r="N132" s="35"/>
      <c r="O132" s="35"/>
    </row>
    <row r="133" spans="2:15" s="35" customFormat="1" x14ac:dyDescent="0.25">
      <c r="B133" s="34">
        <v>41214</v>
      </c>
      <c r="C133" s="94"/>
      <c r="D133" s="94"/>
    </row>
    <row r="134" spans="2:15" s="35" customFormat="1" x14ac:dyDescent="0.25">
      <c r="B134" s="96">
        <v>41244</v>
      </c>
      <c r="C134" s="94"/>
      <c r="D134" s="94"/>
    </row>
    <row r="135" spans="2:15" x14ac:dyDescent="0.25">
      <c r="B135" s="35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  <row r="140" spans="2:15" x14ac:dyDescent="0.25">
      <c r="B140" s="35"/>
    </row>
    <row r="141" spans="2:15" x14ac:dyDescent="0.25">
      <c r="B141" s="35"/>
    </row>
    <row r="142" spans="2:15" x14ac:dyDescent="0.25">
      <c r="B142" s="35"/>
    </row>
    <row r="143" spans="2:15" x14ac:dyDescent="0.25">
      <c r="B143" s="35"/>
    </row>
  </sheetData>
  <sheetProtection password="CAD0" sheet="1" objects="1" scenarios="1"/>
  <mergeCells count="26">
    <mergeCell ref="H4:N4"/>
    <mergeCell ref="C43:E43"/>
    <mergeCell ref="A4:D4"/>
    <mergeCell ref="C44:E44"/>
    <mergeCell ref="A51:C51"/>
    <mergeCell ref="A48:C48"/>
    <mergeCell ref="A49:C49"/>
    <mergeCell ref="E49:H49"/>
    <mergeCell ref="A50:C50"/>
    <mergeCell ref="C45:E45"/>
    <mergeCell ref="K2:M2"/>
    <mergeCell ref="I45:K45"/>
    <mergeCell ref="S2:T2"/>
    <mergeCell ref="F43:H43"/>
    <mergeCell ref="I43:K43"/>
    <mergeCell ref="Q2:R2"/>
    <mergeCell ref="O4:R4"/>
    <mergeCell ref="N2:O2"/>
    <mergeCell ref="F44:H44"/>
    <mergeCell ref="I44:K44"/>
    <mergeCell ref="F2:G2"/>
    <mergeCell ref="H2:I2"/>
    <mergeCell ref="A38:F38"/>
    <mergeCell ref="G40:J40"/>
    <mergeCell ref="S40:U40"/>
    <mergeCell ref="E4:G4"/>
  </mergeCells>
  <phoneticPr fontId="0" type="noConversion"/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393" priority="40" stopIfTrue="1">
      <formula>AND($H$2="רן",$N$2="יחזקאל")</formula>
    </cfRule>
  </conditionalFormatting>
  <conditionalFormatting sqref="D50:D51">
    <cfRule type="expression" dxfId="392" priority="68" stopIfTrue="1">
      <formula>OR($C50=$B$68,$C50=$B$69,$C50=$B$70)</formula>
    </cfRule>
    <cfRule type="expression" dxfId="391" priority="69" stopIfTrue="1">
      <formula>OR($W50=$B$59)</formula>
    </cfRule>
  </conditionalFormatting>
  <conditionalFormatting sqref="W6:W36">
    <cfRule type="cellIs" dxfId="390" priority="141" stopIfTrue="1" operator="equal">
      <formula>$B$59</formula>
    </cfRule>
  </conditionalFormatting>
  <conditionalFormatting sqref="T6:V36 A6:C36 G6:R36">
    <cfRule type="expression" dxfId="389" priority="146" stopIfTrue="1">
      <formula>WEEKDAY($B6)&gt;=6</formula>
    </cfRule>
  </conditionalFormatting>
  <conditionalFormatting sqref="D6:D36">
    <cfRule type="expression" dxfId="388" priority="147" stopIfTrue="1">
      <formula>WEEKDAY($B6)&gt;=6</formula>
    </cfRule>
    <cfRule type="expression" dxfId="387" priority="148" stopIfTrue="1">
      <formula>OR($A6=$B$70,$A6=$B$71)</formula>
    </cfRule>
  </conditionalFormatting>
  <conditionalFormatting sqref="E6:E36">
    <cfRule type="expression" dxfId="386" priority="149" stopIfTrue="1">
      <formula>AND(SUM(H6:N6)&lt;G6, AND($C6&lt;&gt;$B$68,$C6&lt;&gt;$B$69,$C6&lt;&gt;$B$70))</formula>
    </cfRule>
    <cfRule type="expression" dxfId="385" priority="150" stopIfTrue="1">
      <formula>SUM(H6:N6)&gt;G6+0.0001</formula>
    </cfRule>
    <cfRule type="expression" dxfId="384" priority="151" stopIfTrue="1">
      <formula>WEEKDAY($B6)&gt;=6</formula>
    </cfRule>
  </conditionalFormatting>
  <conditionalFormatting sqref="F6:F36">
    <cfRule type="expression" dxfId="383" priority="152" stopIfTrue="1">
      <formula>AND(SUM(H6:N6)&lt;G6, AND($C6&lt;&gt;$B$68,$C6&lt;&gt;$B$69,$C6&lt;&gt;$B$70))</formula>
    </cfRule>
    <cfRule type="expression" dxfId="382" priority="153" stopIfTrue="1">
      <formula>SUM(H6:N6)&gt;G6+0.0001</formula>
    </cfRule>
    <cfRule type="expression" dxfId="381" priority="154" stopIfTrue="1">
      <formula>WEEKDAY($B6)&gt;=6</formula>
    </cfRule>
  </conditionalFormatting>
  <conditionalFormatting sqref="S6:S36">
    <cfRule type="expression" dxfId="380" priority="155" stopIfTrue="1">
      <formula>SUM(H6:N6)&lt;G6</formula>
    </cfRule>
    <cfRule type="expression" dxfId="379" priority="156" stopIfTrue="1">
      <formula>SUM(H6:N6)&gt;G6+0.00001</formula>
    </cfRule>
    <cfRule type="expression" dxfId="378" priority="157" stopIfTrue="1">
      <formula>WEEKDAY($B6)&gt;=6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000-000000000000}">
      <formula1>0</formula1>
      <formula2>0.999305555555556</formula2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000-000001000000}">
      <formula1>$B$73:$B$74</formula1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000-000002000000}">
      <formula1>$B$70:$B$71</formula1>
    </dataValidation>
  </dataValidations>
  <pageMargins left="0.70866141732283472" right="0.70866141732283472" top="0.74803149606299213" bottom="0.74803149606299213" header="0.31496062992125984" footer="0.31496062992125984"/>
  <pageSetup scale="26" orientation="landscape" r:id="rId1"/>
  <headerFooter alignWithMargins="0">
    <oddHeader>&amp;L&amp;A&amp;C&amp;F&amp;R&amp;T
&amp;D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2:AW139"/>
  <sheetViews>
    <sheetView showGridLines="0" rightToLeft="1" zoomScale="80" zoomScaleNormal="80" workbookViewId="0">
      <pane xSplit="7" ySplit="5" topLeftCell="H29" activePane="bottomRight" state="frozen"/>
      <selection pane="topRight" activeCell="H1" sqref="H1"/>
      <selection pane="bottomLeft" activeCell="A6" sqref="A6"/>
      <selection pane="bottomRight" activeCell="H37" sqref="H37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DATE(D58,10,1)</f>
        <v>43374</v>
      </c>
      <c r="C2" s="64" t="s">
        <v>38</v>
      </c>
      <c r="D2" s="63"/>
      <c r="E2" s="1"/>
      <c r="F2" s="99" t="s">
        <v>29</v>
      </c>
      <c r="G2" s="99"/>
      <c r="H2" s="100" t="s">
        <v>59</v>
      </c>
      <c r="I2" s="100"/>
      <c r="J2" s="71"/>
      <c r="L2" s="99" t="s">
        <v>53</v>
      </c>
      <c r="M2" s="99"/>
      <c r="N2" s="100" t="s">
        <v>60</v>
      </c>
      <c r="O2" s="100"/>
      <c r="Q2" s="99" t="s">
        <v>28</v>
      </c>
      <c r="R2" s="99"/>
      <c r="S2" s="100">
        <v>65199</v>
      </c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63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 t="s">
        <v>48</v>
      </c>
      <c r="B6" s="44">
        <f>B2</f>
        <v>43374</v>
      </c>
      <c r="C6" s="45" t="str">
        <f t="shared" ref="C6:C36" si="0">TEXT(B6,"ddd")</f>
        <v>Mon</v>
      </c>
      <c r="D6" s="90">
        <f>IF(WEEKDAY(B6)=6,0,(IF(WEEKDAY(B6)=7,0,(IF(A6=$B$70,$D$51,(IF(A6=$B$71,0,(IF(OR(WEEKDAY(B6)=1,WEEKDAY(B6)=2,WEEKDAY(B6)=3,WEEKDAY(B6)=4,WEEKDAY(B6)=5),$D$50)))))))))</f>
        <v>0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43375</v>
      </c>
      <c r="C7" s="45" t="str">
        <f t="shared" si="0"/>
        <v>Tue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>
        <v>0.35416666666666669</v>
      </c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0.35416666666666669</v>
      </c>
      <c r="U7" s="41">
        <f t="shared" ref="U7:U33" si="6">IF(COUNTA(H7:R7,E7:F7)&gt;0,1,"")</f>
        <v>1</v>
      </c>
      <c r="V7" s="8" t="s">
        <v>27</v>
      </c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43376</v>
      </c>
      <c r="C8" s="45" t="str">
        <f t="shared" si="0"/>
        <v>Wed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>
        <v>0.35416666666666669</v>
      </c>
      <c r="R8" s="7"/>
      <c r="S8" s="40">
        <f t="shared" si="4"/>
        <v>1.01E-4</v>
      </c>
      <c r="T8" s="40">
        <f t="shared" si="5"/>
        <v>0.70833333333333337</v>
      </c>
      <c r="U8" s="41">
        <f t="shared" si="6"/>
        <v>1</v>
      </c>
      <c r="V8" s="8" t="s">
        <v>27</v>
      </c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43377</v>
      </c>
      <c r="C9" s="45" t="str">
        <f t="shared" si="0"/>
        <v>Thu</v>
      </c>
      <c r="D9" s="90">
        <f t="shared" si="3"/>
        <v>0.35416666666666669</v>
      </c>
      <c r="E9" s="77">
        <v>0.35972222222222222</v>
      </c>
      <c r="F9" s="77">
        <v>0.81388888888888899</v>
      </c>
      <c r="G9" s="39">
        <f t="shared" si="1"/>
        <v>0.45416666666666677</v>
      </c>
      <c r="H9" s="7">
        <f>G9</f>
        <v>0.45416666666666677</v>
      </c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1.1625000000000001</v>
      </c>
      <c r="U9" s="41">
        <f t="shared" si="6"/>
        <v>1</v>
      </c>
      <c r="V9" s="8" t="s">
        <v>27</v>
      </c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43378</v>
      </c>
      <c r="C10" s="45" t="str">
        <f t="shared" si="0"/>
        <v>Fri</v>
      </c>
      <c r="D10" s="90">
        <f t="shared" si="3"/>
        <v>0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1.1625000000000001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43379</v>
      </c>
      <c r="C11" s="45" t="str">
        <f t="shared" si="0"/>
        <v>Sat</v>
      </c>
      <c r="D11" s="90">
        <f t="shared" si="3"/>
        <v>0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1.1625000000000001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43380</v>
      </c>
      <c r="C12" s="45" t="str">
        <f t="shared" si="0"/>
        <v>Sun</v>
      </c>
      <c r="D12" s="90">
        <f t="shared" si="3"/>
        <v>0.35416666666666669</v>
      </c>
      <c r="E12" s="77">
        <v>0.35555555555555557</v>
      </c>
      <c r="F12" s="77">
        <v>0.87986111111111109</v>
      </c>
      <c r="G12" s="39">
        <f t="shared" si="1"/>
        <v>0.52430555555555558</v>
      </c>
      <c r="H12" s="7">
        <f>G12</f>
        <v>0.52430555555555558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1.6868055555555557</v>
      </c>
      <c r="U12" s="41">
        <f t="shared" si="6"/>
        <v>1</v>
      </c>
      <c r="V12" s="8" t="s">
        <v>27</v>
      </c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43381</v>
      </c>
      <c r="C13" s="45" t="str">
        <f t="shared" si="0"/>
        <v>Mon</v>
      </c>
      <c r="D13" s="90">
        <f t="shared" si="3"/>
        <v>0.35416666666666669</v>
      </c>
      <c r="E13" s="77">
        <v>0.35902777777777778</v>
      </c>
      <c r="F13" s="77">
        <v>0.8125</v>
      </c>
      <c r="G13" s="39">
        <f t="shared" si="1"/>
        <v>0.45347222222222222</v>
      </c>
      <c r="H13" s="7">
        <f>G13</f>
        <v>0.45347222222222222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2.1402777777777779</v>
      </c>
      <c r="U13" s="41">
        <f t="shared" si="6"/>
        <v>1</v>
      </c>
      <c r="V13" s="8" t="s">
        <v>27</v>
      </c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43382</v>
      </c>
      <c r="C14" s="45" t="str">
        <f t="shared" si="0"/>
        <v>Tue</v>
      </c>
      <c r="D14" s="90">
        <f t="shared" si="3"/>
        <v>0.35416666666666669</v>
      </c>
      <c r="E14" s="77">
        <v>0.3576388888888889</v>
      </c>
      <c r="F14" s="77">
        <v>0.89930555555555547</v>
      </c>
      <c r="G14" s="39">
        <f t="shared" si="1"/>
        <v>0.54166666666666652</v>
      </c>
      <c r="H14" s="7">
        <f>G14</f>
        <v>0.54166666666666652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2.6819444444444445</v>
      </c>
      <c r="U14" s="41">
        <f t="shared" si="6"/>
        <v>1</v>
      </c>
      <c r="V14" s="8" t="s">
        <v>27</v>
      </c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43383</v>
      </c>
      <c r="C15" s="45" t="str">
        <f t="shared" si="0"/>
        <v>Wed</v>
      </c>
      <c r="D15" s="90">
        <f t="shared" si="3"/>
        <v>0.35416666666666669</v>
      </c>
      <c r="E15" s="77">
        <v>0.37847222222222227</v>
      </c>
      <c r="F15" s="77">
        <v>0.8125</v>
      </c>
      <c r="G15" s="39">
        <f t="shared" si="1"/>
        <v>0.43402777777777773</v>
      </c>
      <c r="H15" s="7">
        <f>G15</f>
        <v>0.43402777777777773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3.1159722222222221</v>
      </c>
      <c r="U15" s="41">
        <f t="shared" si="6"/>
        <v>1</v>
      </c>
      <c r="V15" s="8" t="s">
        <v>27</v>
      </c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43384</v>
      </c>
      <c r="C16" s="45" t="str">
        <f t="shared" si="0"/>
        <v>Thu</v>
      </c>
      <c r="D16" s="90">
        <f t="shared" si="3"/>
        <v>0.35416666666666669</v>
      </c>
      <c r="E16" s="77">
        <v>0.35347222222222219</v>
      </c>
      <c r="F16" s="77">
        <v>0.81388888888888899</v>
      </c>
      <c r="G16" s="39">
        <f t="shared" si="1"/>
        <v>0.46041666666666681</v>
      </c>
      <c r="H16" s="7">
        <f>G16</f>
        <v>0.46041666666666681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3.5763888888888888</v>
      </c>
      <c r="U16" s="41">
        <f t="shared" si="6"/>
        <v>1</v>
      </c>
      <c r="V16" s="8" t="s">
        <v>27</v>
      </c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43385</v>
      </c>
      <c r="C17" s="45" t="str">
        <f t="shared" si="0"/>
        <v>Fri</v>
      </c>
      <c r="D17" s="90">
        <f t="shared" si="3"/>
        <v>0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3.5763888888888888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43386</v>
      </c>
      <c r="C18" s="45" t="str">
        <f t="shared" si="0"/>
        <v>Sat</v>
      </c>
      <c r="D18" s="90">
        <f t="shared" si="3"/>
        <v>0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3.5763888888888888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43387</v>
      </c>
      <c r="C19" s="45" t="str">
        <f t="shared" si="0"/>
        <v>Sun</v>
      </c>
      <c r="D19" s="90">
        <f t="shared" si="3"/>
        <v>0.35416666666666669</v>
      </c>
      <c r="E19" s="77">
        <v>0.35555555555555557</v>
      </c>
      <c r="F19" s="77">
        <v>0.75347222222222221</v>
      </c>
      <c r="G19" s="39">
        <f t="shared" si="1"/>
        <v>0.39791666666666664</v>
      </c>
      <c r="H19" s="7">
        <f>G19</f>
        <v>0.39791666666666664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3.9743055555555555</v>
      </c>
      <c r="U19" s="41">
        <f t="shared" si="6"/>
        <v>1</v>
      </c>
      <c r="V19" s="8" t="s">
        <v>27</v>
      </c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43388</v>
      </c>
      <c r="C20" s="45" t="str">
        <f t="shared" si="0"/>
        <v>Mon</v>
      </c>
      <c r="D20" s="90">
        <f t="shared" si="3"/>
        <v>0.35416666666666669</v>
      </c>
      <c r="E20" s="77">
        <v>0.3576388888888889</v>
      </c>
      <c r="F20" s="77">
        <v>0.8125</v>
      </c>
      <c r="G20" s="39">
        <f t="shared" si="1"/>
        <v>0.4548611111111111</v>
      </c>
      <c r="H20" s="7">
        <f>G20</f>
        <v>0.4548611111111111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4.4291666666666663</v>
      </c>
      <c r="U20" s="41">
        <f t="shared" si="6"/>
        <v>1</v>
      </c>
      <c r="V20" s="8" t="s">
        <v>27</v>
      </c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43389</v>
      </c>
      <c r="C21" s="45" t="str">
        <f t="shared" si="0"/>
        <v>Tue</v>
      </c>
      <c r="D21" s="90">
        <f t="shared" si="3"/>
        <v>0.35416666666666669</v>
      </c>
      <c r="E21" s="77">
        <v>0.38194444444444442</v>
      </c>
      <c r="F21" s="77">
        <v>0.81388888888888899</v>
      </c>
      <c r="G21" s="39">
        <f t="shared" si="1"/>
        <v>0.43194444444444458</v>
      </c>
      <c r="H21" s="7">
        <f>G21</f>
        <v>0.43194444444444458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4.8611111111111107</v>
      </c>
      <c r="U21" s="41">
        <f t="shared" si="6"/>
        <v>1</v>
      </c>
      <c r="V21" s="8" t="s">
        <v>27</v>
      </c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43390</v>
      </c>
      <c r="C22" s="45" t="str">
        <f t="shared" si="0"/>
        <v>Wed</v>
      </c>
      <c r="D22" s="90">
        <f t="shared" si="3"/>
        <v>0.35416666666666669</v>
      </c>
      <c r="E22" s="77">
        <v>0.37986111111111115</v>
      </c>
      <c r="F22" s="77">
        <v>0.81388888888888899</v>
      </c>
      <c r="G22" s="39">
        <f t="shared" si="1"/>
        <v>0.43402777777777785</v>
      </c>
      <c r="H22" s="7">
        <f>G22</f>
        <v>0.43402777777777785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5.2951388888888884</v>
      </c>
      <c r="U22" s="41">
        <f t="shared" si="6"/>
        <v>1</v>
      </c>
      <c r="V22" s="8" t="s">
        <v>27</v>
      </c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43391</v>
      </c>
      <c r="C23" s="45" t="str">
        <f t="shared" si="0"/>
        <v>Thu</v>
      </c>
      <c r="D23" s="90">
        <f t="shared" si="3"/>
        <v>0.35416666666666669</v>
      </c>
      <c r="E23" s="77">
        <v>0.35972222222222222</v>
      </c>
      <c r="F23" s="77">
        <v>0.86041666666666661</v>
      </c>
      <c r="G23" s="39">
        <f t="shared" si="1"/>
        <v>0.50069444444444433</v>
      </c>
      <c r="H23" s="7">
        <f>G23</f>
        <v>0.50069444444444433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5.7958333333333325</v>
      </c>
      <c r="U23" s="41">
        <f t="shared" si="6"/>
        <v>1</v>
      </c>
      <c r="V23" s="8" t="s">
        <v>27</v>
      </c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43392</v>
      </c>
      <c r="C24" s="45" t="str">
        <f t="shared" si="0"/>
        <v>Fri</v>
      </c>
      <c r="D24" s="90">
        <f t="shared" si="3"/>
        <v>0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5.7958333333333325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43393</v>
      </c>
      <c r="C25" s="45" t="str">
        <f t="shared" si="0"/>
        <v>Sat</v>
      </c>
      <c r="D25" s="90">
        <f t="shared" si="3"/>
        <v>0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5.7958333333333325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43394</v>
      </c>
      <c r="C26" s="45" t="str">
        <f t="shared" si="0"/>
        <v>Sun</v>
      </c>
      <c r="D26" s="90">
        <f t="shared" si="3"/>
        <v>0.35416666666666669</v>
      </c>
      <c r="E26" s="77">
        <v>0.3576388888888889</v>
      </c>
      <c r="F26" s="77">
        <v>0.99930555555555556</v>
      </c>
      <c r="G26" s="39">
        <f t="shared" si="1"/>
        <v>0.64166666666666661</v>
      </c>
      <c r="H26" s="7">
        <f>G26</f>
        <v>0.64166666666666661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6.4374999999999991</v>
      </c>
      <c r="U26" s="41">
        <f t="shared" si="6"/>
        <v>1</v>
      </c>
      <c r="V26" s="8" t="s">
        <v>27</v>
      </c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43395</v>
      </c>
      <c r="C27" s="45" t="str">
        <f t="shared" si="0"/>
        <v>Mon</v>
      </c>
      <c r="D27" s="90">
        <f t="shared" si="3"/>
        <v>0.35416666666666669</v>
      </c>
      <c r="E27" s="77">
        <v>0.38194444444444442</v>
      </c>
      <c r="F27" s="77">
        <v>0.8666666666666667</v>
      </c>
      <c r="G27" s="39">
        <f>IF(((TEXT($B$2,"mm"))-(TEXT(B27,"mm"))=0),IF(E27=0,0,(F27-E27)))</f>
        <v>0.48472222222222228</v>
      </c>
      <c r="H27" s="7">
        <f>G27</f>
        <v>0.48472222222222228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6.9222222222222216</v>
      </c>
      <c r="U27" s="41">
        <f>IF(COUNTA(H27:R27,E27:F27)&gt;0,1,"")</f>
        <v>1</v>
      </c>
      <c r="V27" s="8" t="s">
        <v>27</v>
      </c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43396</v>
      </c>
      <c r="C28" s="45" t="str">
        <f t="shared" si="0"/>
        <v>Tue</v>
      </c>
      <c r="D28" s="90">
        <f t="shared" si="3"/>
        <v>0.35416666666666669</v>
      </c>
      <c r="E28" s="77">
        <v>0.37986111111111115</v>
      </c>
      <c r="F28" s="77">
        <v>0.90833333333333333</v>
      </c>
      <c r="G28" s="39">
        <f t="shared" si="1"/>
        <v>0.52847222222222223</v>
      </c>
      <c r="H28" s="7">
        <f>G28</f>
        <v>0.52847222222222223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7.4506944444444443</v>
      </c>
      <c r="U28" s="41">
        <f t="shared" si="6"/>
        <v>1</v>
      </c>
      <c r="V28" s="8" t="s">
        <v>27</v>
      </c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43397</v>
      </c>
      <c r="C29" s="45" t="str">
        <f t="shared" si="0"/>
        <v>Wed</v>
      </c>
      <c r="D29" s="90">
        <f t="shared" si="3"/>
        <v>0.35416666666666669</v>
      </c>
      <c r="E29" s="77">
        <v>0.3576388888888889</v>
      </c>
      <c r="F29" s="77">
        <v>0.81041666666666667</v>
      </c>
      <c r="G29" s="39">
        <f>IF(((TEXT($B$2,"mm"))-(TEXT(B29,"mm"))=0),IF(E29=0,0,(F29-E29)))</f>
        <v>0.45277777777777778</v>
      </c>
      <c r="H29" s="7">
        <f>G29</f>
        <v>0.45277777777777778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7.9034722222222218</v>
      </c>
      <c r="U29" s="41">
        <f>IF(COUNTA(H29:R29,E29:F29)&gt;0,1,"")</f>
        <v>1</v>
      </c>
      <c r="V29" s="8" t="s">
        <v>27</v>
      </c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43398</v>
      </c>
      <c r="C30" s="45" t="str">
        <f t="shared" si="0"/>
        <v>Thu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>
        <v>0.35416666666666669</v>
      </c>
      <c r="P30" s="7"/>
      <c r="Q30" s="7"/>
      <c r="R30" s="7"/>
      <c r="S30" s="40">
        <f t="shared" si="4"/>
        <v>1.01E-4</v>
      </c>
      <c r="T30" s="40">
        <f t="shared" si="5"/>
        <v>8.2576388888888879</v>
      </c>
      <c r="U30" s="41">
        <f t="shared" si="6"/>
        <v>1</v>
      </c>
      <c r="V30" s="8" t="s">
        <v>27</v>
      </c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43399</v>
      </c>
      <c r="C31" s="45" t="str">
        <f t="shared" si="0"/>
        <v>Fri</v>
      </c>
      <c r="D31" s="90">
        <f t="shared" si="3"/>
        <v>0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8.2576388888888879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43400</v>
      </c>
      <c r="C32" s="45" t="str">
        <f t="shared" si="0"/>
        <v>Sat</v>
      </c>
      <c r="D32" s="90">
        <f t="shared" si="3"/>
        <v>0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8.2576388888888879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43401</v>
      </c>
      <c r="C33" s="45" t="str">
        <f t="shared" si="0"/>
        <v>Sun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>
        <v>0.35416666666666669</v>
      </c>
      <c r="P33" s="7"/>
      <c r="Q33" s="7"/>
      <c r="R33" s="7"/>
      <c r="S33" s="40">
        <f t="shared" si="4"/>
        <v>1.01E-4</v>
      </c>
      <c r="T33" s="40">
        <f t="shared" si="5"/>
        <v>8.6118055555555539</v>
      </c>
      <c r="U33" s="41">
        <f t="shared" si="6"/>
        <v>1</v>
      </c>
      <c r="V33" s="8" t="s">
        <v>27</v>
      </c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43402</v>
      </c>
      <c r="C34" s="45" t="str">
        <f t="shared" si="0"/>
        <v>Mon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>
        <v>0.35416666666666669</v>
      </c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8.96597222222222</v>
      </c>
      <c r="U34" s="41">
        <f>IF(((TEXT($B$2,"mm"))-(TEXT(B34,"mm"))=0),IF(COUNTA(H34:R34,E34:F34)&gt;0,1,""),"")</f>
        <v>1</v>
      </c>
      <c r="V34" s="8" t="s">
        <v>27</v>
      </c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43403</v>
      </c>
      <c r="C35" s="45" t="str">
        <f t="shared" si="0"/>
        <v>Tue</v>
      </c>
      <c r="D35" s="90">
        <f t="shared" si="3"/>
        <v>0.35416666666666669</v>
      </c>
      <c r="E35" s="77">
        <v>0.35555555555555557</v>
      </c>
      <c r="F35" s="77">
        <v>0.80208333333333337</v>
      </c>
      <c r="G35" s="39">
        <f t="shared" si="1"/>
        <v>0.4465277777777778</v>
      </c>
      <c r="H35" s="7">
        <f>G35</f>
        <v>0.4465277777777778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9.4124999999999979</v>
      </c>
      <c r="U35" s="41">
        <f>IF(((TEXT($B$2,"mm"))-(TEXT(B35,"mm"))=0),IF(COUNTA(H35:R35,E35:F35)&gt;0,1,""),"")</f>
        <v>1</v>
      </c>
      <c r="V35" s="8" t="s">
        <v>27</v>
      </c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43404</v>
      </c>
      <c r="C36" s="45" t="str">
        <f t="shared" si="0"/>
        <v>Wed</v>
      </c>
      <c r="D36" s="90">
        <f t="shared" si="3"/>
        <v>0.35416666666666669</v>
      </c>
      <c r="E36" s="77">
        <v>0.37847222222222227</v>
      </c>
      <c r="F36" s="77">
        <v>0.90902777777777777</v>
      </c>
      <c r="G36" s="39">
        <f t="shared" si="1"/>
        <v>0.53055555555555545</v>
      </c>
      <c r="H36" s="7">
        <f>G36</f>
        <v>0.53055555555555545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9.9430555555555529</v>
      </c>
      <c r="U36" s="41">
        <f>IF(((TEXT($B$2,"mm"))-(TEXT(B36,"mm"))=0),IF(COUNTA(H36:R36,E36:F36)&gt;0,1,""),"")</f>
        <v>1</v>
      </c>
      <c r="V36" s="8" t="s">
        <v>27</v>
      </c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7.7916666666666687</v>
      </c>
      <c r="E37" s="38"/>
      <c r="F37" s="38"/>
      <c r="G37" s="23">
        <f>SUM(G6:G36)</f>
        <v>8.1722222222222225</v>
      </c>
      <c r="H37" s="92">
        <f t="shared" ref="H37:R37" si="8">SUM(H6:H36)</f>
        <v>8.1722222222222225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1.0625</v>
      </c>
      <c r="P37" s="23">
        <f t="shared" si="8"/>
        <v>0</v>
      </c>
      <c r="Q37" s="23">
        <f t="shared" si="8"/>
        <v>0.70833333333333337</v>
      </c>
      <c r="R37" s="22">
        <f t="shared" si="8"/>
        <v>0</v>
      </c>
      <c r="S37" s="73"/>
      <c r="T37" s="21">
        <f>T36</f>
        <v>9.9430555555555529</v>
      </c>
      <c r="U37" s="25">
        <f>SUM(U6:U36)</f>
        <v>22</v>
      </c>
      <c r="V37" s="25">
        <f>COUNTA(V6:V36)</f>
        <v>22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0.82190250034921108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9.9430555555555529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1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 t="s">
        <v>59</v>
      </c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 t="s">
        <v>65</v>
      </c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167" priority="163" stopIfTrue="1">
      <formula>OR($C50=$B$68,$C50=$B$69,$C50=$B$70)</formula>
    </cfRule>
    <cfRule type="expression" dxfId="166" priority="164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165" priority="165" stopIfTrue="1">
      <formula>AND($H$2="רן",$N$2="יחזקאל")</formula>
    </cfRule>
  </conditionalFormatting>
  <conditionalFormatting sqref="W6:W36">
    <cfRule type="cellIs" dxfId="164" priority="210" stopIfTrue="1" operator="equal">
      <formula>$B$60</formula>
    </cfRule>
  </conditionalFormatting>
  <conditionalFormatting sqref="A6:C36 G6:R36 T6:V36">
    <cfRule type="expression" dxfId="163" priority="215" stopIfTrue="1">
      <formula>WEEKDAY($B6)&gt;=6</formula>
    </cfRule>
  </conditionalFormatting>
  <conditionalFormatting sqref="D6:D36">
    <cfRule type="expression" dxfId="162" priority="216" stopIfTrue="1">
      <formula>WEEKDAY($B6)&gt;=6</formula>
    </cfRule>
    <cfRule type="expression" dxfId="161" priority="217" stopIfTrue="1">
      <formula>OR($A6=$B$70,$A6=$B$71)</formula>
    </cfRule>
  </conditionalFormatting>
  <conditionalFormatting sqref="E6">
    <cfRule type="expression" dxfId="160" priority="154" stopIfTrue="1">
      <formula>AND(SUM(H6:N6)&lt;G6, AND($C6&lt;&gt;$B$68,$C6&lt;&gt;$B$69,$C6&lt;&gt;$B$70))</formula>
    </cfRule>
    <cfRule type="expression" dxfId="159" priority="155" stopIfTrue="1">
      <formula>SUM(H6:N6)&gt;G6+0.0001</formula>
    </cfRule>
    <cfRule type="expression" dxfId="158" priority="156" stopIfTrue="1">
      <formula>WEEKDAY($B6)&gt;=6</formula>
    </cfRule>
  </conditionalFormatting>
  <conditionalFormatting sqref="F6">
    <cfRule type="expression" dxfId="157" priority="157" stopIfTrue="1">
      <formula>AND(SUM(H6:N6)&lt;G6, AND($C6&lt;&gt;$B$68,$C6&lt;&gt;$B$69,$C6&lt;&gt;$B$70))</formula>
    </cfRule>
    <cfRule type="expression" dxfId="156" priority="158" stopIfTrue="1">
      <formula>SUM(H6:N6)&gt;G6+0.0001</formula>
    </cfRule>
    <cfRule type="expression" dxfId="155" priority="159" stopIfTrue="1">
      <formula>WEEKDAY($B6)&gt;=6</formula>
    </cfRule>
  </conditionalFormatting>
  <conditionalFormatting sqref="E10:E11 E17:E18 E24:E25 E31:E36">
    <cfRule type="expression" dxfId="154" priority="148" stopIfTrue="1">
      <formula>AND(SUM(H10:N10)&lt;G10, AND($C10&lt;&gt;$B$68,$C10&lt;&gt;$B$69,$C10&lt;&gt;$B$70))</formula>
    </cfRule>
    <cfRule type="expression" dxfId="153" priority="149" stopIfTrue="1">
      <formula>SUM(H10:N10)&gt;G10+0.0001</formula>
    </cfRule>
    <cfRule type="expression" dxfId="152" priority="150" stopIfTrue="1">
      <formula>WEEKDAY($B10)&gt;=6</formula>
    </cfRule>
  </conditionalFormatting>
  <conditionalFormatting sqref="F10:F11 F17:F18 F24:F25 F31:F36">
    <cfRule type="expression" dxfId="151" priority="151" stopIfTrue="1">
      <formula>AND(SUM(H10:N10)&lt;G10, AND($C10&lt;&gt;$B$68,$C10&lt;&gt;$B$69,$C10&lt;&gt;$B$70))</formula>
    </cfRule>
    <cfRule type="expression" dxfId="150" priority="152" stopIfTrue="1">
      <formula>SUM(H10:N10)&gt;G10+0.0001</formula>
    </cfRule>
    <cfRule type="expression" dxfId="149" priority="153" stopIfTrue="1">
      <formula>WEEKDAY($B10)&gt;=6</formula>
    </cfRule>
  </conditionalFormatting>
  <conditionalFormatting sqref="S6">
    <cfRule type="expression" dxfId="148" priority="145" stopIfTrue="1">
      <formula>SUM(H6:N6)&lt;G6</formula>
    </cfRule>
    <cfRule type="expression" dxfId="147" priority="146" stopIfTrue="1">
      <formula>SUM(H6:N6)&gt;G6+0.00001</formula>
    </cfRule>
    <cfRule type="expression" dxfId="146" priority="147" stopIfTrue="1">
      <formula>WEEKDAY($B6)&gt;=6</formula>
    </cfRule>
  </conditionalFormatting>
  <conditionalFormatting sqref="S7:S36">
    <cfRule type="expression" dxfId="145" priority="142" stopIfTrue="1">
      <formula>SUM(H7:N7)&lt;G7</formula>
    </cfRule>
    <cfRule type="expression" dxfId="144" priority="143" stopIfTrue="1">
      <formula>SUM(H7:N7)&gt;G7+0.00001</formula>
    </cfRule>
    <cfRule type="expression" dxfId="143" priority="144" stopIfTrue="1">
      <formula>WEEKDAY($B7)&gt;=6</formula>
    </cfRule>
  </conditionalFormatting>
  <conditionalFormatting sqref="E7">
    <cfRule type="expression" dxfId="142" priority="136" stopIfTrue="1">
      <formula>AND(SUM(H7:N7)&lt;G7, AND($C7&lt;&gt;$B$68,$C7&lt;&gt;$B$69,$C7&lt;&gt;$B$70))</formula>
    </cfRule>
    <cfRule type="expression" dxfId="141" priority="137" stopIfTrue="1">
      <formula>SUM(H7:N7)&gt;G7+0.0001</formula>
    </cfRule>
    <cfRule type="expression" dxfId="140" priority="138" stopIfTrue="1">
      <formula>WEEKDAY($B7)&gt;=6</formula>
    </cfRule>
  </conditionalFormatting>
  <conditionalFormatting sqref="F7">
    <cfRule type="expression" dxfId="139" priority="139" stopIfTrue="1">
      <formula>AND(SUM(H7:N7)&lt;G7, AND($C7&lt;&gt;$B$68,$C7&lt;&gt;$B$69,$C7&lt;&gt;$B$70))</formula>
    </cfRule>
    <cfRule type="expression" dxfId="138" priority="140" stopIfTrue="1">
      <formula>SUM(H7:N7)&gt;G7+0.0001</formula>
    </cfRule>
    <cfRule type="expression" dxfId="137" priority="141" stopIfTrue="1">
      <formula>WEEKDAY($B7)&gt;=6</formula>
    </cfRule>
  </conditionalFormatting>
  <conditionalFormatting sqref="E8">
    <cfRule type="expression" dxfId="136" priority="130" stopIfTrue="1">
      <formula>AND(SUM(H8:N8)&lt;G8, AND($C8&lt;&gt;$B$68,$C8&lt;&gt;$B$69,$C8&lt;&gt;$B$70))</formula>
    </cfRule>
    <cfRule type="expression" dxfId="135" priority="131" stopIfTrue="1">
      <formula>SUM(H8:N8)&gt;G8+0.0001</formula>
    </cfRule>
    <cfRule type="expression" dxfId="134" priority="132" stopIfTrue="1">
      <formula>WEEKDAY($B8)&gt;=6</formula>
    </cfRule>
  </conditionalFormatting>
  <conditionalFormatting sqref="F8">
    <cfRule type="expression" dxfId="133" priority="133" stopIfTrue="1">
      <formula>AND(SUM(H8:N8)&lt;G8, AND($C8&lt;&gt;$B$68,$C8&lt;&gt;$B$69,$C8&lt;&gt;$B$70))</formula>
    </cfRule>
    <cfRule type="expression" dxfId="132" priority="134" stopIfTrue="1">
      <formula>SUM(H8:N8)&gt;G8+0.0001</formula>
    </cfRule>
    <cfRule type="expression" dxfId="131" priority="135" stopIfTrue="1">
      <formula>WEEKDAY($B8)&gt;=6</formula>
    </cfRule>
  </conditionalFormatting>
  <conditionalFormatting sqref="E9">
    <cfRule type="expression" dxfId="130" priority="124" stopIfTrue="1">
      <formula>AND(SUM(H9:N9)&lt;G9, AND($C9&lt;&gt;$B$68,$C9&lt;&gt;$B$69,$C9&lt;&gt;$B$70))</formula>
    </cfRule>
    <cfRule type="expression" dxfId="129" priority="125" stopIfTrue="1">
      <formula>SUM(H9:N9)&gt;G9+0.0001</formula>
    </cfRule>
    <cfRule type="expression" dxfId="128" priority="126" stopIfTrue="1">
      <formula>WEEKDAY($B9)&gt;=6</formula>
    </cfRule>
  </conditionalFormatting>
  <conditionalFormatting sqref="F9">
    <cfRule type="expression" dxfId="127" priority="127" stopIfTrue="1">
      <formula>AND(SUM(H9:N9)&lt;G9, AND($C9&lt;&gt;$B$68,$C9&lt;&gt;$B$69,$C9&lt;&gt;$B$70))</formula>
    </cfRule>
    <cfRule type="expression" dxfId="126" priority="128" stopIfTrue="1">
      <formula>SUM(H9:N9)&gt;G9+0.0001</formula>
    </cfRule>
    <cfRule type="expression" dxfId="125" priority="129" stopIfTrue="1">
      <formula>WEEKDAY($B9)&gt;=6</formula>
    </cfRule>
  </conditionalFormatting>
  <conditionalFormatting sqref="E12:E16">
    <cfRule type="expression" dxfId="124" priority="64" stopIfTrue="1">
      <formula>AND(SUM(H12:N12)&lt;G12, AND($C12&lt;&gt;$B$68,$C12&lt;&gt;$B$69,$C12&lt;&gt;$B$70))</formula>
    </cfRule>
    <cfRule type="expression" dxfId="123" priority="65" stopIfTrue="1">
      <formula>SUM(H12:N12)&gt;G12+0.0001</formula>
    </cfRule>
    <cfRule type="expression" dxfId="122" priority="66" stopIfTrue="1">
      <formula>WEEKDAY($B12)&gt;=6</formula>
    </cfRule>
  </conditionalFormatting>
  <conditionalFormatting sqref="F12:F13">
    <cfRule type="expression" dxfId="121" priority="67" stopIfTrue="1">
      <formula>AND(SUM(H12:N12)&lt;G12, AND($C12&lt;&gt;$B$68,$C12&lt;&gt;$B$69,$C12&lt;&gt;$B$70))</formula>
    </cfRule>
    <cfRule type="expression" dxfId="120" priority="68" stopIfTrue="1">
      <formula>SUM(H12:N12)&gt;G12+0.0001</formula>
    </cfRule>
    <cfRule type="expression" dxfId="119" priority="69" stopIfTrue="1">
      <formula>WEEKDAY($B12)&gt;=6</formula>
    </cfRule>
  </conditionalFormatting>
  <conditionalFormatting sqref="E19">
    <cfRule type="expression" dxfId="118" priority="58" stopIfTrue="1">
      <formula>AND(SUM(H19:N19)&lt;G19, AND($C19&lt;&gt;$B$68,$C19&lt;&gt;$B$69,$C19&lt;&gt;$B$70))</formula>
    </cfRule>
    <cfRule type="expression" dxfId="117" priority="59" stopIfTrue="1">
      <formula>SUM(H19:N19)&gt;G19+0.0001</formula>
    </cfRule>
    <cfRule type="expression" dxfId="116" priority="60" stopIfTrue="1">
      <formula>WEEKDAY($B19)&gt;=6</formula>
    </cfRule>
  </conditionalFormatting>
  <conditionalFormatting sqref="F19">
    <cfRule type="expression" dxfId="115" priority="61" stopIfTrue="1">
      <formula>AND(SUM(H19:N19)&lt;G19, AND($C19&lt;&gt;$B$68,$C19&lt;&gt;$B$69,$C19&lt;&gt;$B$70))</formula>
    </cfRule>
    <cfRule type="expression" dxfId="114" priority="62" stopIfTrue="1">
      <formula>SUM(H19:N19)&gt;G19+0.0001</formula>
    </cfRule>
    <cfRule type="expression" dxfId="113" priority="63" stopIfTrue="1">
      <formula>WEEKDAY($B19)&gt;=6</formula>
    </cfRule>
  </conditionalFormatting>
  <conditionalFormatting sqref="E20">
    <cfRule type="expression" dxfId="112" priority="52" stopIfTrue="1">
      <formula>AND(SUM(H20:N20)&lt;G20, AND($C20&lt;&gt;$B$68,$C20&lt;&gt;$B$69,$C20&lt;&gt;$B$70))</formula>
    </cfRule>
    <cfRule type="expression" dxfId="111" priority="53" stopIfTrue="1">
      <formula>SUM(H20:N20)&gt;G20+0.0001</formula>
    </cfRule>
    <cfRule type="expression" dxfId="110" priority="54" stopIfTrue="1">
      <formula>WEEKDAY($B20)&gt;=6</formula>
    </cfRule>
  </conditionalFormatting>
  <conditionalFormatting sqref="F20">
    <cfRule type="expression" dxfId="109" priority="55" stopIfTrue="1">
      <formula>AND(SUM(H20:N20)&lt;G20, AND($C20&lt;&gt;$B$68,$C20&lt;&gt;$B$69,$C20&lt;&gt;$B$70))</formula>
    </cfRule>
    <cfRule type="expression" dxfId="108" priority="56" stopIfTrue="1">
      <formula>SUM(H20:N20)&gt;G20+0.0001</formula>
    </cfRule>
    <cfRule type="expression" dxfId="107" priority="57" stopIfTrue="1">
      <formula>WEEKDAY($B20)&gt;=6</formula>
    </cfRule>
  </conditionalFormatting>
  <conditionalFormatting sqref="E21">
    <cfRule type="expression" dxfId="106" priority="46" stopIfTrue="1">
      <formula>AND(SUM(H21:N21)&lt;G21, AND($C21&lt;&gt;$B$68,$C21&lt;&gt;$B$69,$C21&lt;&gt;$B$70))</formula>
    </cfRule>
    <cfRule type="expression" dxfId="105" priority="47" stopIfTrue="1">
      <formula>SUM(H21:N21)&gt;G21+0.0001</formula>
    </cfRule>
    <cfRule type="expression" dxfId="104" priority="48" stopIfTrue="1">
      <formula>WEEKDAY($B21)&gt;=6</formula>
    </cfRule>
  </conditionalFormatting>
  <conditionalFormatting sqref="F21">
    <cfRule type="expression" dxfId="103" priority="49" stopIfTrue="1">
      <formula>AND(SUM(H21:N21)&lt;G21, AND($C21&lt;&gt;$B$68,$C21&lt;&gt;$B$69,$C21&lt;&gt;$B$70))</formula>
    </cfRule>
    <cfRule type="expression" dxfId="102" priority="50" stopIfTrue="1">
      <formula>SUM(H21:N21)&gt;G21+0.0001</formula>
    </cfRule>
    <cfRule type="expression" dxfId="101" priority="51" stopIfTrue="1">
      <formula>WEEKDAY($B21)&gt;=6</formula>
    </cfRule>
  </conditionalFormatting>
  <conditionalFormatting sqref="E22:E23">
    <cfRule type="expression" dxfId="100" priority="40" stopIfTrue="1">
      <formula>AND(SUM(H22:N22)&lt;G22, AND($C22&lt;&gt;$B$68,$C22&lt;&gt;$B$69,$C22&lt;&gt;$B$70))</formula>
    </cfRule>
    <cfRule type="expression" dxfId="99" priority="41" stopIfTrue="1">
      <formula>SUM(H22:N22)&gt;G22+0.0001</formula>
    </cfRule>
    <cfRule type="expression" dxfId="98" priority="42" stopIfTrue="1">
      <formula>WEEKDAY($B22)&gt;=6</formula>
    </cfRule>
  </conditionalFormatting>
  <conditionalFormatting sqref="F22:F23">
    <cfRule type="expression" dxfId="97" priority="43" stopIfTrue="1">
      <formula>AND(SUM(H22:N22)&lt;G22, AND($C22&lt;&gt;$B$68,$C22&lt;&gt;$B$69,$C22&lt;&gt;$B$70))</formula>
    </cfRule>
    <cfRule type="expression" dxfId="96" priority="44" stopIfTrue="1">
      <formula>SUM(H22:N22)&gt;G22+0.0001</formula>
    </cfRule>
    <cfRule type="expression" dxfId="95" priority="45" stopIfTrue="1">
      <formula>WEEKDAY($B22)&gt;=6</formula>
    </cfRule>
  </conditionalFormatting>
  <conditionalFormatting sqref="F14">
    <cfRule type="expression" dxfId="94" priority="37" stopIfTrue="1">
      <formula>AND(SUM(H14:N14)&lt;G14, AND($C14&lt;&gt;$B$68,$C14&lt;&gt;$B$69,$C14&lt;&gt;$B$70))</formula>
    </cfRule>
    <cfRule type="expression" dxfId="93" priority="38" stopIfTrue="1">
      <formula>SUM(H14:N14)&gt;G14+0.0001</formula>
    </cfRule>
    <cfRule type="expression" dxfId="92" priority="39" stopIfTrue="1">
      <formula>WEEKDAY($B14)&gt;=6</formula>
    </cfRule>
  </conditionalFormatting>
  <conditionalFormatting sqref="F15">
    <cfRule type="expression" dxfId="91" priority="34" stopIfTrue="1">
      <formula>AND(SUM(H15:N15)&lt;G15, AND($C15&lt;&gt;$B$68,$C15&lt;&gt;$B$69,$C15&lt;&gt;$B$70))</formula>
    </cfRule>
    <cfRule type="expression" dxfId="90" priority="35" stopIfTrue="1">
      <formula>SUM(H15:N15)&gt;G15+0.0001</formula>
    </cfRule>
    <cfRule type="expression" dxfId="89" priority="36" stopIfTrue="1">
      <formula>WEEKDAY($B15)&gt;=6</formula>
    </cfRule>
  </conditionalFormatting>
  <conditionalFormatting sqref="F16">
    <cfRule type="expression" dxfId="88" priority="31" stopIfTrue="1">
      <formula>AND(SUM(H16:N16)&lt;G16, AND($C16&lt;&gt;$B$68,$C16&lt;&gt;$B$69,$C16&lt;&gt;$B$70))</formula>
    </cfRule>
    <cfRule type="expression" dxfId="87" priority="32" stopIfTrue="1">
      <formula>SUM(H16:N16)&gt;G16+0.0001</formula>
    </cfRule>
    <cfRule type="expression" dxfId="86" priority="33" stopIfTrue="1">
      <formula>WEEKDAY($B16)&gt;=6</formula>
    </cfRule>
  </conditionalFormatting>
  <conditionalFormatting sqref="E26">
    <cfRule type="expression" dxfId="85" priority="25" stopIfTrue="1">
      <formula>AND(SUM(H26:N26)&lt;G26, AND($C26&lt;&gt;$B$68,$C26&lt;&gt;$B$69,$C26&lt;&gt;$B$70))</formula>
    </cfRule>
    <cfRule type="expression" dxfId="84" priority="26" stopIfTrue="1">
      <formula>SUM(H26:N26)&gt;G26+0.0001</formula>
    </cfRule>
    <cfRule type="expression" dxfId="83" priority="27" stopIfTrue="1">
      <formula>WEEKDAY($B26)&gt;=6</formula>
    </cfRule>
  </conditionalFormatting>
  <conditionalFormatting sqref="F26">
    <cfRule type="expression" dxfId="82" priority="28" stopIfTrue="1">
      <formula>AND(SUM(H26:N26)&lt;G26, AND($C26&lt;&gt;$B$68,$C26&lt;&gt;$B$69,$C26&lt;&gt;$B$70))</formula>
    </cfRule>
    <cfRule type="expression" dxfId="81" priority="29" stopIfTrue="1">
      <formula>SUM(H26:N26)&gt;G26+0.0001</formula>
    </cfRule>
    <cfRule type="expression" dxfId="80" priority="30" stopIfTrue="1">
      <formula>WEEKDAY($B26)&gt;=6</formula>
    </cfRule>
  </conditionalFormatting>
  <conditionalFormatting sqref="E27">
    <cfRule type="expression" dxfId="79" priority="19" stopIfTrue="1">
      <formula>AND(SUM(H27:N27)&lt;G27, AND($C27&lt;&gt;$B$68,$C27&lt;&gt;$B$69,$C27&lt;&gt;$B$70))</formula>
    </cfRule>
    <cfRule type="expression" dxfId="78" priority="20" stopIfTrue="1">
      <formula>SUM(H27:N27)&gt;G27+0.0001</formula>
    </cfRule>
    <cfRule type="expression" dxfId="77" priority="21" stopIfTrue="1">
      <formula>WEEKDAY($B27)&gt;=6</formula>
    </cfRule>
  </conditionalFormatting>
  <conditionalFormatting sqref="F27">
    <cfRule type="expression" dxfId="76" priority="22" stopIfTrue="1">
      <formula>AND(SUM(H27:N27)&lt;G27, AND($C27&lt;&gt;$B$68,$C27&lt;&gt;$B$69,$C27&lt;&gt;$B$70))</formula>
    </cfRule>
    <cfRule type="expression" dxfId="75" priority="23" stopIfTrue="1">
      <formula>SUM(H27:N27)&gt;G27+0.0001</formula>
    </cfRule>
    <cfRule type="expression" dxfId="74" priority="24" stopIfTrue="1">
      <formula>WEEKDAY($B27)&gt;=6</formula>
    </cfRule>
  </conditionalFormatting>
  <conditionalFormatting sqref="E28">
    <cfRule type="expression" dxfId="73" priority="13" stopIfTrue="1">
      <formula>AND(SUM(H28:N28)&lt;G28, AND($C28&lt;&gt;$B$68,$C28&lt;&gt;$B$69,$C28&lt;&gt;$B$70))</formula>
    </cfRule>
    <cfRule type="expression" dxfId="72" priority="14" stopIfTrue="1">
      <formula>SUM(H28:N28)&gt;G28+0.0001</formula>
    </cfRule>
    <cfRule type="expression" dxfId="71" priority="15" stopIfTrue="1">
      <formula>WEEKDAY($B28)&gt;=6</formula>
    </cfRule>
  </conditionalFormatting>
  <conditionalFormatting sqref="F28">
    <cfRule type="expression" dxfId="70" priority="16" stopIfTrue="1">
      <formula>AND(SUM(H28:N28)&lt;G28, AND($C28&lt;&gt;$B$68,$C28&lt;&gt;$B$69,$C28&lt;&gt;$B$70))</formula>
    </cfRule>
    <cfRule type="expression" dxfId="69" priority="17" stopIfTrue="1">
      <formula>SUM(H28:N28)&gt;G28+0.0001</formula>
    </cfRule>
    <cfRule type="expression" dxfId="68" priority="18" stopIfTrue="1">
      <formula>WEEKDAY($B28)&gt;=6</formula>
    </cfRule>
  </conditionalFormatting>
  <conditionalFormatting sqref="E30">
    <cfRule type="expression" dxfId="67" priority="7" stopIfTrue="1">
      <formula>AND(SUM(H30:N30)&lt;G30, AND($C30&lt;&gt;$B$68,$C30&lt;&gt;$B$69,$C30&lt;&gt;$B$70))</formula>
    </cfRule>
    <cfRule type="expression" dxfId="66" priority="8" stopIfTrue="1">
      <formula>SUM(H30:N30)&gt;G30+0.0001</formula>
    </cfRule>
    <cfRule type="expression" dxfId="65" priority="9" stopIfTrue="1">
      <formula>WEEKDAY($B30)&gt;=6</formula>
    </cfRule>
  </conditionalFormatting>
  <conditionalFormatting sqref="F30">
    <cfRule type="expression" dxfId="64" priority="10" stopIfTrue="1">
      <formula>AND(SUM(H30:N30)&lt;G30, AND($C30&lt;&gt;$B$68,$C30&lt;&gt;$B$69,$C30&lt;&gt;$B$70))</formula>
    </cfRule>
    <cfRule type="expression" dxfId="63" priority="11" stopIfTrue="1">
      <formula>SUM(H30:N30)&gt;G30+0.0001</formula>
    </cfRule>
    <cfRule type="expression" dxfId="62" priority="12" stopIfTrue="1">
      <formula>WEEKDAY($B30)&gt;=6</formula>
    </cfRule>
  </conditionalFormatting>
  <conditionalFormatting sqref="E29">
    <cfRule type="expression" dxfId="61" priority="4" stopIfTrue="1">
      <formula>AND(SUM(H29:N29)&lt;G29, AND($C29&lt;&gt;$B$68,$C29&lt;&gt;$B$69,$C29&lt;&gt;$B$70))</formula>
    </cfRule>
    <cfRule type="expression" dxfId="60" priority="5" stopIfTrue="1">
      <formula>SUM(H29:N29)&gt;G29+0.0001</formula>
    </cfRule>
    <cfRule type="expression" dxfId="59" priority="6" stopIfTrue="1">
      <formula>WEEKDAY($B29)&gt;=6</formula>
    </cfRule>
  </conditionalFormatting>
  <conditionalFormatting sqref="F29">
    <cfRule type="expression" dxfId="58" priority="1" stopIfTrue="1">
      <formula>AND(SUM(H29:N29)&lt;G29, AND($C29&lt;&gt;$B$68,$C29&lt;&gt;$B$69,$C29&lt;&gt;$B$70))</formula>
    </cfRule>
    <cfRule type="expression" dxfId="57" priority="2" stopIfTrue="1">
      <formula>SUM(H29:N29)&gt;G29+0.0001</formula>
    </cfRule>
    <cfRule type="expression" dxfId="56" priority="3" stopIfTrue="1">
      <formula>WEEKDAY($B29)&gt;=6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9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9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9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AW139"/>
  <sheetViews>
    <sheetView showGridLines="0" rightToLeft="1" zoomScale="90" zoomScaleNormal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36" sqref="H36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DATE(D58,11,1)</f>
        <v>43405</v>
      </c>
      <c r="C2" s="64" t="s">
        <v>38</v>
      </c>
      <c r="D2" s="63"/>
      <c r="E2" s="1"/>
      <c r="F2" s="99" t="s">
        <v>29</v>
      </c>
      <c r="G2" s="99"/>
      <c r="H2" s="100" t="s">
        <v>59</v>
      </c>
      <c r="I2" s="100"/>
      <c r="J2" s="71"/>
      <c r="L2" s="99" t="s">
        <v>53</v>
      </c>
      <c r="M2" s="99"/>
      <c r="N2" s="100" t="s">
        <v>64</v>
      </c>
      <c r="O2" s="100"/>
      <c r="Q2" s="99" t="s">
        <v>28</v>
      </c>
      <c r="R2" s="99"/>
      <c r="S2" s="100">
        <v>65199</v>
      </c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63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43405</v>
      </c>
      <c r="C6" s="45" t="str">
        <f t="shared" ref="C6:C35" si="0">TEXT(B6,"ddd")</f>
        <v>Thu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>
        <v>0.3347222222222222</v>
      </c>
      <c r="F6" s="77">
        <v>0.52361111111111114</v>
      </c>
      <c r="G6" s="39">
        <f t="shared" ref="G6:G35" si="1">IF(((TEXT($B$2,"mm"))-(TEXT(B6,"mm"))=0),IF(E6=0,0,(F6-E6)))</f>
        <v>0.18888888888888894</v>
      </c>
      <c r="H6" s="7">
        <f>G6</f>
        <v>0.18888888888888894</v>
      </c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0.18888888888888894</v>
      </c>
      <c r="U6" s="41">
        <f>IF(COUNTA(H6:R6,E6:F6)&gt;0,1,"")</f>
        <v>1</v>
      </c>
      <c r="V6" s="8" t="s">
        <v>27</v>
      </c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5" si="2">B6+1</f>
        <v>43406</v>
      </c>
      <c r="C7" s="45" t="str">
        <f t="shared" si="0"/>
        <v>Fri</v>
      </c>
      <c r="D7" s="90">
        <f t="shared" ref="D7:D35" si="3">IF(WEEKDAY(B7)=6,0,(IF(WEEKDAY(B7)=7,0,(IF(A7=$B$70,$D$51,(IF(A7=$B$71,0,(IF(OR(WEEKDAY(B7)=1,WEEKDAY(B7)=2,WEEKDAY(B7)=3,WEEKDAY(B7)=4,WEEKDAY(B7)=5),$D$50)))))))))</f>
        <v>0</v>
      </c>
      <c r="E7" s="77">
        <v>0.33402777777777781</v>
      </c>
      <c r="F7" s="77">
        <v>0.52430555555555558</v>
      </c>
      <c r="G7" s="39">
        <f t="shared" si="1"/>
        <v>0.19027777777777777</v>
      </c>
      <c r="H7" s="7">
        <f>G7</f>
        <v>0.19027777777777777</v>
      </c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5" si="4">IF(((TEXT($B$2,"mm"))-(TEXT(B7,"mm"))=0),IF(G7&gt;=SUM(H7:N7),G7-SUM(H7:N7)+0.000001,SUM(H7:N7)-G7-0.000001),0)+0.0001</f>
        <v>1.01E-4</v>
      </c>
      <c r="T7" s="40">
        <f t="shared" ref="T7:T35" si="5">IF(((TEXT($B$2,"mm"))-(TEXT(B7,"mm"))=0),T6+(SUM(H7:R7)),T6)</f>
        <v>0.37916666666666671</v>
      </c>
      <c r="U7" s="41">
        <f t="shared" ref="U7:U33" si="6">IF(COUNTA(H7:R7,E7:F7)&gt;0,1,"")</f>
        <v>1</v>
      </c>
      <c r="V7" s="8" t="s">
        <v>27</v>
      </c>
      <c r="W7" s="9" t="str">
        <f t="shared" ref="W7:W35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43407</v>
      </c>
      <c r="C8" s="45" t="str">
        <f t="shared" si="0"/>
        <v>Sat</v>
      </c>
      <c r="D8" s="90">
        <f t="shared" si="3"/>
        <v>0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0.37916666666666671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43408</v>
      </c>
      <c r="C9" s="45" t="str">
        <f t="shared" si="0"/>
        <v>Sun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0.37916666666666671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43409</v>
      </c>
      <c r="C10" s="45" t="str">
        <f t="shared" si="0"/>
        <v>Mon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0.37916666666666671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43410</v>
      </c>
      <c r="C11" s="45" t="str">
        <f t="shared" si="0"/>
        <v>Tue</v>
      </c>
      <c r="D11" s="90">
        <f t="shared" si="3"/>
        <v>0.35416666666666669</v>
      </c>
      <c r="E11" s="77">
        <v>0.35416666666666669</v>
      </c>
      <c r="F11" s="77">
        <v>0.79861111111111116</v>
      </c>
      <c r="G11" s="39">
        <f t="shared" si="1"/>
        <v>0.44444444444444448</v>
      </c>
      <c r="H11" s="7">
        <f>G11</f>
        <v>0.44444444444444448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0.82361111111111118</v>
      </c>
      <c r="U11" s="41">
        <f t="shared" si="6"/>
        <v>1</v>
      </c>
      <c r="V11" s="8" t="s">
        <v>27</v>
      </c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43411</v>
      </c>
      <c r="C12" s="45" t="str">
        <f t="shared" si="0"/>
        <v>Wed</v>
      </c>
      <c r="D12" s="90">
        <f t="shared" si="3"/>
        <v>0.35416666666666669</v>
      </c>
      <c r="E12" s="77">
        <v>0.35555555555555557</v>
      </c>
      <c r="F12" s="77">
        <v>0.93263888888888891</v>
      </c>
      <c r="G12" s="39">
        <f t="shared" si="1"/>
        <v>0.57708333333333339</v>
      </c>
      <c r="H12" s="7">
        <f>G12</f>
        <v>0.57708333333333339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1.4006944444444445</v>
      </c>
      <c r="U12" s="41">
        <f t="shared" si="6"/>
        <v>1</v>
      </c>
      <c r="V12" s="8" t="s">
        <v>27</v>
      </c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43412</v>
      </c>
      <c r="C13" s="45" t="str">
        <f t="shared" si="0"/>
        <v>Thu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1.4006944444444445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43413</v>
      </c>
      <c r="C14" s="45" t="str">
        <f t="shared" si="0"/>
        <v>Fri</v>
      </c>
      <c r="D14" s="90">
        <f t="shared" si="3"/>
        <v>0</v>
      </c>
      <c r="E14" s="77">
        <v>0.33333333333333331</v>
      </c>
      <c r="F14" s="77">
        <v>0.52916666666666667</v>
      </c>
      <c r="G14" s="39">
        <f t="shared" si="1"/>
        <v>0.19583333333333336</v>
      </c>
      <c r="H14" s="7">
        <f>G14</f>
        <v>0.19583333333333336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1.5965277777777778</v>
      </c>
      <c r="U14" s="41">
        <f t="shared" si="6"/>
        <v>1</v>
      </c>
      <c r="V14" s="8" t="s">
        <v>27</v>
      </c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43414</v>
      </c>
      <c r="C15" s="45" t="str">
        <f t="shared" si="0"/>
        <v>Sat</v>
      </c>
      <c r="D15" s="90">
        <f t="shared" si="3"/>
        <v>0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1.5965277777777778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43415</v>
      </c>
      <c r="C16" s="45" t="str">
        <f t="shared" si="0"/>
        <v>Sun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1.5965277777777778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43416</v>
      </c>
      <c r="C17" s="45" t="str">
        <f t="shared" si="0"/>
        <v>Mon</v>
      </c>
      <c r="D17" s="90">
        <f t="shared" si="3"/>
        <v>0.35416666666666669</v>
      </c>
      <c r="E17" s="77">
        <v>0.3576388888888889</v>
      </c>
      <c r="F17" s="77">
        <v>0.80347222222222225</v>
      </c>
      <c r="G17" s="39">
        <f t="shared" si="1"/>
        <v>0.44583333333333336</v>
      </c>
      <c r="H17" s="7">
        <f>G17</f>
        <v>0.44583333333333336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2.0423611111111111</v>
      </c>
      <c r="U17" s="41">
        <f t="shared" si="6"/>
        <v>1</v>
      </c>
      <c r="V17" s="8" t="s">
        <v>27</v>
      </c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43417</v>
      </c>
      <c r="C18" s="45" t="str">
        <f t="shared" si="0"/>
        <v>Tue</v>
      </c>
      <c r="D18" s="90">
        <f t="shared" si="3"/>
        <v>0.35416666666666669</v>
      </c>
      <c r="E18" s="77">
        <v>0.33680555555555558</v>
      </c>
      <c r="F18" s="77">
        <v>0.52569444444444446</v>
      </c>
      <c r="G18" s="39">
        <f t="shared" si="1"/>
        <v>0.18888888888888888</v>
      </c>
      <c r="H18" s="7">
        <f>G18</f>
        <v>0.18888888888888888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2.2312500000000002</v>
      </c>
      <c r="U18" s="41">
        <f t="shared" si="6"/>
        <v>1</v>
      </c>
      <c r="V18" s="8" t="s">
        <v>27</v>
      </c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43418</v>
      </c>
      <c r="C19" s="45" t="str">
        <f t="shared" si="0"/>
        <v>Wed</v>
      </c>
      <c r="D19" s="90">
        <f t="shared" si="3"/>
        <v>0.35416666666666669</v>
      </c>
      <c r="E19" s="77">
        <v>0.37916666666666665</v>
      </c>
      <c r="F19" s="77">
        <v>0.75763888888888886</v>
      </c>
      <c r="G19" s="39">
        <f t="shared" si="1"/>
        <v>0.37847222222222221</v>
      </c>
      <c r="H19" s="7">
        <f>G19</f>
        <v>0.37847222222222221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2.6097222222222225</v>
      </c>
      <c r="U19" s="41">
        <f t="shared" si="6"/>
        <v>1</v>
      </c>
      <c r="V19" s="8" t="s">
        <v>27</v>
      </c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43419</v>
      </c>
      <c r="C20" s="45" t="str">
        <f t="shared" si="0"/>
        <v>Thu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2.6097222222222225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43420</v>
      </c>
      <c r="C21" s="45" t="str">
        <f t="shared" si="0"/>
        <v>Fri</v>
      </c>
      <c r="D21" s="90">
        <f t="shared" si="3"/>
        <v>0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2.6097222222222225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43421</v>
      </c>
      <c r="C22" s="45" t="str">
        <f t="shared" si="0"/>
        <v>Sat</v>
      </c>
      <c r="D22" s="90">
        <f t="shared" si="3"/>
        <v>0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2.6097222222222225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43422</v>
      </c>
      <c r="C23" s="45" t="str">
        <f t="shared" si="0"/>
        <v>Sun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2.6097222222222225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43423</v>
      </c>
      <c r="C24" s="45" t="str">
        <f t="shared" si="0"/>
        <v>Mon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2.6097222222222225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43424</v>
      </c>
      <c r="C25" s="45" t="str">
        <f t="shared" si="0"/>
        <v>Tue</v>
      </c>
      <c r="D25" s="90">
        <f t="shared" si="3"/>
        <v>0.35416666666666669</v>
      </c>
      <c r="E25" s="77">
        <v>0.37986111111111115</v>
      </c>
      <c r="F25" s="77">
        <v>0.79375000000000007</v>
      </c>
      <c r="G25" s="39">
        <f t="shared" si="1"/>
        <v>0.41388888888888892</v>
      </c>
      <c r="H25" s="7">
        <f>G25</f>
        <v>0.41388888888888892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3.0236111111111112</v>
      </c>
      <c r="U25" s="41">
        <f t="shared" si="6"/>
        <v>1</v>
      </c>
      <c r="V25" s="8" t="s">
        <v>27</v>
      </c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43425</v>
      </c>
      <c r="C26" s="45" t="str">
        <f t="shared" si="0"/>
        <v>Wed</v>
      </c>
      <c r="D26" s="90">
        <f t="shared" si="3"/>
        <v>0.35416666666666669</v>
      </c>
      <c r="E26" s="77">
        <v>0.38055555555555554</v>
      </c>
      <c r="F26" s="77">
        <v>0.79583333333333339</v>
      </c>
      <c r="G26" s="39">
        <f t="shared" si="1"/>
        <v>0.41527777777777786</v>
      </c>
      <c r="H26" s="7">
        <f>G26</f>
        <v>0.41527777777777786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3.4388888888888891</v>
      </c>
      <c r="U26" s="41">
        <f t="shared" si="6"/>
        <v>1</v>
      </c>
      <c r="V26" s="8" t="s">
        <v>27</v>
      </c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43426</v>
      </c>
      <c r="C27" s="45" t="str">
        <f t="shared" si="0"/>
        <v>Thu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3.4388888888888891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43427</v>
      </c>
      <c r="C28" s="45" t="str">
        <f t="shared" si="0"/>
        <v>Fri</v>
      </c>
      <c r="D28" s="90">
        <f t="shared" si="3"/>
        <v>0</v>
      </c>
      <c r="E28" s="77">
        <v>0.34375</v>
      </c>
      <c r="F28" s="77">
        <v>0.53194444444444444</v>
      </c>
      <c r="G28" s="39">
        <f t="shared" si="1"/>
        <v>0.18819444444444444</v>
      </c>
      <c r="H28" s="7">
        <f>G28</f>
        <v>0.18819444444444444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3.6270833333333337</v>
      </c>
      <c r="U28" s="41">
        <f t="shared" si="6"/>
        <v>1</v>
      </c>
      <c r="V28" s="8" t="s">
        <v>27</v>
      </c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43428</v>
      </c>
      <c r="C29" s="45" t="str">
        <f t="shared" si="0"/>
        <v>Sat</v>
      </c>
      <c r="D29" s="90">
        <f t="shared" si="3"/>
        <v>0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3.6270833333333337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43429</v>
      </c>
      <c r="C30" s="45" t="str">
        <f t="shared" si="0"/>
        <v>Sun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3.6270833333333337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43430</v>
      </c>
      <c r="C31" s="45" t="str">
        <f t="shared" si="0"/>
        <v>Mon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3.6270833333333337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43431</v>
      </c>
      <c r="C32" s="45" t="str">
        <f t="shared" si="0"/>
        <v>Tue</v>
      </c>
      <c r="D32" s="90">
        <f t="shared" si="3"/>
        <v>0.35416666666666669</v>
      </c>
      <c r="E32" s="77">
        <v>0.35555555555555557</v>
      </c>
      <c r="F32" s="77">
        <v>0.80208333333333337</v>
      </c>
      <c r="G32" s="39">
        <f t="shared" si="1"/>
        <v>0.4465277777777778</v>
      </c>
      <c r="H32" s="7">
        <f>G32</f>
        <v>0.4465277777777778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4.0736111111111111</v>
      </c>
      <c r="U32" s="41">
        <f t="shared" si="6"/>
        <v>1</v>
      </c>
      <c r="V32" s="8" t="s">
        <v>27</v>
      </c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43432</v>
      </c>
      <c r="C33" s="45" t="str">
        <f t="shared" si="0"/>
        <v>Wed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>
        <v>0.35416666666666669</v>
      </c>
      <c r="R33" s="7"/>
      <c r="S33" s="40">
        <f t="shared" si="4"/>
        <v>1.01E-4</v>
      </c>
      <c r="T33" s="40">
        <f t="shared" si="5"/>
        <v>4.427777777777778</v>
      </c>
      <c r="U33" s="41">
        <f t="shared" si="6"/>
        <v>1</v>
      </c>
      <c r="V33" s="8" t="s">
        <v>27</v>
      </c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43433</v>
      </c>
      <c r="C34" s="45" t="str">
        <f t="shared" si="0"/>
        <v>Thu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4.427777777777778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thickBot="1" x14ac:dyDescent="0.35">
      <c r="A35" s="6"/>
      <c r="B35" s="44">
        <f t="shared" si="2"/>
        <v>43434</v>
      </c>
      <c r="C35" s="45" t="str">
        <f t="shared" si="0"/>
        <v>Fri</v>
      </c>
      <c r="D35" s="90">
        <f t="shared" si="3"/>
        <v>0</v>
      </c>
      <c r="E35" s="77">
        <v>0.33888888888888885</v>
      </c>
      <c r="F35" s="77">
        <v>0.52569444444444446</v>
      </c>
      <c r="G35" s="39">
        <f t="shared" si="1"/>
        <v>0.18680555555555561</v>
      </c>
      <c r="H35" s="7">
        <f>G35</f>
        <v>0.18680555555555561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4.6145833333333339</v>
      </c>
      <c r="U35" s="41">
        <f>IF(((TEXT($B$2,"mm"))-(TEXT(B35,"mm"))=0),IF(COUNTA(H35:R35,E35:F35)&gt;0,1,""),"")</f>
        <v>1</v>
      </c>
      <c r="V35" s="8" t="s">
        <v>27</v>
      </c>
      <c r="W35" s="9" t="str">
        <f t="shared" si="7"/>
        <v/>
      </c>
    </row>
    <row r="36" spans="1:27" s="26" customFormat="1" ht="24.75" customHeight="1" thickBot="1" x14ac:dyDescent="0.35">
      <c r="A36" s="18"/>
      <c r="B36" s="19"/>
      <c r="C36" s="20"/>
      <c r="D36" s="21">
        <f>SUM(D6:D35)</f>
        <v>7.4375000000000018</v>
      </c>
      <c r="E36" s="38"/>
      <c r="F36" s="38"/>
      <c r="G36" s="23">
        <f t="shared" ref="G36:R36" si="8">SUM(G6:G35)</f>
        <v>4.260416666666667</v>
      </c>
      <c r="H36" s="92">
        <f t="shared" si="8"/>
        <v>4.260416666666667</v>
      </c>
      <c r="I36" s="23">
        <f t="shared" si="8"/>
        <v>0</v>
      </c>
      <c r="J36" s="23">
        <f t="shared" si="8"/>
        <v>0</v>
      </c>
      <c r="K36" s="23">
        <f t="shared" si="8"/>
        <v>0</v>
      </c>
      <c r="L36" s="23">
        <f t="shared" si="8"/>
        <v>0</v>
      </c>
      <c r="M36" s="23">
        <f t="shared" si="8"/>
        <v>0</v>
      </c>
      <c r="N36" s="21">
        <f t="shared" si="8"/>
        <v>0</v>
      </c>
      <c r="O36" s="24">
        <f t="shared" si="8"/>
        <v>0</v>
      </c>
      <c r="P36" s="23">
        <f t="shared" si="8"/>
        <v>0</v>
      </c>
      <c r="Q36" s="23">
        <f t="shared" si="8"/>
        <v>0.35416666666666669</v>
      </c>
      <c r="R36" s="22">
        <f t="shared" si="8"/>
        <v>0</v>
      </c>
      <c r="S36" s="73"/>
      <c r="T36" s="21">
        <f>T35</f>
        <v>4.6145833333333339</v>
      </c>
      <c r="U36" s="25">
        <f>SUM(U6:U35)</f>
        <v>14</v>
      </c>
      <c r="V36" s="25">
        <f>COUNTA(V6:V35)</f>
        <v>14</v>
      </c>
    </row>
    <row r="37" spans="1:27" s="26" customFormat="1" ht="24.75" customHeight="1" thickBot="1" x14ac:dyDescent="0.45">
      <c r="A37" s="106" t="s">
        <v>50</v>
      </c>
      <c r="B37" s="107"/>
      <c r="C37" s="107"/>
      <c r="D37" s="107"/>
      <c r="E37" s="107"/>
      <c r="F37" s="108"/>
      <c r="G37" s="81"/>
      <c r="H37" s="91">
        <f>H36/(MAX(D36,T36))</f>
        <v>0.57282913165266092</v>
      </c>
      <c r="I37" s="91">
        <f>I36/(MAX(D36,T36))</f>
        <v>0</v>
      </c>
      <c r="J37" s="91">
        <f>J36/(MAX(D36,T36))</f>
        <v>0</v>
      </c>
      <c r="K37" s="91">
        <f>K36/(MAX(D36,T36))</f>
        <v>0</v>
      </c>
      <c r="L37" s="91">
        <f>L36/(MAX(D36,T36))</f>
        <v>0</v>
      </c>
      <c r="M37" s="91">
        <f>M36/(MAX(D36,T36))</f>
        <v>0</v>
      </c>
      <c r="N37" s="91">
        <f>N36/(MAX(D36,T36))</f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7" s="26" customFormat="1" ht="24.75" customHeight="1" thickBot="1" x14ac:dyDescent="0.45">
      <c r="A38" s="82" t="s">
        <v>52</v>
      </c>
      <c r="B38" s="86"/>
      <c r="C38" s="82"/>
      <c r="D38" s="82"/>
      <c r="E38" s="82"/>
      <c r="F38" s="87">
        <f>(MAX(D36,T36))</f>
        <v>7.4375000000000018</v>
      </c>
      <c r="G38" s="83"/>
      <c r="H38" s="84"/>
      <c r="I38" s="84"/>
      <c r="J38" s="84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7" customFormat="1" ht="29.25" customHeight="1" thickBot="1" x14ac:dyDescent="0.45">
      <c r="G39" s="109" t="str">
        <f>IF(G36=(H36+I36+J36+K36+L36+M36+N36),"בדיקה: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39" s="110"/>
      <c r="I39" s="110"/>
      <c r="J39" s="111"/>
      <c r="K39" s="84"/>
      <c r="L39" s="85"/>
      <c r="S39" s="112" t="s">
        <v>34</v>
      </c>
      <c r="T39" s="113"/>
      <c r="U39" s="114"/>
      <c r="V39" s="66">
        <f>IF(U36=0,0,V36/U36)</f>
        <v>1</v>
      </c>
      <c r="X39" s="28"/>
    </row>
    <row r="40" spans="1:27" s="29" customFormat="1" ht="21.25" customHeight="1" thickTop="1" x14ac:dyDescent="0.35">
      <c r="A40" s="29" t="s">
        <v>55</v>
      </c>
      <c r="C40" s="30"/>
      <c r="D40" s="30"/>
    </row>
    <row r="41" spans="1:27" s="3" customFormat="1" x14ac:dyDescent="0.25">
      <c r="A41" s="9"/>
      <c r="B41" s="9"/>
      <c r="C41" s="31"/>
      <c r="D41" s="31"/>
      <c r="Y41" s="2"/>
      <c r="Z41" s="2"/>
      <c r="AA41" s="2"/>
    </row>
    <row r="42" spans="1:27" s="3" customFormat="1" ht="21.25" customHeight="1" thickBot="1" x14ac:dyDescent="0.4">
      <c r="A42" s="68" t="s">
        <v>29</v>
      </c>
      <c r="B42" s="32"/>
      <c r="C42" s="100" t="s">
        <v>59</v>
      </c>
      <c r="D42" s="100"/>
      <c r="E42" s="100"/>
      <c r="F42" s="101" t="s">
        <v>43</v>
      </c>
      <c r="G42" s="102"/>
      <c r="H42" s="102"/>
      <c r="I42" s="100"/>
      <c r="J42" s="100"/>
      <c r="K42" s="100"/>
      <c r="L42" s="100"/>
      <c r="M42" s="32"/>
      <c r="W42" s="2"/>
      <c r="X42" s="2"/>
      <c r="Y42" s="2"/>
    </row>
    <row r="43" spans="1:27" s="3" customFormat="1" ht="21.25" customHeight="1" thickBot="1" x14ac:dyDescent="0.4">
      <c r="A43" s="68" t="s">
        <v>41</v>
      </c>
      <c r="B43" s="32"/>
      <c r="C43" s="100"/>
      <c r="D43" s="100"/>
      <c r="E43" s="100"/>
      <c r="F43" s="101" t="s">
        <v>42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/>
      <c r="B44" s="32" t="s">
        <v>30</v>
      </c>
      <c r="C44" s="127" t="s">
        <v>65</v>
      </c>
      <c r="D44" s="100"/>
      <c r="E44" s="100"/>
      <c r="F44" s="70"/>
      <c r="G44" s="69"/>
      <c r="H44" s="32" t="s">
        <v>30</v>
      </c>
      <c r="I44" s="100"/>
      <c r="J44" s="100"/>
      <c r="K44" s="100"/>
      <c r="L44" s="100"/>
      <c r="M44" s="32"/>
      <c r="N44" s="32"/>
      <c r="O44" s="71"/>
      <c r="P44" s="71"/>
      <c r="Q44" s="71"/>
      <c r="W44" s="2"/>
      <c r="X44" s="2"/>
      <c r="Y44" s="2"/>
    </row>
    <row r="45" spans="1:27" s="3" customFormat="1" x14ac:dyDescent="0.25">
      <c r="A45" s="9"/>
      <c r="B45" s="9"/>
      <c r="C45" s="31"/>
      <c r="D45" s="31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0.5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39:U39"/>
    <mergeCell ref="A51:C51"/>
    <mergeCell ref="Q2:R2"/>
    <mergeCell ref="S2:T2"/>
    <mergeCell ref="F43:H43"/>
    <mergeCell ref="F2:G2"/>
    <mergeCell ref="H2:I2"/>
    <mergeCell ref="L2:M2"/>
    <mergeCell ref="C42:E42"/>
    <mergeCell ref="F42:H42"/>
    <mergeCell ref="I42:L42"/>
    <mergeCell ref="A37:F37"/>
    <mergeCell ref="G39:J39"/>
    <mergeCell ref="C43:E43"/>
    <mergeCell ref="I43:L43"/>
    <mergeCell ref="N2:O2"/>
    <mergeCell ref="A50:C50"/>
    <mergeCell ref="A48:C48"/>
    <mergeCell ref="A49:C49"/>
    <mergeCell ref="E49:H49"/>
    <mergeCell ref="O4:R4"/>
    <mergeCell ref="A4:D4"/>
    <mergeCell ref="E4:G4"/>
    <mergeCell ref="H4:N4"/>
    <mergeCell ref="C44:E44"/>
    <mergeCell ref="I44:L44"/>
  </mergeCells>
  <phoneticPr fontId="18" type="noConversion"/>
  <conditionalFormatting sqref="D50:D51">
    <cfRule type="expression" dxfId="55" priority="34" stopIfTrue="1">
      <formula>OR($C50=$B$68,$C50=$B$69,$C50=$B$70)</formula>
    </cfRule>
    <cfRule type="expression" dxfId="54" priority="35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53" priority="36" stopIfTrue="1">
      <formula>AND($H$2="רן",$N$2="יחזקאל")</formula>
    </cfRule>
  </conditionalFormatting>
  <conditionalFormatting sqref="W6:W35">
    <cfRule type="cellIs" dxfId="52" priority="122" stopIfTrue="1" operator="equal">
      <formula>$B$60</formula>
    </cfRule>
  </conditionalFormatting>
  <conditionalFormatting sqref="G6:R35 A6:C35 T6:V35">
    <cfRule type="expression" dxfId="51" priority="127" stopIfTrue="1">
      <formula>WEEKDAY($B6)&gt;=6</formula>
    </cfRule>
  </conditionalFormatting>
  <conditionalFormatting sqref="D6:D35">
    <cfRule type="expression" dxfId="50" priority="128" stopIfTrue="1">
      <formula>WEEKDAY($B6)&gt;=6</formula>
    </cfRule>
    <cfRule type="expression" dxfId="49" priority="129" stopIfTrue="1">
      <formula>OR($A6=$B$70,$A6=$B$71)</formula>
    </cfRule>
  </conditionalFormatting>
  <conditionalFormatting sqref="E8:E10 E15:E35">
    <cfRule type="expression" dxfId="48" priority="19" stopIfTrue="1">
      <formula>AND(SUM(H8:N8)&lt;G8, AND($C8&lt;&gt;$B$68,$C8&lt;&gt;$B$69,$C8&lt;&gt;$B$70))</formula>
    </cfRule>
    <cfRule type="expression" dxfId="47" priority="20" stopIfTrue="1">
      <formula>SUM(H8:N8)&gt;G8+0.0001</formula>
    </cfRule>
    <cfRule type="expression" dxfId="46" priority="21" stopIfTrue="1">
      <formula>WEEKDAY($B8)&gt;=6</formula>
    </cfRule>
  </conditionalFormatting>
  <conditionalFormatting sqref="F8:F10 F15:F35">
    <cfRule type="expression" dxfId="45" priority="22" stopIfTrue="1">
      <formula>AND(SUM(H8:N8)&lt;G8, AND($C8&lt;&gt;$B$68,$C8&lt;&gt;$B$69,$C8&lt;&gt;$B$70))</formula>
    </cfRule>
    <cfRule type="expression" dxfId="44" priority="23" stopIfTrue="1">
      <formula>SUM(H8:N8)&gt;G8+0.0001</formula>
    </cfRule>
    <cfRule type="expression" dxfId="43" priority="24" stopIfTrue="1">
      <formula>WEEKDAY($B8)&gt;=6</formula>
    </cfRule>
  </conditionalFormatting>
  <conditionalFormatting sqref="S6">
    <cfRule type="expression" dxfId="42" priority="16" stopIfTrue="1">
      <formula>SUM(H6:N6)&lt;G6</formula>
    </cfRule>
    <cfRule type="expression" dxfId="41" priority="17" stopIfTrue="1">
      <formula>SUM(H6:N6)&gt;G6+0.00001</formula>
    </cfRule>
    <cfRule type="expression" dxfId="40" priority="18" stopIfTrue="1">
      <formula>WEEKDAY($B6)&gt;=6</formula>
    </cfRule>
  </conditionalFormatting>
  <conditionalFormatting sqref="S7:S35">
    <cfRule type="expression" dxfId="39" priority="13" stopIfTrue="1">
      <formula>SUM(H7:N7)&lt;G7</formula>
    </cfRule>
    <cfRule type="expression" dxfId="38" priority="14" stopIfTrue="1">
      <formula>SUM(H7:N7)&gt;G7+0.00001</formula>
    </cfRule>
    <cfRule type="expression" dxfId="37" priority="15" stopIfTrue="1">
      <formula>WEEKDAY($B7)&gt;=6</formula>
    </cfRule>
  </conditionalFormatting>
  <conditionalFormatting sqref="E6:E7">
    <cfRule type="expression" dxfId="36" priority="7" stopIfTrue="1">
      <formula>AND(SUM(H6:N6)&lt;G6, AND($C6&lt;&gt;$B$68,$C6&lt;&gt;$B$69,$C6&lt;&gt;$B$70))</formula>
    </cfRule>
    <cfRule type="expression" dxfId="35" priority="8" stopIfTrue="1">
      <formula>SUM(H6:N6)&gt;G6+0.0001</formula>
    </cfRule>
    <cfRule type="expression" dxfId="34" priority="9" stopIfTrue="1">
      <formula>WEEKDAY($B6)&gt;=6</formula>
    </cfRule>
  </conditionalFormatting>
  <conditionalFormatting sqref="F6:F7">
    <cfRule type="expression" dxfId="33" priority="10" stopIfTrue="1">
      <formula>AND(SUM(H6:N6)&lt;G6, AND($C6&lt;&gt;$B$68,$C6&lt;&gt;$B$69,$C6&lt;&gt;$B$70))</formula>
    </cfRule>
    <cfRule type="expression" dxfId="32" priority="11" stopIfTrue="1">
      <formula>SUM(H6:N6)&gt;G6+0.0001</formula>
    </cfRule>
    <cfRule type="expression" dxfId="31" priority="12" stopIfTrue="1">
      <formula>WEEKDAY($B6)&gt;=6</formula>
    </cfRule>
  </conditionalFormatting>
  <conditionalFormatting sqref="E11:E14">
    <cfRule type="expression" dxfId="30" priority="1" stopIfTrue="1">
      <formula>AND(SUM(H11:N11)&lt;G11, AND($C11&lt;&gt;$B$68,$C11&lt;&gt;$B$69,$C11&lt;&gt;$B$70))</formula>
    </cfRule>
    <cfRule type="expression" dxfId="29" priority="2" stopIfTrue="1">
      <formula>SUM(H11:N11)&gt;G11+0.0001</formula>
    </cfRule>
    <cfRule type="expression" dxfId="28" priority="3" stopIfTrue="1">
      <formula>WEEKDAY($B11)&gt;=6</formula>
    </cfRule>
  </conditionalFormatting>
  <conditionalFormatting sqref="F11:F14">
    <cfRule type="expression" dxfId="27" priority="4" stopIfTrue="1">
      <formula>AND(SUM(H11:N11)&lt;G11, AND($C11&lt;&gt;$B$68,$C11&lt;&gt;$B$69,$C11&lt;&gt;$B$70))</formula>
    </cfRule>
    <cfRule type="expression" dxfId="26" priority="5" stopIfTrue="1">
      <formula>SUM(H11:N11)&gt;G11+0.0001</formula>
    </cfRule>
    <cfRule type="expression" dxfId="25" priority="6" stopIfTrue="1">
      <formula>WEEKDAY($B11)&gt;=6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H6:R35 E6:F35" xr:uid="{00000000-0002-0000-0A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5" xr:uid="{00000000-0002-0000-0A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5" xr:uid="{00000000-0002-0000-0A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25" orientation="landscape" r:id="rId1"/>
  <headerFooter>
    <oddHeader>&amp;L&amp;A&amp;C&amp;F&amp;R&amp;T
&amp;D</oddHead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W163"/>
  <sheetViews>
    <sheetView showGridLines="0" rightToLeft="1" tabSelected="1" zoomScale="75" zoomScaleNormal="80" workbookViewId="0">
      <pane xSplit="7" ySplit="5" topLeftCell="H27" activePane="bottomRight" state="frozen"/>
      <selection pane="topRight" activeCell="H1" sqref="H1"/>
      <selection pane="bottomLeft" activeCell="A6" sqref="A6"/>
      <selection pane="bottomRight" activeCell="H19" sqref="H19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3" width="11" style="2" customWidth="1"/>
    <col min="14" max="14" width="10.5429687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DATE(D58,12,1)</f>
        <v>43435</v>
      </c>
      <c r="C2" s="64" t="s">
        <v>38</v>
      </c>
      <c r="D2" s="63"/>
      <c r="E2" s="1"/>
      <c r="F2" s="99" t="s">
        <v>29</v>
      </c>
      <c r="G2" s="99"/>
      <c r="H2" s="100" t="s">
        <v>59</v>
      </c>
      <c r="I2" s="100"/>
      <c r="J2" s="71"/>
      <c r="L2" s="99" t="s">
        <v>53</v>
      </c>
      <c r="M2" s="99"/>
      <c r="N2" s="100" t="s">
        <v>60</v>
      </c>
      <c r="O2" s="100"/>
      <c r="Q2" s="99" t="s">
        <v>28</v>
      </c>
      <c r="R2" s="99"/>
      <c r="S2" s="100">
        <v>65199</v>
      </c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61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43435</v>
      </c>
      <c r="C6" s="45" t="str">
        <f t="shared" ref="C6:C36" si="0">TEXT(B6,"ddd")</f>
        <v>Sat</v>
      </c>
      <c r="D6" s="90">
        <f>IF(WEEKDAY(B6)=6,0,(IF(WEEKDAY(B6)=7,0,(IF(A6=$B$70,$D$51,(IF(A6=$B$71,0,(IF(OR(WEEKDAY(B6)=1,WEEKDAY(B6)=2,WEEKDAY(B6)=3,WEEKDAY(B6)=4,WEEKDAY(B6)=5),$D$50)))))))))</f>
        <v>0</v>
      </c>
      <c r="E6" s="77"/>
      <c r="F6" s="77"/>
      <c r="G6" s="39">
        <f t="shared" ref="G6:G35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43436</v>
      </c>
      <c r="C7" s="45" t="str">
        <f t="shared" si="0"/>
        <v>Sun</v>
      </c>
      <c r="D7" s="90">
        <f t="shared" ref="D7:D28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43437</v>
      </c>
      <c r="C8" s="45" t="str">
        <f t="shared" si="0"/>
        <v>Mon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43438</v>
      </c>
      <c r="C9" s="45" t="str">
        <f t="shared" si="0"/>
        <v>Tue</v>
      </c>
      <c r="D9" s="90">
        <f t="shared" si="3"/>
        <v>0.35416666666666669</v>
      </c>
      <c r="E9" s="77">
        <v>0.35555555555555557</v>
      </c>
      <c r="F9" s="77">
        <v>0.80694444444444446</v>
      </c>
      <c r="G9" s="39">
        <f t="shared" si="1"/>
        <v>0.4513888888888889</v>
      </c>
      <c r="H9" s="7">
        <v>0.4513888888888889</v>
      </c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0.4513888888888889</v>
      </c>
      <c r="U9" s="41">
        <f t="shared" si="6"/>
        <v>1</v>
      </c>
      <c r="V9" s="8" t="s">
        <v>27</v>
      </c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43439</v>
      </c>
      <c r="C10" s="45" t="str">
        <f t="shared" si="0"/>
        <v>Wed</v>
      </c>
      <c r="D10" s="90">
        <f t="shared" si="3"/>
        <v>0.35416666666666669</v>
      </c>
      <c r="E10" s="77">
        <v>0.3576388888888889</v>
      </c>
      <c r="F10" s="77">
        <v>0.80208333333333337</v>
      </c>
      <c r="G10" s="39">
        <f t="shared" si="1"/>
        <v>0.44444444444444448</v>
      </c>
      <c r="H10" s="7">
        <v>0.44444444444444448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0.89583333333333337</v>
      </c>
      <c r="U10" s="41">
        <f t="shared" si="6"/>
        <v>1</v>
      </c>
      <c r="V10" s="8" t="s">
        <v>27</v>
      </c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43440</v>
      </c>
      <c r="C11" s="45" t="str">
        <f t="shared" si="0"/>
        <v>Thu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0.89583333333333337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43441</v>
      </c>
      <c r="C12" s="45" t="str">
        <f t="shared" si="0"/>
        <v>Fri</v>
      </c>
      <c r="D12" s="90">
        <f t="shared" si="3"/>
        <v>0</v>
      </c>
      <c r="E12" s="77">
        <v>0.33333333333333331</v>
      </c>
      <c r="F12" s="77">
        <v>0.50347222222222221</v>
      </c>
      <c r="G12" s="39">
        <f t="shared" si="1"/>
        <v>0.1701388888888889</v>
      </c>
      <c r="H12" s="7">
        <v>0.17013888888888887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1.0100000000002776E-4</v>
      </c>
      <c r="T12" s="40">
        <f t="shared" si="5"/>
        <v>1.0659722222222223</v>
      </c>
      <c r="U12" s="41">
        <f t="shared" si="6"/>
        <v>1</v>
      </c>
      <c r="V12" s="8" t="s">
        <v>27</v>
      </c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43442</v>
      </c>
      <c r="C13" s="45" t="str">
        <f t="shared" si="0"/>
        <v>Sat</v>
      </c>
      <c r="D13" s="90">
        <f t="shared" si="3"/>
        <v>0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1.0659722222222223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43443</v>
      </c>
      <c r="C14" s="45" t="str">
        <f t="shared" si="0"/>
        <v>Sun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1.0659722222222223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43444</v>
      </c>
      <c r="C15" s="45" t="str">
        <f t="shared" si="0"/>
        <v>Mon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1.0659722222222223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43445</v>
      </c>
      <c r="C16" s="45" t="str">
        <f t="shared" si="0"/>
        <v>Tue</v>
      </c>
      <c r="D16" s="90">
        <f t="shared" si="3"/>
        <v>0.35416666666666669</v>
      </c>
      <c r="E16" s="77">
        <v>0.37777777777777777</v>
      </c>
      <c r="F16" s="77">
        <v>0.80763888888888891</v>
      </c>
      <c r="G16" s="39">
        <f t="shared" si="1"/>
        <v>0.42986111111111114</v>
      </c>
      <c r="H16" s="7">
        <v>0.42986111111111108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1.0100000000005551E-4</v>
      </c>
      <c r="T16" s="40">
        <f t="shared" si="5"/>
        <v>1.4958333333333333</v>
      </c>
      <c r="U16" s="41">
        <f t="shared" si="6"/>
        <v>1</v>
      </c>
      <c r="V16" s="8" t="s">
        <v>27</v>
      </c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43446</v>
      </c>
      <c r="C17" s="45" t="str">
        <f t="shared" si="0"/>
        <v>Wed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>
        <v>0.35416666666666669</v>
      </c>
      <c r="R17" s="7"/>
      <c r="S17" s="40">
        <f t="shared" si="4"/>
        <v>1.01E-4</v>
      </c>
      <c r="T17" s="40">
        <f t="shared" si="5"/>
        <v>1.85</v>
      </c>
      <c r="U17" s="41">
        <f t="shared" si="6"/>
        <v>1</v>
      </c>
      <c r="V17" s="8" t="s">
        <v>27</v>
      </c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43447</v>
      </c>
      <c r="C18" s="45" t="str">
        <f t="shared" si="0"/>
        <v>Thu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1.85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43448</v>
      </c>
      <c r="C19" s="45" t="str">
        <f t="shared" si="0"/>
        <v>Fri</v>
      </c>
      <c r="D19" s="90">
        <f t="shared" si="3"/>
        <v>0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1.85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43449</v>
      </c>
      <c r="C20" s="45" t="str">
        <f t="shared" si="0"/>
        <v>Sat</v>
      </c>
      <c r="D20" s="90">
        <f t="shared" si="3"/>
        <v>0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1.85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43450</v>
      </c>
      <c r="C21" s="45" t="str">
        <f t="shared" si="0"/>
        <v>Sun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1.85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43451</v>
      </c>
      <c r="C22" s="45" t="str">
        <f t="shared" si="0"/>
        <v>Mon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1.85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43452</v>
      </c>
      <c r="C23" s="45" t="str">
        <f t="shared" si="0"/>
        <v>Tue</v>
      </c>
      <c r="D23" s="90">
        <f t="shared" si="3"/>
        <v>0.35416666666666669</v>
      </c>
      <c r="E23" s="77">
        <v>0.37916666666666665</v>
      </c>
      <c r="F23" s="77">
        <v>0.80069444444444438</v>
      </c>
      <c r="G23" s="39">
        <f t="shared" si="1"/>
        <v>0.42152777777777772</v>
      </c>
      <c r="H23" s="7">
        <v>0.42152777777777778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1.0099999999994449E-4</v>
      </c>
      <c r="T23" s="40">
        <f t="shared" si="5"/>
        <v>2.271527777777778</v>
      </c>
      <c r="U23" s="41">
        <f t="shared" si="6"/>
        <v>1</v>
      </c>
      <c r="V23" s="8" t="s">
        <v>27</v>
      </c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43453</v>
      </c>
      <c r="C24" s="45" t="str">
        <f t="shared" si="0"/>
        <v>Wed</v>
      </c>
      <c r="D24" s="90">
        <f t="shared" si="3"/>
        <v>0.35416666666666669</v>
      </c>
      <c r="E24" s="77">
        <v>0.37638888888888888</v>
      </c>
      <c r="F24" s="77">
        <v>0.75347222222222221</v>
      </c>
      <c r="G24" s="39">
        <f t="shared" si="1"/>
        <v>0.37708333333333333</v>
      </c>
      <c r="H24" s="7">
        <v>0.37708333333333338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1.0099999999994449E-4</v>
      </c>
      <c r="T24" s="40">
        <f t="shared" si="5"/>
        <v>2.6486111111111112</v>
      </c>
      <c r="U24" s="41">
        <f t="shared" si="6"/>
        <v>1</v>
      </c>
      <c r="V24" s="8" t="s">
        <v>27</v>
      </c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43454</v>
      </c>
      <c r="C25" s="45" t="str">
        <f t="shared" si="0"/>
        <v>Thu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2.6486111111111112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43455</v>
      </c>
      <c r="C26" s="45" t="str">
        <f t="shared" si="0"/>
        <v>Fri</v>
      </c>
      <c r="D26" s="90">
        <f t="shared" si="3"/>
        <v>0</v>
      </c>
      <c r="E26" s="77">
        <v>0.33680555555555558</v>
      </c>
      <c r="F26" s="77">
        <v>0.50694444444444442</v>
      </c>
      <c r="G26" s="39">
        <f t="shared" si="1"/>
        <v>0.17013888888888884</v>
      </c>
      <c r="H26" s="7">
        <v>0.17013888888888887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1.0099999999997225E-4</v>
      </c>
      <c r="T26" s="40">
        <f t="shared" si="5"/>
        <v>2.8187500000000001</v>
      </c>
      <c r="U26" s="41">
        <f t="shared" si="6"/>
        <v>1</v>
      </c>
      <c r="V26" s="8" t="s">
        <v>27</v>
      </c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43456</v>
      </c>
      <c r="C27" s="45" t="str">
        <f t="shared" si="0"/>
        <v>Sat</v>
      </c>
      <c r="D27" s="90">
        <f t="shared" si="3"/>
        <v>0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2.8187500000000001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43457</v>
      </c>
      <c r="C28" s="45" t="str">
        <f t="shared" si="0"/>
        <v>Sun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2.8187500000000001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43458</v>
      </c>
      <c r="C29" s="45" t="str">
        <f t="shared" si="0"/>
        <v>Mon</v>
      </c>
      <c r="D29" s="90">
        <f t="shared" ref="D29:D35" si="8">IF(WEEKDAY(B29)=6,0,(IF(WEEKDAY(B29)=7,0,(IF(A29=$B$70,$D$51,(IF(A29=$B$71,0,(IF(OR(WEEKDAY(B29)=1,WEEKDAY(B29)=2,WEEKDAY(B29)=3,WEEKDAY(B29)=4,WEEKDAY(B29)=5),$D$50)))))))))</f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2.8187500000000001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43459</v>
      </c>
      <c r="C30" s="45" t="str">
        <f t="shared" si="0"/>
        <v>Tue</v>
      </c>
      <c r="D30" s="90">
        <f t="shared" si="8"/>
        <v>0.35416666666666669</v>
      </c>
      <c r="E30" s="77">
        <v>0.35486111111111113</v>
      </c>
      <c r="F30" s="77">
        <v>0.80208333333333337</v>
      </c>
      <c r="G30" s="39">
        <f t="shared" si="1"/>
        <v>0.44722222222222224</v>
      </c>
      <c r="H30" s="7">
        <v>0.44722222222222219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1.0100000000005551E-4</v>
      </c>
      <c r="T30" s="40">
        <f t="shared" si="5"/>
        <v>3.2659722222222225</v>
      </c>
      <c r="U30" s="41">
        <f t="shared" si="6"/>
        <v>1</v>
      </c>
      <c r="V30" s="8" t="s">
        <v>27</v>
      </c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43460</v>
      </c>
      <c r="C31" s="45" t="str">
        <f t="shared" si="0"/>
        <v>Wed</v>
      </c>
      <c r="D31" s="90">
        <f t="shared" si="8"/>
        <v>0.35416666666666669</v>
      </c>
      <c r="E31" s="77">
        <v>0.35416666666666669</v>
      </c>
      <c r="F31" s="77">
        <v>0.83472222222222225</v>
      </c>
      <c r="G31" s="39">
        <f t="shared" si="1"/>
        <v>0.48055555555555557</v>
      </c>
      <c r="H31" s="7">
        <v>0.48055555555555557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3.7465277777777781</v>
      </c>
      <c r="U31" s="41">
        <f t="shared" si="6"/>
        <v>1</v>
      </c>
      <c r="V31" s="8" t="s">
        <v>27</v>
      </c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43461</v>
      </c>
      <c r="C32" s="45" t="str">
        <f t="shared" si="0"/>
        <v>Thu</v>
      </c>
      <c r="D32" s="90">
        <f t="shared" si="8"/>
        <v>0.35416666666666669</v>
      </c>
      <c r="E32" s="77"/>
      <c r="F32" s="77"/>
      <c r="G32" s="39">
        <f>IF(((TEXT($B$2,"mm"))-(TEXT(B32,"mm"))=0),IF(E32=0,0,(F32-E32)))</f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3.7465277777777781</v>
      </c>
      <c r="U32" s="41" t="str">
        <f>IF(COUNTA(H32:R32,E32:F32)&gt;0,1,"")</f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43462</v>
      </c>
      <c r="C33" s="45" t="str">
        <f t="shared" si="0"/>
        <v>Fri</v>
      </c>
      <c r="D33" s="90">
        <f t="shared" si="8"/>
        <v>0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3.7465277777777781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43463</v>
      </c>
      <c r="C34" s="45" t="str">
        <f t="shared" si="0"/>
        <v>Sat</v>
      </c>
      <c r="D34" s="90">
        <f t="shared" si="8"/>
        <v>0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3.7465277777777781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43464</v>
      </c>
      <c r="C35" s="45" t="str">
        <f t="shared" si="0"/>
        <v>Sun</v>
      </c>
      <c r="D35" s="90">
        <f t="shared" si="8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3.7465277777777781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43465</v>
      </c>
      <c r="C36" s="45" t="str">
        <f t="shared" si="0"/>
        <v>Mon</v>
      </c>
      <c r="D36" s="90">
        <f>IF(WEEKDAY(B36)=6,0,(IF(WEEKDAY(B36)=7,0,(IF(A36=$B$70,$D$51,(IF(A36=$B$71,0,(IF(OR(WEEKDAY(B36)=1,WEEKDAY(B36)=2,WEEKDAY(B36)=3,WEEKDAY(B36)=4,WEEKDAY(B36)=5),$D$50)))))))))</f>
        <v>0.35416666666666669</v>
      </c>
      <c r="E36" s="77"/>
      <c r="F36" s="77"/>
      <c r="G36" s="39">
        <f>IF(((TEXT($B$2,"mm"))-(TEXT(B36,"mm"))=0),IF(E36=0,0,(F36-E36)))</f>
        <v>0</v>
      </c>
      <c r="H36" s="7"/>
      <c r="I36" s="7"/>
      <c r="J36" s="7"/>
      <c r="K36" s="7"/>
      <c r="L36" s="7"/>
      <c r="M36" s="7"/>
      <c r="N36" s="7"/>
      <c r="O36" s="7"/>
      <c r="P36" s="7"/>
      <c r="Q36" s="7">
        <v>0.35416666666666669</v>
      </c>
      <c r="R36" s="7"/>
      <c r="S36" s="40">
        <f t="shared" si="4"/>
        <v>1.01E-4</v>
      </c>
      <c r="T36" s="40">
        <f t="shared" si="5"/>
        <v>4.1006944444444446</v>
      </c>
      <c r="U36" s="41">
        <f>IF(((TEXT($B$2,"mm"))-(TEXT(B36,"mm"))=0),IF(COUNTA(H36:R36,E36:F36)&gt;0,1,""),"")</f>
        <v>1</v>
      </c>
      <c r="V36" s="8" t="s">
        <v>27</v>
      </c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7.7916666666666687</v>
      </c>
      <c r="E37" s="38"/>
      <c r="F37" s="38"/>
      <c r="G37" s="23">
        <f>SUM(G6:G36)</f>
        <v>3.3923611111111116</v>
      </c>
      <c r="H37" s="92">
        <f t="shared" ref="H37:R37" si="9">SUM(H6:H36)</f>
        <v>3.3923611111111112</v>
      </c>
      <c r="I37" s="23">
        <f t="shared" si="9"/>
        <v>0</v>
      </c>
      <c r="J37" s="23">
        <f t="shared" si="9"/>
        <v>0</v>
      </c>
      <c r="K37" s="23">
        <f t="shared" si="9"/>
        <v>0</v>
      </c>
      <c r="L37" s="23">
        <f t="shared" si="9"/>
        <v>0</v>
      </c>
      <c r="M37" s="23">
        <f t="shared" si="9"/>
        <v>0</v>
      </c>
      <c r="N37" s="21">
        <f t="shared" si="9"/>
        <v>0</v>
      </c>
      <c r="O37" s="24">
        <f t="shared" si="9"/>
        <v>0</v>
      </c>
      <c r="P37" s="23">
        <f t="shared" si="9"/>
        <v>0</v>
      </c>
      <c r="Q37" s="23">
        <f t="shared" si="9"/>
        <v>0.70833333333333337</v>
      </c>
      <c r="R37" s="22">
        <f t="shared" si="9"/>
        <v>0</v>
      </c>
      <c r="S37" s="73"/>
      <c r="T37" s="21">
        <f>T36</f>
        <v>4.1006944444444446</v>
      </c>
      <c r="U37" s="25">
        <f>SUM(U6:U36)</f>
        <v>11</v>
      </c>
      <c r="V37" s="25">
        <f>COUNTA(V6:V36)</f>
        <v>11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0.43538324420677349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7.7916666666666687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1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 t="s">
        <v>62</v>
      </c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27" t="s">
        <v>65</v>
      </c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0.4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" customFormat="1" x14ac:dyDescent="0.25">
      <c r="A60" s="97"/>
      <c r="B60" s="93" t="s">
        <v>39</v>
      </c>
      <c r="C60" s="94"/>
      <c r="D60" s="94"/>
    </row>
    <row r="61" spans="1:16" s="3" customFormat="1" x14ac:dyDescent="0.25">
      <c r="A61" s="97"/>
      <c r="B61" s="93"/>
      <c r="C61" s="94"/>
      <c r="D61" s="94"/>
      <c r="K61" s="9"/>
      <c r="L61" s="9"/>
      <c r="M61" s="9"/>
      <c r="N61" s="9"/>
      <c r="O61" s="9"/>
    </row>
    <row r="62" spans="1:16" s="9" customFormat="1" x14ac:dyDescent="0.25">
      <c r="A62" s="97"/>
      <c r="B62" s="93"/>
      <c r="C62" s="95"/>
      <c r="D62" s="95"/>
    </row>
    <row r="63" spans="1:16" s="9" customFormat="1" x14ac:dyDescent="0.25">
      <c r="A63" s="97"/>
      <c r="B63" s="33" t="s">
        <v>3</v>
      </c>
      <c r="C63" s="95"/>
      <c r="D63" s="95"/>
    </row>
    <row r="64" spans="1:16" s="9" customFormat="1" x14ac:dyDescent="0.25">
      <c r="A64" s="97"/>
      <c r="B64" s="33" t="s">
        <v>4</v>
      </c>
      <c r="C64" s="95"/>
      <c r="D64" s="95"/>
    </row>
    <row r="65" spans="1:4" s="9" customFormat="1" x14ac:dyDescent="0.25">
      <c r="A65" s="97"/>
      <c r="B65" s="33" t="s">
        <v>5</v>
      </c>
      <c r="C65" s="95"/>
      <c r="D65" s="95"/>
    </row>
    <row r="66" spans="1:4" s="9" customFormat="1" x14ac:dyDescent="0.25">
      <c r="A66" s="97"/>
      <c r="B66" s="33" t="s">
        <v>6</v>
      </c>
      <c r="C66" s="95"/>
      <c r="D66" s="95"/>
    </row>
    <row r="67" spans="1:4" s="9" customFormat="1" x14ac:dyDescent="0.25">
      <c r="A67" s="97"/>
      <c r="B67" s="33" t="s">
        <v>7</v>
      </c>
      <c r="C67" s="95"/>
      <c r="D67" s="95"/>
    </row>
    <row r="68" spans="1:4" s="9" customFormat="1" x14ac:dyDescent="0.25">
      <c r="A68" s="97"/>
      <c r="B68" s="33" t="s">
        <v>8</v>
      </c>
      <c r="C68" s="95"/>
      <c r="D68" s="95"/>
    </row>
    <row r="69" spans="1:4" s="9" customFormat="1" x14ac:dyDescent="0.25">
      <c r="A69" s="97"/>
      <c r="B69" s="33" t="s">
        <v>9</v>
      </c>
      <c r="C69" s="95"/>
      <c r="D69" s="95"/>
    </row>
    <row r="70" spans="1:4" s="9" customFormat="1" x14ac:dyDescent="0.25">
      <c r="A70" s="97"/>
      <c r="B70" s="33" t="s">
        <v>22</v>
      </c>
      <c r="C70" s="95"/>
      <c r="D70" s="95"/>
    </row>
    <row r="71" spans="1:4" s="9" customFormat="1" x14ac:dyDescent="0.25">
      <c r="A71" s="97"/>
      <c r="B71" s="33" t="s">
        <v>48</v>
      </c>
      <c r="C71" s="95"/>
      <c r="D71" s="95"/>
    </row>
    <row r="72" spans="1:4" s="9" customFormat="1" x14ac:dyDescent="0.25">
      <c r="A72" s="97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  <c r="C136" s="94"/>
      <c r="D136" s="94"/>
    </row>
    <row r="137" spans="2:15" x14ac:dyDescent="0.25">
      <c r="B137" s="35"/>
      <c r="C137" s="94"/>
      <c r="D137" s="94"/>
    </row>
    <row r="138" spans="2:15" x14ac:dyDescent="0.25">
      <c r="B138" s="35"/>
      <c r="C138" s="94"/>
      <c r="D138" s="94"/>
    </row>
    <row r="139" spans="2:15" x14ac:dyDescent="0.25">
      <c r="B139" s="35"/>
      <c r="C139" s="94"/>
      <c r="D139" s="94"/>
    </row>
    <row r="140" spans="2:15" x14ac:dyDescent="0.25">
      <c r="B140" s="35"/>
      <c r="C140" s="94"/>
      <c r="D140" s="94"/>
    </row>
    <row r="141" spans="2:15" x14ac:dyDescent="0.25">
      <c r="B141" s="35"/>
      <c r="C141" s="94"/>
      <c r="D141" s="94"/>
    </row>
    <row r="142" spans="2:15" x14ac:dyDescent="0.25">
      <c r="B142" s="35"/>
      <c r="C142" s="94"/>
      <c r="D142" s="94"/>
    </row>
    <row r="143" spans="2:15" x14ac:dyDescent="0.25">
      <c r="B143" s="35"/>
      <c r="C143" s="94"/>
      <c r="D143" s="94"/>
    </row>
    <row r="144" spans="2:15" x14ac:dyDescent="0.25">
      <c r="B144" s="35"/>
      <c r="C144" s="94"/>
      <c r="D144" s="94"/>
    </row>
    <row r="145" spans="2:4" x14ac:dyDescent="0.25">
      <c r="B145" s="35"/>
      <c r="C145" s="94"/>
      <c r="D145" s="94"/>
    </row>
    <row r="146" spans="2:4" x14ac:dyDescent="0.25">
      <c r="B146" s="35"/>
      <c r="C146" s="94"/>
      <c r="D146" s="94"/>
    </row>
    <row r="147" spans="2:4" x14ac:dyDescent="0.25">
      <c r="B147" s="35"/>
      <c r="C147" s="94"/>
      <c r="D147" s="94"/>
    </row>
    <row r="148" spans="2:4" x14ac:dyDescent="0.25">
      <c r="B148" s="35"/>
      <c r="C148" s="94"/>
      <c r="D148" s="94"/>
    </row>
    <row r="149" spans="2:4" x14ac:dyDescent="0.25">
      <c r="B149" s="35"/>
      <c r="C149" s="94"/>
      <c r="D149" s="94"/>
    </row>
    <row r="150" spans="2:4" x14ac:dyDescent="0.25">
      <c r="B150" s="35"/>
      <c r="C150" s="94"/>
      <c r="D150" s="94"/>
    </row>
    <row r="151" spans="2:4" x14ac:dyDescent="0.25">
      <c r="B151" s="35"/>
      <c r="C151" s="94"/>
      <c r="D151" s="94"/>
    </row>
    <row r="152" spans="2:4" x14ac:dyDescent="0.25">
      <c r="B152" s="35"/>
      <c r="C152" s="94"/>
      <c r="D152" s="94"/>
    </row>
    <row r="153" spans="2:4" x14ac:dyDescent="0.25">
      <c r="B153" s="35"/>
      <c r="C153" s="94"/>
      <c r="D153" s="94"/>
    </row>
    <row r="154" spans="2:4" x14ac:dyDescent="0.25">
      <c r="B154" s="35"/>
      <c r="C154" s="94"/>
      <c r="D154" s="94"/>
    </row>
    <row r="155" spans="2:4" x14ac:dyDescent="0.25">
      <c r="B155" s="35"/>
      <c r="C155" s="94"/>
      <c r="D155" s="94"/>
    </row>
    <row r="156" spans="2:4" x14ac:dyDescent="0.25">
      <c r="B156" s="35"/>
      <c r="C156" s="94"/>
      <c r="D156" s="94"/>
    </row>
    <row r="157" spans="2:4" x14ac:dyDescent="0.25">
      <c r="B157" s="35"/>
      <c r="C157" s="94"/>
      <c r="D157" s="94"/>
    </row>
    <row r="158" spans="2:4" x14ac:dyDescent="0.25">
      <c r="B158" s="35"/>
      <c r="C158" s="94"/>
      <c r="D158" s="94"/>
    </row>
    <row r="159" spans="2:4" x14ac:dyDescent="0.25">
      <c r="B159" s="35"/>
      <c r="C159" s="94"/>
      <c r="D159" s="94"/>
    </row>
    <row r="160" spans="2:4" x14ac:dyDescent="0.25">
      <c r="B160" s="35"/>
      <c r="C160" s="94"/>
      <c r="D160" s="94"/>
    </row>
    <row r="161" spans="2:4" x14ac:dyDescent="0.25">
      <c r="B161" s="35"/>
      <c r="C161" s="94"/>
      <c r="D161" s="94"/>
    </row>
    <row r="162" spans="2:4" x14ac:dyDescent="0.25">
      <c r="B162" s="35"/>
      <c r="C162" s="94"/>
      <c r="D162" s="94"/>
    </row>
    <row r="163" spans="2:4" x14ac:dyDescent="0.25">
      <c r="B163" s="35"/>
      <c r="C163" s="94"/>
      <c r="D163" s="94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24" priority="22" stopIfTrue="1">
      <formula>OR($C50=$B$68,$C50=$B$69,$C50=$B$70)</formula>
    </cfRule>
    <cfRule type="expression" dxfId="23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2" priority="24" stopIfTrue="1">
      <formula>AND($H$2="רן",$N$2="יחזקאל")</formula>
    </cfRule>
  </conditionalFormatting>
  <conditionalFormatting sqref="W6:W36">
    <cfRule type="cellIs" dxfId="21" priority="69" stopIfTrue="1" operator="equal">
      <formula>$B$60</formula>
    </cfRule>
  </conditionalFormatting>
  <conditionalFormatting sqref="A6:C36 T6:V36 G6:R36">
    <cfRule type="expression" dxfId="20" priority="74" stopIfTrue="1">
      <formula>WEEKDAY($B6)&gt;=6</formula>
    </cfRule>
  </conditionalFormatting>
  <conditionalFormatting sqref="D6:D36">
    <cfRule type="expression" dxfId="19" priority="75" stopIfTrue="1">
      <formula>WEEKDAY($B6)&gt;=6</formula>
    </cfRule>
    <cfRule type="expression" dxfId="18" priority="76" stopIfTrue="1">
      <formula>OR($A6=$B$70,$A6=$B$71)</formula>
    </cfRule>
  </conditionalFormatting>
  <conditionalFormatting sqref="E6">
    <cfRule type="expression" dxfId="17" priority="13" stopIfTrue="1">
      <formula>AND(SUM(H6:N6)&lt;G6, AND($C6&lt;&gt;$B$68,$C6&lt;&gt;$B$69,$C6&lt;&gt;$B$70))</formula>
    </cfRule>
    <cfRule type="expression" dxfId="16" priority="14" stopIfTrue="1">
      <formula>SUM(H6:N6)&gt;G6+0.0001</formula>
    </cfRule>
    <cfRule type="expression" dxfId="15" priority="15" stopIfTrue="1">
      <formula>WEEKDAY($B6)&gt;=6</formula>
    </cfRule>
  </conditionalFormatting>
  <conditionalFormatting sqref="F6">
    <cfRule type="expression" dxfId="14" priority="16" stopIfTrue="1">
      <formula>AND(SUM(H6:N6)&lt;G6, AND($C6&lt;&gt;$B$68,$C6&lt;&gt;$B$69,$C6&lt;&gt;$B$70))</formula>
    </cfRule>
    <cfRule type="expression" dxfId="13" priority="17" stopIfTrue="1">
      <formula>SUM(H6:N6)&gt;G6+0.0001</formula>
    </cfRule>
    <cfRule type="expression" dxfId="12" priority="18" stopIfTrue="1">
      <formula>WEEKDAY($B6)&gt;=6</formula>
    </cfRule>
  </conditionalFormatting>
  <conditionalFormatting sqref="E7:E36">
    <cfRule type="expression" dxfId="11" priority="7" stopIfTrue="1">
      <formula>AND(SUM(H7:N7)&lt;G7, AND($C7&lt;&gt;$B$68,$C7&lt;&gt;$B$69,$C7&lt;&gt;$B$70))</formula>
    </cfRule>
    <cfRule type="expression" dxfId="10" priority="8" stopIfTrue="1">
      <formula>SUM(H7:N7)&gt;G7+0.0001</formula>
    </cfRule>
    <cfRule type="expression" dxfId="9" priority="9" stopIfTrue="1">
      <formula>WEEKDAY($B7)&gt;=6</formula>
    </cfRule>
  </conditionalFormatting>
  <conditionalFormatting sqref="F7:F36">
    <cfRule type="expression" dxfId="8" priority="10" stopIfTrue="1">
      <formula>AND(SUM(H7:N7)&lt;G7, AND($C7&lt;&gt;$B$68,$C7&lt;&gt;$B$69,$C7&lt;&gt;$B$70))</formula>
    </cfRule>
    <cfRule type="expression" dxfId="7" priority="11" stopIfTrue="1">
      <formula>SUM(H7:N7)&gt;G7+0.0001</formula>
    </cfRule>
    <cfRule type="expression" dxfId="6" priority="12" stopIfTrue="1">
      <formula>WEEKDAY($B7)&gt;=6</formula>
    </cfRule>
  </conditionalFormatting>
  <conditionalFormatting sqref="S6">
    <cfRule type="expression" dxfId="5" priority="4" stopIfTrue="1">
      <formula>SUM(H6:N6)&lt;G6</formula>
    </cfRule>
    <cfRule type="expression" dxfId="4" priority="5" stopIfTrue="1">
      <formula>SUM(H6:N6)&gt;G6+0.00001</formula>
    </cfRule>
    <cfRule type="expression" dxfId="3" priority="6" stopIfTrue="1">
      <formula>WEEKDAY($B6)&gt;=6</formula>
    </cfRule>
  </conditionalFormatting>
  <conditionalFormatting sqref="S7:S36">
    <cfRule type="expression" dxfId="2" priority="1" stopIfTrue="1">
      <formula>SUM(H7:N7)&lt;G7</formula>
    </cfRule>
    <cfRule type="expression" dxfId="1" priority="2" stopIfTrue="1">
      <formula>SUM(H7:N7)&gt;G7+0.00001</formula>
    </cfRule>
    <cfRule type="expression" dxfId="0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B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B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B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25" orientation="landscape" r:id="rId1"/>
  <headerFooter>
    <oddHeader>&amp;L&amp;A&amp;C&amp;F&amp;R&amp;T
&amp;D</oddHead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rightToLeft="1" workbookViewId="0"/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W140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M42" sqref="M42"/>
    </sheetView>
  </sheetViews>
  <sheetFormatPr defaultColWidth="9.1796875" defaultRowHeight="12.5" x14ac:dyDescent="0.25"/>
  <cols>
    <col min="1" max="1" width="7.45312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10" width="12.453125" style="2" customWidth="1"/>
    <col min="11" max="11" width="10.81640625" style="2" customWidth="1"/>
    <col min="12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DATE(D57,2,1)</f>
        <v>43132</v>
      </c>
      <c r="C2" s="64" t="s">
        <v>38</v>
      </c>
      <c r="D2" s="63"/>
      <c r="E2" s="1"/>
      <c r="F2" s="99" t="s">
        <v>29</v>
      </c>
      <c r="G2" s="99"/>
      <c r="H2" s="100" t="str">
        <f>IF('1.18'!H2:I2&lt;&gt;"",'1.18'!H2:I2,"")</f>
        <v/>
      </c>
      <c r="I2" s="100"/>
      <c r="K2" s="99" t="s">
        <v>53</v>
      </c>
      <c r="L2" s="99"/>
      <c r="M2" s="99"/>
      <c r="N2" s="100" t="str">
        <f>IF('1.18'!N2:O2&lt;&gt;"",'1.18'!N2:O2,"")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43132</v>
      </c>
      <c r="C6" s="45" t="str">
        <f t="shared" ref="C6:C36" si="0">TEXT(B6,"ddd")</f>
        <v>Thu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2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43133</v>
      </c>
      <c r="C7" s="45" t="str">
        <f t="shared" si="0"/>
        <v>Fri</v>
      </c>
      <c r="D7" s="90">
        <f t="shared" ref="D7:D36" si="3">IF(WEEKDAY(B7)=6,0,(IF(WEEKDAY(B7)=7,0,(IF(A7=$B$70,$D$51,(IF(A7=$B$71,0,(IF(OR(WEEKDAY(B7)=1,WEEKDAY(B7)=2,WEEKDAY(B7)=3,WEEKDAY(B7)=4,WEEKDAY(B7)=5),$D$50)))))))))</f>
        <v>0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3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3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43134</v>
      </c>
      <c r="C8" s="45" t="str">
        <f t="shared" si="0"/>
        <v>Sat</v>
      </c>
      <c r="D8" s="90">
        <f t="shared" si="3"/>
        <v>0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43135</v>
      </c>
      <c r="C9" s="45" t="str">
        <f t="shared" si="0"/>
        <v>Sun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43136</v>
      </c>
      <c r="C10" s="45" t="str">
        <f t="shared" si="0"/>
        <v>Mon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43137</v>
      </c>
      <c r="C11" s="45" t="str">
        <f t="shared" si="0"/>
        <v>Tue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43138</v>
      </c>
      <c r="C12" s="45" t="str">
        <f t="shared" si="0"/>
        <v>Wed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43139</v>
      </c>
      <c r="C13" s="45" t="str">
        <f t="shared" si="0"/>
        <v>Thu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43140</v>
      </c>
      <c r="C14" s="45" t="str">
        <f t="shared" si="0"/>
        <v>Fri</v>
      </c>
      <c r="D14" s="90">
        <f t="shared" si="3"/>
        <v>0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43141</v>
      </c>
      <c r="C15" s="45" t="str">
        <f t="shared" si="0"/>
        <v>Sat</v>
      </c>
      <c r="D15" s="90">
        <f t="shared" si="3"/>
        <v>0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43142</v>
      </c>
      <c r="C16" s="45" t="str">
        <f t="shared" si="0"/>
        <v>Sun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43143</v>
      </c>
      <c r="C17" s="45" t="str">
        <f t="shared" si="0"/>
        <v>Mon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43144</v>
      </c>
      <c r="C18" s="45" t="str">
        <f t="shared" si="0"/>
        <v>Tue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43145</v>
      </c>
      <c r="C19" s="45" t="str">
        <f t="shared" si="0"/>
        <v>Wed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43146</v>
      </c>
      <c r="C20" s="45" t="str">
        <f t="shared" si="0"/>
        <v>Thu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43147</v>
      </c>
      <c r="C21" s="45" t="str">
        <f t="shared" si="0"/>
        <v>Fri</v>
      </c>
      <c r="D21" s="90">
        <f t="shared" si="3"/>
        <v>0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43148</v>
      </c>
      <c r="C22" s="45" t="str">
        <f t="shared" si="0"/>
        <v>Sat</v>
      </c>
      <c r="D22" s="90">
        <f t="shared" si="3"/>
        <v>0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43149</v>
      </c>
      <c r="C23" s="45" t="str">
        <f t="shared" si="0"/>
        <v>Sun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43150</v>
      </c>
      <c r="C24" s="45" t="str">
        <f t="shared" si="0"/>
        <v>Mon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43151</v>
      </c>
      <c r="C25" s="45" t="str">
        <f t="shared" si="0"/>
        <v>Tue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43152</v>
      </c>
      <c r="C26" s="45" t="str">
        <f t="shared" si="0"/>
        <v>Wed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43153</v>
      </c>
      <c r="C27" s="45" t="str">
        <f t="shared" si="0"/>
        <v>Thu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43154</v>
      </c>
      <c r="C28" s="45" t="str">
        <f t="shared" si="0"/>
        <v>Fri</v>
      </c>
      <c r="D28" s="90">
        <f t="shared" si="3"/>
        <v>0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43155</v>
      </c>
      <c r="C29" s="45" t="str">
        <f t="shared" si="0"/>
        <v>Sat</v>
      </c>
      <c r="D29" s="90">
        <f t="shared" si="3"/>
        <v>0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43156</v>
      </c>
      <c r="C30" s="45" t="str">
        <f t="shared" si="0"/>
        <v>Sun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43157</v>
      </c>
      <c r="C31" s="45" t="str">
        <f t="shared" si="0"/>
        <v>Mon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3.75" customHeight="1" x14ac:dyDescent="0.3">
      <c r="A32" s="6"/>
      <c r="B32" s="44">
        <f t="shared" si="2"/>
        <v>43158</v>
      </c>
      <c r="C32" s="45" t="str">
        <f t="shared" si="0"/>
        <v>Tue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thickBot="1" x14ac:dyDescent="0.35">
      <c r="A33" s="6"/>
      <c r="B33" s="44">
        <f t="shared" si="2"/>
        <v>43159</v>
      </c>
      <c r="C33" s="45" t="str">
        <f t="shared" si="0"/>
        <v>Wed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hidden="1" customHeight="1" x14ac:dyDescent="0.3">
      <c r="A34" s="11"/>
      <c r="B34" s="46">
        <f t="shared" si="2"/>
        <v>43160</v>
      </c>
      <c r="C34" s="47" t="str">
        <f t="shared" si="0"/>
        <v>Thu</v>
      </c>
      <c r="D34" s="90">
        <f t="shared" si="3"/>
        <v>0.35416666666666669</v>
      </c>
      <c r="E34" s="77"/>
      <c r="F34" s="77"/>
      <c r="G34" s="39" t="b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>IF(((TEXT($B$2,"mm"))-(TEXT(B34,"mm"))=0),IF(G34&gt;=SUM(H34:N34),G34-SUM(H34:N34)+0.000001,SUM(H34:N34)-G34-0.000001),0)</f>
        <v>0</v>
      </c>
      <c r="T34" s="42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12"/>
      <c r="W34" s="9" t="str">
        <f>IF(SUM(H34:N34)&gt;G34,$B$59,"")</f>
        <v/>
      </c>
    </row>
    <row r="35" spans="1:27" s="10" customFormat="1" ht="14.25" hidden="1" customHeight="1" x14ac:dyDescent="0.3">
      <c r="A35" s="11"/>
      <c r="B35" s="46">
        <f t="shared" si="2"/>
        <v>43161</v>
      </c>
      <c r="C35" s="47" t="str">
        <f t="shared" si="0"/>
        <v>Fri</v>
      </c>
      <c r="D35" s="90">
        <f t="shared" si="3"/>
        <v>0</v>
      </c>
      <c r="E35" s="76"/>
      <c r="F35" s="76"/>
      <c r="G35" s="39" t="b">
        <f>IF(((TEXT($B$2,"mm"))-(TEXT(B35,"mm"))=0),IF(E35=0,0,(F35-E35)))</f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>IF(((TEXT($B$2,"mm"))-(TEXT(B35,"mm"))=0),IF(G35&gt;=SUM(H35:N35),G35-SUM(H35:N35)+0.000001,SUM(H35:N35)-G35-0.000001),0)</f>
        <v>0</v>
      </c>
      <c r="T35" s="42">
        <f t="shared" si="5"/>
        <v>0</v>
      </c>
      <c r="U35" s="41" t="str">
        <f>IF(((TEXT($B$2,"mm"))-(TEXT(B35,"mm"))=0),IF(COUNTA(H35:R35,E35:F35)&gt;0,1,""),"")</f>
        <v/>
      </c>
      <c r="V35" s="12"/>
      <c r="W35" s="9" t="str">
        <f>IF(SUM(H35:N35)&gt;G35,$B$59,"")</f>
        <v/>
      </c>
    </row>
    <row r="36" spans="1:27" s="10" customFormat="1" ht="14.25" hidden="1" customHeight="1" thickBot="1" x14ac:dyDescent="0.35">
      <c r="A36" s="11"/>
      <c r="B36" s="48">
        <f t="shared" si="2"/>
        <v>43162</v>
      </c>
      <c r="C36" s="49" t="str">
        <f t="shared" si="0"/>
        <v>Sat</v>
      </c>
      <c r="D36" s="90">
        <f t="shared" si="3"/>
        <v>0</v>
      </c>
      <c r="E36" s="77"/>
      <c r="F36" s="77"/>
      <c r="G36" s="39" t="b">
        <f>IF(((TEXT($B$2,"mm"))-(TEXT(B36,"mm"))=0),IF(E36=0,0,(F36-E36)))</f>
        <v>0</v>
      </c>
      <c r="H36" s="7"/>
      <c r="I36" s="7"/>
      <c r="J36" s="7"/>
      <c r="K36" s="7"/>
      <c r="L36" s="7"/>
      <c r="M36" s="7"/>
      <c r="N36" s="7"/>
      <c r="O36" s="14"/>
      <c r="P36" s="15"/>
      <c r="Q36" s="15"/>
      <c r="R36" s="16"/>
      <c r="S36" s="40">
        <f>IF(((TEXT($B$2,"mm"))-(TEXT(B36,"mm"))=0),IF(G36&gt;=SUM(H36:N36),G36-SUM(H36:N36)+0.000001,SUM(H36:N36)-G36-0.000001),0)</f>
        <v>0</v>
      </c>
      <c r="T36" s="43">
        <f t="shared" si="5"/>
        <v>0</v>
      </c>
      <c r="U36" s="41" t="str">
        <f>IF(((TEXT($B$2,"mm"))-(TEXT(B36,"mm"))=0),IF(COUNTA(H36:R36,E36:F36)&gt;0,1,""),"")</f>
        <v/>
      </c>
      <c r="V36" s="17"/>
      <c r="W36" s="9" t="str">
        <f>IF(SUM(H36:N36)&gt;G36,$B$59,"")</f>
        <v/>
      </c>
    </row>
    <row r="37" spans="1:27" s="26" customFormat="1" ht="24.75" customHeight="1" thickBot="1" x14ac:dyDescent="0.35">
      <c r="A37" s="18"/>
      <c r="B37" s="19"/>
      <c r="C37" s="20"/>
      <c r="D37" s="21">
        <f>SUM(D6:D33)</f>
        <v>7.0833333333333348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92">
        <f t="shared" si="8"/>
        <v>0</v>
      </c>
      <c r="J37" s="92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18.5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</row>
    <row r="39" spans="1:27" s="86" customFormat="1" ht="18.5" thickBot="1" x14ac:dyDescent="0.45">
      <c r="A39" s="82" t="s">
        <v>52</v>
      </c>
      <c r="C39" s="82"/>
      <c r="D39" s="82"/>
      <c r="E39" s="82"/>
      <c r="F39" s="87">
        <f>(MAX(D37,T37))</f>
        <v>7.0833333333333348</v>
      </c>
      <c r="G39" s="83"/>
      <c r="H39" s="84"/>
      <c r="I39" s="84"/>
      <c r="J39" s="8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7" s="27" customFormat="1" ht="29.25" customHeight="1" thickBot="1" x14ac:dyDescent="0.4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N40" s="88"/>
      <c r="O40" s="89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71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71"/>
      <c r="M44" s="32"/>
      <c r="W44" s="80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71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5" customFormat="1" x14ac:dyDescent="0.25">
      <c r="A56" s="33"/>
      <c r="B56" s="93"/>
      <c r="C56" s="94"/>
      <c r="D56" s="94"/>
    </row>
    <row r="57" spans="1:16" s="35" customFormat="1" x14ac:dyDescent="0.25">
      <c r="A57" s="34" t="s">
        <v>45</v>
      </c>
      <c r="B57" s="93" t="s">
        <v>45</v>
      </c>
      <c r="C57" s="94"/>
      <c r="D57" s="94">
        <v>2018</v>
      </c>
    </row>
    <row r="58" spans="1:16" s="35" customFormat="1" x14ac:dyDescent="0.25">
      <c r="A58" s="34"/>
      <c r="B58" s="93"/>
      <c r="C58" s="94"/>
      <c r="D58" s="94"/>
    </row>
    <row r="59" spans="1:16" s="35" customFormat="1" x14ac:dyDescent="0.25">
      <c r="A59" s="34"/>
      <c r="B59" s="93" t="s">
        <v>39</v>
      </c>
      <c r="C59" s="94"/>
      <c r="D59" s="94"/>
    </row>
    <row r="60" spans="1:16" s="35" customFormat="1" x14ac:dyDescent="0.25">
      <c r="A60" s="34"/>
      <c r="B60" s="93"/>
      <c r="C60" s="94"/>
      <c r="D60" s="94"/>
      <c r="K60" s="93"/>
      <c r="L60" s="93"/>
      <c r="M60" s="93"/>
      <c r="N60" s="93"/>
      <c r="O60" s="93"/>
    </row>
    <row r="61" spans="1:16" s="93" customFormat="1" x14ac:dyDescent="0.25">
      <c r="A61" s="34"/>
      <c r="C61" s="95"/>
      <c r="D61" s="95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1:15" s="93" customFormat="1" x14ac:dyDescent="0.25">
      <c r="B129" s="34">
        <v>41091</v>
      </c>
      <c r="C129" s="95"/>
      <c r="D129" s="95"/>
    </row>
    <row r="130" spans="1:15" s="93" customFormat="1" x14ac:dyDescent="0.25">
      <c r="B130" s="34">
        <v>41122</v>
      </c>
      <c r="C130" s="95"/>
      <c r="D130" s="95"/>
    </row>
    <row r="131" spans="1:15" s="93" customFormat="1" x14ac:dyDescent="0.25">
      <c r="B131" s="34">
        <v>41153</v>
      </c>
      <c r="C131" s="95"/>
      <c r="D131" s="95"/>
    </row>
    <row r="132" spans="1:15" s="93" customFormat="1" x14ac:dyDescent="0.25">
      <c r="B132" s="34">
        <v>41183</v>
      </c>
      <c r="C132" s="95"/>
      <c r="D132" s="95"/>
      <c r="K132" s="35"/>
      <c r="L132" s="35"/>
      <c r="M132" s="35"/>
      <c r="N132" s="35"/>
      <c r="O132" s="35"/>
    </row>
    <row r="133" spans="1:15" s="35" customFormat="1" x14ac:dyDescent="0.25">
      <c r="B133" s="34">
        <v>41214</v>
      </c>
      <c r="C133" s="94"/>
      <c r="D133" s="94"/>
    </row>
    <row r="134" spans="1:15" s="35" customFormat="1" x14ac:dyDescent="0.25">
      <c r="B134" s="96">
        <v>41244</v>
      </c>
      <c r="C134" s="94"/>
      <c r="D134" s="94"/>
    </row>
    <row r="135" spans="1:15" x14ac:dyDescent="0.25">
      <c r="A135" s="35"/>
      <c r="B135" s="35"/>
    </row>
    <row r="136" spans="1:15" x14ac:dyDescent="0.25">
      <c r="A136" s="35"/>
      <c r="B136" s="35"/>
    </row>
    <row r="137" spans="1:15" x14ac:dyDescent="0.25">
      <c r="A137" s="35"/>
      <c r="B137" s="35"/>
    </row>
    <row r="138" spans="1:15" x14ac:dyDescent="0.25">
      <c r="A138" s="35"/>
      <c r="B138" s="35"/>
    </row>
    <row r="139" spans="1:15" x14ac:dyDescent="0.25">
      <c r="A139" s="35"/>
      <c r="B139" s="35"/>
    </row>
    <row r="140" spans="1:15" x14ac:dyDescent="0.25">
      <c r="A140" s="35"/>
      <c r="B140" s="35"/>
    </row>
  </sheetData>
  <sheetProtection password="CAD0" sheet="1" objects="1" scenarios="1"/>
  <mergeCells count="26">
    <mergeCell ref="Q2:R2"/>
    <mergeCell ref="S2:T2"/>
    <mergeCell ref="K2:M2"/>
    <mergeCell ref="S40:U40"/>
    <mergeCell ref="F2:G2"/>
    <mergeCell ref="H2:I2"/>
    <mergeCell ref="E4:G4"/>
    <mergeCell ref="H4:N4"/>
    <mergeCell ref="N2:O2"/>
    <mergeCell ref="F44:H44"/>
    <mergeCell ref="I44:K44"/>
    <mergeCell ref="O4:R4"/>
    <mergeCell ref="A38:F38"/>
    <mergeCell ref="G40:J40"/>
    <mergeCell ref="C43:E43"/>
    <mergeCell ref="F43:H43"/>
    <mergeCell ref="I43:K43"/>
    <mergeCell ref="C44:E44"/>
    <mergeCell ref="A4:D4"/>
    <mergeCell ref="A50:C50"/>
    <mergeCell ref="A51:C51"/>
    <mergeCell ref="C45:E45"/>
    <mergeCell ref="I45:K45"/>
    <mergeCell ref="A49:C49"/>
    <mergeCell ref="E49:H49"/>
    <mergeCell ref="A48:C48"/>
  </mergeCells>
  <phoneticPr fontId="18" type="noConversion"/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377" priority="63" stopIfTrue="1">
      <formula>AND($H$2="רן",$N$2="יחזקאל")</formula>
    </cfRule>
  </conditionalFormatting>
  <conditionalFormatting sqref="H34:R36 T34:V36 A34:C36">
    <cfRule type="expression" dxfId="376" priority="34" stopIfTrue="1">
      <formula>OR($C34=$B$68,$C34=$B$69,$C34=$B$70)</formula>
    </cfRule>
  </conditionalFormatting>
  <conditionalFormatting sqref="E34:E36">
    <cfRule type="expression" dxfId="375" priority="29" stopIfTrue="1">
      <formula>AND(SUM(H34:N34)&lt;G34, AND($C34&lt;&gt;$B$68,$C34&lt;&gt;$B$69,$C34&lt;&gt;$B$70))</formula>
    </cfRule>
    <cfRule type="expression" dxfId="374" priority="30" stopIfTrue="1">
      <formula>SUM(H34:N34)&gt;G34</formula>
    </cfRule>
    <cfRule type="expression" dxfId="373" priority="31" stopIfTrue="1">
      <formula>OR($C34=$B$68,$C34=$B$69,$C34=$B$70)</formula>
    </cfRule>
  </conditionalFormatting>
  <conditionalFormatting sqref="D50:D51 H36:N36">
    <cfRule type="expression" dxfId="372" priority="71" stopIfTrue="1">
      <formula>OR($C36=$B$68,$C36=$B$69,$C36=$B$70)</formula>
    </cfRule>
    <cfRule type="expression" dxfId="371" priority="72" stopIfTrue="1">
      <formula>OR($W36=$B$59)</formula>
    </cfRule>
  </conditionalFormatting>
  <conditionalFormatting sqref="W6:W36">
    <cfRule type="cellIs" dxfId="370" priority="73" stopIfTrue="1" operator="equal">
      <formula>$B$59</formula>
    </cfRule>
  </conditionalFormatting>
  <conditionalFormatting sqref="S34:S36">
    <cfRule type="expression" dxfId="369" priority="74" stopIfTrue="1">
      <formula>SUM(H34:N34)&lt;G34</formula>
    </cfRule>
    <cfRule type="expression" dxfId="368" priority="75" stopIfTrue="1">
      <formula>SUM(H34:N34)&gt;G34</formula>
    </cfRule>
    <cfRule type="expression" dxfId="367" priority="76" stopIfTrue="1">
      <formula>OR($C34=$B$68,$C34=$B$69,$C34=$B$70)</formula>
    </cfRule>
  </conditionalFormatting>
  <conditionalFormatting sqref="F34:F36">
    <cfRule type="expression" dxfId="366" priority="77" stopIfTrue="1">
      <formula>AND(SUM(H34:N34)&lt;G34, AND($C34&lt;&gt;$B$68,$C34&lt;&gt;$B$69,$C34&lt;&gt;$B$70))</formula>
    </cfRule>
    <cfRule type="expression" dxfId="365" priority="78" stopIfTrue="1">
      <formula>SUM(H34:N34)&gt;G34</formula>
    </cfRule>
    <cfRule type="expression" dxfId="364" priority="79" stopIfTrue="1">
      <formula>OR($C34=$B$68,$C34=$B$69,$C34=$B$70)</formula>
    </cfRule>
  </conditionalFormatting>
  <conditionalFormatting sqref="T6:V33 G6:R33 A6:C33 G34:G36">
    <cfRule type="expression" dxfId="363" priority="80" stopIfTrue="1">
      <formula>WEEKDAY($B6)&gt;=6</formula>
    </cfRule>
  </conditionalFormatting>
  <conditionalFormatting sqref="D6:D36">
    <cfRule type="expression" dxfId="362" priority="81" stopIfTrue="1">
      <formula>WEEKDAY($B6)&gt;=6</formula>
    </cfRule>
    <cfRule type="expression" dxfId="361" priority="82" stopIfTrue="1">
      <formula>OR($A6=$B$70,$A6=$B$71)</formula>
    </cfRule>
  </conditionalFormatting>
  <conditionalFormatting sqref="E6">
    <cfRule type="expression" dxfId="360" priority="19" stopIfTrue="1">
      <formula>AND(SUM(H6:N6)&lt;G6, AND($C6&lt;&gt;$B$68,$C6&lt;&gt;$B$69,$C6&lt;&gt;$B$70))</formula>
    </cfRule>
    <cfRule type="expression" dxfId="359" priority="20" stopIfTrue="1">
      <formula>SUM(H6:N6)&gt;G6+0.0001</formula>
    </cfRule>
    <cfRule type="expression" dxfId="358" priority="21" stopIfTrue="1">
      <formula>WEEKDAY($B6)&gt;=6</formula>
    </cfRule>
  </conditionalFormatting>
  <conditionalFormatting sqref="F6">
    <cfRule type="expression" dxfId="357" priority="22" stopIfTrue="1">
      <formula>AND(SUM(H6:N6)&lt;G6, AND($C6&lt;&gt;$B$68,$C6&lt;&gt;$B$69,$C6&lt;&gt;$B$70))</formula>
    </cfRule>
    <cfRule type="expression" dxfId="356" priority="23" stopIfTrue="1">
      <formula>SUM(H6:N6)&gt;G6+0.0001</formula>
    </cfRule>
    <cfRule type="expression" dxfId="355" priority="24" stopIfTrue="1">
      <formula>WEEKDAY($B6)&gt;=6</formula>
    </cfRule>
  </conditionalFormatting>
  <conditionalFormatting sqref="E7:E33">
    <cfRule type="expression" dxfId="354" priority="7" stopIfTrue="1">
      <formula>AND(SUM(H7:N7)&lt;G7, AND($C7&lt;&gt;$B$68,$C7&lt;&gt;$B$69,$C7&lt;&gt;$B$70))</formula>
    </cfRule>
    <cfRule type="expression" dxfId="353" priority="8" stopIfTrue="1">
      <formula>SUM(H7:N7)&gt;G7+0.0001</formula>
    </cfRule>
    <cfRule type="expression" dxfId="352" priority="9" stopIfTrue="1">
      <formula>WEEKDAY($B7)&gt;=6</formula>
    </cfRule>
  </conditionalFormatting>
  <conditionalFormatting sqref="F7:F33">
    <cfRule type="expression" dxfId="351" priority="10" stopIfTrue="1">
      <formula>AND(SUM(H7:N7)&lt;G7, AND($C7&lt;&gt;$B$68,$C7&lt;&gt;$B$69,$C7&lt;&gt;$B$70))</formula>
    </cfRule>
    <cfRule type="expression" dxfId="350" priority="11" stopIfTrue="1">
      <formula>SUM(H7:N7)&gt;G7+0.0001</formula>
    </cfRule>
    <cfRule type="expression" dxfId="349" priority="12" stopIfTrue="1">
      <formula>WEEKDAY($B7)&gt;=6</formula>
    </cfRule>
  </conditionalFormatting>
  <conditionalFormatting sqref="S6">
    <cfRule type="expression" dxfId="348" priority="4" stopIfTrue="1">
      <formula>SUM(H6:N6)&lt;G6</formula>
    </cfRule>
    <cfRule type="expression" dxfId="347" priority="5" stopIfTrue="1">
      <formula>SUM(H6:N6)&gt;G6+0.00001</formula>
    </cfRule>
    <cfRule type="expression" dxfId="346" priority="6" stopIfTrue="1">
      <formula>WEEKDAY($B6)&gt;=6</formula>
    </cfRule>
  </conditionalFormatting>
  <conditionalFormatting sqref="S7:S33">
    <cfRule type="expression" dxfId="345" priority="1" stopIfTrue="1">
      <formula>SUM(H7:N7)&lt;G7</formula>
    </cfRule>
    <cfRule type="expression" dxfId="344" priority="2" stopIfTrue="1">
      <formula>SUM(H7:N7)&gt;G7+0.00001</formula>
    </cfRule>
    <cfRule type="expression" dxfId="343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H6:R36 E6:F36" xr:uid="{00000000-0002-0000-01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1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1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26" orientation="landscape" r:id="rId1"/>
  <headerFooter>
    <oddHeader>&amp;L&amp;A&amp;C&amp;F&amp;R&amp;T
&amp;D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AW139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K26" sqref="K26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9" style="2" customWidth="1"/>
    <col min="8" max="8" width="12.453125" style="2" customWidth="1"/>
    <col min="9" max="10" width="12" style="2" customWidth="1"/>
    <col min="11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DATE(D58,3,1)</f>
        <v>43160</v>
      </c>
      <c r="C2" s="64" t="s">
        <v>38</v>
      </c>
      <c r="D2" s="63"/>
      <c r="E2" s="1"/>
      <c r="F2" s="99" t="s">
        <v>29</v>
      </c>
      <c r="G2" s="99"/>
      <c r="H2" s="100" t="str">
        <f>IF('2.18'!H2:I2&lt;&gt;"",'2.18'!H2:I2,"")</f>
        <v/>
      </c>
      <c r="I2" s="100"/>
      <c r="J2" s="71"/>
      <c r="L2" s="99" t="s">
        <v>53</v>
      </c>
      <c r="M2" s="99"/>
      <c r="N2" s="100" t="str">
        <f>IF('2.18'!N2:O2&lt;&gt;"",'2.18'!N2:O2,"")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43160</v>
      </c>
      <c r="C6" s="45" t="str">
        <f t="shared" ref="C6:C36" si="0">TEXT(B6,"ddd")</f>
        <v>Thu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43161</v>
      </c>
      <c r="C7" s="45" t="str">
        <f t="shared" si="0"/>
        <v>Fri</v>
      </c>
      <c r="D7" s="90">
        <f t="shared" ref="D7:D36" si="3">IF(WEEKDAY(B7)=6,0,(IF(WEEKDAY(B7)=7,0,(IF(A7=$B$70,$D$51,(IF(A7=$B$71,0,(IF(OR(WEEKDAY(B7)=1,WEEKDAY(B7)=2,WEEKDAY(B7)=3,WEEKDAY(B7)=4,WEEKDAY(B7)=5),$D$50)))))))))</f>
        <v>0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43162</v>
      </c>
      <c r="C8" s="45" t="str">
        <f t="shared" si="0"/>
        <v>Sat</v>
      </c>
      <c r="D8" s="90">
        <f t="shared" si="3"/>
        <v>0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43163</v>
      </c>
      <c r="C9" s="45" t="str">
        <f t="shared" si="0"/>
        <v>Sun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43164</v>
      </c>
      <c r="C10" s="45" t="str">
        <f t="shared" si="0"/>
        <v>Mon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43165</v>
      </c>
      <c r="C11" s="45" t="str">
        <f t="shared" si="0"/>
        <v>Tue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43166</v>
      </c>
      <c r="C12" s="45" t="str">
        <f t="shared" si="0"/>
        <v>Wed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43167</v>
      </c>
      <c r="C13" s="45" t="str">
        <f t="shared" si="0"/>
        <v>Thu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43168</v>
      </c>
      <c r="C14" s="45" t="str">
        <f t="shared" si="0"/>
        <v>Fri</v>
      </c>
      <c r="D14" s="90">
        <f t="shared" si="3"/>
        <v>0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43169</v>
      </c>
      <c r="C15" s="45" t="str">
        <f t="shared" si="0"/>
        <v>Sat</v>
      </c>
      <c r="D15" s="90">
        <f t="shared" si="3"/>
        <v>0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43170</v>
      </c>
      <c r="C16" s="45" t="str">
        <f t="shared" si="0"/>
        <v>Sun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43171</v>
      </c>
      <c r="C17" s="45" t="str">
        <f t="shared" si="0"/>
        <v>Mon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43172</v>
      </c>
      <c r="C18" s="45" t="str">
        <f t="shared" si="0"/>
        <v>Tue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43173</v>
      </c>
      <c r="C19" s="45" t="str">
        <f t="shared" si="0"/>
        <v>Wed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43174</v>
      </c>
      <c r="C20" s="45" t="str">
        <f t="shared" si="0"/>
        <v>Thu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43175</v>
      </c>
      <c r="C21" s="45" t="str">
        <f t="shared" si="0"/>
        <v>Fri</v>
      </c>
      <c r="D21" s="90">
        <f t="shared" si="3"/>
        <v>0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43176</v>
      </c>
      <c r="C22" s="45" t="str">
        <f t="shared" si="0"/>
        <v>Sat</v>
      </c>
      <c r="D22" s="90">
        <f t="shared" si="3"/>
        <v>0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43177</v>
      </c>
      <c r="C23" s="45" t="str">
        <f t="shared" si="0"/>
        <v>Sun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43178</v>
      </c>
      <c r="C24" s="45" t="str">
        <f t="shared" si="0"/>
        <v>Mon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43179</v>
      </c>
      <c r="C25" s="45" t="str">
        <f t="shared" si="0"/>
        <v>Tue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43180</v>
      </c>
      <c r="C26" s="45" t="str">
        <f t="shared" si="0"/>
        <v>Wed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43181</v>
      </c>
      <c r="C27" s="45" t="str">
        <f t="shared" si="0"/>
        <v>Thu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43182</v>
      </c>
      <c r="C28" s="45" t="str">
        <f t="shared" si="0"/>
        <v>Fri</v>
      </c>
      <c r="D28" s="90">
        <f t="shared" si="3"/>
        <v>0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43183</v>
      </c>
      <c r="C29" s="45" t="str">
        <f t="shared" si="0"/>
        <v>Sat</v>
      </c>
      <c r="D29" s="90">
        <f t="shared" si="3"/>
        <v>0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43184</v>
      </c>
      <c r="C30" s="45" t="str">
        <f t="shared" si="0"/>
        <v>Sun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43185</v>
      </c>
      <c r="C31" s="45" t="str">
        <f t="shared" si="0"/>
        <v>Mon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43186</v>
      </c>
      <c r="C32" s="45" t="str">
        <f t="shared" si="0"/>
        <v>Tue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43187</v>
      </c>
      <c r="C33" s="45" t="str">
        <f t="shared" si="0"/>
        <v>Wed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43188</v>
      </c>
      <c r="C34" s="45" t="str">
        <f t="shared" si="0"/>
        <v>Thu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43189</v>
      </c>
      <c r="C35" s="45" t="str">
        <f t="shared" si="0"/>
        <v>Fri</v>
      </c>
      <c r="D35" s="90">
        <f t="shared" si="3"/>
        <v>0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43190</v>
      </c>
      <c r="C36" s="45" t="str">
        <f t="shared" si="0"/>
        <v>Sat</v>
      </c>
      <c r="D36" s="90">
        <f t="shared" si="3"/>
        <v>0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7.4375000000000018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7.4375000000000018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ht="15.75" customHeigh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I45:L45"/>
    <mergeCell ref="C44:E44"/>
    <mergeCell ref="F44:H44"/>
    <mergeCell ref="I44:L44"/>
    <mergeCell ref="C43:E43"/>
    <mergeCell ref="F43:H43"/>
    <mergeCell ref="I43:L43"/>
    <mergeCell ref="A51:C51"/>
    <mergeCell ref="A49:C49"/>
    <mergeCell ref="E49:H49"/>
    <mergeCell ref="C45:E45"/>
    <mergeCell ref="A48:C48"/>
    <mergeCell ref="A50:C50"/>
    <mergeCell ref="S40:U40"/>
    <mergeCell ref="S2:T2"/>
    <mergeCell ref="F2:G2"/>
    <mergeCell ref="H2:I2"/>
    <mergeCell ref="L2:M2"/>
    <mergeCell ref="N2:O2"/>
    <mergeCell ref="O4:R4"/>
    <mergeCell ref="Q2:R2"/>
    <mergeCell ref="A38:F38"/>
    <mergeCell ref="G40:J40"/>
    <mergeCell ref="A4:D4"/>
    <mergeCell ref="E4:G4"/>
    <mergeCell ref="H4:N4"/>
  </mergeCells>
  <phoneticPr fontId="18" type="noConversion"/>
  <conditionalFormatting sqref="D50:D51">
    <cfRule type="expression" dxfId="342" priority="23" stopIfTrue="1">
      <formula>OR($C50=$B$68,$C50=$B$69,$C50=$B$70)</formula>
    </cfRule>
    <cfRule type="expression" dxfId="341" priority="24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340" priority="25" stopIfTrue="1">
      <formula>AND($H$2="רן",$N$2="יחזקאל")</formula>
    </cfRule>
  </conditionalFormatting>
  <conditionalFormatting sqref="W6:W36">
    <cfRule type="cellIs" dxfId="339" priority="70" stopIfTrue="1" operator="equal">
      <formula>$B$60</formula>
    </cfRule>
  </conditionalFormatting>
  <conditionalFormatting sqref="T6:V36 G6:R36 A6:C36">
    <cfRule type="expression" dxfId="338" priority="75" stopIfTrue="1">
      <formula>WEEKDAY($B6)&gt;=6</formula>
    </cfRule>
  </conditionalFormatting>
  <conditionalFormatting sqref="D6:D36">
    <cfRule type="expression" dxfId="337" priority="76" stopIfTrue="1">
      <formula>WEEKDAY($B6)&gt;=6</formula>
    </cfRule>
    <cfRule type="expression" dxfId="336" priority="77" stopIfTrue="1">
      <formula>OR($A6=$B$70,$A6=$B$71)</formula>
    </cfRule>
  </conditionalFormatting>
  <conditionalFormatting sqref="E6">
    <cfRule type="expression" dxfId="335" priority="13" stopIfTrue="1">
      <formula>AND(SUM(H6:N6)&lt;G6, AND($C6&lt;&gt;$B$68,$C6&lt;&gt;$B$69,$C6&lt;&gt;$B$70))</formula>
    </cfRule>
    <cfRule type="expression" dxfId="334" priority="14" stopIfTrue="1">
      <formula>SUM(H6:N6)&gt;G6+0.0001</formula>
    </cfRule>
    <cfRule type="expression" dxfId="333" priority="15" stopIfTrue="1">
      <formula>WEEKDAY($B6)&gt;=6</formula>
    </cfRule>
  </conditionalFormatting>
  <conditionalFormatting sqref="F6">
    <cfRule type="expression" dxfId="332" priority="16" stopIfTrue="1">
      <formula>AND(SUM(H6:N6)&lt;G6, AND($C6&lt;&gt;$B$68,$C6&lt;&gt;$B$69,$C6&lt;&gt;$B$70))</formula>
    </cfRule>
    <cfRule type="expression" dxfId="331" priority="17" stopIfTrue="1">
      <formula>SUM(H6:N6)&gt;G6+0.0001</formula>
    </cfRule>
    <cfRule type="expression" dxfId="330" priority="18" stopIfTrue="1">
      <formula>WEEKDAY($B6)&gt;=6</formula>
    </cfRule>
  </conditionalFormatting>
  <conditionalFormatting sqref="E7:E36">
    <cfRule type="expression" dxfId="329" priority="7" stopIfTrue="1">
      <formula>AND(SUM(H7:N7)&lt;G7, AND($C7&lt;&gt;$B$68,$C7&lt;&gt;$B$69,$C7&lt;&gt;$B$70))</formula>
    </cfRule>
    <cfRule type="expression" dxfId="328" priority="8" stopIfTrue="1">
      <formula>SUM(H7:N7)&gt;G7+0.0001</formula>
    </cfRule>
    <cfRule type="expression" dxfId="327" priority="9" stopIfTrue="1">
      <formula>WEEKDAY($B7)&gt;=6</formula>
    </cfRule>
  </conditionalFormatting>
  <conditionalFormatting sqref="F7:F36">
    <cfRule type="expression" dxfId="326" priority="10" stopIfTrue="1">
      <formula>AND(SUM(H7:N7)&lt;G7, AND($C7&lt;&gt;$B$68,$C7&lt;&gt;$B$69,$C7&lt;&gt;$B$70))</formula>
    </cfRule>
    <cfRule type="expression" dxfId="325" priority="11" stopIfTrue="1">
      <formula>SUM(H7:N7)&gt;G7+0.0001</formula>
    </cfRule>
    <cfRule type="expression" dxfId="324" priority="12" stopIfTrue="1">
      <formula>WEEKDAY($B7)&gt;=6</formula>
    </cfRule>
  </conditionalFormatting>
  <conditionalFormatting sqref="S6">
    <cfRule type="expression" dxfId="323" priority="4" stopIfTrue="1">
      <formula>SUM(H6:N6)&lt;G6</formula>
    </cfRule>
    <cfRule type="expression" dxfId="322" priority="5" stopIfTrue="1">
      <formula>SUM(H6:N6)&gt;G6+0.00001</formula>
    </cfRule>
    <cfRule type="expression" dxfId="321" priority="6" stopIfTrue="1">
      <formula>WEEKDAY($B6)&gt;=6</formula>
    </cfRule>
  </conditionalFormatting>
  <conditionalFormatting sqref="S7:S36">
    <cfRule type="expression" dxfId="320" priority="1" stopIfTrue="1">
      <formula>SUM(H7:N7)&lt;G7</formula>
    </cfRule>
    <cfRule type="expression" dxfId="319" priority="2" stopIfTrue="1">
      <formula>SUM(H7:N7)&gt;G7+0.00001</formula>
    </cfRule>
    <cfRule type="expression" dxfId="318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2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2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2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25" orientation="landscape" r:id="rId1"/>
  <headerFooter>
    <oddHeader>&amp;L&amp;A&amp;C&amp;F&amp;R&amp;T
&amp;D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AW161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I5" sqref="I5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DATE(D58,4,1)</f>
        <v>43191</v>
      </c>
      <c r="C2" s="64" t="s">
        <v>38</v>
      </c>
      <c r="D2" s="63"/>
      <c r="E2" s="1"/>
      <c r="F2" s="99" t="s">
        <v>29</v>
      </c>
      <c r="G2" s="99"/>
      <c r="H2" s="100" t="str">
        <f>IF('3.18'!H2:I2&lt;&gt;"",'3.18'!H2:I2,"")</f>
        <v/>
      </c>
      <c r="I2" s="100"/>
      <c r="J2" s="71"/>
      <c r="L2" s="99" t="s">
        <v>53</v>
      </c>
      <c r="M2" s="99"/>
      <c r="N2" s="100" t="str">
        <f>IF('3.18'!N2:O2&lt;&gt;"",'3.18'!N2:O2,"")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43191</v>
      </c>
      <c r="C6" s="45" t="str">
        <f t="shared" ref="C6:C35" si="0">TEXT(B6,"ddd")</f>
        <v>Sun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5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5" si="2">B6+1</f>
        <v>43192</v>
      </c>
      <c r="C7" s="45" t="str">
        <f t="shared" si="0"/>
        <v>Mon</v>
      </c>
      <c r="D7" s="90">
        <f t="shared" ref="D7:D35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5" si="4">IF(((TEXT($B$2,"mm"))-(TEXT(B7,"mm"))=0),IF(G7&gt;=SUM(H7:N7),G7-SUM(H7:N7)+0.000001,SUM(H7:N7)-G7-0.000001),0)+0.0001</f>
        <v>1.01E-4</v>
      </c>
      <c r="T7" s="40">
        <f t="shared" ref="T7:T35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5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43193</v>
      </c>
      <c r="C8" s="45" t="str">
        <f t="shared" si="0"/>
        <v>Tue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43194</v>
      </c>
      <c r="C9" s="45" t="str">
        <f t="shared" si="0"/>
        <v>Wed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43195</v>
      </c>
      <c r="C10" s="45" t="str">
        <f t="shared" si="0"/>
        <v>Thu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43196</v>
      </c>
      <c r="C11" s="45" t="str">
        <f t="shared" si="0"/>
        <v>Fri</v>
      </c>
      <c r="D11" s="90">
        <f t="shared" si="3"/>
        <v>0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43197</v>
      </c>
      <c r="C12" s="45" t="str">
        <f t="shared" si="0"/>
        <v>Sat</v>
      </c>
      <c r="D12" s="90">
        <f t="shared" si="3"/>
        <v>0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43198</v>
      </c>
      <c r="C13" s="45" t="str">
        <f t="shared" si="0"/>
        <v>Sun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43199</v>
      </c>
      <c r="C14" s="45" t="str">
        <f t="shared" si="0"/>
        <v>Mon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43200</v>
      </c>
      <c r="C15" s="45" t="str">
        <f t="shared" si="0"/>
        <v>Tue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43201</v>
      </c>
      <c r="C16" s="45" t="str">
        <f t="shared" si="0"/>
        <v>Wed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43202</v>
      </c>
      <c r="C17" s="45" t="str">
        <f t="shared" si="0"/>
        <v>Thu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43203</v>
      </c>
      <c r="C18" s="45" t="str">
        <f t="shared" si="0"/>
        <v>Fri</v>
      </c>
      <c r="D18" s="90">
        <f t="shared" si="3"/>
        <v>0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43204</v>
      </c>
      <c r="C19" s="45" t="str">
        <f t="shared" si="0"/>
        <v>Sat</v>
      </c>
      <c r="D19" s="90">
        <f t="shared" si="3"/>
        <v>0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43205</v>
      </c>
      <c r="C20" s="45" t="str">
        <f t="shared" si="0"/>
        <v>Sun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43206</v>
      </c>
      <c r="C21" s="45" t="str">
        <f t="shared" si="0"/>
        <v>Mon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43207</v>
      </c>
      <c r="C22" s="45" t="str">
        <f t="shared" si="0"/>
        <v>Tue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43208</v>
      </c>
      <c r="C23" s="45" t="str">
        <f t="shared" si="0"/>
        <v>Wed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43209</v>
      </c>
      <c r="C24" s="45" t="str">
        <f t="shared" si="0"/>
        <v>Thu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43210</v>
      </c>
      <c r="C25" s="45" t="str">
        <f t="shared" si="0"/>
        <v>Fri</v>
      </c>
      <c r="D25" s="90">
        <f t="shared" si="3"/>
        <v>0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43211</v>
      </c>
      <c r="C26" s="45" t="str">
        <f t="shared" si="0"/>
        <v>Sat</v>
      </c>
      <c r="D26" s="90">
        <f t="shared" si="3"/>
        <v>0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43212</v>
      </c>
      <c r="C27" s="45" t="str">
        <f t="shared" si="0"/>
        <v>Sun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43213</v>
      </c>
      <c r="C28" s="45" t="str">
        <f t="shared" si="0"/>
        <v>Mon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43214</v>
      </c>
      <c r="C29" s="45" t="str">
        <f t="shared" si="0"/>
        <v>Tue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43215</v>
      </c>
      <c r="C30" s="45" t="str">
        <f t="shared" si="0"/>
        <v>Wed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43216</v>
      </c>
      <c r="C31" s="45" t="str">
        <f t="shared" si="0"/>
        <v>Thu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43217</v>
      </c>
      <c r="C32" s="45" t="str">
        <f t="shared" si="0"/>
        <v>Fri</v>
      </c>
      <c r="D32" s="90">
        <f t="shared" si="3"/>
        <v>0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43218</v>
      </c>
      <c r="C33" s="45" t="str">
        <f t="shared" si="0"/>
        <v>Sat</v>
      </c>
      <c r="D33" s="90">
        <f t="shared" si="3"/>
        <v>0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43219</v>
      </c>
      <c r="C34" s="45" t="str">
        <f t="shared" si="0"/>
        <v>Sun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 t="shared" si="5"/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thickBot="1" x14ac:dyDescent="0.35">
      <c r="A35" s="6"/>
      <c r="B35" s="44">
        <f t="shared" si="2"/>
        <v>43220</v>
      </c>
      <c r="C35" s="45" t="str">
        <f t="shared" si="0"/>
        <v>Mon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26" customFormat="1" ht="24.75" customHeight="1" thickBot="1" x14ac:dyDescent="0.35">
      <c r="A36" s="18"/>
      <c r="B36" s="19"/>
      <c r="C36" s="20"/>
      <c r="D36" s="21">
        <f>SUM(D6:D35)</f>
        <v>7.7916666666666687</v>
      </c>
      <c r="E36" s="38"/>
      <c r="F36" s="38"/>
      <c r="G36" s="23">
        <f t="shared" ref="G36:R36" si="8">SUM(G6:G35)</f>
        <v>0</v>
      </c>
      <c r="H36" s="92">
        <f t="shared" si="8"/>
        <v>0</v>
      </c>
      <c r="I36" s="23">
        <f t="shared" si="8"/>
        <v>0</v>
      </c>
      <c r="J36" s="23">
        <f t="shared" si="8"/>
        <v>0</v>
      </c>
      <c r="K36" s="23">
        <f t="shared" si="8"/>
        <v>0</v>
      </c>
      <c r="L36" s="23">
        <f t="shared" si="8"/>
        <v>0</v>
      </c>
      <c r="M36" s="23">
        <f t="shared" si="8"/>
        <v>0</v>
      </c>
      <c r="N36" s="21">
        <f t="shared" si="8"/>
        <v>0</v>
      </c>
      <c r="O36" s="24">
        <f t="shared" si="8"/>
        <v>0</v>
      </c>
      <c r="P36" s="23">
        <f t="shared" si="8"/>
        <v>0</v>
      </c>
      <c r="Q36" s="23">
        <f t="shared" si="8"/>
        <v>0</v>
      </c>
      <c r="R36" s="22">
        <f t="shared" si="8"/>
        <v>0</v>
      </c>
      <c r="S36" s="73"/>
      <c r="T36" s="21">
        <f>T35</f>
        <v>0</v>
      </c>
      <c r="U36" s="25">
        <f>SUM(U6:U35)</f>
        <v>0</v>
      </c>
      <c r="V36" s="25">
        <f>COUNTA(V6:V35)</f>
        <v>0</v>
      </c>
    </row>
    <row r="37" spans="1:27" s="26" customFormat="1" ht="24.75" customHeight="1" thickBot="1" x14ac:dyDescent="0.45">
      <c r="A37" s="106" t="s">
        <v>50</v>
      </c>
      <c r="B37" s="107"/>
      <c r="C37" s="107"/>
      <c r="D37" s="107"/>
      <c r="E37" s="107"/>
      <c r="F37" s="108"/>
      <c r="G37" s="81"/>
      <c r="H37" s="91">
        <f>H36/(MAX(D36,T36))</f>
        <v>0</v>
      </c>
      <c r="I37" s="91">
        <f>I36/(MAX(D36,T36))</f>
        <v>0</v>
      </c>
      <c r="J37" s="91">
        <f>J36/(MAX(D36,T36))</f>
        <v>0</v>
      </c>
      <c r="K37" s="91">
        <f>K36/(MAX(D36,T36))</f>
        <v>0</v>
      </c>
      <c r="L37" s="91">
        <f>L36/(MAX(D36,T36))</f>
        <v>0</v>
      </c>
      <c r="M37" s="91">
        <f>M36/(MAX(D36,T36))</f>
        <v>0</v>
      </c>
      <c r="N37" s="91">
        <f>N36/(MAX(D36,T36))</f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7" s="26" customFormat="1" ht="24.75" customHeight="1" thickBot="1" x14ac:dyDescent="0.45">
      <c r="A38" s="82" t="s">
        <v>52</v>
      </c>
      <c r="B38" s="86"/>
      <c r="C38" s="82"/>
      <c r="D38" s="82"/>
      <c r="E38" s="82"/>
      <c r="F38" s="87">
        <f>(MAX(D36,T36))</f>
        <v>7.7916666666666687</v>
      </c>
      <c r="G38" s="83"/>
      <c r="H38" s="84"/>
      <c r="I38" s="84"/>
      <c r="J38" s="84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7" customFormat="1" ht="29.25" customHeight="1" thickBot="1" x14ac:dyDescent="0.45">
      <c r="G39" s="109" t="str">
        <f>IF(G36=(H36+I36+J36+K36+L36+M36+N36),"בדיקה: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39" s="110"/>
      <c r="I39" s="110"/>
      <c r="J39" s="111"/>
      <c r="K39" s="84"/>
      <c r="L39" s="85"/>
      <c r="S39" s="112" t="s">
        <v>34</v>
      </c>
      <c r="T39" s="113"/>
      <c r="U39" s="114"/>
      <c r="V39" s="66">
        <f>IF(U36=0,0,V36/U36)</f>
        <v>0</v>
      </c>
      <c r="X39" s="28"/>
    </row>
    <row r="40" spans="1:27" s="29" customFormat="1" ht="21.25" customHeight="1" thickTop="1" x14ac:dyDescent="0.35">
      <c r="A40" s="29" t="s">
        <v>55</v>
      </c>
      <c r="C40" s="30"/>
      <c r="D40" s="30"/>
    </row>
    <row r="41" spans="1:27" s="3" customFormat="1" x14ac:dyDescent="0.25">
      <c r="A41" s="9"/>
      <c r="B41" s="9"/>
      <c r="C41" s="31"/>
      <c r="D41" s="31"/>
      <c r="Y41" s="2"/>
      <c r="Z41" s="2"/>
      <c r="AA41" s="2"/>
    </row>
    <row r="42" spans="1:27" s="3" customFormat="1" ht="21.25" customHeight="1" thickBot="1" x14ac:dyDescent="0.4">
      <c r="A42" s="68" t="s">
        <v>29</v>
      </c>
      <c r="B42" s="32"/>
      <c r="C42" s="100"/>
      <c r="D42" s="100"/>
      <c r="E42" s="100"/>
      <c r="F42" s="101" t="s">
        <v>43</v>
      </c>
      <c r="G42" s="102"/>
      <c r="H42" s="102"/>
      <c r="I42" s="100"/>
      <c r="J42" s="100"/>
      <c r="K42" s="100"/>
      <c r="L42" s="100"/>
      <c r="M42" s="32"/>
      <c r="W42" s="2"/>
      <c r="X42" s="2"/>
      <c r="Y42" s="2"/>
    </row>
    <row r="43" spans="1:27" s="3" customFormat="1" ht="21.25" customHeight="1" thickBot="1" x14ac:dyDescent="0.4">
      <c r="A43" s="68" t="s">
        <v>41</v>
      </c>
      <c r="B43" s="32"/>
      <c r="C43" s="100"/>
      <c r="D43" s="100"/>
      <c r="E43" s="100"/>
      <c r="F43" s="101" t="s">
        <v>42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/>
      <c r="B44" s="32" t="s">
        <v>30</v>
      </c>
      <c r="C44" s="100"/>
      <c r="D44" s="100"/>
      <c r="E44" s="100"/>
      <c r="F44" s="70"/>
      <c r="G44" s="69"/>
      <c r="H44" s="32" t="s">
        <v>30</v>
      </c>
      <c r="I44" s="100"/>
      <c r="J44" s="100"/>
      <c r="K44" s="100"/>
      <c r="L44" s="100"/>
      <c r="M44" s="32"/>
      <c r="N44" s="32"/>
      <c r="O44" s="71"/>
      <c r="P44" s="71"/>
      <c r="Q44" s="71"/>
      <c r="W44" s="2"/>
      <c r="X44" s="2"/>
      <c r="Y44" s="2"/>
    </row>
    <row r="45" spans="1:27" s="3" customFormat="1" x14ac:dyDescent="0.25">
      <c r="A45" s="9"/>
      <c r="B45" s="9"/>
      <c r="C45" s="31"/>
      <c r="D45" s="31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  <row r="140" spans="2:15" x14ac:dyDescent="0.25">
      <c r="B140" s="35"/>
    </row>
    <row r="141" spans="2:15" x14ac:dyDescent="0.25">
      <c r="B141" s="35"/>
    </row>
    <row r="142" spans="2:15" x14ac:dyDescent="0.25">
      <c r="B142" s="35"/>
    </row>
    <row r="143" spans="2:15" x14ac:dyDescent="0.25">
      <c r="B143" s="35"/>
    </row>
    <row r="144" spans="2:15" x14ac:dyDescent="0.25">
      <c r="B144" s="35"/>
    </row>
    <row r="145" spans="2:2" x14ac:dyDescent="0.25">
      <c r="B145" s="35"/>
    </row>
    <row r="146" spans="2:2" x14ac:dyDescent="0.25">
      <c r="B146" s="35"/>
    </row>
    <row r="147" spans="2:2" x14ac:dyDescent="0.25">
      <c r="B147" s="35"/>
    </row>
    <row r="148" spans="2:2" x14ac:dyDescent="0.25">
      <c r="B148" s="35"/>
    </row>
    <row r="149" spans="2:2" x14ac:dyDescent="0.25">
      <c r="B149" s="35"/>
    </row>
    <row r="150" spans="2:2" x14ac:dyDescent="0.25">
      <c r="B150" s="35"/>
    </row>
    <row r="151" spans="2:2" x14ac:dyDescent="0.25">
      <c r="B151" s="35"/>
    </row>
    <row r="152" spans="2:2" x14ac:dyDescent="0.25">
      <c r="B152" s="35"/>
    </row>
    <row r="153" spans="2:2" x14ac:dyDescent="0.25">
      <c r="B153" s="35"/>
    </row>
    <row r="154" spans="2:2" x14ac:dyDescent="0.25">
      <c r="B154" s="35"/>
    </row>
    <row r="155" spans="2:2" x14ac:dyDescent="0.25">
      <c r="B155" s="35"/>
    </row>
    <row r="156" spans="2:2" x14ac:dyDescent="0.25">
      <c r="B156" s="35"/>
    </row>
    <row r="157" spans="2:2" x14ac:dyDescent="0.25">
      <c r="B157" s="35"/>
    </row>
    <row r="158" spans="2:2" x14ac:dyDescent="0.25">
      <c r="B158" s="35"/>
    </row>
    <row r="159" spans="2:2" x14ac:dyDescent="0.25">
      <c r="B159" s="35"/>
    </row>
    <row r="160" spans="2:2" x14ac:dyDescent="0.25">
      <c r="B160" s="35"/>
    </row>
    <row r="161" spans="2:2" x14ac:dyDescent="0.25">
      <c r="B161" s="35"/>
    </row>
  </sheetData>
  <sheetProtection password="CAD0" sheet="1" objects="1" scenarios="1"/>
  <mergeCells count="26">
    <mergeCell ref="S39:U39"/>
    <mergeCell ref="A51:C51"/>
    <mergeCell ref="Q2:R2"/>
    <mergeCell ref="S2:T2"/>
    <mergeCell ref="F43:H43"/>
    <mergeCell ref="F2:G2"/>
    <mergeCell ref="H2:I2"/>
    <mergeCell ref="L2:M2"/>
    <mergeCell ref="C42:E42"/>
    <mergeCell ref="F42:H42"/>
    <mergeCell ref="I42:L42"/>
    <mergeCell ref="A37:F37"/>
    <mergeCell ref="G39:J39"/>
    <mergeCell ref="C43:E43"/>
    <mergeCell ref="I43:L43"/>
    <mergeCell ref="N2:O2"/>
    <mergeCell ref="A50:C50"/>
    <mergeCell ref="A48:C48"/>
    <mergeCell ref="A49:C49"/>
    <mergeCell ref="E49:H49"/>
    <mergeCell ref="O4:R4"/>
    <mergeCell ref="A4:D4"/>
    <mergeCell ref="E4:G4"/>
    <mergeCell ref="H4:N4"/>
    <mergeCell ref="C44:E44"/>
    <mergeCell ref="I44:L44"/>
  </mergeCells>
  <phoneticPr fontId="18" type="noConversion"/>
  <conditionalFormatting sqref="D50:D51">
    <cfRule type="expression" dxfId="317" priority="22" stopIfTrue="1">
      <formula>OR($C50=$B$68,$C50=$B$69,$C50=$B$70)</formula>
    </cfRule>
    <cfRule type="expression" dxfId="316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315" priority="24" stopIfTrue="1">
      <formula>AND($H$2="רן",$N$2="יחזקאל")</formula>
    </cfRule>
  </conditionalFormatting>
  <conditionalFormatting sqref="W6:W35">
    <cfRule type="cellIs" dxfId="314" priority="106" stopIfTrue="1" operator="equal">
      <formula>$B$60</formula>
    </cfRule>
  </conditionalFormatting>
  <conditionalFormatting sqref="T6:V35 G6:R35 A6:C35">
    <cfRule type="expression" dxfId="313" priority="111" stopIfTrue="1">
      <formula>WEEKDAY($B6)&gt;=6</formula>
    </cfRule>
  </conditionalFormatting>
  <conditionalFormatting sqref="D6:D35">
    <cfRule type="expression" dxfId="312" priority="112" stopIfTrue="1">
      <formula>WEEKDAY($B6)&gt;=6</formula>
    </cfRule>
    <cfRule type="expression" dxfId="311" priority="113" stopIfTrue="1">
      <formula>OR($A6=$B$70,$A6=$B$71)</formula>
    </cfRule>
  </conditionalFormatting>
  <conditionalFormatting sqref="E6">
    <cfRule type="expression" dxfId="310" priority="13" stopIfTrue="1">
      <formula>AND(SUM(H6:N6)&lt;G6, AND($C6&lt;&gt;$B$68,$C6&lt;&gt;$B$69,$C6&lt;&gt;$B$70))</formula>
    </cfRule>
    <cfRule type="expression" dxfId="309" priority="14" stopIfTrue="1">
      <formula>SUM(H6:N6)&gt;G6+0.0001</formula>
    </cfRule>
    <cfRule type="expression" dxfId="308" priority="15" stopIfTrue="1">
      <formula>WEEKDAY($B6)&gt;=6</formula>
    </cfRule>
  </conditionalFormatting>
  <conditionalFormatting sqref="F6">
    <cfRule type="expression" dxfId="307" priority="16" stopIfTrue="1">
      <formula>AND(SUM(H6:N6)&lt;G6, AND($C6&lt;&gt;$B$68,$C6&lt;&gt;$B$69,$C6&lt;&gt;$B$70))</formula>
    </cfRule>
    <cfRule type="expression" dxfId="306" priority="17" stopIfTrue="1">
      <formula>SUM(H6:N6)&gt;G6+0.0001</formula>
    </cfRule>
    <cfRule type="expression" dxfId="305" priority="18" stopIfTrue="1">
      <formula>WEEKDAY($B6)&gt;=6</formula>
    </cfRule>
  </conditionalFormatting>
  <conditionalFormatting sqref="E7:E35">
    <cfRule type="expression" dxfId="304" priority="7" stopIfTrue="1">
      <formula>AND(SUM(H7:N7)&lt;G7, AND($C7&lt;&gt;$B$68,$C7&lt;&gt;$B$69,$C7&lt;&gt;$B$70))</formula>
    </cfRule>
    <cfRule type="expression" dxfId="303" priority="8" stopIfTrue="1">
      <formula>SUM(H7:N7)&gt;G7+0.0001</formula>
    </cfRule>
    <cfRule type="expression" dxfId="302" priority="9" stopIfTrue="1">
      <formula>WEEKDAY($B7)&gt;=6</formula>
    </cfRule>
  </conditionalFormatting>
  <conditionalFormatting sqref="F7:F35">
    <cfRule type="expression" dxfId="301" priority="10" stopIfTrue="1">
      <formula>AND(SUM(H7:N7)&lt;G7, AND($C7&lt;&gt;$B$68,$C7&lt;&gt;$B$69,$C7&lt;&gt;$B$70))</formula>
    </cfRule>
    <cfRule type="expression" dxfId="300" priority="11" stopIfTrue="1">
      <formula>SUM(H7:N7)&gt;G7+0.0001</formula>
    </cfRule>
    <cfRule type="expression" dxfId="299" priority="12" stopIfTrue="1">
      <formula>WEEKDAY($B7)&gt;=6</formula>
    </cfRule>
  </conditionalFormatting>
  <conditionalFormatting sqref="S6">
    <cfRule type="expression" dxfId="298" priority="4" stopIfTrue="1">
      <formula>SUM(H6:N6)&lt;G6</formula>
    </cfRule>
    <cfRule type="expression" dxfId="297" priority="5" stopIfTrue="1">
      <formula>SUM(H6:N6)&gt;G6+0.00001</formula>
    </cfRule>
    <cfRule type="expression" dxfId="296" priority="6" stopIfTrue="1">
      <formula>WEEKDAY($B6)&gt;=6</formula>
    </cfRule>
  </conditionalFormatting>
  <conditionalFormatting sqref="S7:S35">
    <cfRule type="expression" dxfId="295" priority="1" stopIfTrue="1">
      <formula>SUM(H7:N7)&lt;G7</formula>
    </cfRule>
    <cfRule type="expression" dxfId="294" priority="2" stopIfTrue="1">
      <formula>SUM(H7:N7)&gt;G7+0.00001</formula>
    </cfRule>
    <cfRule type="expression" dxfId="293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H6:R35 E6:F35" xr:uid="{00000000-0002-0000-03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5" xr:uid="{00000000-0002-0000-03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5" xr:uid="{00000000-0002-0000-03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W158"/>
  <sheetViews>
    <sheetView showGridLines="0" rightToLeft="1" zoomScale="80" zoomScaleNormal="80" workbookViewId="0">
      <pane xSplit="7" ySplit="5" topLeftCell="H15" activePane="bottomRight" state="frozen"/>
      <selection pane="topRight" activeCell="H1" sqref="H1"/>
      <selection pane="bottomLeft" activeCell="A6" sqref="A6"/>
      <selection pane="bottomRight" activeCell="J20" sqref="J20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DATE(D58,5,1)</f>
        <v>43221</v>
      </c>
      <c r="C2" s="64" t="s">
        <v>38</v>
      </c>
      <c r="D2" s="63"/>
      <c r="E2" s="1"/>
      <c r="F2" s="99" t="s">
        <v>29</v>
      </c>
      <c r="G2" s="99"/>
      <c r="H2" s="100" t="str">
        <f>IF('4.18'!H2:I2&lt;&gt;"",'4.18'!H2:I2,"")</f>
        <v/>
      </c>
      <c r="I2" s="100"/>
      <c r="J2" s="71"/>
      <c r="L2" s="99" t="s">
        <v>53</v>
      </c>
      <c r="M2" s="99"/>
      <c r="N2" s="100" t="str">
        <f>IF('4.18'!N2:O2&lt;&gt;"",'4.18'!N2:O2,"")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43221</v>
      </c>
      <c r="C6" s="45" t="str">
        <f t="shared" ref="C6:C36" si="0">TEXT(B6,"ddd")</f>
        <v>Tue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43222</v>
      </c>
      <c r="C7" s="45" t="str">
        <f t="shared" si="0"/>
        <v>Wed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43223</v>
      </c>
      <c r="C8" s="45" t="str">
        <f t="shared" si="0"/>
        <v>Thu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43224</v>
      </c>
      <c r="C9" s="45" t="str">
        <f t="shared" si="0"/>
        <v>Fri</v>
      </c>
      <c r="D9" s="90">
        <f t="shared" si="3"/>
        <v>0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43225</v>
      </c>
      <c r="C10" s="45" t="str">
        <f t="shared" si="0"/>
        <v>Sat</v>
      </c>
      <c r="D10" s="90">
        <f t="shared" si="3"/>
        <v>0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43226</v>
      </c>
      <c r="C11" s="45" t="str">
        <f t="shared" si="0"/>
        <v>Sun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43227</v>
      </c>
      <c r="C12" s="45" t="str">
        <f t="shared" si="0"/>
        <v>Mon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43228</v>
      </c>
      <c r="C13" s="45" t="str">
        <f t="shared" si="0"/>
        <v>Tue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43229</v>
      </c>
      <c r="C14" s="45" t="str">
        <f t="shared" si="0"/>
        <v>Wed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43230</v>
      </c>
      <c r="C15" s="45" t="str">
        <f t="shared" si="0"/>
        <v>Thu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43231</v>
      </c>
      <c r="C16" s="45" t="str">
        <f t="shared" si="0"/>
        <v>Fri</v>
      </c>
      <c r="D16" s="90">
        <f t="shared" si="3"/>
        <v>0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43232</v>
      </c>
      <c r="C17" s="45" t="str">
        <f t="shared" si="0"/>
        <v>Sat</v>
      </c>
      <c r="D17" s="90">
        <f t="shared" si="3"/>
        <v>0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43233</v>
      </c>
      <c r="C18" s="45" t="str">
        <f t="shared" si="0"/>
        <v>Sun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43234</v>
      </c>
      <c r="C19" s="45" t="str">
        <f t="shared" si="0"/>
        <v>Mon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43235</v>
      </c>
      <c r="C20" s="45" t="str">
        <f t="shared" si="0"/>
        <v>Tue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43236</v>
      </c>
      <c r="C21" s="45" t="str">
        <f t="shared" si="0"/>
        <v>Wed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43237</v>
      </c>
      <c r="C22" s="45" t="str">
        <f t="shared" si="0"/>
        <v>Thu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43238</v>
      </c>
      <c r="C23" s="45" t="str">
        <f t="shared" si="0"/>
        <v>Fri</v>
      </c>
      <c r="D23" s="90">
        <f t="shared" si="3"/>
        <v>0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43239</v>
      </c>
      <c r="C24" s="45" t="str">
        <f t="shared" si="0"/>
        <v>Sat</v>
      </c>
      <c r="D24" s="90">
        <f t="shared" si="3"/>
        <v>0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43240</v>
      </c>
      <c r="C25" s="45" t="str">
        <f t="shared" si="0"/>
        <v>Sun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43241</v>
      </c>
      <c r="C26" s="45" t="str">
        <f t="shared" si="0"/>
        <v>Mon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43242</v>
      </c>
      <c r="C27" s="45" t="str">
        <f t="shared" si="0"/>
        <v>Tue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43243</v>
      </c>
      <c r="C28" s="45" t="str">
        <f t="shared" si="0"/>
        <v>Wed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43244</v>
      </c>
      <c r="C29" s="45" t="str">
        <f t="shared" si="0"/>
        <v>Thu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43245</v>
      </c>
      <c r="C30" s="45" t="str">
        <f t="shared" si="0"/>
        <v>Fri</v>
      </c>
      <c r="D30" s="90">
        <f t="shared" si="3"/>
        <v>0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43246</v>
      </c>
      <c r="C31" s="45" t="str">
        <f t="shared" si="0"/>
        <v>Sat</v>
      </c>
      <c r="D31" s="90">
        <f t="shared" si="3"/>
        <v>0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43247</v>
      </c>
      <c r="C32" s="45" t="str">
        <f t="shared" si="0"/>
        <v>Sun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43248</v>
      </c>
      <c r="C33" s="45" t="str">
        <f t="shared" si="0"/>
        <v>Mon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43249</v>
      </c>
      <c r="C34" s="45" t="str">
        <f t="shared" si="0"/>
        <v>Tue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43250</v>
      </c>
      <c r="C35" s="45" t="str">
        <f t="shared" si="0"/>
        <v>Wed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43251</v>
      </c>
      <c r="C36" s="45" t="str">
        <f t="shared" si="0"/>
        <v>Thu</v>
      </c>
      <c r="D36" s="90">
        <f t="shared" si="3"/>
        <v>0.35416666666666669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8.1458333333333357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8.1458333333333357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1:15" s="93" customFormat="1" x14ac:dyDescent="0.25">
      <c r="B129" s="34">
        <v>41091</v>
      </c>
      <c r="C129" s="95"/>
      <c r="D129" s="95"/>
    </row>
    <row r="130" spans="1:15" s="93" customFormat="1" x14ac:dyDescent="0.25">
      <c r="B130" s="34">
        <v>41122</v>
      </c>
      <c r="C130" s="95"/>
      <c r="D130" s="95"/>
    </row>
    <row r="131" spans="1:15" s="93" customFormat="1" x14ac:dyDescent="0.25">
      <c r="B131" s="34">
        <v>41153</v>
      </c>
      <c r="C131" s="95"/>
      <c r="D131" s="95"/>
    </row>
    <row r="132" spans="1:15" s="93" customFormat="1" x14ac:dyDescent="0.25">
      <c r="B132" s="34">
        <v>41183</v>
      </c>
      <c r="C132" s="95"/>
      <c r="D132" s="95"/>
    </row>
    <row r="133" spans="1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1:15" s="35" customFormat="1" x14ac:dyDescent="0.25">
      <c r="B134" s="96">
        <v>41244</v>
      </c>
      <c r="C134" s="94"/>
      <c r="D134" s="94"/>
    </row>
    <row r="135" spans="1:15" s="35" customFormat="1" x14ac:dyDescent="0.25">
      <c r="C135" s="94"/>
      <c r="D135" s="94"/>
    </row>
    <row r="136" spans="1:15" x14ac:dyDescent="0.25">
      <c r="A136" s="35"/>
      <c r="B136" s="35"/>
      <c r="C136" s="94"/>
    </row>
    <row r="137" spans="1:15" x14ac:dyDescent="0.25">
      <c r="A137" s="35"/>
      <c r="B137" s="35"/>
      <c r="C137" s="94"/>
    </row>
    <row r="138" spans="1:15" x14ac:dyDescent="0.25">
      <c r="A138" s="35"/>
      <c r="B138" s="35"/>
      <c r="C138" s="94"/>
    </row>
    <row r="139" spans="1:15" x14ac:dyDescent="0.25">
      <c r="A139" s="35"/>
      <c r="B139" s="35"/>
      <c r="C139" s="94"/>
    </row>
    <row r="140" spans="1:15" x14ac:dyDescent="0.25">
      <c r="A140" s="35"/>
      <c r="B140" s="35"/>
      <c r="C140" s="94"/>
    </row>
    <row r="141" spans="1:15" x14ac:dyDescent="0.25">
      <c r="A141" s="35"/>
      <c r="B141" s="35"/>
      <c r="C141" s="94"/>
    </row>
    <row r="142" spans="1:15" x14ac:dyDescent="0.25">
      <c r="A142" s="35"/>
      <c r="B142" s="35"/>
      <c r="C142" s="94"/>
    </row>
    <row r="143" spans="1:15" x14ac:dyDescent="0.25">
      <c r="A143" s="35"/>
      <c r="B143" s="35"/>
      <c r="C143" s="94"/>
    </row>
    <row r="144" spans="1:15" x14ac:dyDescent="0.25">
      <c r="A144" s="35"/>
      <c r="B144" s="35"/>
      <c r="C144" s="94"/>
    </row>
    <row r="145" spans="1:3" x14ac:dyDescent="0.25">
      <c r="A145" s="35"/>
      <c r="B145" s="35"/>
      <c r="C145" s="94"/>
    </row>
    <row r="146" spans="1:3" x14ac:dyDescent="0.25">
      <c r="A146" s="35"/>
      <c r="B146" s="35"/>
      <c r="C146" s="94"/>
    </row>
    <row r="147" spans="1:3" x14ac:dyDescent="0.25">
      <c r="A147" s="35"/>
      <c r="B147" s="35"/>
      <c r="C147" s="94"/>
    </row>
    <row r="148" spans="1:3" x14ac:dyDescent="0.25">
      <c r="A148" s="35"/>
      <c r="B148" s="35"/>
      <c r="C148" s="94"/>
    </row>
    <row r="149" spans="1:3" x14ac:dyDescent="0.25">
      <c r="A149" s="35"/>
      <c r="B149" s="35"/>
      <c r="C149" s="94"/>
    </row>
    <row r="150" spans="1:3" x14ac:dyDescent="0.25">
      <c r="A150" s="35"/>
      <c r="B150" s="35"/>
      <c r="C150" s="94"/>
    </row>
    <row r="151" spans="1:3" x14ac:dyDescent="0.25">
      <c r="A151" s="35"/>
      <c r="B151" s="35"/>
      <c r="C151" s="94"/>
    </row>
    <row r="152" spans="1:3" x14ac:dyDescent="0.25">
      <c r="A152" s="35"/>
      <c r="B152" s="35"/>
      <c r="C152" s="94"/>
    </row>
    <row r="153" spans="1:3" x14ac:dyDescent="0.25">
      <c r="A153" s="35"/>
      <c r="B153" s="35"/>
      <c r="C153" s="94"/>
    </row>
    <row r="154" spans="1:3" x14ac:dyDescent="0.25">
      <c r="A154" s="35"/>
      <c r="B154" s="35"/>
      <c r="C154" s="94"/>
    </row>
    <row r="155" spans="1:3" x14ac:dyDescent="0.25">
      <c r="A155" s="35"/>
      <c r="B155" s="35"/>
      <c r="C155" s="94"/>
    </row>
    <row r="156" spans="1:3" x14ac:dyDescent="0.25">
      <c r="A156" s="35"/>
      <c r="B156" s="35"/>
      <c r="C156" s="94"/>
    </row>
    <row r="157" spans="1:3" x14ac:dyDescent="0.25">
      <c r="A157" s="35"/>
      <c r="B157" s="35"/>
      <c r="C157" s="94"/>
    </row>
    <row r="158" spans="1:3" x14ac:dyDescent="0.25">
      <c r="A158" s="35"/>
      <c r="B158" s="35"/>
      <c r="C158" s="94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292" priority="23" stopIfTrue="1">
      <formula>OR($C50=$B$68,$C50=$B$69,$C50=$B$70)</formula>
    </cfRule>
    <cfRule type="expression" dxfId="291" priority="24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90" priority="25" stopIfTrue="1">
      <formula>AND($H$2="רן",$N$2="יחזקאל")</formula>
    </cfRule>
  </conditionalFormatting>
  <conditionalFormatting sqref="W6:W36">
    <cfRule type="cellIs" dxfId="289" priority="70" stopIfTrue="1" operator="equal">
      <formula>$B$60</formula>
    </cfRule>
  </conditionalFormatting>
  <conditionalFormatting sqref="T6:V36 G6:R36 A6:C36">
    <cfRule type="expression" dxfId="288" priority="75" stopIfTrue="1">
      <formula>WEEKDAY($B6)&gt;=6</formula>
    </cfRule>
  </conditionalFormatting>
  <conditionalFormatting sqref="D6:D36">
    <cfRule type="expression" dxfId="287" priority="76" stopIfTrue="1">
      <formula>WEEKDAY($B6)&gt;=6</formula>
    </cfRule>
    <cfRule type="expression" dxfId="286" priority="77" stopIfTrue="1">
      <formula>OR($A6=$B$70,$A6=$B$71)</formula>
    </cfRule>
  </conditionalFormatting>
  <conditionalFormatting sqref="E6">
    <cfRule type="expression" dxfId="285" priority="13" stopIfTrue="1">
      <formula>AND(SUM(H6:N6)&lt;G6, AND($C6&lt;&gt;$B$68,$C6&lt;&gt;$B$69,$C6&lt;&gt;$B$70))</formula>
    </cfRule>
    <cfRule type="expression" dxfId="284" priority="14" stopIfTrue="1">
      <formula>SUM(H6:N6)&gt;G6+0.0001</formula>
    </cfRule>
    <cfRule type="expression" dxfId="283" priority="15" stopIfTrue="1">
      <formula>WEEKDAY($B6)&gt;=6</formula>
    </cfRule>
  </conditionalFormatting>
  <conditionalFormatting sqref="F6">
    <cfRule type="expression" dxfId="282" priority="16" stopIfTrue="1">
      <formula>AND(SUM(H6:N6)&lt;G6, AND($C6&lt;&gt;$B$68,$C6&lt;&gt;$B$69,$C6&lt;&gt;$B$70))</formula>
    </cfRule>
    <cfRule type="expression" dxfId="281" priority="17" stopIfTrue="1">
      <formula>SUM(H6:N6)&gt;G6+0.0001</formula>
    </cfRule>
    <cfRule type="expression" dxfId="280" priority="18" stopIfTrue="1">
      <formula>WEEKDAY($B6)&gt;=6</formula>
    </cfRule>
  </conditionalFormatting>
  <conditionalFormatting sqref="E7:E36">
    <cfRule type="expression" dxfId="279" priority="7" stopIfTrue="1">
      <formula>AND(SUM(H7:N7)&lt;G7, AND($C7&lt;&gt;$B$68,$C7&lt;&gt;$B$69,$C7&lt;&gt;$B$70))</formula>
    </cfRule>
    <cfRule type="expression" dxfId="278" priority="8" stopIfTrue="1">
      <formula>SUM(H7:N7)&gt;G7+0.0001</formula>
    </cfRule>
    <cfRule type="expression" dxfId="277" priority="9" stopIfTrue="1">
      <formula>WEEKDAY($B7)&gt;=6</formula>
    </cfRule>
  </conditionalFormatting>
  <conditionalFormatting sqref="F7:F36">
    <cfRule type="expression" dxfId="276" priority="10" stopIfTrue="1">
      <formula>AND(SUM(H7:N7)&lt;G7, AND($C7&lt;&gt;$B$68,$C7&lt;&gt;$B$69,$C7&lt;&gt;$B$70))</formula>
    </cfRule>
    <cfRule type="expression" dxfId="275" priority="11" stopIfTrue="1">
      <formula>SUM(H7:N7)&gt;G7+0.0001</formula>
    </cfRule>
    <cfRule type="expression" dxfId="274" priority="12" stopIfTrue="1">
      <formula>WEEKDAY($B7)&gt;=6</formula>
    </cfRule>
  </conditionalFormatting>
  <conditionalFormatting sqref="S6">
    <cfRule type="expression" dxfId="273" priority="4" stopIfTrue="1">
      <formula>SUM(H6:N6)&lt;G6</formula>
    </cfRule>
    <cfRule type="expression" dxfId="272" priority="5" stopIfTrue="1">
      <formula>SUM(H6:N6)&gt;G6+0.00001</formula>
    </cfRule>
    <cfRule type="expression" dxfId="271" priority="6" stopIfTrue="1">
      <formula>WEEKDAY($B6)&gt;=6</formula>
    </cfRule>
  </conditionalFormatting>
  <conditionalFormatting sqref="S7:S36">
    <cfRule type="expression" dxfId="270" priority="1" stopIfTrue="1">
      <formula>SUM(H7:N7)&lt;G7</formula>
    </cfRule>
    <cfRule type="expression" dxfId="269" priority="2" stopIfTrue="1">
      <formula>SUM(H7:N7)&gt;G7+0.00001</formula>
    </cfRule>
    <cfRule type="expression" dxfId="268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4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4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4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AW139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M25" sqref="M25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DATE(D58,6,1)</f>
        <v>43252</v>
      </c>
      <c r="C2" s="64" t="s">
        <v>38</v>
      </c>
      <c r="D2" s="63"/>
      <c r="E2" s="1"/>
      <c r="F2" s="99" t="s">
        <v>29</v>
      </c>
      <c r="G2" s="99"/>
      <c r="H2" s="100" t="str">
        <f>IF('5.18'!H2:I2&lt;&gt;"",'5.18'!H2:I2,"")</f>
        <v/>
      </c>
      <c r="I2" s="100"/>
      <c r="J2" s="71"/>
      <c r="L2" s="99" t="s">
        <v>53</v>
      </c>
      <c r="M2" s="99"/>
      <c r="N2" s="100" t="str">
        <f>IF('5.18'!N2:O2&lt;&gt;"",'5.18'!N2:O2,"")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43252</v>
      </c>
      <c r="C6" s="45" t="str">
        <f t="shared" ref="C6:C35" si="0">TEXT(B6,"ddd")</f>
        <v>Fri</v>
      </c>
      <c r="D6" s="90">
        <f>IF(WEEKDAY(B6)=6,0,(IF(WEEKDAY(B6)=7,0,(IF(A6=$B$70,$D$51,(IF(A6=$B$71,0,(IF(OR(WEEKDAY(B6)=1,WEEKDAY(B6)=2,WEEKDAY(B6)=3,WEEKDAY(B6)=4,WEEKDAY(B6)=5),$D$50)))))))))</f>
        <v>0</v>
      </c>
      <c r="E6" s="77"/>
      <c r="F6" s="77"/>
      <c r="G6" s="39">
        <f t="shared" ref="G6:G35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5" si="2">B6+1</f>
        <v>43253</v>
      </c>
      <c r="C7" s="45" t="str">
        <f t="shared" si="0"/>
        <v>Sat</v>
      </c>
      <c r="D7" s="90">
        <f t="shared" ref="D7:D35" si="3">IF(WEEKDAY(B7)=6,0,(IF(WEEKDAY(B7)=7,0,(IF(A7=$B$70,$D$51,(IF(A7=$B$71,0,(IF(OR(WEEKDAY(B7)=1,WEEKDAY(B7)=2,WEEKDAY(B7)=3,WEEKDAY(B7)=4,WEEKDAY(B7)=5),$D$50)))))))))</f>
        <v>0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5" si="4">IF(((TEXT($B$2,"mm"))-(TEXT(B7,"mm"))=0),IF(G7&gt;=SUM(H7:N7),G7-SUM(H7:N7)+0.000001,SUM(H7:N7)-G7-0.000001),0)+0.0001</f>
        <v>1.01E-4</v>
      </c>
      <c r="T7" s="40">
        <f t="shared" ref="T7:T35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5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43254</v>
      </c>
      <c r="C8" s="45" t="str">
        <f t="shared" si="0"/>
        <v>Sun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43255</v>
      </c>
      <c r="C9" s="45" t="str">
        <f t="shared" si="0"/>
        <v>Mon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43256</v>
      </c>
      <c r="C10" s="45" t="str">
        <f t="shared" si="0"/>
        <v>Tue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43257</v>
      </c>
      <c r="C11" s="45" t="str">
        <f t="shared" si="0"/>
        <v>Wed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43258</v>
      </c>
      <c r="C12" s="45" t="str">
        <f t="shared" si="0"/>
        <v>Thu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43259</v>
      </c>
      <c r="C13" s="45" t="str">
        <f t="shared" si="0"/>
        <v>Fri</v>
      </c>
      <c r="D13" s="90">
        <f t="shared" si="3"/>
        <v>0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43260</v>
      </c>
      <c r="C14" s="45" t="str">
        <f t="shared" si="0"/>
        <v>Sat</v>
      </c>
      <c r="D14" s="90">
        <f t="shared" si="3"/>
        <v>0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43261</v>
      </c>
      <c r="C15" s="45" t="str">
        <f t="shared" si="0"/>
        <v>Sun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43262</v>
      </c>
      <c r="C16" s="45" t="str">
        <f t="shared" si="0"/>
        <v>Mon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43263</v>
      </c>
      <c r="C17" s="45" t="str">
        <f t="shared" si="0"/>
        <v>Tue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43264</v>
      </c>
      <c r="C18" s="45" t="str">
        <f t="shared" si="0"/>
        <v>Wed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43265</v>
      </c>
      <c r="C19" s="45" t="str">
        <f t="shared" si="0"/>
        <v>Thu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43266</v>
      </c>
      <c r="C20" s="45" t="str">
        <f t="shared" si="0"/>
        <v>Fri</v>
      </c>
      <c r="D20" s="90">
        <f t="shared" si="3"/>
        <v>0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43267</v>
      </c>
      <c r="C21" s="45" t="str">
        <f t="shared" si="0"/>
        <v>Sat</v>
      </c>
      <c r="D21" s="90">
        <f t="shared" si="3"/>
        <v>0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43268</v>
      </c>
      <c r="C22" s="45" t="str">
        <f t="shared" si="0"/>
        <v>Sun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43269</v>
      </c>
      <c r="C23" s="45" t="str">
        <f t="shared" si="0"/>
        <v>Mon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43270</v>
      </c>
      <c r="C24" s="45" t="str">
        <f t="shared" si="0"/>
        <v>Tue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43271</v>
      </c>
      <c r="C25" s="45" t="str">
        <f t="shared" si="0"/>
        <v>Wed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43272</v>
      </c>
      <c r="C26" s="45" t="str">
        <f t="shared" si="0"/>
        <v>Thu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43273</v>
      </c>
      <c r="C27" s="45" t="str">
        <f t="shared" si="0"/>
        <v>Fri</v>
      </c>
      <c r="D27" s="90">
        <f t="shared" si="3"/>
        <v>0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43274</v>
      </c>
      <c r="C28" s="45" t="str">
        <f t="shared" si="0"/>
        <v>Sat</v>
      </c>
      <c r="D28" s="90">
        <f t="shared" si="3"/>
        <v>0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43275</v>
      </c>
      <c r="C29" s="45" t="str">
        <f t="shared" si="0"/>
        <v>Sun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43276</v>
      </c>
      <c r="C30" s="45" t="str">
        <f t="shared" si="0"/>
        <v>Mon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43277</v>
      </c>
      <c r="C31" s="45" t="str">
        <f t="shared" si="0"/>
        <v>Tue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43278</v>
      </c>
      <c r="C32" s="45" t="str">
        <f t="shared" si="0"/>
        <v>Wed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43279</v>
      </c>
      <c r="C33" s="45" t="str">
        <f t="shared" si="0"/>
        <v>Thu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43280</v>
      </c>
      <c r="C34" s="45" t="str">
        <f t="shared" si="0"/>
        <v>Fri</v>
      </c>
      <c r="D34" s="90">
        <f t="shared" si="3"/>
        <v>0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thickBot="1" x14ac:dyDescent="0.35">
      <c r="A35" s="6"/>
      <c r="B35" s="44">
        <f t="shared" si="2"/>
        <v>43281</v>
      </c>
      <c r="C35" s="45" t="str">
        <f t="shared" si="0"/>
        <v>Sat</v>
      </c>
      <c r="D35" s="90">
        <f t="shared" si="3"/>
        <v>0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26" customFormat="1" ht="24.75" customHeight="1" thickBot="1" x14ac:dyDescent="0.35">
      <c r="A36" s="18"/>
      <c r="B36" s="19"/>
      <c r="C36" s="20"/>
      <c r="D36" s="21">
        <f>SUM(D6:D35)</f>
        <v>7.0833333333333348</v>
      </c>
      <c r="E36" s="38"/>
      <c r="F36" s="38"/>
      <c r="G36" s="23">
        <f t="shared" ref="G36:R36" si="8">SUM(G6:G35)</f>
        <v>0</v>
      </c>
      <c r="H36" s="92">
        <f t="shared" si="8"/>
        <v>0</v>
      </c>
      <c r="I36" s="23">
        <f t="shared" si="8"/>
        <v>0</v>
      </c>
      <c r="J36" s="23">
        <f t="shared" si="8"/>
        <v>0</v>
      </c>
      <c r="K36" s="23">
        <f t="shared" si="8"/>
        <v>0</v>
      </c>
      <c r="L36" s="23">
        <f t="shared" si="8"/>
        <v>0</v>
      </c>
      <c r="M36" s="23">
        <f t="shared" si="8"/>
        <v>0</v>
      </c>
      <c r="N36" s="21">
        <f t="shared" si="8"/>
        <v>0</v>
      </c>
      <c r="O36" s="24">
        <f t="shared" si="8"/>
        <v>0</v>
      </c>
      <c r="P36" s="23">
        <f t="shared" si="8"/>
        <v>0</v>
      </c>
      <c r="Q36" s="23">
        <f t="shared" si="8"/>
        <v>0</v>
      </c>
      <c r="R36" s="22">
        <f t="shared" si="8"/>
        <v>0</v>
      </c>
      <c r="S36" s="73"/>
      <c r="T36" s="21">
        <f>T35</f>
        <v>0</v>
      </c>
      <c r="U36" s="25">
        <f>SUM(U6:U35)</f>
        <v>0</v>
      </c>
      <c r="V36" s="25">
        <f>COUNTA(V6:V35)</f>
        <v>0</v>
      </c>
    </row>
    <row r="37" spans="1:27" s="26" customFormat="1" ht="24.75" customHeight="1" thickBot="1" x14ac:dyDescent="0.45">
      <c r="A37" s="106" t="s">
        <v>50</v>
      </c>
      <c r="B37" s="107"/>
      <c r="C37" s="107"/>
      <c r="D37" s="107"/>
      <c r="E37" s="107"/>
      <c r="F37" s="108"/>
      <c r="G37" s="81"/>
      <c r="H37" s="91">
        <f>H36/(MAX(D36,T36))</f>
        <v>0</v>
      </c>
      <c r="I37" s="91">
        <f>I36/(MAX(D36,T36))</f>
        <v>0</v>
      </c>
      <c r="J37" s="91">
        <f>J36/(MAX(D36,T36))</f>
        <v>0</v>
      </c>
      <c r="K37" s="91">
        <f>K36/(MAX(D36,T36))</f>
        <v>0</v>
      </c>
      <c r="L37" s="91">
        <f>L36/(MAX(D36,T36))</f>
        <v>0</v>
      </c>
      <c r="M37" s="91">
        <f>M36/(MAX(D36,T36))</f>
        <v>0</v>
      </c>
      <c r="N37" s="91">
        <f>N36/(MAX(D36,T36))</f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7" s="26" customFormat="1" ht="24.75" customHeight="1" thickBot="1" x14ac:dyDescent="0.45">
      <c r="A38" s="82" t="s">
        <v>52</v>
      </c>
      <c r="B38" s="86"/>
      <c r="C38" s="82"/>
      <c r="D38" s="82"/>
      <c r="E38" s="82"/>
      <c r="F38" s="87">
        <f>(MAX(D36,T36))</f>
        <v>7.0833333333333348</v>
      </c>
      <c r="G38" s="83"/>
      <c r="H38" s="84"/>
      <c r="I38" s="84"/>
      <c r="J38" s="84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7" customFormat="1" ht="29.25" customHeight="1" thickBot="1" x14ac:dyDescent="0.45">
      <c r="G39" s="109" t="str">
        <f>IF(G36=(H36+I36+J36+K36+L36+M36+N36),"בדיקה: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39" s="110"/>
      <c r="I39" s="110"/>
      <c r="J39" s="111"/>
      <c r="K39" s="84"/>
      <c r="L39" s="85"/>
      <c r="S39" s="112" t="s">
        <v>34</v>
      </c>
      <c r="T39" s="113"/>
      <c r="U39" s="114"/>
      <c r="V39" s="66">
        <f>IF(U36=0,0,V36/U36)</f>
        <v>0</v>
      </c>
      <c r="X39" s="28"/>
    </row>
    <row r="40" spans="1:27" s="29" customFormat="1" ht="21.25" customHeight="1" thickTop="1" x14ac:dyDescent="0.35">
      <c r="A40" s="29" t="s">
        <v>55</v>
      </c>
      <c r="C40" s="30"/>
      <c r="D40" s="30"/>
    </row>
    <row r="41" spans="1:27" s="3" customFormat="1" x14ac:dyDescent="0.25">
      <c r="A41" s="9"/>
      <c r="B41" s="9"/>
      <c r="C41" s="31"/>
      <c r="D41" s="31"/>
      <c r="Y41" s="2"/>
      <c r="Z41" s="2"/>
      <c r="AA41" s="2"/>
    </row>
    <row r="42" spans="1:27" s="3" customFormat="1" ht="21.25" customHeight="1" thickBot="1" x14ac:dyDescent="0.4">
      <c r="A42" s="68" t="s">
        <v>29</v>
      </c>
      <c r="B42" s="32"/>
      <c r="C42" s="100"/>
      <c r="D42" s="100"/>
      <c r="E42" s="100"/>
      <c r="F42" s="101" t="s">
        <v>43</v>
      </c>
      <c r="G42" s="102"/>
      <c r="H42" s="102"/>
      <c r="I42" s="100"/>
      <c r="J42" s="100"/>
      <c r="K42" s="100"/>
      <c r="L42" s="100"/>
      <c r="M42" s="32"/>
      <c r="W42" s="2"/>
      <c r="X42" s="2"/>
      <c r="Y42" s="2"/>
    </row>
    <row r="43" spans="1:27" s="3" customFormat="1" ht="21.25" customHeight="1" thickBot="1" x14ac:dyDescent="0.4">
      <c r="A43" s="68" t="s">
        <v>41</v>
      </c>
      <c r="B43" s="32"/>
      <c r="C43" s="100"/>
      <c r="D43" s="100"/>
      <c r="E43" s="100"/>
      <c r="F43" s="101" t="s">
        <v>42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/>
      <c r="B44" s="32" t="s">
        <v>30</v>
      </c>
      <c r="C44" s="100"/>
      <c r="D44" s="100"/>
      <c r="E44" s="100"/>
      <c r="F44" s="70"/>
      <c r="G44" s="69"/>
      <c r="H44" s="32" t="s">
        <v>30</v>
      </c>
      <c r="I44" s="100"/>
      <c r="J44" s="100"/>
      <c r="K44" s="100"/>
      <c r="L44" s="100"/>
      <c r="M44" s="32"/>
      <c r="N44" s="32"/>
      <c r="O44" s="71"/>
      <c r="P44" s="71"/>
      <c r="Q44" s="71"/>
      <c r="W44" s="2"/>
      <c r="X44" s="2"/>
      <c r="Y44" s="2"/>
    </row>
    <row r="45" spans="1:27" s="3" customFormat="1" ht="21.25" customHeight="1" x14ac:dyDescent="0.35">
      <c r="A45" s="68"/>
      <c r="B45" s="32"/>
      <c r="C45" s="71"/>
      <c r="D45" s="71"/>
      <c r="E45" s="71"/>
      <c r="F45" s="70"/>
      <c r="G45" s="69"/>
      <c r="H45" s="32"/>
      <c r="I45" s="71"/>
      <c r="J45" s="71"/>
      <c r="K45" s="71"/>
      <c r="L45" s="71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39:U39"/>
    <mergeCell ref="A51:C51"/>
    <mergeCell ref="Q2:R2"/>
    <mergeCell ref="S2:T2"/>
    <mergeCell ref="F43:H43"/>
    <mergeCell ref="F2:G2"/>
    <mergeCell ref="H2:I2"/>
    <mergeCell ref="L2:M2"/>
    <mergeCell ref="C42:E42"/>
    <mergeCell ref="F42:H42"/>
    <mergeCell ref="I42:L42"/>
    <mergeCell ref="A37:F37"/>
    <mergeCell ref="G39:J39"/>
    <mergeCell ref="C43:E43"/>
    <mergeCell ref="I43:L43"/>
    <mergeCell ref="N2:O2"/>
    <mergeCell ref="A50:C50"/>
    <mergeCell ref="A48:C48"/>
    <mergeCell ref="A49:C49"/>
    <mergeCell ref="E49:H49"/>
    <mergeCell ref="O4:R4"/>
    <mergeCell ref="A4:D4"/>
    <mergeCell ref="E4:G4"/>
    <mergeCell ref="H4:N4"/>
    <mergeCell ref="C44:E44"/>
    <mergeCell ref="I44:L44"/>
  </mergeCells>
  <phoneticPr fontId="18" type="noConversion"/>
  <conditionalFormatting sqref="D50:D51">
    <cfRule type="expression" dxfId="267" priority="22" stopIfTrue="1">
      <formula>OR($C50=$B$68,$C50=$B$69,$C50=$B$70)</formula>
    </cfRule>
    <cfRule type="expression" dxfId="266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65" priority="24" stopIfTrue="1">
      <formula>AND($H$2="רן",$N$2="יחזקאל")</formula>
    </cfRule>
  </conditionalFormatting>
  <conditionalFormatting sqref="W6:W35">
    <cfRule type="cellIs" dxfId="264" priority="106" stopIfTrue="1" operator="equal">
      <formula>$B$60</formula>
    </cfRule>
  </conditionalFormatting>
  <conditionalFormatting sqref="T6:V35 G6:R35 A6:C35">
    <cfRule type="expression" dxfId="263" priority="111" stopIfTrue="1">
      <formula>WEEKDAY($B6)&gt;=6</formula>
    </cfRule>
  </conditionalFormatting>
  <conditionalFormatting sqref="D6:D35">
    <cfRule type="expression" dxfId="262" priority="112" stopIfTrue="1">
      <formula>WEEKDAY($B6)&gt;=6</formula>
    </cfRule>
    <cfRule type="expression" dxfId="261" priority="113" stopIfTrue="1">
      <formula>OR($A6=$B$70,$A6=$B$71)</formula>
    </cfRule>
  </conditionalFormatting>
  <conditionalFormatting sqref="E6">
    <cfRule type="expression" dxfId="260" priority="13" stopIfTrue="1">
      <formula>AND(SUM(H6:N6)&lt;G6, AND($C6&lt;&gt;$B$68,$C6&lt;&gt;$B$69,$C6&lt;&gt;$B$70))</formula>
    </cfRule>
    <cfRule type="expression" dxfId="259" priority="14" stopIfTrue="1">
      <formula>SUM(H6:N6)&gt;G6+0.0001</formula>
    </cfRule>
    <cfRule type="expression" dxfId="258" priority="15" stopIfTrue="1">
      <formula>WEEKDAY($B6)&gt;=6</formula>
    </cfRule>
  </conditionalFormatting>
  <conditionalFormatting sqref="F6">
    <cfRule type="expression" dxfId="257" priority="16" stopIfTrue="1">
      <formula>AND(SUM(H6:N6)&lt;G6, AND($C6&lt;&gt;$B$68,$C6&lt;&gt;$B$69,$C6&lt;&gt;$B$70))</formula>
    </cfRule>
    <cfRule type="expression" dxfId="256" priority="17" stopIfTrue="1">
      <formula>SUM(H6:N6)&gt;G6+0.0001</formula>
    </cfRule>
    <cfRule type="expression" dxfId="255" priority="18" stopIfTrue="1">
      <formula>WEEKDAY($B6)&gt;=6</formula>
    </cfRule>
  </conditionalFormatting>
  <conditionalFormatting sqref="E7:E35">
    <cfRule type="expression" dxfId="254" priority="7" stopIfTrue="1">
      <formula>AND(SUM(H7:N7)&lt;G7, AND($C7&lt;&gt;$B$68,$C7&lt;&gt;$B$69,$C7&lt;&gt;$B$70))</formula>
    </cfRule>
    <cfRule type="expression" dxfId="253" priority="8" stopIfTrue="1">
      <formula>SUM(H7:N7)&gt;G7+0.0001</formula>
    </cfRule>
    <cfRule type="expression" dxfId="252" priority="9" stopIfTrue="1">
      <formula>WEEKDAY($B7)&gt;=6</formula>
    </cfRule>
  </conditionalFormatting>
  <conditionalFormatting sqref="F7:F35">
    <cfRule type="expression" dxfId="251" priority="10" stopIfTrue="1">
      <formula>AND(SUM(H7:N7)&lt;G7, AND($C7&lt;&gt;$B$68,$C7&lt;&gt;$B$69,$C7&lt;&gt;$B$70))</formula>
    </cfRule>
    <cfRule type="expression" dxfId="250" priority="11" stopIfTrue="1">
      <formula>SUM(H7:N7)&gt;G7+0.0001</formula>
    </cfRule>
    <cfRule type="expression" dxfId="249" priority="12" stopIfTrue="1">
      <formula>WEEKDAY($B7)&gt;=6</formula>
    </cfRule>
  </conditionalFormatting>
  <conditionalFormatting sqref="S6">
    <cfRule type="expression" dxfId="248" priority="4" stopIfTrue="1">
      <formula>SUM(H6:N6)&lt;G6</formula>
    </cfRule>
    <cfRule type="expression" dxfId="247" priority="5" stopIfTrue="1">
      <formula>SUM(H6:N6)&gt;G6+0.00001</formula>
    </cfRule>
    <cfRule type="expression" dxfId="246" priority="6" stopIfTrue="1">
      <formula>WEEKDAY($B6)&gt;=6</formula>
    </cfRule>
  </conditionalFormatting>
  <conditionalFormatting sqref="S7:S35">
    <cfRule type="expression" dxfId="245" priority="1" stopIfTrue="1">
      <formula>SUM(H7:N7)&lt;G7</formula>
    </cfRule>
    <cfRule type="expression" dxfId="244" priority="2" stopIfTrue="1">
      <formula>SUM(H7:N7)&gt;G7+0.00001</formula>
    </cfRule>
    <cfRule type="expression" dxfId="243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5 H6:R35" xr:uid="{00000000-0002-0000-05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5" xr:uid="{00000000-0002-0000-05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5" xr:uid="{00000000-0002-0000-05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Footer>&amp;L&amp;A&amp;C&amp;F&amp;R&amp;T
&amp;D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AW139"/>
  <sheetViews>
    <sheetView showGridLines="0" rightToLeft="1" zoomScale="80" zoomScaleNormal="80" workbookViewId="0">
      <pane xSplit="7" ySplit="5" topLeftCell="H15" activePane="bottomRight" state="frozen"/>
      <selection pane="topRight" activeCell="H1" sqref="H1"/>
      <selection pane="bottomLeft" activeCell="A6" sqref="A6"/>
      <selection pane="bottomRight" activeCell="I18" sqref="I18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DATE(D58,7,1)</f>
        <v>43282</v>
      </c>
      <c r="C2" s="64" t="s">
        <v>38</v>
      </c>
      <c r="D2" s="63"/>
      <c r="E2" s="1"/>
      <c r="F2" s="99" t="s">
        <v>29</v>
      </c>
      <c r="G2" s="99"/>
      <c r="H2" s="100" t="str">
        <f>IF('6.18'!H2:I2&lt;&gt;"",'6.18'!H2:I2,"")</f>
        <v/>
      </c>
      <c r="I2" s="100"/>
      <c r="J2" s="71"/>
      <c r="L2" s="99" t="s">
        <v>58</v>
      </c>
      <c r="M2" s="99"/>
      <c r="N2" s="100" t="str">
        <f>IF('6.18'!N2:O2&lt;&gt;"",'6.18'!N2:O2,"")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43282</v>
      </c>
      <c r="C6" s="45" t="str">
        <f t="shared" ref="C6:C36" si="0">TEXT(B6,"ddd")</f>
        <v>Sun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43283</v>
      </c>
      <c r="C7" s="45" t="str">
        <f t="shared" si="0"/>
        <v>Mon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43284</v>
      </c>
      <c r="C8" s="45" t="str">
        <f t="shared" si="0"/>
        <v>Tue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43285</v>
      </c>
      <c r="C9" s="45" t="str">
        <f t="shared" si="0"/>
        <v>Wed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43286</v>
      </c>
      <c r="C10" s="45" t="str">
        <f t="shared" si="0"/>
        <v>Thu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43287</v>
      </c>
      <c r="C11" s="45" t="str">
        <f t="shared" si="0"/>
        <v>Fri</v>
      </c>
      <c r="D11" s="90">
        <f t="shared" si="3"/>
        <v>0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43288</v>
      </c>
      <c r="C12" s="45" t="str">
        <f t="shared" si="0"/>
        <v>Sat</v>
      </c>
      <c r="D12" s="90">
        <f t="shared" si="3"/>
        <v>0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43289</v>
      </c>
      <c r="C13" s="45" t="str">
        <f t="shared" si="0"/>
        <v>Sun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43290</v>
      </c>
      <c r="C14" s="45" t="str">
        <f t="shared" si="0"/>
        <v>Mon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43291</v>
      </c>
      <c r="C15" s="45" t="str">
        <f t="shared" si="0"/>
        <v>Tue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43292</v>
      </c>
      <c r="C16" s="45" t="str">
        <f t="shared" si="0"/>
        <v>Wed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43293</v>
      </c>
      <c r="C17" s="45" t="str">
        <f t="shared" si="0"/>
        <v>Thu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43294</v>
      </c>
      <c r="C18" s="45" t="str">
        <f t="shared" si="0"/>
        <v>Fri</v>
      </c>
      <c r="D18" s="90">
        <f t="shared" si="3"/>
        <v>0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43295</v>
      </c>
      <c r="C19" s="45" t="str">
        <f t="shared" si="0"/>
        <v>Sat</v>
      </c>
      <c r="D19" s="90">
        <f t="shared" si="3"/>
        <v>0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43296</v>
      </c>
      <c r="C20" s="45" t="str">
        <f t="shared" si="0"/>
        <v>Sun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43297</v>
      </c>
      <c r="C21" s="45" t="str">
        <f t="shared" si="0"/>
        <v>Mon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43298</v>
      </c>
      <c r="C22" s="45" t="str">
        <f t="shared" si="0"/>
        <v>Tue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43299</v>
      </c>
      <c r="C23" s="45" t="str">
        <f t="shared" si="0"/>
        <v>Wed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43300</v>
      </c>
      <c r="C24" s="45" t="str">
        <f t="shared" si="0"/>
        <v>Thu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43301</v>
      </c>
      <c r="C25" s="45" t="str">
        <f t="shared" si="0"/>
        <v>Fri</v>
      </c>
      <c r="D25" s="90">
        <f t="shared" si="3"/>
        <v>0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43302</v>
      </c>
      <c r="C26" s="45" t="str">
        <f t="shared" si="0"/>
        <v>Sat</v>
      </c>
      <c r="D26" s="90">
        <f t="shared" si="3"/>
        <v>0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43303</v>
      </c>
      <c r="C27" s="45" t="str">
        <f t="shared" si="0"/>
        <v>Sun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43304</v>
      </c>
      <c r="C28" s="45" t="str">
        <f t="shared" si="0"/>
        <v>Mon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43305</v>
      </c>
      <c r="C29" s="45" t="str">
        <f t="shared" si="0"/>
        <v>Tue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43306</v>
      </c>
      <c r="C30" s="45" t="str">
        <f t="shared" si="0"/>
        <v>Wed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43307</v>
      </c>
      <c r="C31" s="45" t="str">
        <f t="shared" si="0"/>
        <v>Thu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43308</v>
      </c>
      <c r="C32" s="45" t="str">
        <f t="shared" si="0"/>
        <v>Fri</v>
      </c>
      <c r="D32" s="90">
        <f t="shared" si="3"/>
        <v>0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43309</v>
      </c>
      <c r="C33" s="45" t="str">
        <f t="shared" si="0"/>
        <v>Sat</v>
      </c>
      <c r="D33" s="90">
        <f t="shared" si="3"/>
        <v>0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43310</v>
      </c>
      <c r="C34" s="45" t="str">
        <f t="shared" si="0"/>
        <v>Sun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43311</v>
      </c>
      <c r="C35" s="45" t="str">
        <f t="shared" si="0"/>
        <v>Mon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43312</v>
      </c>
      <c r="C36" s="45" t="str">
        <f t="shared" si="0"/>
        <v>Tue</v>
      </c>
      <c r="D36" s="90">
        <f t="shared" si="3"/>
        <v>0.35416666666666669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8.1458333333333357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8.1458333333333357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242" priority="22" stopIfTrue="1">
      <formula>OR($C50=$B$68,$C50=$B$69,$C50=$B$70)</formula>
    </cfRule>
    <cfRule type="expression" dxfId="241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40" priority="24" stopIfTrue="1">
      <formula>AND($H$2="רן",$N$2="יחזקאל")</formula>
    </cfRule>
  </conditionalFormatting>
  <conditionalFormatting sqref="W6:W36">
    <cfRule type="cellIs" dxfId="239" priority="69" stopIfTrue="1" operator="equal">
      <formula>$B$60</formula>
    </cfRule>
  </conditionalFormatting>
  <conditionalFormatting sqref="T6:V36 G6:R36 A6:C36">
    <cfRule type="expression" dxfId="238" priority="74" stopIfTrue="1">
      <formula>WEEKDAY($B6)&gt;=6</formula>
    </cfRule>
  </conditionalFormatting>
  <conditionalFormatting sqref="D6:D36">
    <cfRule type="expression" dxfId="237" priority="75" stopIfTrue="1">
      <formula>WEEKDAY($B6)&gt;=6</formula>
    </cfRule>
    <cfRule type="expression" dxfId="236" priority="76" stopIfTrue="1">
      <formula>OR($A6=$B$70,$A6=$B$71)</formula>
    </cfRule>
  </conditionalFormatting>
  <conditionalFormatting sqref="E6">
    <cfRule type="expression" dxfId="235" priority="13" stopIfTrue="1">
      <formula>AND(SUM(H6:N6)&lt;G6, AND($C6&lt;&gt;$B$68,$C6&lt;&gt;$B$69,$C6&lt;&gt;$B$70))</formula>
    </cfRule>
    <cfRule type="expression" dxfId="234" priority="14" stopIfTrue="1">
      <formula>SUM(H6:N6)&gt;G6+0.0001</formula>
    </cfRule>
    <cfRule type="expression" dxfId="233" priority="15" stopIfTrue="1">
      <formula>WEEKDAY($B6)&gt;=6</formula>
    </cfRule>
  </conditionalFormatting>
  <conditionalFormatting sqref="F6">
    <cfRule type="expression" dxfId="232" priority="16" stopIfTrue="1">
      <formula>AND(SUM(H6:N6)&lt;G6, AND($C6&lt;&gt;$B$68,$C6&lt;&gt;$B$69,$C6&lt;&gt;$B$70))</formula>
    </cfRule>
    <cfRule type="expression" dxfId="231" priority="17" stopIfTrue="1">
      <formula>SUM(H6:N6)&gt;G6+0.0001</formula>
    </cfRule>
    <cfRule type="expression" dxfId="230" priority="18" stopIfTrue="1">
      <formula>WEEKDAY($B6)&gt;=6</formula>
    </cfRule>
  </conditionalFormatting>
  <conditionalFormatting sqref="E7:E36">
    <cfRule type="expression" dxfId="229" priority="7" stopIfTrue="1">
      <formula>AND(SUM(H7:N7)&lt;G7, AND($C7&lt;&gt;$B$68,$C7&lt;&gt;$B$69,$C7&lt;&gt;$B$70))</formula>
    </cfRule>
    <cfRule type="expression" dxfId="228" priority="8" stopIfTrue="1">
      <formula>SUM(H7:N7)&gt;G7+0.0001</formula>
    </cfRule>
    <cfRule type="expression" dxfId="227" priority="9" stopIfTrue="1">
      <formula>WEEKDAY($B7)&gt;=6</formula>
    </cfRule>
  </conditionalFormatting>
  <conditionalFormatting sqref="F7:F36">
    <cfRule type="expression" dxfId="226" priority="10" stopIfTrue="1">
      <formula>AND(SUM(H7:N7)&lt;G7, AND($C7&lt;&gt;$B$68,$C7&lt;&gt;$B$69,$C7&lt;&gt;$B$70))</formula>
    </cfRule>
    <cfRule type="expression" dxfId="225" priority="11" stopIfTrue="1">
      <formula>SUM(H7:N7)&gt;G7+0.0001</formula>
    </cfRule>
    <cfRule type="expression" dxfId="224" priority="12" stopIfTrue="1">
      <formula>WEEKDAY($B7)&gt;=6</formula>
    </cfRule>
  </conditionalFormatting>
  <conditionalFormatting sqref="S6">
    <cfRule type="expression" dxfId="223" priority="4" stopIfTrue="1">
      <formula>SUM(H6:N6)&lt;G6</formula>
    </cfRule>
    <cfRule type="expression" dxfId="222" priority="5" stopIfTrue="1">
      <formula>SUM(H6:N6)&gt;G6+0.00001</formula>
    </cfRule>
    <cfRule type="expression" dxfId="221" priority="6" stopIfTrue="1">
      <formula>WEEKDAY($B6)&gt;=6</formula>
    </cfRule>
  </conditionalFormatting>
  <conditionalFormatting sqref="S7:S36">
    <cfRule type="expression" dxfId="220" priority="1" stopIfTrue="1">
      <formula>SUM(H7:N7)&lt;G7</formula>
    </cfRule>
    <cfRule type="expression" dxfId="219" priority="2" stopIfTrue="1">
      <formula>SUM(H7:N7)&gt;G7+0.00001</formula>
    </cfRule>
    <cfRule type="expression" dxfId="218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6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6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6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AW139"/>
  <sheetViews>
    <sheetView showGridLines="0" rightToLeft="1" zoomScale="80" zoomScaleNormal="80" workbookViewId="0">
      <pane xSplit="7" ySplit="5" topLeftCell="H21" activePane="bottomRight" state="frozen"/>
      <selection pane="topRight" activeCell="H1" sqref="H1"/>
      <selection pane="bottomLeft" activeCell="A6" sqref="A6"/>
      <selection pane="bottomRight" activeCell="K29" sqref="K29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DATE(D58,8,1)</f>
        <v>43313</v>
      </c>
      <c r="C2" s="64" t="s">
        <v>38</v>
      </c>
      <c r="D2" s="63"/>
      <c r="E2" s="1"/>
      <c r="F2" s="99" t="s">
        <v>29</v>
      </c>
      <c r="G2" s="99"/>
      <c r="H2" s="100" t="str">
        <f>IF('7.18'!H2:I2&lt;&gt;"",'7.18'!H2:I2,"")</f>
        <v/>
      </c>
      <c r="I2" s="100"/>
      <c r="J2" s="71"/>
      <c r="L2" s="99" t="s">
        <v>53</v>
      </c>
      <c r="M2" s="99"/>
      <c r="N2" s="100" t="str">
        <f>IF('7.18'!N2:O2&lt;&gt;"",'7.18'!N2:O2,"")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43313</v>
      </c>
      <c r="C6" s="45" t="str">
        <f t="shared" ref="C6:C36" si="0">TEXT(B6,"ddd")</f>
        <v>Wed</v>
      </c>
      <c r="D6" s="90">
        <f>IF(WEEKDAY(B6)=6,0,(IF(WEEKDAY(B6)=7,0,(IF(A6=$B$70,$D$51,(IF(A6=$B$71,0,(IF(OR(WEEKDAY(B6)=1,WEEKDAY(B6)=2,WEEKDAY(B6)=3,WEEKDAY(B6)=4,WEEKDAY(B6)=5),$D$50)))))))))</f>
        <v>0.35416666666666669</v>
      </c>
      <c r="E6" s="77"/>
      <c r="F6" s="77"/>
      <c r="G6" s="39">
        <f t="shared" ref="G6:G36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6" si="2">B6+1</f>
        <v>43314</v>
      </c>
      <c r="C7" s="45" t="str">
        <f t="shared" si="0"/>
        <v>Thu</v>
      </c>
      <c r="D7" s="90">
        <f t="shared" ref="D7:D36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6" si="4">IF(((TEXT($B$2,"mm"))-(TEXT(B7,"mm"))=0),IF(G7&gt;=SUM(H7:N7),G7-SUM(H7:N7)+0.000001,SUM(H7:N7)-G7-0.000001),0)+0.0001</f>
        <v>1.01E-4</v>
      </c>
      <c r="T7" s="40">
        <f t="shared" ref="T7:T36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6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43315</v>
      </c>
      <c r="C8" s="45" t="str">
        <f t="shared" si="0"/>
        <v>Fri</v>
      </c>
      <c r="D8" s="90">
        <f t="shared" si="3"/>
        <v>0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43316</v>
      </c>
      <c r="C9" s="45" t="str">
        <f t="shared" si="0"/>
        <v>Sat</v>
      </c>
      <c r="D9" s="90">
        <f t="shared" si="3"/>
        <v>0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43317</v>
      </c>
      <c r="C10" s="45" t="str">
        <f t="shared" si="0"/>
        <v>Sun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43318</v>
      </c>
      <c r="C11" s="45" t="str">
        <f t="shared" si="0"/>
        <v>Mon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43319</v>
      </c>
      <c r="C12" s="45" t="str">
        <f t="shared" si="0"/>
        <v>Tue</v>
      </c>
      <c r="D12" s="90">
        <f t="shared" si="3"/>
        <v>0.35416666666666669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43320</v>
      </c>
      <c r="C13" s="45" t="str">
        <f t="shared" si="0"/>
        <v>Wed</v>
      </c>
      <c r="D13" s="90">
        <f t="shared" si="3"/>
        <v>0.35416666666666669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43321</v>
      </c>
      <c r="C14" s="45" t="str">
        <f t="shared" si="0"/>
        <v>Thu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43322</v>
      </c>
      <c r="C15" s="45" t="str">
        <f t="shared" si="0"/>
        <v>Fri</v>
      </c>
      <c r="D15" s="90">
        <f t="shared" si="3"/>
        <v>0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43323</v>
      </c>
      <c r="C16" s="45" t="str">
        <f t="shared" si="0"/>
        <v>Sat</v>
      </c>
      <c r="D16" s="90">
        <f t="shared" si="3"/>
        <v>0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43324</v>
      </c>
      <c r="C17" s="45" t="str">
        <f t="shared" si="0"/>
        <v>Sun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43325</v>
      </c>
      <c r="C18" s="45" t="str">
        <f t="shared" si="0"/>
        <v>Mon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43326</v>
      </c>
      <c r="C19" s="45" t="str">
        <f t="shared" si="0"/>
        <v>Tue</v>
      </c>
      <c r="D19" s="90">
        <f t="shared" si="3"/>
        <v>0.35416666666666669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43327</v>
      </c>
      <c r="C20" s="45" t="str">
        <f t="shared" si="0"/>
        <v>Wed</v>
      </c>
      <c r="D20" s="90">
        <f t="shared" si="3"/>
        <v>0.35416666666666669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43328</v>
      </c>
      <c r="C21" s="45" t="str">
        <f t="shared" si="0"/>
        <v>Thu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43329</v>
      </c>
      <c r="C22" s="45" t="str">
        <f t="shared" si="0"/>
        <v>Fri</v>
      </c>
      <c r="D22" s="90">
        <f t="shared" si="3"/>
        <v>0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43330</v>
      </c>
      <c r="C23" s="45" t="str">
        <f t="shared" si="0"/>
        <v>Sat</v>
      </c>
      <c r="D23" s="90">
        <f t="shared" si="3"/>
        <v>0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43331</v>
      </c>
      <c r="C24" s="45" t="str">
        <f t="shared" si="0"/>
        <v>Sun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43332</v>
      </c>
      <c r="C25" s="45" t="str">
        <f t="shared" si="0"/>
        <v>Mon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43333</v>
      </c>
      <c r="C26" s="45" t="str">
        <f t="shared" si="0"/>
        <v>Tue</v>
      </c>
      <c r="D26" s="90">
        <f t="shared" si="3"/>
        <v>0.35416666666666669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43334</v>
      </c>
      <c r="C27" s="45" t="str">
        <f t="shared" si="0"/>
        <v>Wed</v>
      </c>
      <c r="D27" s="90">
        <f t="shared" si="3"/>
        <v>0.35416666666666669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43335</v>
      </c>
      <c r="C28" s="45" t="str">
        <f t="shared" si="0"/>
        <v>Thu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43336</v>
      </c>
      <c r="C29" s="45" t="str">
        <f t="shared" si="0"/>
        <v>Fri</v>
      </c>
      <c r="D29" s="90">
        <f t="shared" si="3"/>
        <v>0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43337</v>
      </c>
      <c r="C30" s="45" t="str">
        <f t="shared" si="0"/>
        <v>Sat</v>
      </c>
      <c r="D30" s="90">
        <f t="shared" si="3"/>
        <v>0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43338</v>
      </c>
      <c r="C31" s="45" t="str">
        <f t="shared" si="0"/>
        <v>Sun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43339</v>
      </c>
      <c r="C32" s="45" t="str">
        <f t="shared" si="0"/>
        <v>Mon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43340</v>
      </c>
      <c r="C33" s="45" t="str">
        <f t="shared" si="0"/>
        <v>Tue</v>
      </c>
      <c r="D33" s="90">
        <f t="shared" si="3"/>
        <v>0.35416666666666669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43341</v>
      </c>
      <c r="C34" s="45" t="str">
        <f t="shared" si="0"/>
        <v>Wed</v>
      </c>
      <c r="D34" s="90">
        <f t="shared" si="3"/>
        <v>0.35416666666666669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x14ac:dyDescent="0.3">
      <c r="A35" s="6"/>
      <c r="B35" s="44">
        <f t="shared" si="2"/>
        <v>43342</v>
      </c>
      <c r="C35" s="45" t="str">
        <f t="shared" si="0"/>
        <v>Thu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10" customFormat="1" ht="14.25" customHeight="1" thickBot="1" x14ac:dyDescent="0.35">
      <c r="A36" s="6"/>
      <c r="B36" s="44">
        <f t="shared" si="2"/>
        <v>43343</v>
      </c>
      <c r="C36" s="45" t="str">
        <f t="shared" si="0"/>
        <v>Fri</v>
      </c>
      <c r="D36" s="90">
        <f t="shared" si="3"/>
        <v>0</v>
      </c>
      <c r="E36" s="77"/>
      <c r="F36" s="77"/>
      <c r="G36" s="39">
        <f t="shared" si="1"/>
        <v>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40">
        <f t="shared" si="4"/>
        <v>1.01E-4</v>
      </c>
      <c r="T36" s="40">
        <f t="shared" si="5"/>
        <v>0</v>
      </c>
      <c r="U36" s="41" t="str">
        <f>IF(((TEXT($B$2,"mm"))-(TEXT(B36,"mm"))=0),IF(COUNTA(H36:R36,E36:F36)&gt;0,1,""),"")</f>
        <v/>
      </c>
      <c r="V36" s="8"/>
      <c r="W36" s="9" t="str">
        <f t="shared" si="7"/>
        <v/>
      </c>
    </row>
    <row r="37" spans="1:27" s="26" customFormat="1" ht="24.75" customHeight="1" thickBot="1" x14ac:dyDescent="0.35">
      <c r="A37" s="18"/>
      <c r="B37" s="19"/>
      <c r="C37" s="20"/>
      <c r="D37" s="21">
        <f>SUM(D6:D36)</f>
        <v>7.7916666666666687</v>
      </c>
      <c r="E37" s="38"/>
      <c r="F37" s="38"/>
      <c r="G37" s="23">
        <f>SUM(G6:G36)</f>
        <v>0</v>
      </c>
      <c r="H37" s="92">
        <f t="shared" ref="H37:R37" si="8">SUM(H6:H36)</f>
        <v>0</v>
      </c>
      <c r="I37" s="23">
        <f t="shared" si="8"/>
        <v>0</v>
      </c>
      <c r="J37" s="23">
        <f t="shared" si="8"/>
        <v>0</v>
      </c>
      <c r="K37" s="23">
        <f t="shared" si="8"/>
        <v>0</v>
      </c>
      <c r="L37" s="23">
        <f t="shared" si="8"/>
        <v>0</v>
      </c>
      <c r="M37" s="23">
        <f t="shared" si="8"/>
        <v>0</v>
      </c>
      <c r="N37" s="21">
        <f t="shared" si="8"/>
        <v>0</v>
      </c>
      <c r="O37" s="24">
        <f t="shared" si="8"/>
        <v>0</v>
      </c>
      <c r="P37" s="23">
        <f t="shared" si="8"/>
        <v>0</v>
      </c>
      <c r="Q37" s="23">
        <f t="shared" si="8"/>
        <v>0</v>
      </c>
      <c r="R37" s="22">
        <f t="shared" si="8"/>
        <v>0</v>
      </c>
      <c r="S37" s="73"/>
      <c r="T37" s="21">
        <f>T36</f>
        <v>0</v>
      </c>
      <c r="U37" s="25">
        <f>SUM(U6:U36)</f>
        <v>0</v>
      </c>
      <c r="V37" s="25">
        <f>COUNTA(V6:V36)</f>
        <v>0</v>
      </c>
    </row>
    <row r="38" spans="1:27" s="26" customFormat="1" ht="24.75" customHeight="1" thickBot="1" x14ac:dyDescent="0.45">
      <c r="A38" s="106" t="s">
        <v>50</v>
      </c>
      <c r="B38" s="107"/>
      <c r="C38" s="107"/>
      <c r="D38" s="107"/>
      <c r="E38" s="107"/>
      <c r="F38" s="108"/>
      <c r="G38" s="81"/>
      <c r="H38" s="91">
        <f>H37/(MAX(D37,T37))</f>
        <v>0</v>
      </c>
      <c r="I38" s="91">
        <f>I37/(MAX(D37,T37))</f>
        <v>0</v>
      </c>
      <c r="J38" s="91">
        <f>J37/(MAX(D37,T37))</f>
        <v>0</v>
      </c>
      <c r="K38" s="91">
        <f>K37/(MAX(D37,T37))</f>
        <v>0</v>
      </c>
      <c r="L38" s="91">
        <f>L37/(MAX(D37,T37))</f>
        <v>0</v>
      </c>
      <c r="M38" s="91">
        <f>M37/(MAX(D37,T37))</f>
        <v>0</v>
      </c>
      <c r="N38" s="91">
        <f>N37/(MAX(D37,T37))</f>
        <v>0</v>
      </c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6" customFormat="1" ht="24.75" customHeight="1" thickBot="1" x14ac:dyDescent="0.45">
      <c r="A39" s="82" t="s">
        <v>52</v>
      </c>
      <c r="B39" s="86"/>
      <c r="C39" s="82"/>
      <c r="D39" s="82"/>
      <c r="E39" s="82"/>
      <c r="F39" s="87">
        <f>(MAX(D37,T37))</f>
        <v>7.7916666666666687</v>
      </c>
      <c r="G39" s="83"/>
      <c r="H39" s="84"/>
      <c r="I39" s="84"/>
      <c r="J39" s="84"/>
      <c r="K39" s="84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7" s="27" customFormat="1" ht="29.25" customHeight="1" thickBot="1" x14ac:dyDescent="0.45">
      <c r="G40" s="109" t="str">
        <f>IF(G37=(H37+I37+J37+K37+L37+M37+N37),"בדיקה: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40" s="110"/>
      <c r="I40" s="110"/>
      <c r="J40" s="111"/>
      <c r="K40" s="84"/>
      <c r="L40" s="85"/>
      <c r="S40" s="112" t="s">
        <v>34</v>
      </c>
      <c r="T40" s="113"/>
      <c r="U40" s="114"/>
      <c r="V40" s="66">
        <f>IF(U37=0,0,V37/U37)</f>
        <v>0</v>
      </c>
      <c r="X40" s="28"/>
    </row>
    <row r="41" spans="1:27" s="29" customFormat="1" ht="21.25" customHeight="1" thickTop="1" x14ac:dyDescent="0.35">
      <c r="A41" s="29" t="s">
        <v>55</v>
      </c>
      <c r="C41" s="30"/>
      <c r="D41" s="30"/>
    </row>
    <row r="42" spans="1:27" s="3" customFormat="1" x14ac:dyDescent="0.25">
      <c r="A42" s="9"/>
      <c r="B42" s="9"/>
      <c r="C42" s="31"/>
      <c r="D42" s="31"/>
      <c r="Y42" s="2"/>
      <c r="Z42" s="2"/>
      <c r="AA42" s="2"/>
    </row>
    <row r="43" spans="1:27" s="3" customFormat="1" ht="21.25" customHeight="1" thickBot="1" x14ac:dyDescent="0.4">
      <c r="A43" s="68" t="s">
        <v>29</v>
      </c>
      <c r="B43" s="32"/>
      <c r="C43" s="100"/>
      <c r="D43" s="100"/>
      <c r="E43" s="100"/>
      <c r="F43" s="101" t="s">
        <v>43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 t="s">
        <v>41</v>
      </c>
      <c r="B44" s="32"/>
      <c r="C44" s="100"/>
      <c r="D44" s="100"/>
      <c r="E44" s="100"/>
      <c r="F44" s="101" t="s">
        <v>42</v>
      </c>
      <c r="G44" s="102"/>
      <c r="H44" s="102"/>
      <c r="I44" s="100"/>
      <c r="J44" s="100"/>
      <c r="K44" s="100"/>
      <c r="L44" s="100"/>
      <c r="M44" s="32"/>
      <c r="W44" s="2"/>
      <c r="X44" s="2"/>
      <c r="Y44" s="2"/>
    </row>
    <row r="45" spans="1:27" s="3" customFormat="1" ht="21.25" customHeight="1" thickBot="1" x14ac:dyDescent="0.4">
      <c r="A45" s="68"/>
      <c r="B45" s="32" t="s">
        <v>30</v>
      </c>
      <c r="C45" s="100"/>
      <c r="D45" s="100"/>
      <c r="E45" s="100"/>
      <c r="F45" s="70"/>
      <c r="G45" s="69"/>
      <c r="H45" s="32" t="s">
        <v>30</v>
      </c>
      <c r="I45" s="100"/>
      <c r="J45" s="100"/>
      <c r="K45" s="100"/>
      <c r="L45" s="100"/>
      <c r="M45" s="32"/>
      <c r="N45" s="32"/>
      <c r="O45" s="71"/>
      <c r="P45" s="71"/>
      <c r="Q45" s="71"/>
      <c r="W45" s="2"/>
      <c r="X45" s="2"/>
      <c r="Y45" s="2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54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2:T2"/>
    <mergeCell ref="F2:G2"/>
    <mergeCell ref="H2:I2"/>
    <mergeCell ref="S40:U40"/>
    <mergeCell ref="A51:C51"/>
    <mergeCell ref="A49:C49"/>
    <mergeCell ref="E49:H49"/>
    <mergeCell ref="C45:E45"/>
    <mergeCell ref="A48:C48"/>
    <mergeCell ref="A50:C50"/>
    <mergeCell ref="I43:L43"/>
    <mergeCell ref="I45:L45"/>
    <mergeCell ref="C44:E44"/>
    <mergeCell ref="F44:H44"/>
    <mergeCell ref="I44:L44"/>
    <mergeCell ref="N2:O2"/>
    <mergeCell ref="O4:R4"/>
    <mergeCell ref="A4:D4"/>
    <mergeCell ref="E4:G4"/>
    <mergeCell ref="H4:N4"/>
    <mergeCell ref="Q2:R2"/>
    <mergeCell ref="C43:E43"/>
    <mergeCell ref="F43:H43"/>
    <mergeCell ref="A38:F38"/>
    <mergeCell ref="G40:J40"/>
    <mergeCell ref="L2:M2"/>
  </mergeCells>
  <phoneticPr fontId="18" type="noConversion"/>
  <conditionalFormatting sqref="D50:D51">
    <cfRule type="expression" dxfId="217" priority="23" stopIfTrue="1">
      <formula>OR($C50=$B$68,$C50=$B$69,$C50=$B$70)</formula>
    </cfRule>
    <cfRule type="expression" dxfId="216" priority="24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215" priority="25" stopIfTrue="1">
      <formula>AND($H$2="רן",$N$2="יחזקאל")</formula>
    </cfRule>
  </conditionalFormatting>
  <conditionalFormatting sqref="W6:W36">
    <cfRule type="cellIs" dxfId="214" priority="70" stopIfTrue="1" operator="equal">
      <formula>$B$60</formula>
    </cfRule>
  </conditionalFormatting>
  <conditionalFormatting sqref="T6:V36 G6:R36 A6:C36">
    <cfRule type="expression" dxfId="213" priority="75" stopIfTrue="1">
      <formula>WEEKDAY($B6)&gt;=6</formula>
    </cfRule>
  </conditionalFormatting>
  <conditionalFormatting sqref="D6:D36">
    <cfRule type="expression" dxfId="212" priority="76" stopIfTrue="1">
      <formula>WEEKDAY($B6)&gt;=6</formula>
    </cfRule>
    <cfRule type="expression" dxfId="211" priority="77" stopIfTrue="1">
      <formula>OR($A6=$B$70,$A6=$B$71)</formula>
    </cfRule>
  </conditionalFormatting>
  <conditionalFormatting sqref="E6">
    <cfRule type="expression" dxfId="210" priority="13" stopIfTrue="1">
      <formula>AND(SUM(H6:N6)&lt;G6, AND($C6&lt;&gt;$B$68,$C6&lt;&gt;$B$69,$C6&lt;&gt;$B$70))</formula>
    </cfRule>
    <cfRule type="expression" dxfId="209" priority="14" stopIfTrue="1">
      <formula>SUM(H6:N6)&gt;G6+0.0001</formula>
    </cfRule>
    <cfRule type="expression" dxfId="208" priority="15" stopIfTrue="1">
      <formula>WEEKDAY($B6)&gt;=6</formula>
    </cfRule>
  </conditionalFormatting>
  <conditionalFormatting sqref="F6">
    <cfRule type="expression" dxfId="207" priority="16" stopIfTrue="1">
      <formula>AND(SUM(H6:N6)&lt;G6, AND($C6&lt;&gt;$B$68,$C6&lt;&gt;$B$69,$C6&lt;&gt;$B$70))</formula>
    </cfRule>
    <cfRule type="expression" dxfId="206" priority="17" stopIfTrue="1">
      <formula>SUM(H6:N6)&gt;G6+0.0001</formula>
    </cfRule>
    <cfRule type="expression" dxfId="205" priority="18" stopIfTrue="1">
      <formula>WEEKDAY($B6)&gt;=6</formula>
    </cfRule>
  </conditionalFormatting>
  <conditionalFormatting sqref="E7:E36">
    <cfRule type="expression" dxfId="204" priority="7" stopIfTrue="1">
      <formula>AND(SUM(H7:N7)&lt;G7, AND($C7&lt;&gt;$B$68,$C7&lt;&gt;$B$69,$C7&lt;&gt;$B$70))</formula>
    </cfRule>
    <cfRule type="expression" dxfId="203" priority="8" stopIfTrue="1">
      <formula>SUM(H7:N7)&gt;G7+0.0001</formula>
    </cfRule>
    <cfRule type="expression" dxfId="202" priority="9" stopIfTrue="1">
      <formula>WEEKDAY($B7)&gt;=6</formula>
    </cfRule>
  </conditionalFormatting>
  <conditionalFormatting sqref="F7:F36">
    <cfRule type="expression" dxfId="201" priority="10" stopIfTrue="1">
      <formula>AND(SUM(H7:N7)&lt;G7, AND($C7&lt;&gt;$B$68,$C7&lt;&gt;$B$69,$C7&lt;&gt;$B$70))</formula>
    </cfRule>
    <cfRule type="expression" dxfId="200" priority="11" stopIfTrue="1">
      <formula>SUM(H7:N7)&gt;G7+0.0001</formula>
    </cfRule>
    <cfRule type="expression" dxfId="199" priority="12" stopIfTrue="1">
      <formula>WEEKDAY($B7)&gt;=6</formula>
    </cfRule>
  </conditionalFormatting>
  <conditionalFormatting sqref="S6">
    <cfRule type="expression" dxfId="198" priority="4" stopIfTrue="1">
      <formula>SUM(H6:N6)&lt;G6</formula>
    </cfRule>
    <cfRule type="expression" dxfId="197" priority="5" stopIfTrue="1">
      <formula>SUM(H6:N6)&gt;G6+0.00001</formula>
    </cfRule>
    <cfRule type="expression" dxfId="196" priority="6" stopIfTrue="1">
      <formula>WEEKDAY($B6)&gt;=6</formula>
    </cfRule>
  </conditionalFormatting>
  <conditionalFormatting sqref="S7:S36">
    <cfRule type="expression" dxfId="195" priority="1" stopIfTrue="1">
      <formula>SUM(H7:N7)&lt;G7</formula>
    </cfRule>
    <cfRule type="expression" dxfId="194" priority="2" stopIfTrue="1">
      <formula>SUM(H7:N7)&gt;G7+0.00001</formula>
    </cfRule>
    <cfRule type="expression" dxfId="193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6 H6:R36" xr:uid="{00000000-0002-0000-07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6" xr:uid="{00000000-0002-0000-07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6" xr:uid="{00000000-0002-0000-07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AW139"/>
  <sheetViews>
    <sheetView showGridLines="0" rightToLeft="1" zoomScale="80" zoomScaleNormal="80" workbookViewId="0">
      <pane xSplit="7" ySplit="5" topLeftCell="H12" activePane="bottomRight" state="frozen"/>
      <selection pane="topRight" activeCell="H1" sqref="H1"/>
      <selection pane="bottomLeft" activeCell="A6" sqref="A6"/>
      <selection pane="bottomRight" activeCell="H5" sqref="H5"/>
    </sheetView>
  </sheetViews>
  <sheetFormatPr defaultColWidth="9.1796875" defaultRowHeight="12.5" x14ac:dyDescent="0.25"/>
  <cols>
    <col min="1" max="1" width="7.54296875" style="2" customWidth="1"/>
    <col min="2" max="2" width="11.1796875" style="2" customWidth="1"/>
    <col min="3" max="3" width="5.453125" style="4" bestFit="1" customWidth="1"/>
    <col min="4" max="4" width="8.453125" style="4" customWidth="1"/>
    <col min="5" max="5" width="9" style="2" customWidth="1"/>
    <col min="6" max="6" width="10.453125" style="2" customWidth="1"/>
    <col min="7" max="7" width="7.81640625" style="2" customWidth="1"/>
    <col min="8" max="8" width="12.453125" style="2" customWidth="1"/>
    <col min="9" max="10" width="12" style="2" customWidth="1"/>
    <col min="11" max="11" width="11" style="2" customWidth="1"/>
    <col min="12" max="12" width="10.81640625" style="2" customWidth="1"/>
    <col min="13" max="13" width="11" style="2" customWidth="1"/>
    <col min="14" max="14" width="10.81640625" style="2" customWidth="1"/>
    <col min="15" max="15" width="8.81640625" style="2" customWidth="1"/>
    <col min="16" max="18" width="8" style="2" customWidth="1"/>
    <col min="19" max="19" width="12.453125" style="2" customWidth="1"/>
    <col min="20" max="20" width="9.453125" style="2" customWidth="1"/>
    <col min="21" max="21" width="8.453125" style="2" customWidth="1"/>
    <col min="22" max="22" width="12.453125" style="2" customWidth="1"/>
    <col min="23" max="23" width="29.453125" style="2" bestFit="1" customWidth="1"/>
    <col min="24" max="24" width="10.453125" style="3" customWidth="1"/>
    <col min="25" max="27" width="10.453125" style="2" customWidth="1"/>
    <col min="28" max="16384" width="9.1796875" style="2"/>
  </cols>
  <sheetData>
    <row r="2" spans="1:49" ht="22.75" customHeight="1" thickBot="1" x14ac:dyDescent="0.45">
      <c r="A2" s="60" t="s">
        <v>10</v>
      </c>
      <c r="B2" s="75">
        <f>DATE(D58,9,1)</f>
        <v>43344</v>
      </c>
      <c r="C2" s="64" t="s">
        <v>38</v>
      </c>
      <c r="D2" s="63"/>
      <c r="E2" s="1"/>
      <c r="F2" s="99" t="s">
        <v>29</v>
      </c>
      <c r="G2" s="99"/>
      <c r="H2" s="100" t="str">
        <f>IF('8.18'!H2:I2&lt;&gt;"",'8.18'!H2:I2,"")</f>
        <v/>
      </c>
      <c r="I2" s="100"/>
      <c r="J2" s="71"/>
      <c r="L2" s="99" t="s">
        <v>53</v>
      </c>
      <c r="M2" s="99"/>
      <c r="N2" s="100" t="str">
        <f>IF('8.18'!N2:O2&lt;&gt;"",'8.18'!N2:O2,"")</f>
        <v/>
      </c>
      <c r="O2" s="100"/>
      <c r="Q2" s="99" t="s">
        <v>28</v>
      </c>
      <c r="R2" s="99"/>
      <c r="S2" s="100"/>
      <c r="T2" s="100"/>
      <c r="U2" s="3"/>
      <c r="V2" s="3"/>
      <c r="W2" s="3"/>
      <c r="X2" s="2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13" thickBot="1" x14ac:dyDescent="0.3">
      <c r="A3" s="4"/>
      <c r="B3" s="4"/>
      <c r="C3" s="2"/>
      <c r="D3" s="2"/>
      <c r="W3" s="3"/>
      <c r="X3" s="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s="3" customFormat="1" ht="38.25" customHeight="1" x14ac:dyDescent="0.25">
      <c r="A4" s="117" t="s">
        <v>19</v>
      </c>
      <c r="B4" s="118"/>
      <c r="C4" s="118"/>
      <c r="D4" s="119"/>
      <c r="E4" s="103" t="s">
        <v>11</v>
      </c>
      <c r="F4" s="104"/>
      <c r="G4" s="105"/>
      <c r="H4" s="115" t="s">
        <v>23</v>
      </c>
      <c r="I4" s="104"/>
      <c r="J4" s="104"/>
      <c r="K4" s="104"/>
      <c r="L4" s="104"/>
      <c r="M4" s="104"/>
      <c r="N4" s="116"/>
      <c r="O4" s="103" t="s">
        <v>24</v>
      </c>
      <c r="P4" s="104"/>
      <c r="Q4" s="104"/>
      <c r="R4" s="105"/>
      <c r="S4" s="50" t="s">
        <v>33</v>
      </c>
      <c r="T4" s="50" t="s">
        <v>33</v>
      </c>
      <c r="U4" s="50" t="s">
        <v>32</v>
      </c>
      <c r="V4" s="51" t="s">
        <v>20</v>
      </c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 s="5" customFormat="1" ht="51.75" customHeight="1" thickBot="1" x14ac:dyDescent="0.3">
      <c r="A5" s="52" t="s">
        <v>49</v>
      </c>
      <c r="B5" s="53" t="s">
        <v>0</v>
      </c>
      <c r="C5" s="53" t="s">
        <v>2</v>
      </c>
      <c r="D5" s="54" t="s">
        <v>21</v>
      </c>
      <c r="E5" s="53" t="s">
        <v>25</v>
      </c>
      <c r="F5" s="53" t="s">
        <v>26</v>
      </c>
      <c r="G5" s="56" t="s">
        <v>11</v>
      </c>
      <c r="H5" s="79" t="s">
        <v>56</v>
      </c>
      <c r="I5" s="79" t="s">
        <v>56</v>
      </c>
      <c r="J5" s="79" t="s">
        <v>51</v>
      </c>
      <c r="K5" s="78" t="s">
        <v>12</v>
      </c>
      <c r="L5" s="78" t="s">
        <v>13</v>
      </c>
      <c r="M5" s="78" t="s">
        <v>14</v>
      </c>
      <c r="N5" s="79" t="s">
        <v>40</v>
      </c>
      <c r="O5" s="55" t="s">
        <v>15</v>
      </c>
      <c r="P5" s="53" t="s">
        <v>16</v>
      </c>
      <c r="Q5" s="53" t="s">
        <v>17</v>
      </c>
      <c r="R5" s="56" t="s">
        <v>18</v>
      </c>
      <c r="S5" s="74" t="s">
        <v>47</v>
      </c>
      <c r="T5" s="57" t="s">
        <v>1</v>
      </c>
      <c r="U5" s="58" t="s">
        <v>1</v>
      </c>
      <c r="V5" s="59" t="s">
        <v>35</v>
      </c>
      <c r="Y5" s="36"/>
      <c r="Z5" s="37"/>
      <c r="AA5" s="37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</row>
    <row r="6" spans="1:49" s="10" customFormat="1" ht="14.25" customHeight="1" x14ac:dyDescent="0.3">
      <c r="A6" s="6"/>
      <c r="B6" s="44">
        <f>B2</f>
        <v>43344</v>
      </c>
      <c r="C6" s="45" t="str">
        <f t="shared" ref="C6:C35" si="0">TEXT(B6,"ddd")</f>
        <v>Sat</v>
      </c>
      <c r="D6" s="90">
        <f>IF(WEEKDAY(B6)=6,0,(IF(WEEKDAY(B6)=7,0,(IF(A6=$B$70,$D$51,(IF(A6=$B$71,0,(IF(OR(WEEKDAY(B6)=1,WEEKDAY(B6)=2,WEEKDAY(B6)=3,WEEKDAY(B6)=4,WEEKDAY(B6)=5),$D$50)))))))))</f>
        <v>0</v>
      </c>
      <c r="E6" s="77"/>
      <c r="F6" s="77"/>
      <c r="G6" s="39">
        <f t="shared" ref="G6:G35" si="1">IF(((TEXT($B$2,"mm"))-(TEXT(B6,"mm"))=0),IF(E6=0,0,(F6-E6)))</f>
        <v>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40">
        <f>IF(((TEXT($B$2,"mm"))-(TEXT(B6,"mm"))=0),IF(G6&gt;=SUM(H6:N6),G6-SUM(H6:N6)+0.000001,SUM(H6:N6)-G6-0.000001),0)+0.0001</f>
        <v>1.01E-4</v>
      </c>
      <c r="T6" s="40">
        <f>IF(((TEXT($B$2,"mm"))-(TEXT(B6,"mm"))=0),SUM(H6:R6),0)</f>
        <v>0</v>
      </c>
      <c r="U6" s="41" t="str">
        <f>IF(COUNTA(H6:R6,E6:F6)&gt;0,1,"")</f>
        <v/>
      </c>
      <c r="V6" s="8"/>
      <c r="W6" s="9" t="str">
        <f>IF(SUM(H6:N6)&gt;G6+0.0001,$B$59,"")</f>
        <v/>
      </c>
    </row>
    <row r="7" spans="1:49" s="10" customFormat="1" ht="14.25" customHeight="1" x14ac:dyDescent="0.3">
      <c r="A7" s="6"/>
      <c r="B7" s="44">
        <f t="shared" ref="B7:B35" si="2">B6+1</f>
        <v>43345</v>
      </c>
      <c r="C7" s="45" t="str">
        <f t="shared" si="0"/>
        <v>Sun</v>
      </c>
      <c r="D7" s="90">
        <f t="shared" ref="D7:D35" si="3">IF(WEEKDAY(B7)=6,0,(IF(WEEKDAY(B7)=7,0,(IF(A7=$B$70,$D$51,(IF(A7=$B$71,0,(IF(OR(WEEKDAY(B7)=1,WEEKDAY(B7)=2,WEEKDAY(B7)=3,WEEKDAY(B7)=4,WEEKDAY(B7)=5),$D$50)))))))))</f>
        <v>0.35416666666666669</v>
      </c>
      <c r="E7" s="77"/>
      <c r="F7" s="77"/>
      <c r="G7" s="39">
        <f t="shared" si="1"/>
        <v>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0">
        <f t="shared" ref="S7:S35" si="4">IF(((TEXT($B$2,"mm"))-(TEXT(B7,"mm"))=0),IF(G7&gt;=SUM(H7:N7),G7-SUM(H7:N7)+0.000001,SUM(H7:N7)-G7-0.000001),0)+0.0001</f>
        <v>1.01E-4</v>
      </c>
      <c r="T7" s="40">
        <f t="shared" ref="T7:T35" si="5">IF(((TEXT($B$2,"mm"))-(TEXT(B7,"mm"))=0),T6+(SUM(H7:R7)),T6)</f>
        <v>0</v>
      </c>
      <c r="U7" s="41" t="str">
        <f t="shared" ref="U7:U33" si="6">IF(COUNTA(H7:R7,E7:F7)&gt;0,1,"")</f>
        <v/>
      </c>
      <c r="V7" s="8"/>
      <c r="W7" s="9" t="str">
        <f t="shared" ref="W7:W35" si="7">IF(SUM(H7:N7)&gt;G7+0.0001,$B$59,"")</f>
        <v/>
      </c>
    </row>
    <row r="8" spans="1:49" s="10" customFormat="1" ht="14.25" customHeight="1" x14ac:dyDescent="0.3">
      <c r="A8" s="6"/>
      <c r="B8" s="44">
        <f t="shared" si="2"/>
        <v>43346</v>
      </c>
      <c r="C8" s="45" t="str">
        <f t="shared" si="0"/>
        <v>Mon</v>
      </c>
      <c r="D8" s="90">
        <f t="shared" si="3"/>
        <v>0.35416666666666669</v>
      </c>
      <c r="E8" s="77"/>
      <c r="F8" s="77"/>
      <c r="G8" s="39">
        <f t="shared" si="1"/>
        <v>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40">
        <f t="shared" si="4"/>
        <v>1.01E-4</v>
      </c>
      <c r="T8" s="40">
        <f t="shared" si="5"/>
        <v>0</v>
      </c>
      <c r="U8" s="41" t="str">
        <f t="shared" si="6"/>
        <v/>
      </c>
      <c r="V8" s="8"/>
      <c r="W8" s="9" t="str">
        <f t="shared" si="7"/>
        <v/>
      </c>
    </row>
    <row r="9" spans="1:49" s="10" customFormat="1" ht="14.25" customHeight="1" x14ac:dyDescent="0.3">
      <c r="A9" s="6"/>
      <c r="B9" s="44">
        <f t="shared" si="2"/>
        <v>43347</v>
      </c>
      <c r="C9" s="45" t="str">
        <f t="shared" si="0"/>
        <v>Tue</v>
      </c>
      <c r="D9" s="90">
        <f t="shared" si="3"/>
        <v>0.35416666666666669</v>
      </c>
      <c r="E9" s="77"/>
      <c r="F9" s="77"/>
      <c r="G9" s="39">
        <f t="shared" si="1"/>
        <v>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40">
        <f t="shared" si="4"/>
        <v>1.01E-4</v>
      </c>
      <c r="T9" s="40">
        <f t="shared" si="5"/>
        <v>0</v>
      </c>
      <c r="U9" s="41" t="str">
        <f t="shared" si="6"/>
        <v/>
      </c>
      <c r="V9" s="8"/>
      <c r="W9" s="9" t="str">
        <f t="shared" si="7"/>
        <v/>
      </c>
    </row>
    <row r="10" spans="1:49" s="10" customFormat="1" ht="14.25" customHeight="1" x14ac:dyDescent="0.3">
      <c r="A10" s="6"/>
      <c r="B10" s="44">
        <f t="shared" si="2"/>
        <v>43348</v>
      </c>
      <c r="C10" s="45" t="str">
        <f t="shared" si="0"/>
        <v>Wed</v>
      </c>
      <c r="D10" s="90">
        <f t="shared" si="3"/>
        <v>0.35416666666666669</v>
      </c>
      <c r="E10" s="77"/>
      <c r="F10" s="77"/>
      <c r="G10" s="39">
        <f t="shared" si="1"/>
        <v>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40">
        <f t="shared" si="4"/>
        <v>1.01E-4</v>
      </c>
      <c r="T10" s="40">
        <f t="shared" si="5"/>
        <v>0</v>
      </c>
      <c r="U10" s="41" t="str">
        <f t="shared" si="6"/>
        <v/>
      </c>
      <c r="V10" s="8"/>
      <c r="W10" s="9" t="str">
        <f t="shared" si="7"/>
        <v/>
      </c>
    </row>
    <row r="11" spans="1:49" s="10" customFormat="1" ht="14.25" customHeight="1" x14ac:dyDescent="0.3">
      <c r="A11" s="6"/>
      <c r="B11" s="44">
        <f t="shared" si="2"/>
        <v>43349</v>
      </c>
      <c r="C11" s="45" t="str">
        <f t="shared" si="0"/>
        <v>Thu</v>
      </c>
      <c r="D11" s="90">
        <f t="shared" si="3"/>
        <v>0.35416666666666669</v>
      </c>
      <c r="E11" s="77"/>
      <c r="F11" s="77"/>
      <c r="G11" s="39">
        <f t="shared" si="1"/>
        <v>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40">
        <f t="shared" si="4"/>
        <v>1.01E-4</v>
      </c>
      <c r="T11" s="40">
        <f t="shared" si="5"/>
        <v>0</v>
      </c>
      <c r="U11" s="41" t="str">
        <f t="shared" si="6"/>
        <v/>
      </c>
      <c r="V11" s="8"/>
      <c r="W11" s="9" t="str">
        <f t="shared" si="7"/>
        <v/>
      </c>
    </row>
    <row r="12" spans="1:49" s="10" customFormat="1" ht="14.25" customHeight="1" x14ac:dyDescent="0.3">
      <c r="A12" s="6"/>
      <c r="B12" s="44">
        <f t="shared" si="2"/>
        <v>43350</v>
      </c>
      <c r="C12" s="45" t="str">
        <f t="shared" si="0"/>
        <v>Fri</v>
      </c>
      <c r="D12" s="90">
        <f t="shared" si="3"/>
        <v>0</v>
      </c>
      <c r="E12" s="77"/>
      <c r="F12" s="77"/>
      <c r="G12" s="39">
        <f t="shared" si="1"/>
        <v>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40">
        <f t="shared" si="4"/>
        <v>1.01E-4</v>
      </c>
      <c r="T12" s="40">
        <f t="shared" si="5"/>
        <v>0</v>
      </c>
      <c r="U12" s="41" t="str">
        <f t="shared" si="6"/>
        <v/>
      </c>
      <c r="V12" s="8"/>
      <c r="W12" s="9" t="str">
        <f t="shared" si="7"/>
        <v/>
      </c>
    </row>
    <row r="13" spans="1:49" s="10" customFormat="1" ht="14.25" customHeight="1" x14ac:dyDescent="0.3">
      <c r="A13" s="6"/>
      <c r="B13" s="44">
        <f t="shared" si="2"/>
        <v>43351</v>
      </c>
      <c r="C13" s="45" t="str">
        <f t="shared" si="0"/>
        <v>Sat</v>
      </c>
      <c r="D13" s="90">
        <f t="shared" si="3"/>
        <v>0</v>
      </c>
      <c r="E13" s="77"/>
      <c r="F13" s="77"/>
      <c r="G13" s="39">
        <f t="shared" si="1"/>
        <v>0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40">
        <f t="shared" si="4"/>
        <v>1.01E-4</v>
      </c>
      <c r="T13" s="40">
        <f t="shared" si="5"/>
        <v>0</v>
      </c>
      <c r="U13" s="41" t="str">
        <f t="shared" si="6"/>
        <v/>
      </c>
      <c r="V13" s="8"/>
      <c r="W13" s="9" t="str">
        <f t="shared" si="7"/>
        <v/>
      </c>
    </row>
    <row r="14" spans="1:49" s="10" customFormat="1" ht="14.25" customHeight="1" x14ac:dyDescent="0.3">
      <c r="A14" s="6"/>
      <c r="B14" s="44">
        <f t="shared" si="2"/>
        <v>43352</v>
      </c>
      <c r="C14" s="45" t="str">
        <f t="shared" si="0"/>
        <v>Sun</v>
      </c>
      <c r="D14" s="90">
        <f t="shared" si="3"/>
        <v>0.35416666666666669</v>
      </c>
      <c r="E14" s="77"/>
      <c r="F14" s="77"/>
      <c r="G14" s="39">
        <f t="shared" si="1"/>
        <v>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40">
        <f t="shared" si="4"/>
        <v>1.01E-4</v>
      </c>
      <c r="T14" s="40">
        <f t="shared" si="5"/>
        <v>0</v>
      </c>
      <c r="U14" s="41" t="str">
        <f t="shared" si="6"/>
        <v/>
      </c>
      <c r="V14" s="8"/>
      <c r="W14" s="9" t="str">
        <f t="shared" si="7"/>
        <v/>
      </c>
    </row>
    <row r="15" spans="1:49" s="10" customFormat="1" ht="14.25" customHeight="1" x14ac:dyDescent="0.3">
      <c r="A15" s="6"/>
      <c r="B15" s="44">
        <f t="shared" si="2"/>
        <v>43353</v>
      </c>
      <c r="C15" s="45" t="str">
        <f t="shared" si="0"/>
        <v>Mon</v>
      </c>
      <c r="D15" s="90">
        <f t="shared" si="3"/>
        <v>0.35416666666666669</v>
      </c>
      <c r="E15" s="77"/>
      <c r="F15" s="77"/>
      <c r="G15" s="39">
        <f t="shared" si="1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40">
        <f t="shared" si="4"/>
        <v>1.01E-4</v>
      </c>
      <c r="T15" s="40">
        <f t="shared" si="5"/>
        <v>0</v>
      </c>
      <c r="U15" s="41" t="str">
        <f t="shared" si="6"/>
        <v/>
      </c>
      <c r="V15" s="8"/>
      <c r="W15" s="9" t="str">
        <f t="shared" si="7"/>
        <v/>
      </c>
    </row>
    <row r="16" spans="1:49" s="10" customFormat="1" ht="14.25" customHeight="1" x14ac:dyDescent="0.3">
      <c r="A16" s="6"/>
      <c r="B16" s="44">
        <f t="shared" si="2"/>
        <v>43354</v>
      </c>
      <c r="C16" s="45" t="str">
        <f t="shared" si="0"/>
        <v>Tue</v>
      </c>
      <c r="D16" s="90">
        <f t="shared" si="3"/>
        <v>0.35416666666666669</v>
      </c>
      <c r="E16" s="77"/>
      <c r="F16" s="77"/>
      <c r="G16" s="39">
        <f t="shared" si="1"/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40">
        <f t="shared" si="4"/>
        <v>1.01E-4</v>
      </c>
      <c r="T16" s="40">
        <f t="shared" si="5"/>
        <v>0</v>
      </c>
      <c r="U16" s="41" t="str">
        <f t="shared" si="6"/>
        <v/>
      </c>
      <c r="V16" s="8"/>
      <c r="W16" s="9" t="str">
        <f t="shared" si="7"/>
        <v/>
      </c>
    </row>
    <row r="17" spans="1:27" s="10" customFormat="1" ht="14.25" customHeight="1" x14ac:dyDescent="0.3">
      <c r="A17" s="6"/>
      <c r="B17" s="44">
        <f t="shared" si="2"/>
        <v>43355</v>
      </c>
      <c r="C17" s="45" t="str">
        <f t="shared" si="0"/>
        <v>Wed</v>
      </c>
      <c r="D17" s="90">
        <f t="shared" si="3"/>
        <v>0.35416666666666669</v>
      </c>
      <c r="E17" s="77"/>
      <c r="F17" s="77"/>
      <c r="G17" s="39">
        <f t="shared" si="1"/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40">
        <f t="shared" si="4"/>
        <v>1.01E-4</v>
      </c>
      <c r="T17" s="40">
        <f t="shared" si="5"/>
        <v>0</v>
      </c>
      <c r="U17" s="41" t="str">
        <f t="shared" si="6"/>
        <v/>
      </c>
      <c r="V17" s="8"/>
      <c r="W17" s="9" t="str">
        <f t="shared" si="7"/>
        <v/>
      </c>
    </row>
    <row r="18" spans="1:27" s="10" customFormat="1" ht="14.25" customHeight="1" x14ac:dyDescent="0.3">
      <c r="A18" s="6"/>
      <c r="B18" s="44">
        <f t="shared" si="2"/>
        <v>43356</v>
      </c>
      <c r="C18" s="45" t="str">
        <f t="shared" si="0"/>
        <v>Thu</v>
      </c>
      <c r="D18" s="90">
        <f t="shared" si="3"/>
        <v>0.35416666666666669</v>
      </c>
      <c r="E18" s="77"/>
      <c r="F18" s="77"/>
      <c r="G18" s="39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40">
        <f t="shared" si="4"/>
        <v>1.01E-4</v>
      </c>
      <c r="T18" s="40">
        <f t="shared" si="5"/>
        <v>0</v>
      </c>
      <c r="U18" s="41" t="str">
        <f t="shared" si="6"/>
        <v/>
      </c>
      <c r="V18" s="8"/>
      <c r="W18" s="9" t="str">
        <f t="shared" si="7"/>
        <v/>
      </c>
    </row>
    <row r="19" spans="1:27" s="10" customFormat="1" ht="14.25" customHeight="1" x14ac:dyDescent="0.3">
      <c r="A19" s="6"/>
      <c r="B19" s="44">
        <f t="shared" si="2"/>
        <v>43357</v>
      </c>
      <c r="C19" s="45" t="str">
        <f t="shared" si="0"/>
        <v>Fri</v>
      </c>
      <c r="D19" s="90">
        <f t="shared" si="3"/>
        <v>0</v>
      </c>
      <c r="E19" s="77"/>
      <c r="F19" s="77"/>
      <c r="G19" s="39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40">
        <f t="shared" si="4"/>
        <v>1.01E-4</v>
      </c>
      <c r="T19" s="40">
        <f t="shared" si="5"/>
        <v>0</v>
      </c>
      <c r="U19" s="41" t="str">
        <f t="shared" si="6"/>
        <v/>
      </c>
      <c r="V19" s="8"/>
      <c r="W19" s="9" t="str">
        <f t="shared" si="7"/>
        <v/>
      </c>
    </row>
    <row r="20" spans="1:27" s="10" customFormat="1" ht="14.25" customHeight="1" x14ac:dyDescent="0.3">
      <c r="A20" s="6"/>
      <c r="B20" s="44">
        <f t="shared" si="2"/>
        <v>43358</v>
      </c>
      <c r="C20" s="45" t="str">
        <f t="shared" si="0"/>
        <v>Sat</v>
      </c>
      <c r="D20" s="90">
        <f t="shared" si="3"/>
        <v>0</v>
      </c>
      <c r="E20" s="77"/>
      <c r="F20" s="77"/>
      <c r="G20" s="39">
        <f t="shared" si="1"/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40">
        <f t="shared" si="4"/>
        <v>1.01E-4</v>
      </c>
      <c r="T20" s="40">
        <f t="shared" si="5"/>
        <v>0</v>
      </c>
      <c r="U20" s="41" t="str">
        <f t="shared" si="6"/>
        <v/>
      </c>
      <c r="V20" s="8"/>
      <c r="W20" s="9" t="str">
        <f t="shared" si="7"/>
        <v/>
      </c>
    </row>
    <row r="21" spans="1:27" s="10" customFormat="1" ht="14.25" customHeight="1" x14ac:dyDescent="0.3">
      <c r="A21" s="6"/>
      <c r="B21" s="44">
        <f t="shared" si="2"/>
        <v>43359</v>
      </c>
      <c r="C21" s="45" t="str">
        <f t="shared" si="0"/>
        <v>Sun</v>
      </c>
      <c r="D21" s="90">
        <f t="shared" si="3"/>
        <v>0.35416666666666669</v>
      </c>
      <c r="E21" s="77"/>
      <c r="F21" s="77"/>
      <c r="G21" s="39">
        <f t="shared" si="1"/>
        <v>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40">
        <f t="shared" si="4"/>
        <v>1.01E-4</v>
      </c>
      <c r="T21" s="40">
        <f t="shared" si="5"/>
        <v>0</v>
      </c>
      <c r="U21" s="41" t="str">
        <f t="shared" si="6"/>
        <v/>
      </c>
      <c r="V21" s="8"/>
      <c r="W21" s="9" t="str">
        <f t="shared" si="7"/>
        <v/>
      </c>
      <c r="AA21" s="13"/>
    </row>
    <row r="22" spans="1:27" s="10" customFormat="1" ht="14.25" customHeight="1" x14ac:dyDescent="0.3">
      <c r="A22" s="6"/>
      <c r="B22" s="44">
        <f t="shared" si="2"/>
        <v>43360</v>
      </c>
      <c r="C22" s="45" t="str">
        <f t="shared" si="0"/>
        <v>Mon</v>
      </c>
      <c r="D22" s="90">
        <f t="shared" si="3"/>
        <v>0.35416666666666669</v>
      </c>
      <c r="E22" s="77"/>
      <c r="F22" s="77"/>
      <c r="G22" s="39">
        <f t="shared" si="1"/>
        <v>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40">
        <f t="shared" si="4"/>
        <v>1.01E-4</v>
      </c>
      <c r="T22" s="40">
        <f t="shared" si="5"/>
        <v>0</v>
      </c>
      <c r="U22" s="41" t="str">
        <f t="shared" si="6"/>
        <v/>
      </c>
      <c r="V22" s="8"/>
      <c r="W22" s="9" t="str">
        <f t="shared" si="7"/>
        <v/>
      </c>
    </row>
    <row r="23" spans="1:27" s="10" customFormat="1" ht="14.25" customHeight="1" x14ac:dyDescent="0.3">
      <c r="A23" s="6"/>
      <c r="B23" s="44">
        <f t="shared" si="2"/>
        <v>43361</v>
      </c>
      <c r="C23" s="45" t="str">
        <f t="shared" si="0"/>
        <v>Tue</v>
      </c>
      <c r="D23" s="90">
        <f t="shared" si="3"/>
        <v>0.35416666666666669</v>
      </c>
      <c r="E23" s="77"/>
      <c r="F23" s="77"/>
      <c r="G23" s="39">
        <f t="shared" si="1"/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40">
        <f t="shared" si="4"/>
        <v>1.01E-4</v>
      </c>
      <c r="T23" s="40">
        <f t="shared" si="5"/>
        <v>0</v>
      </c>
      <c r="U23" s="41" t="str">
        <f t="shared" si="6"/>
        <v/>
      </c>
      <c r="V23" s="8"/>
      <c r="W23" s="9" t="str">
        <f t="shared" si="7"/>
        <v/>
      </c>
    </row>
    <row r="24" spans="1:27" s="10" customFormat="1" ht="14.25" customHeight="1" x14ac:dyDescent="0.3">
      <c r="A24" s="6"/>
      <c r="B24" s="44">
        <f t="shared" si="2"/>
        <v>43362</v>
      </c>
      <c r="C24" s="45" t="str">
        <f t="shared" si="0"/>
        <v>Wed</v>
      </c>
      <c r="D24" s="90">
        <f t="shared" si="3"/>
        <v>0.35416666666666669</v>
      </c>
      <c r="E24" s="77"/>
      <c r="F24" s="77"/>
      <c r="G24" s="39">
        <f t="shared" si="1"/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40">
        <f t="shared" si="4"/>
        <v>1.01E-4</v>
      </c>
      <c r="T24" s="40">
        <f t="shared" si="5"/>
        <v>0</v>
      </c>
      <c r="U24" s="41" t="str">
        <f t="shared" si="6"/>
        <v/>
      </c>
      <c r="V24" s="8"/>
      <c r="W24" s="9" t="str">
        <f t="shared" si="7"/>
        <v/>
      </c>
    </row>
    <row r="25" spans="1:27" s="10" customFormat="1" ht="14.25" customHeight="1" x14ac:dyDescent="0.3">
      <c r="A25" s="6"/>
      <c r="B25" s="44">
        <f t="shared" si="2"/>
        <v>43363</v>
      </c>
      <c r="C25" s="45" t="str">
        <f t="shared" si="0"/>
        <v>Thu</v>
      </c>
      <c r="D25" s="90">
        <f t="shared" si="3"/>
        <v>0.35416666666666669</v>
      </c>
      <c r="E25" s="77"/>
      <c r="F25" s="77"/>
      <c r="G25" s="39">
        <f t="shared" si="1"/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40">
        <f t="shared" si="4"/>
        <v>1.01E-4</v>
      </c>
      <c r="T25" s="40">
        <f t="shared" si="5"/>
        <v>0</v>
      </c>
      <c r="U25" s="41" t="str">
        <f t="shared" si="6"/>
        <v/>
      </c>
      <c r="V25" s="8"/>
      <c r="W25" s="9" t="str">
        <f t="shared" si="7"/>
        <v/>
      </c>
    </row>
    <row r="26" spans="1:27" s="10" customFormat="1" ht="14.25" customHeight="1" x14ac:dyDescent="0.3">
      <c r="A26" s="6"/>
      <c r="B26" s="44">
        <f t="shared" si="2"/>
        <v>43364</v>
      </c>
      <c r="C26" s="45" t="str">
        <f t="shared" si="0"/>
        <v>Fri</v>
      </c>
      <c r="D26" s="90">
        <f t="shared" si="3"/>
        <v>0</v>
      </c>
      <c r="E26" s="77"/>
      <c r="F26" s="77"/>
      <c r="G26" s="39">
        <f t="shared" si="1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40">
        <f t="shared" si="4"/>
        <v>1.01E-4</v>
      </c>
      <c r="T26" s="40">
        <f t="shared" si="5"/>
        <v>0</v>
      </c>
      <c r="U26" s="41" t="str">
        <f t="shared" si="6"/>
        <v/>
      </c>
      <c r="V26" s="8"/>
      <c r="W26" s="9" t="str">
        <f t="shared" si="7"/>
        <v/>
      </c>
    </row>
    <row r="27" spans="1:27" s="10" customFormat="1" ht="14.25" customHeight="1" x14ac:dyDescent="0.3">
      <c r="A27" s="6"/>
      <c r="B27" s="44">
        <f t="shared" si="2"/>
        <v>43365</v>
      </c>
      <c r="C27" s="45" t="str">
        <f t="shared" si="0"/>
        <v>Sat</v>
      </c>
      <c r="D27" s="90">
        <f t="shared" si="3"/>
        <v>0</v>
      </c>
      <c r="E27" s="77"/>
      <c r="F27" s="77"/>
      <c r="G27" s="39">
        <f t="shared" si="1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40">
        <f t="shared" si="4"/>
        <v>1.01E-4</v>
      </c>
      <c r="T27" s="40">
        <f t="shared" si="5"/>
        <v>0</v>
      </c>
      <c r="U27" s="41" t="str">
        <f t="shared" si="6"/>
        <v/>
      </c>
      <c r="V27" s="8"/>
      <c r="W27" s="9" t="str">
        <f t="shared" si="7"/>
        <v/>
      </c>
    </row>
    <row r="28" spans="1:27" s="10" customFormat="1" ht="14.25" customHeight="1" x14ac:dyDescent="0.3">
      <c r="A28" s="6"/>
      <c r="B28" s="44">
        <f t="shared" si="2"/>
        <v>43366</v>
      </c>
      <c r="C28" s="45" t="str">
        <f t="shared" si="0"/>
        <v>Sun</v>
      </c>
      <c r="D28" s="90">
        <f t="shared" si="3"/>
        <v>0.35416666666666669</v>
      </c>
      <c r="E28" s="77"/>
      <c r="F28" s="77"/>
      <c r="G28" s="39">
        <f t="shared" si="1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40">
        <f t="shared" si="4"/>
        <v>1.01E-4</v>
      </c>
      <c r="T28" s="40">
        <f t="shared" si="5"/>
        <v>0</v>
      </c>
      <c r="U28" s="41" t="str">
        <f t="shared" si="6"/>
        <v/>
      </c>
      <c r="V28" s="8"/>
      <c r="W28" s="9" t="str">
        <f t="shared" si="7"/>
        <v/>
      </c>
    </row>
    <row r="29" spans="1:27" s="10" customFormat="1" ht="14.25" customHeight="1" x14ac:dyDescent="0.3">
      <c r="A29" s="6"/>
      <c r="B29" s="44">
        <f t="shared" si="2"/>
        <v>43367</v>
      </c>
      <c r="C29" s="45" t="str">
        <f t="shared" si="0"/>
        <v>Mon</v>
      </c>
      <c r="D29" s="90">
        <f t="shared" si="3"/>
        <v>0.35416666666666669</v>
      </c>
      <c r="E29" s="77"/>
      <c r="F29" s="77"/>
      <c r="G29" s="39">
        <f t="shared" si="1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40">
        <f t="shared" si="4"/>
        <v>1.01E-4</v>
      </c>
      <c r="T29" s="40">
        <f t="shared" si="5"/>
        <v>0</v>
      </c>
      <c r="U29" s="41" t="str">
        <f t="shared" si="6"/>
        <v/>
      </c>
      <c r="V29" s="8"/>
      <c r="W29" s="9" t="str">
        <f t="shared" si="7"/>
        <v/>
      </c>
    </row>
    <row r="30" spans="1:27" s="10" customFormat="1" ht="14.25" customHeight="1" x14ac:dyDescent="0.3">
      <c r="A30" s="6"/>
      <c r="B30" s="44">
        <f t="shared" si="2"/>
        <v>43368</v>
      </c>
      <c r="C30" s="45" t="str">
        <f t="shared" si="0"/>
        <v>Tue</v>
      </c>
      <c r="D30" s="90">
        <f t="shared" si="3"/>
        <v>0.35416666666666669</v>
      </c>
      <c r="E30" s="77"/>
      <c r="F30" s="77"/>
      <c r="G30" s="39">
        <f t="shared" si="1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40">
        <f t="shared" si="4"/>
        <v>1.01E-4</v>
      </c>
      <c r="T30" s="40">
        <f t="shared" si="5"/>
        <v>0</v>
      </c>
      <c r="U30" s="41" t="str">
        <f t="shared" si="6"/>
        <v/>
      </c>
      <c r="V30" s="8"/>
      <c r="W30" s="9" t="str">
        <f t="shared" si="7"/>
        <v/>
      </c>
    </row>
    <row r="31" spans="1:27" s="10" customFormat="1" ht="14.25" customHeight="1" x14ac:dyDescent="0.3">
      <c r="A31" s="6"/>
      <c r="B31" s="44">
        <f t="shared" si="2"/>
        <v>43369</v>
      </c>
      <c r="C31" s="45" t="str">
        <f t="shared" si="0"/>
        <v>Wed</v>
      </c>
      <c r="D31" s="90">
        <f t="shared" si="3"/>
        <v>0.35416666666666669</v>
      </c>
      <c r="E31" s="77"/>
      <c r="F31" s="77"/>
      <c r="G31" s="39">
        <f t="shared" si="1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40">
        <f t="shared" si="4"/>
        <v>1.01E-4</v>
      </c>
      <c r="T31" s="40">
        <f t="shared" si="5"/>
        <v>0</v>
      </c>
      <c r="U31" s="41" t="str">
        <f t="shared" si="6"/>
        <v/>
      </c>
      <c r="V31" s="8"/>
      <c r="W31" s="9" t="str">
        <f t="shared" si="7"/>
        <v/>
      </c>
    </row>
    <row r="32" spans="1:27" s="10" customFormat="1" ht="14.25" customHeight="1" x14ac:dyDescent="0.3">
      <c r="A32" s="6"/>
      <c r="B32" s="44">
        <f t="shared" si="2"/>
        <v>43370</v>
      </c>
      <c r="C32" s="45" t="str">
        <f t="shared" si="0"/>
        <v>Thu</v>
      </c>
      <c r="D32" s="90">
        <f t="shared" si="3"/>
        <v>0.35416666666666669</v>
      </c>
      <c r="E32" s="77"/>
      <c r="F32" s="77"/>
      <c r="G32" s="39">
        <f t="shared" si="1"/>
        <v>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40">
        <f t="shared" si="4"/>
        <v>1.01E-4</v>
      </c>
      <c r="T32" s="40">
        <f t="shared" si="5"/>
        <v>0</v>
      </c>
      <c r="U32" s="41" t="str">
        <f t="shared" si="6"/>
        <v/>
      </c>
      <c r="V32" s="8"/>
      <c r="W32" s="9" t="str">
        <f t="shared" si="7"/>
        <v/>
      </c>
    </row>
    <row r="33" spans="1:27" s="10" customFormat="1" ht="14.25" customHeight="1" x14ac:dyDescent="0.3">
      <c r="A33" s="6"/>
      <c r="B33" s="44">
        <f t="shared" si="2"/>
        <v>43371</v>
      </c>
      <c r="C33" s="45" t="str">
        <f t="shared" si="0"/>
        <v>Fri</v>
      </c>
      <c r="D33" s="90">
        <f t="shared" si="3"/>
        <v>0</v>
      </c>
      <c r="E33" s="77"/>
      <c r="F33" s="77"/>
      <c r="G33" s="39">
        <f>IF(((TEXT($B$2,"mm"))-(TEXT(B33,"mm"))=0),IF(E33=0,0,(F33-E33)))</f>
        <v>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40">
        <f t="shared" si="4"/>
        <v>1.01E-4</v>
      </c>
      <c r="T33" s="40">
        <f t="shared" si="5"/>
        <v>0</v>
      </c>
      <c r="U33" s="41" t="str">
        <f t="shared" si="6"/>
        <v/>
      </c>
      <c r="V33" s="8"/>
      <c r="W33" s="9" t="str">
        <f t="shared" si="7"/>
        <v/>
      </c>
    </row>
    <row r="34" spans="1:27" s="10" customFormat="1" ht="14.25" customHeight="1" x14ac:dyDescent="0.3">
      <c r="A34" s="6"/>
      <c r="B34" s="44">
        <f t="shared" si="2"/>
        <v>43372</v>
      </c>
      <c r="C34" s="45" t="str">
        <f t="shared" si="0"/>
        <v>Sat</v>
      </c>
      <c r="D34" s="90">
        <f t="shared" si="3"/>
        <v>0</v>
      </c>
      <c r="E34" s="77"/>
      <c r="F34" s="77"/>
      <c r="G34" s="39">
        <f>IF(((TEXT($B$2,"mm"))-(TEXT(B34,"mm"))=0),IF(E34=0,0,(F34-E34)))</f>
        <v>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40">
        <f t="shared" si="4"/>
        <v>1.01E-4</v>
      </c>
      <c r="T34" s="40">
        <f>IF(((TEXT($B$2,"mm"))-(TEXT(B34,"mm"))=0),T33+(SUM(H34:R34)),T33)</f>
        <v>0</v>
      </c>
      <c r="U34" s="41" t="str">
        <f>IF(((TEXT($B$2,"mm"))-(TEXT(B34,"mm"))=0),IF(COUNTA(H34:R34,E34:F34)&gt;0,1,""),"")</f>
        <v/>
      </c>
      <c r="V34" s="8"/>
      <c r="W34" s="9" t="str">
        <f t="shared" si="7"/>
        <v/>
      </c>
    </row>
    <row r="35" spans="1:27" s="10" customFormat="1" ht="14.25" customHeight="1" thickBot="1" x14ac:dyDescent="0.35">
      <c r="A35" s="6"/>
      <c r="B35" s="44">
        <f t="shared" si="2"/>
        <v>43373</v>
      </c>
      <c r="C35" s="45" t="str">
        <f t="shared" si="0"/>
        <v>Sun</v>
      </c>
      <c r="D35" s="90">
        <f t="shared" si="3"/>
        <v>0.35416666666666669</v>
      </c>
      <c r="E35" s="77"/>
      <c r="F35" s="77"/>
      <c r="G35" s="39">
        <f t="shared" si="1"/>
        <v>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40">
        <f t="shared" si="4"/>
        <v>1.01E-4</v>
      </c>
      <c r="T35" s="40">
        <f t="shared" si="5"/>
        <v>0</v>
      </c>
      <c r="U35" s="41" t="str">
        <f>IF(((TEXT($B$2,"mm"))-(TEXT(B35,"mm"))=0),IF(COUNTA(H35:R35,E35:F35)&gt;0,1,""),"")</f>
        <v/>
      </c>
      <c r="V35" s="8"/>
      <c r="W35" s="9" t="str">
        <f t="shared" si="7"/>
        <v/>
      </c>
    </row>
    <row r="36" spans="1:27" s="26" customFormat="1" ht="24.75" customHeight="1" thickBot="1" x14ac:dyDescent="0.35">
      <c r="A36" s="18"/>
      <c r="B36" s="19"/>
      <c r="C36" s="20"/>
      <c r="D36" s="21">
        <f>SUM(D6:D35)</f>
        <v>7.4375000000000018</v>
      </c>
      <c r="E36" s="38"/>
      <c r="F36" s="38"/>
      <c r="G36" s="23">
        <f t="shared" ref="G36:R36" si="8">SUM(G6:G35)</f>
        <v>0</v>
      </c>
      <c r="H36" s="92">
        <f t="shared" si="8"/>
        <v>0</v>
      </c>
      <c r="I36" s="92">
        <f t="shared" si="8"/>
        <v>0</v>
      </c>
      <c r="J36" s="92">
        <f t="shared" si="8"/>
        <v>0</v>
      </c>
      <c r="K36" s="92">
        <f t="shared" si="8"/>
        <v>0</v>
      </c>
      <c r="L36" s="92">
        <f t="shared" si="8"/>
        <v>0</v>
      </c>
      <c r="M36" s="92">
        <f t="shared" si="8"/>
        <v>0</v>
      </c>
      <c r="N36" s="92">
        <f t="shared" si="8"/>
        <v>0</v>
      </c>
      <c r="O36" s="92">
        <f t="shared" si="8"/>
        <v>0</v>
      </c>
      <c r="P36" s="92">
        <f t="shared" si="8"/>
        <v>0</v>
      </c>
      <c r="Q36" s="92">
        <f t="shared" si="8"/>
        <v>0</v>
      </c>
      <c r="R36" s="92">
        <f t="shared" si="8"/>
        <v>0</v>
      </c>
      <c r="S36" s="73"/>
      <c r="T36" s="21">
        <f>T35</f>
        <v>0</v>
      </c>
      <c r="U36" s="25">
        <f>SUM(U6:U35)</f>
        <v>0</v>
      </c>
      <c r="V36" s="25">
        <f>COUNTA(V6:V35)</f>
        <v>0</v>
      </c>
    </row>
    <row r="37" spans="1:27" s="26" customFormat="1" ht="24.75" customHeight="1" thickBot="1" x14ac:dyDescent="0.45">
      <c r="A37" s="106" t="s">
        <v>50</v>
      </c>
      <c r="B37" s="107"/>
      <c r="C37" s="107"/>
      <c r="D37" s="107"/>
      <c r="E37" s="107"/>
      <c r="F37" s="108"/>
      <c r="G37" s="81"/>
      <c r="H37" s="91">
        <f>H36/(MAX(D36,T36))</f>
        <v>0</v>
      </c>
      <c r="I37" s="91">
        <f>I36/(MAX(D36,T36))</f>
        <v>0</v>
      </c>
      <c r="J37" s="91">
        <f>J36/(MAX(D36,T36))</f>
        <v>0</v>
      </c>
      <c r="K37" s="91">
        <f>K36/(MAX(D36,T36))</f>
        <v>0</v>
      </c>
      <c r="L37" s="91">
        <f>L36/(MAX(D36,T36))</f>
        <v>0</v>
      </c>
      <c r="M37" s="91">
        <f>M36/(MAX(D36,T36))</f>
        <v>0</v>
      </c>
      <c r="N37" s="91">
        <f>N36/(MAX(D36,T36))</f>
        <v>0</v>
      </c>
      <c r="O37" s="85"/>
      <c r="P37" s="85"/>
      <c r="Q37" s="85"/>
      <c r="R37" s="85"/>
      <c r="S37" s="85"/>
      <c r="T37" s="85"/>
      <c r="U37" s="85"/>
      <c r="V37" s="85"/>
      <c r="W37" s="85"/>
    </row>
    <row r="38" spans="1:27" s="26" customFormat="1" ht="24.75" customHeight="1" thickBot="1" x14ac:dyDescent="0.45">
      <c r="A38" s="82" t="s">
        <v>52</v>
      </c>
      <c r="B38" s="86"/>
      <c r="C38" s="82"/>
      <c r="D38" s="82"/>
      <c r="E38" s="82"/>
      <c r="F38" s="87">
        <f>(MAX(D36,T36))</f>
        <v>7.4375000000000018</v>
      </c>
      <c r="G38" s="83"/>
      <c r="H38" s="84"/>
      <c r="I38" s="84"/>
      <c r="J38" s="84"/>
      <c r="K38" s="84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7" s="27" customFormat="1" ht="29.25" customHeight="1" thickBot="1" x14ac:dyDescent="0.45">
      <c r="G39" s="109" t="str">
        <f>IF(G36=(H36+I36+J36+K36+L36+M36+N36),"בדיקה: מלוא שעות העבודה הוקצו למשימות ","אין התאמה בין שעות העבודה לשעות שהוקצו למשימות")</f>
        <v xml:space="preserve">בדיקה: מלוא שעות העבודה הוקצו למשימות </v>
      </c>
      <c r="H39" s="110"/>
      <c r="I39" s="110"/>
      <c r="J39" s="111"/>
      <c r="K39" s="84"/>
      <c r="L39" s="85"/>
      <c r="S39" s="112" t="s">
        <v>34</v>
      </c>
      <c r="T39" s="113"/>
      <c r="U39" s="114"/>
      <c r="V39" s="66">
        <f>IF(U36=0,0,V36/U36)</f>
        <v>0</v>
      </c>
      <c r="X39" s="28"/>
    </row>
    <row r="40" spans="1:27" s="29" customFormat="1" ht="21.25" customHeight="1" thickTop="1" x14ac:dyDescent="0.35">
      <c r="A40" s="29" t="s">
        <v>55</v>
      </c>
      <c r="C40" s="30"/>
      <c r="D40" s="30"/>
    </row>
    <row r="41" spans="1:27" s="3" customFormat="1" x14ac:dyDescent="0.25">
      <c r="A41" s="9"/>
      <c r="B41" s="9"/>
      <c r="C41" s="31"/>
      <c r="D41" s="31"/>
      <c r="Y41" s="2"/>
      <c r="Z41" s="2"/>
      <c r="AA41" s="2"/>
    </row>
    <row r="42" spans="1:27" s="3" customFormat="1" ht="21.25" customHeight="1" thickBot="1" x14ac:dyDescent="0.4">
      <c r="A42" s="68" t="s">
        <v>29</v>
      </c>
      <c r="B42" s="32"/>
      <c r="C42" s="100"/>
      <c r="D42" s="100"/>
      <c r="E42" s="100"/>
      <c r="F42" s="101" t="s">
        <v>43</v>
      </c>
      <c r="G42" s="102"/>
      <c r="H42" s="102"/>
      <c r="I42" s="100"/>
      <c r="J42" s="100"/>
      <c r="K42" s="100"/>
      <c r="L42" s="100"/>
      <c r="M42" s="32"/>
      <c r="W42" s="2"/>
      <c r="X42" s="2"/>
      <c r="Y42" s="2"/>
    </row>
    <row r="43" spans="1:27" s="3" customFormat="1" ht="21.25" customHeight="1" thickBot="1" x14ac:dyDescent="0.4">
      <c r="A43" s="68" t="s">
        <v>41</v>
      </c>
      <c r="B43" s="32"/>
      <c r="C43" s="100"/>
      <c r="D43" s="100"/>
      <c r="E43" s="100"/>
      <c r="F43" s="101" t="s">
        <v>42</v>
      </c>
      <c r="G43" s="102"/>
      <c r="H43" s="102"/>
      <c r="I43" s="100"/>
      <c r="J43" s="100"/>
      <c r="K43" s="100"/>
      <c r="L43" s="100"/>
      <c r="M43" s="32"/>
      <c r="W43" s="2"/>
      <c r="X43" s="2"/>
      <c r="Y43" s="2"/>
    </row>
    <row r="44" spans="1:27" s="3" customFormat="1" ht="21.25" customHeight="1" thickBot="1" x14ac:dyDescent="0.4">
      <c r="A44" s="68"/>
      <c r="B44" s="32" t="s">
        <v>30</v>
      </c>
      <c r="C44" s="100"/>
      <c r="D44" s="100"/>
      <c r="E44" s="100"/>
      <c r="F44" s="70"/>
      <c r="G44" s="69"/>
      <c r="H44" s="32" t="s">
        <v>30</v>
      </c>
      <c r="I44" s="100"/>
      <c r="J44" s="100"/>
      <c r="K44" s="100"/>
      <c r="L44" s="100"/>
      <c r="M44" s="32"/>
      <c r="N44" s="32"/>
      <c r="O44" s="71"/>
      <c r="P44" s="71"/>
      <c r="Q44" s="71"/>
      <c r="W44" s="2"/>
      <c r="X44" s="2"/>
      <c r="Y44" s="2"/>
    </row>
    <row r="45" spans="1:27" s="3" customFormat="1" x14ac:dyDescent="0.25">
      <c r="A45" s="9"/>
      <c r="B45" s="9"/>
      <c r="C45" s="31"/>
      <c r="D45" s="31"/>
    </row>
    <row r="46" spans="1:27" s="3" customFormat="1" x14ac:dyDescent="0.25">
      <c r="A46" s="9"/>
      <c r="B46" s="9"/>
      <c r="C46" s="31"/>
      <c r="D46" s="31"/>
    </row>
    <row r="47" spans="1:27" s="3" customFormat="1" x14ac:dyDescent="0.25">
      <c r="A47" s="9"/>
      <c r="B47" s="9"/>
      <c r="C47" s="31"/>
      <c r="D47" s="31"/>
    </row>
    <row r="48" spans="1:27" s="3" customFormat="1" ht="27" customHeight="1" x14ac:dyDescent="0.25">
      <c r="A48" s="123" t="s">
        <v>57</v>
      </c>
      <c r="B48" s="124"/>
      <c r="C48" s="125"/>
      <c r="D48" s="62" t="s">
        <v>37</v>
      </c>
    </row>
    <row r="49" spans="1:16" s="3" customFormat="1" ht="26.5" customHeight="1" x14ac:dyDescent="0.25">
      <c r="A49" s="120" t="s">
        <v>36</v>
      </c>
      <c r="B49" s="121"/>
      <c r="C49" s="122"/>
      <c r="D49" s="61">
        <v>1</v>
      </c>
      <c r="E49" s="126" t="s">
        <v>46</v>
      </c>
      <c r="F49" s="126"/>
      <c r="G49" s="126"/>
      <c r="H49" s="126"/>
      <c r="I49" s="65"/>
      <c r="P49" s="67"/>
    </row>
    <row r="50" spans="1:16" s="3" customFormat="1" ht="22.75" customHeight="1" x14ac:dyDescent="0.3">
      <c r="A50" s="120" t="s">
        <v>31</v>
      </c>
      <c r="B50" s="121"/>
      <c r="C50" s="122"/>
      <c r="D50" s="72">
        <v>0.35416666666666669</v>
      </c>
    </row>
    <row r="51" spans="1:16" s="3" customFormat="1" ht="22.75" customHeight="1" x14ac:dyDescent="0.3">
      <c r="A51" s="120" t="s">
        <v>44</v>
      </c>
      <c r="B51" s="121"/>
      <c r="C51" s="122"/>
      <c r="D51" s="7">
        <v>0.1875</v>
      </c>
      <c r="P51" s="67"/>
    </row>
    <row r="52" spans="1:16" s="3" customFormat="1" x14ac:dyDescent="0.25">
      <c r="A52" s="33"/>
      <c r="B52" s="9"/>
      <c r="C52" s="31"/>
      <c r="D52" s="31"/>
    </row>
    <row r="53" spans="1:16" s="3" customFormat="1" x14ac:dyDescent="0.25">
      <c r="A53" s="33"/>
      <c r="B53" s="9"/>
      <c r="C53" s="31"/>
      <c r="D53" s="31"/>
    </row>
    <row r="54" spans="1:16" s="3" customFormat="1" x14ac:dyDescent="0.25">
      <c r="A54" s="33"/>
      <c r="B54" s="9"/>
      <c r="C54" s="31"/>
      <c r="D54" s="31"/>
    </row>
    <row r="55" spans="1:16" s="3" customFormat="1" x14ac:dyDescent="0.25">
      <c r="A55" s="33"/>
      <c r="B55" s="9"/>
      <c r="C55" s="31"/>
      <c r="D55" s="31"/>
    </row>
    <row r="56" spans="1:16" s="3" customFormat="1" x14ac:dyDescent="0.25">
      <c r="A56" s="33"/>
      <c r="B56" s="9"/>
      <c r="C56" s="31"/>
      <c r="D56" s="31"/>
    </row>
    <row r="57" spans="1:16" s="35" customFormat="1" x14ac:dyDescent="0.25">
      <c r="A57" s="33"/>
      <c r="B57" s="93"/>
      <c r="C57" s="94"/>
      <c r="D57" s="94"/>
    </row>
    <row r="58" spans="1:16" s="35" customFormat="1" x14ac:dyDescent="0.25">
      <c r="A58" s="34" t="s">
        <v>45</v>
      </c>
      <c r="B58" s="93" t="s">
        <v>45</v>
      </c>
      <c r="C58" s="94"/>
      <c r="D58" s="94">
        <v>2018</v>
      </c>
    </row>
    <row r="59" spans="1:16" s="35" customFormat="1" x14ac:dyDescent="0.25">
      <c r="A59" s="34"/>
      <c r="B59" s="93"/>
      <c r="C59" s="94"/>
      <c r="D59" s="94"/>
    </row>
    <row r="60" spans="1:16" s="35" customFormat="1" x14ac:dyDescent="0.25">
      <c r="A60" s="34"/>
      <c r="B60" s="93" t="s">
        <v>39</v>
      </c>
      <c r="C60" s="94"/>
      <c r="D60" s="94"/>
    </row>
    <row r="61" spans="1:16" s="35" customFormat="1" x14ac:dyDescent="0.25">
      <c r="A61" s="34"/>
      <c r="B61" s="93"/>
      <c r="C61" s="94"/>
      <c r="D61" s="94"/>
      <c r="K61" s="93"/>
      <c r="L61" s="93"/>
      <c r="M61" s="93"/>
      <c r="N61" s="93"/>
      <c r="O61" s="93"/>
    </row>
    <row r="62" spans="1:16" s="93" customFormat="1" x14ac:dyDescent="0.25">
      <c r="A62" s="34"/>
      <c r="C62" s="95"/>
      <c r="D62" s="95"/>
    </row>
    <row r="63" spans="1:16" s="93" customFormat="1" x14ac:dyDescent="0.25">
      <c r="A63" s="34"/>
      <c r="B63" s="33" t="s">
        <v>3</v>
      </c>
      <c r="C63" s="95"/>
      <c r="D63" s="95"/>
    </row>
    <row r="64" spans="1:16" s="93" customFormat="1" x14ac:dyDescent="0.25">
      <c r="A64" s="34"/>
      <c r="B64" s="33" t="s">
        <v>4</v>
      </c>
      <c r="C64" s="95"/>
      <c r="D64" s="95"/>
    </row>
    <row r="65" spans="1:4" s="93" customFormat="1" x14ac:dyDescent="0.25">
      <c r="A65" s="34"/>
      <c r="B65" s="33" t="s">
        <v>5</v>
      </c>
      <c r="C65" s="95"/>
      <c r="D65" s="95"/>
    </row>
    <row r="66" spans="1:4" s="93" customFormat="1" x14ac:dyDescent="0.25">
      <c r="A66" s="34"/>
      <c r="B66" s="33" t="s">
        <v>6</v>
      </c>
      <c r="C66" s="95"/>
      <c r="D66" s="95"/>
    </row>
    <row r="67" spans="1:4" s="93" customFormat="1" x14ac:dyDescent="0.25">
      <c r="A67" s="34"/>
      <c r="B67" s="33" t="s">
        <v>7</v>
      </c>
      <c r="C67" s="95"/>
      <c r="D67" s="95"/>
    </row>
    <row r="68" spans="1:4" s="93" customFormat="1" x14ac:dyDescent="0.25">
      <c r="A68" s="34"/>
      <c r="B68" s="33" t="s">
        <v>8</v>
      </c>
      <c r="C68" s="95"/>
      <c r="D68" s="95"/>
    </row>
    <row r="69" spans="1:4" s="93" customFormat="1" x14ac:dyDescent="0.25">
      <c r="A69" s="34"/>
      <c r="B69" s="33" t="s">
        <v>9</v>
      </c>
      <c r="C69" s="95"/>
      <c r="D69" s="95"/>
    </row>
    <row r="70" spans="1:4" s="93" customFormat="1" x14ac:dyDescent="0.25">
      <c r="A70" s="34"/>
      <c r="B70" s="33" t="s">
        <v>22</v>
      </c>
      <c r="C70" s="95"/>
      <c r="D70" s="95"/>
    </row>
    <row r="71" spans="1:4" s="93" customFormat="1" x14ac:dyDescent="0.25">
      <c r="A71" s="34"/>
      <c r="B71" s="33" t="s">
        <v>48</v>
      </c>
      <c r="C71" s="95"/>
      <c r="D71" s="95"/>
    </row>
    <row r="72" spans="1:4" s="93" customFormat="1" x14ac:dyDescent="0.25">
      <c r="A72" s="34"/>
      <c r="B72" s="34"/>
      <c r="C72" s="95"/>
      <c r="D72" s="95"/>
    </row>
    <row r="73" spans="1:4" s="93" customFormat="1" x14ac:dyDescent="0.25">
      <c r="A73" s="34"/>
      <c r="B73" s="34" t="s">
        <v>27</v>
      </c>
      <c r="C73" s="95"/>
      <c r="D73" s="95"/>
    </row>
    <row r="74" spans="1:4" s="93" customFormat="1" x14ac:dyDescent="0.25">
      <c r="A74" s="34"/>
      <c r="B74" s="34"/>
      <c r="C74" s="95"/>
      <c r="D74" s="95"/>
    </row>
    <row r="75" spans="1:4" s="93" customFormat="1" x14ac:dyDescent="0.25">
      <c r="A75" s="34"/>
      <c r="B75" s="34">
        <v>39448</v>
      </c>
      <c r="C75" s="95"/>
      <c r="D75" s="95"/>
    </row>
    <row r="76" spans="1:4" s="93" customFormat="1" x14ac:dyDescent="0.25">
      <c r="A76" s="34"/>
      <c r="B76" s="34">
        <v>39479</v>
      </c>
      <c r="C76" s="95"/>
      <c r="D76" s="95"/>
    </row>
    <row r="77" spans="1:4" s="93" customFormat="1" x14ac:dyDescent="0.25">
      <c r="A77" s="34"/>
      <c r="B77" s="34">
        <v>39508</v>
      </c>
      <c r="C77" s="95"/>
      <c r="D77" s="95"/>
    </row>
    <row r="78" spans="1:4" s="93" customFormat="1" x14ac:dyDescent="0.25">
      <c r="A78" s="34"/>
      <c r="B78" s="34">
        <v>39539</v>
      </c>
      <c r="C78" s="95"/>
      <c r="D78" s="95"/>
    </row>
    <row r="79" spans="1:4" s="93" customFormat="1" x14ac:dyDescent="0.25">
      <c r="A79" s="34"/>
      <c r="B79" s="34">
        <v>39569</v>
      </c>
      <c r="C79" s="95"/>
      <c r="D79" s="95"/>
    </row>
    <row r="80" spans="1:4" s="93" customFormat="1" x14ac:dyDescent="0.25">
      <c r="A80" s="34"/>
      <c r="B80" s="34">
        <v>39600</v>
      </c>
      <c r="C80" s="95"/>
      <c r="D80" s="95"/>
    </row>
    <row r="81" spans="1:4" s="93" customFormat="1" x14ac:dyDescent="0.25">
      <c r="A81" s="34"/>
      <c r="B81" s="34">
        <v>39630</v>
      </c>
      <c r="C81" s="95"/>
      <c r="D81" s="95"/>
    </row>
    <row r="82" spans="1:4" s="93" customFormat="1" x14ac:dyDescent="0.25">
      <c r="A82" s="34"/>
      <c r="B82" s="34">
        <v>39661</v>
      </c>
      <c r="C82" s="95"/>
      <c r="D82" s="95"/>
    </row>
    <row r="83" spans="1:4" s="93" customFormat="1" x14ac:dyDescent="0.25">
      <c r="A83" s="34"/>
      <c r="B83" s="34">
        <v>39692</v>
      </c>
      <c r="C83" s="95"/>
      <c r="D83" s="95"/>
    </row>
    <row r="84" spans="1:4" s="93" customFormat="1" x14ac:dyDescent="0.25">
      <c r="A84" s="34"/>
      <c r="B84" s="34">
        <v>39722</v>
      </c>
      <c r="C84" s="95"/>
      <c r="D84" s="95"/>
    </row>
    <row r="85" spans="1:4" s="93" customFormat="1" x14ac:dyDescent="0.25">
      <c r="A85" s="34"/>
      <c r="B85" s="34">
        <v>39753</v>
      </c>
      <c r="C85" s="95"/>
      <c r="D85" s="95"/>
    </row>
    <row r="86" spans="1:4" s="93" customFormat="1" x14ac:dyDescent="0.25">
      <c r="A86" s="34"/>
      <c r="B86" s="34">
        <v>39783</v>
      </c>
      <c r="C86" s="95"/>
      <c r="D86" s="95"/>
    </row>
    <row r="87" spans="1:4" s="93" customFormat="1" x14ac:dyDescent="0.25">
      <c r="A87" s="34"/>
      <c r="B87" s="34">
        <v>39814</v>
      </c>
      <c r="C87" s="95"/>
      <c r="D87" s="95"/>
    </row>
    <row r="88" spans="1:4" s="93" customFormat="1" x14ac:dyDescent="0.25">
      <c r="A88" s="34"/>
      <c r="B88" s="34">
        <v>39845</v>
      </c>
      <c r="C88" s="95"/>
      <c r="D88" s="95"/>
    </row>
    <row r="89" spans="1:4" s="93" customFormat="1" x14ac:dyDescent="0.25">
      <c r="A89" s="34"/>
      <c r="B89" s="34">
        <v>39873</v>
      </c>
      <c r="C89" s="95"/>
      <c r="D89" s="95"/>
    </row>
    <row r="90" spans="1:4" s="93" customFormat="1" x14ac:dyDescent="0.25">
      <c r="A90" s="34"/>
      <c r="B90" s="34">
        <v>39904</v>
      </c>
      <c r="C90" s="95"/>
      <c r="D90" s="95"/>
    </row>
    <row r="91" spans="1:4" s="93" customFormat="1" x14ac:dyDescent="0.25">
      <c r="A91" s="34"/>
      <c r="B91" s="34">
        <v>39934</v>
      </c>
      <c r="C91" s="95"/>
      <c r="D91" s="95"/>
    </row>
    <row r="92" spans="1:4" s="93" customFormat="1" x14ac:dyDescent="0.25">
      <c r="A92" s="34"/>
      <c r="B92" s="34">
        <v>39965</v>
      </c>
      <c r="C92" s="95"/>
      <c r="D92" s="95"/>
    </row>
    <row r="93" spans="1:4" s="93" customFormat="1" x14ac:dyDescent="0.25">
      <c r="A93" s="34"/>
      <c r="B93" s="34">
        <v>39995</v>
      </c>
      <c r="C93" s="95"/>
      <c r="D93" s="95"/>
    </row>
    <row r="94" spans="1:4" s="93" customFormat="1" x14ac:dyDescent="0.25">
      <c r="A94" s="34"/>
      <c r="B94" s="34">
        <v>40026</v>
      </c>
      <c r="C94" s="95"/>
      <c r="D94" s="95"/>
    </row>
    <row r="95" spans="1:4" s="93" customFormat="1" x14ac:dyDescent="0.25">
      <c r="A95" s="34"/>
      <c r="B95" s="34">
        <v>40057</v>
      </c>
      <c r="C95" s="95"/>
      <c r="D95" s="95"/>
    </row>
    <row r="96" spans="1:4" s="93" customFormat="1" x14ac:dyDescent="0.25">
      <c r="A96" s="34"/>
      <c r="B96" s="34">
        <v>40087</v>
      </c>
      <c r="C96" s="95"/>
      <c r="D96" s="95"/>
    </row>
    <row r="97" spans="1:4" s="93" customFormat="1" x14ac:dyDescent="0.25">
      <c r="A97" s="34"/>
      <c r="B97" s="34">
        <v>40118</v>
      </c>
      <c r="C97" s="95"/>
      <c r="D97" s="95"/>
    </row>
    <row r="98" spans="1:4" s="93" customFormat="1" x14ac:dyDescent="0.25">
      <c r="A98" s="34"/>
      <c r="B98" s="34">
        <v>40148</v>
      </c>
      <c r="C98" s="95"/>
      <c r="D98" s="95"/>
    </row>
    <row r="99" spans="1:4" s="93" customFormat="1" x14ac:dyDescent="0.25">
      <c r="A99" s="34"/>
      <c r="B99" s="34">
        <v>40179</v>
      </c>
      <c r="C99" s="95"/>
      <c r="D99" s="95"/>
    </row>
    <row r="100" spans="1:4" s="93" customFormat="1" x14ac:dyDescent="0.25">
      <c r="A100" s="34"/>
      <c r="B100" s="34">
        <v>40210</v>
      </c>
      <c r="C100" s="95"/>
      <c r="D100" s="95"/>
    </row>
    <row r="101" spans="1:4" s="93" customFormat="1" x14ac:dyDescent="0.25">
      <c r="A101" s="34"/>
      <c r="B101" s="34">
        <v>40238</v>
      </c>
      <c r="C101" s="95"/>
      <c r="D101" s="95"/>
    </row>
    <row r="102" spans="1:4" s="93" customFormat="1" x14ac:dyDescent="0.25">
      <c r="A102" s="34"/>
      <c r="B102" s="34">
        <v>40269</v>
      </c>
      <c r="C102" s="95"/>
      <c r="D102" s="95"/>
    </row>
    <row r="103" spans="1:4" s="93" customFormat="1" x14ac:dyDescent="0.25">
      <c r="A103" s="34"/>
      <c r="B103" s="34">
        <v>40299</v>
      </c>
      <c r="C103" s="95"/>
      <c r="D103" s="95"/>
    </row>
    <row r="104" spans="1:4" s="93" customFormat="1" x14ac:dyDescent="0.25">
      <c r="A104" s="34"/>
      <c r="B104" s="34">
        <v>40330</v>
      </c>
      <c r="C104" s="95"/>
      <c r="D104" s="95"/>
    </row>
    <row r="105" spans="1:4" s="93" customFormat="1" x14ac:dyDescent="0.25">
      <c r="A105" s="34"/>
      <c r="B105" s="34">
        <v>40360</v>
      </c>
      <c r="C105" s="95"/>
      <c r="D105" s="95"/>
    </row>
    <row r="106" spans="1:4" s="93" customFormat="1" x14ac:dyDescent="0.25">
      <c r="A106" s="34"/>
      <c r="B106" s="34">
        <v>40391</v>
      </c>
      <c r="C106" s="95"/>
      <c r="D106" s="95"/>
    </row>
    <row r="107" spans="1:4" s="93" customFormat="1" x14ac:dyDescent="0.25">
      <c r="A107" s="34"/>
      <c r="B107" s="34">
        <v>40422</v>
      </c>
      <c r="C107" s="95"/>
      <c r="D107" s="95"/>
    </row>
    <row r="108" spans="1:4" s="93" customFormat="1" x14ac:dyDescent="0.25">
      <c r="A108" s="34"/>
      <c r="B108" s="34">
        <v>40452</v>
      </c>
      <c r="C108" s="95"/>
      <c r="D108" s="95"/>
    </row>
    <row r="109" spans="1:4" s="93" customFormat="1" x14ac:dyDescent="0.25">
      <c r="A109" s="34"/>
      <c r="B109" s="34">
        <v>40483</v>
      </c>
      <c r="C109" s="95"/>
      <c r="D109" s="95"/>
    </row>
    <row r="110" spans="1:4" s="93" customFormat="1" x14ac:dyDescent="0.25">
      <c r="A110" s="34"/>
      <c r="B110" s="34">
        <v>40513</v>
      </c>
      <c r="C110" s="95"/>
      <c r="D110" s="95"/>
    </row>
    <row r="111" spans="1:4" s="93" customFormat="1" x14ac:dyDescent="0.25">
      <c r="A111" s="34"/>
      <c r="B111" s="34">
        <v>40544</v>
      </c>
      <c r="C111" s="95"/>
      <c r="D111" s="95"/>
    </row>
    <row r="112" spans="1:4" s="93" customFormat="1" x14ac:dyDescent="0.25">
      <c r="A112" s="34"/>
      <c r="B112" s="34">
        <v>40575</v>
      </c>
      <c r="C112" s="95"/>
      <c r="D112" s="95"/>
    </row>
    <row r="113" spans="1:4" s="93" customFormat="1" x14ac:dyDescent="0.25">
      <c r="A113" s="34"/>
      <c r="B113" s="34">
        <v>40603</v>
      </c>
      <c r="C113" s="95"/>
      <c r="D113" s="95"/>
    </row>
    <row r="114" spans="1:4" s="93" customFormat="1" x14ac:dyDescent="0.25">
      <c r="A114" s="34"/>
      <c r="B114" s="34">
        <v>40634</v>
      </c>
      <c r="C114" s="95"/>
      <c r="D114" s="95"/>
    </row>
    <row r="115" spans="1:4" s="93" customFormat="1" x14ac:dyDescent="0.25">
      <c r="A115" s="34"/>
      <c r="B115" s="34">
        <v>40664</v>
      </c>
      <c r="C115" s="95"/>
      <c r="D115" s="95"/>
    </row>
    <row r="116" spans="1:4" s="93" customFormat="1" x14ac:dyDescent="0.25">
      <c r="A116" s="34"/>
      <c r="B116" s="34">
        <v>40695</v>
      </c>
      <c r="C116" s="95"/>
      <c r="D116" s="95"/>
    </row>
    <row r="117" spans="1:4" s="93" customFormat="1" x14ac:dyDescent="0.25">
      <c r="A117" s="34"/>
      <c r="B117" s="34">
        <v>40725</v>
      </c>
      <c r="C117" s="95"/>
      <c r="D117" s="95"/>
    </row>
    <row r="118" spans="1:4" s="93" customFormat="1" x14ac:dyDescent="0.25">
      <c r="A118" s="34"/>
      <c r="B118" s="34">
        <v>40756</v>
      </c>
      <c r="C118" s="95"/>
      <c r="D118" s="95"/>
    </row>
    <row r="119" spans="1:4" s="93" customFormat="1" x14ac:dyDescent="0.25">
      <c r="A119" s="34"/>
      <c r="B119" s="34">
        <v>40787</v>
      </c>
      <c r="C119" s="95"/>
      <c r="D119" s="95"/>
    </row>
    <row r="120" spans="1:4" s="93" customFormat="1" x14ac:dyDescent="0.25">
      <c r="B120" s="34">
        <v>40817</v>
      </c>
      <c r="C120" s="95"/>
      <c r="D120" s="95"/>
    </row>
    <row r="121" spans="1:4" s="93" customFormat="1" x14ac:dyDescent="0.25">
      <c r="B121" s="34">
        <v>40848</v>
      </c>
      <c r="C121" s="95"/>
      <c r="D121" s="95"/>
    </row>
    <row r="122" spans="1:4" s="93" customFormat="1" x14ac:dyDescent="0.25">
      <c r="B122" s="34">
        <v>40878</v>
      </c>
      <c r="C122" s="95"/>
      <c r="D122" s="95"/>
    </row>
    <row r="123" spans="1:4" s="93" customFormat="1" x14ac:dyDescent="0.25">
      <c r="B123" s="34">
        <v>40909</v>
      </c>
      <c r="C123" s="95"/>
      <c r="D123" s="95"/>
    </row>
    <row r="124" spans="1:4" s="93" customFormat="1" x14ac:dyDescent="0.25">
      <c r="B124" s="34">
        <v>40940</v>
      </c>
      <c r="C124" s="95"/>
      <c r="D124" s="95"/>
    </row>
    <row r="125" spans="1:4" s="93" customFormat="1" x14ac:dyDescent="0.25">
      <c r="B125" s="34">
        <v>40969</v>
      </c>
      <c r="C125" s="95"/>
      <c r="D125" s="95"/>
    </row>
    <row r="126" spans="1:4" s="93" customFormat="1" x14ac:dyDescent="0.25">
      <c r="B126" s="34">
        <v>41000</v>
      </c>
      <c r="C126" s="95"/>
      <c r="D126" s="95"/>
    </row>
    <row r="127" spans="1:4" s="93" customFormat="1" x14ac:dyDescent="0.25">
      <c r="B127" s="34">
        <v>41030</v>
      </c>
      <c r="C127" s="95"/>
      <c r="D127" s="95"/>
    </row>
    <row r="128" spans="1:4" s="93" customFormat="1" x14ac:dyDescent="0.25">
      <c r="B128" s="34">
        <v>41061</v>
      </c>
      <c r="C128" s="95"/>
      <c r="D128" s="95"/>
    </row>
    <row r="129" spans="2:15" s="93" customFormat="1" x14ac:dyDescent="0.25">
      <c r="B129" s="34">
        <v>41091</v>
      </c>
      <c r="C129" s="95"/>
      <c r="D129" s="95"/>
    </row>
    <row r="130" spans="2:15" s="93" customFormat="1" x14ac:dyDescent="0.25">
      <c r="B130" s="34">
        <v>41122</v>
      </c>
      <c r="C130" s="95"/>
      <c r="D130" s="95"/>
    </row>
    <row r="131" spans="2:15" s="93" customFormat="1" x14ac:dyDescent="0.25">
      <c r="B131" s="34">
        <v>41153</v>
      </c>
      <c r="C131" s="95"/>
      <c r="D131" s="95"/>
    </row>
    <row r="132" spans="2:15" s="93" customFormat="1" x14ac:dyDescent="0.25">
      <c r="B132" s="34">
        <v>41183</v>
      </c>
      <c r="C132" s="95"/>
      <c r="D132" s="95"/>
    </row>
    <row r="133" spans="2:15" s="93" customFormat="1" x14ac:dyDescent="0.25">
      <c r="B133" s="34">
        <v>41214</v>
      </c>
      <c r="C133" s="95"/>
      <c r="D133" s="95"/>
      <c r="K133" s="35"/>
      <c r="L133" s="35"/>
      <c r="M133" s="35"/>
      <c r="N133" s="35"/>
      <c r="O133" s="35"/>
    </row>
    <row r="134" spans="2:15" s="35" customFormat="1" x14ac:dyDescent="0.25">
      <c r="B134" s="96">
        <v>41244</v>
      </c>
      <c r="C134" s="94"/>
      <c r="D134" s="94"/>
    </row>
    <row r="135" spans="2:15" s="35" customFormat="1" x14ac:dyDescent="0.25">
      <c r="C135" s="94"/>
      <c r="D135" s="94"/>
    </row>
    <row r="136" spans="2:15" x14ac:dyDescent="0.25">
      <c r="B136" s="35"/>
    </row>
    <row r="137" spans="2:15" x14ac:dyDescent="0.25">
      <c r="B137" s="35"/>
    </row>
    <row r="138" spans="2:15" x14ac:dyDescent="0.25">
      <c r="B138" s="35"/>
    </row>
    <row r="139" spans="2:15" x14ac:dyDescent="0.25">
      <c r="B139" s="35"/>
    </row>
  </sheetData>
  <sheetProtection password="CAD0" sheet="1" objects="1" scenarios="1"/>
  <mergeCells count="26">
    <mergeCell ref="S39:U39"/>
    <mergeCell ref="A51:C51"/>
    <mergeCell ref="Q2:R2"/>
    <mergeCell ref="S2:T2"/>
    <mergeCell ref="F43:H43"/>
    <mergeCell ref="F2:G2"/>
    <mergeCell ref="H2:I2"/>
    <mergeCell ref="L2:M2"/>
    <mergeCell ref="C42:E42"/>
    <mergeCell ref="F42:H42"/>
    <mergeCell ref="I42:L42"/>
    <mergeCell ref="A37:F37"/>
    <mergeCell ref="G39:J39"/>
    <mergeCell ref="C43:E43"/>
    <mergeCell ref="I43:L43"/>
    <mergeCell ref="N2:O2"/>
    <mergeCell ref="A50:C50"/>
    <mergeCell ref="A48:C48"/>
    <mergeCell ref="A49:C49"/>
    <mergeCell ref="E49:H49"/>
    <mergeCell ref="O4:R4"/>
    <mergeCell ref="A4:D4"/>
    <mergeCell ref="E4:G4"/>
    <mergeCell ref="H4:N4"/>
    <mergeCell ref="C44:E44"/>
    <mergeCell ref="I44:L44"/>
  </mergeCells>
  <phoneticPr fontId="18" type="noConversion"/>
  <conditionalFormatting sqref="D50:D51">
    <cfRule type="expression" dxfId="192" priority="22" stopIfTrue="1">
      <formula>OR($C50=$B$68,$C50=$B$69,$C50=$B$70)</formula>
    </cfRule>
    <cfRule type="expression" dxfId="191" priority="23" stopIfTrue="1">
      <formula>OR($W50=$B$60)</formula>
    </cfRule>
  </conditionalFormatting>
  <conditionalFormatting sqref="Z2:AA2 Z3:Z4 AC2:AC5 Z9:AA9 Z10 AC9:AE9 AC10:AC14 AE10:AE14 AI8:AI9 AG9:AH9 AH10:AH14 AK9:AM9 AK10:AK12 AL13 AM12:AM18 AO9:AO10 AR9:AR10 AR13:AR15 AP11:AQ12 AO13:AO15 AV6:AV9 AT9:AU9 AT10:AT12 AU13 AV14:AV15">
    <cfRule type="expression" dxfId="190" priority="24" stopIfTrue="1">
      <formula>AND($H$2="רן",$N$2="יחזקאל")</formula>
    </cfRule>
  </conditionalFormatting>
  <conditionalFormatting sqref="W6:W35">
    <cfRule type="cellIs" dxfId="189" priority="106" stopIfTrue="1" operator="equal">
      <formula>$B$60</formula>
    </cfRule>
  </conditionalFormatting>
  <conditionalFormatting sqref="T6:V35 G6:R35 A6:C35">
    <cfRule type="expression" dxfId="188" priority="111" stopIfTrue="1">
      <formula>WEEKDAY($B6)&gt;=6</formula>
    </cfRule>
  </conditionalFormatting>
  <conditionalFormatting sqref="D6:D35">
    <cfRule type="expression" dxfId="187" priority="112" stopIfTrue="1">
      <formula>WEEKDAY($B6)&gt;=6</formula>
    </cfRule>
    <cfRule type="expression" dxfId="186" priority="113" stopIfTrue="1">
      <formula>OR($A6=$B$70,$A6=$B$71)</formula>
    </cfRule>
  </conditionalFormatting>
  <conditionalFormatting sqref="E6">
    <cfRule type="expression" dxfId="185" priority="13" stopIfTrue="1">
      <formula>AND(SUM(H6:N6)&lt;G6, AND($C6&lt;&gt;$B$68,$C6&lt;&gt;$B$69,$C6&lt;&gt;$B$70))</formula>
    </cfRule>
    <cfRule type="expression" dxfId="184" priority="14" stopIfTrue="1">
      <formula>SUM(H6:N6)&gt;G6+0.0001</formula>
    </cfRule>
    <cfRule type="expression" dxfId="183" priority="15" stopIfTrue="1">
      <formula>WEEKDAY($B6)&gt;=6</formula>
    </cfRule>
  </conditionalFormatting>
  <conditionalFormatting sqref="F6">
    <cfRule type="expression" dxfId="182" priority="16" stopIfTrue="1">
      <formula>AND(SUM(H6:N6)&lt;G6, AND($C6&lt;&gt;$B$68,$C6&lt;&gt;$B$69,$C6&lt;&gt;$B$70))</formula>
    </cfRule>
    <cfRule type="expression" dxfId="181" priority="17" stopIfTrue="1">
      <formula>SUM(H6:N6)&gt;G6+0.0001</formula>
    </cfRule>
    <cfRule type="expression" dxfId="180" priority="18" stopIfTrue="1">
      <formula>WEEKDAY($B6)&gt;=6</formula>
    </cfRule>
  </conditionalFormatting>
  <conditionalFormatting sqref="E7:E35">
    <cfRule type="expression" dxfId="179" priority="7" stopIfTrue="1">
      <formula>AND(SUM(H7:N7)&lt;G7, AND($C7&lt;&gt;$B$68,$C7&lt;&gt;$B$69,$C7&lt;&gt;$B$70))</formula>
    </cfRule>
    <cfRule type="expression" dxfId="178" priority="8" stopIfTrue="1">
      <formula>SUM(H7:N7)&gt;G7+0.0001</formula>
    </cfRule>
    <cfRule type="expression" dxfId="177" priority="9" stopIfTrue="1">
      <formula>WEEKDAY($B7)&gt;=6</formula>
    </cfRule>
  </conditionalFormatting>
  <conditionalFormatting sqref="F7:F35">
    <cfRule type="expression" dxfId="176" priority="10" stopIfTrue="1">
      <formula>AND(SUM(H7:N7)&lt;G7, AND($C7&lt;&gt;$B$68,$C7&lt;&gt;$B$69,$C7&lt;&gt;$B$70))</formula>
    </cfRule>
    <cfRule type="expression" dxfId="175" priority="11" stopIfTrue="1">
      <formula>SUM(H7:N7)&gt;G7+0.0001</formula>
    </cfRule>
    <cfRule type="expression" dxfId="174" priority="12" stopIfTrue="1">
      <formula>WEEKDAY($B7)&gt;=6</formula>
    </cfRule>
  </conditionalFormatting>
  <conditionalFormatting sqref="S6">
    <cfRule type="expression" dxfId="173" priority="4" stopIfTrue="1">
      <formula>SUM(H6:N6)&lt;G6</formula>
    </cfRule>
    <cfRule type="expression" dxfId="172" priority="5" stopIfTrue="1">
      <formula>SUM(H6:N6)&gt;G6+0.00001</formula>
    </cfRule>
    <cfRule type="expression" dxfId="171" priority="6" stopIfTrue="1">
      <formula>WEEKDAY($B6)&gt;=6</formula>
    </cfRule>
  </conditionalFormatting>
  <conditionalFormatting sqref="S7:S35">
    <cfRule type="expression" dxfId="170" priority="1" stopIfTrue="1">
      <formula>SUM(H7:N7)&lt;G7</formula>
    </cfRule>
    <cfRule type="expression" dxfId="169" priority="2" stopIfTrue="1">
      <formula>SUM(H7:N7)&gt;G7+0.00001</formula>
    </cfRule>
    <cfRule type="expression" dxfId="168" priority="3" stopIfTrue="1">
      <formula>WEEKDAY($B7)&gt;=6</formula>
    </cfRule>
  </conditionalFormatting>
  <dataValidations count="3">
    <dataValidation type="time" allowBlank="1" showInputMessage="1" showErrorMessage="1" errorTitle="הזנה שגויה של שעות עבודה" error="נא להזין את שעות העבודה באופן הבא HH:MM_x000a__x000a_לדוגמא ארבע וחצי שעות עבודה יוזנו:_x000a_                           _x000a_                           04:30" sqref="D50:D51 E6:F35 H6:R35" xr:uid="{00000000-0002-0000-0800-000000000000}">
      <formula1>0</formula1>
      <formula2>0.999305555555556</formula2>
    </dataValidation>
    <dataValidation type="list" allowBlank="1" showInputMessage="1" showErrorMessage="1" error="הזן ערב חג בגין ימים בהם העבודה דומה לימי שישי_x000a__x000a_הזן שבתון בגין ימים בהם העבודה דומה ליום שבת" sqref="A6:A35" xr:uid="{00000000-0002-0000-0800-000001000000}">
      <formula1>$B$70:$B$71</formula1>
    </dataValidation>
    <dataValidation type="list" allowBlank="1" showInputMessage="1" showErrorMessage="1" error="במידה והנתונים בגין יום מסויים הוזנו באיחור של יותר מ-48 שעות, יש חציין כן בשורה הרלבנטית" sqref="V6:V35" xr:uid="{00000000-0002-0000-0800-000002000000}">
      <formula1>$B$73:$B$74</formula1>
    </dataValidation>
  </dataValidations>
  <pageMargins left="0.70866141732283472" right="0.70866141732283472" top="0.74803149606299213" bottom="0.74803149606299213" header="0.31496062992125984" footer="0.31496062992125984"/>
  <pageSetup scale="50" orientation="landscape" r:id="rId1"/>
  <headerFooter>
    <oddHeader>&amp;L&amp;A&amp;C&amp;F&amp;R&amp;T
&amp;D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mtDocumentsCT" ma:contentTypeID="0x010100C568DB52D9D0A14D9B2FDCC96666E9F2007948130EC3DB064584E219954237AF39050108010038E436025776714BB060DB26E4C71BD8" ma:contentTypeVersion="84" ma:contentTypeDescription="" ma:contentTypeScope="" ma:versionID="e2e8a0f023205fcadae131763a22c4fd">
  <xsd:schema xmlns:xsd="http://www.w3.org/2001/XMLSchema" xmlns:xs="http://www.w3.org/2001/XMLSchema" xmlns:p="http://schemas.microsoft.com/office/2006/metadata/properties" xmlns:ns1="http://schemas.microsoft.com/sharepoint/v3" xmlns:ns2="605e85f2-268e-450d-9afb-d305d42b267e" xmlns:ns3="http://schemas.microsoft.com/sharepoint/v4" xmlns:ns4="66d4f5a1-0dd0-43d9-9f6c-c5ab407d47a8" targetNamespace="http://schemas.microsoft.com/office/2006/metadata/properties" ma:root="true" ma:fieldsID="1aa5e1d7622155837454eaf48ccf377c" ns1:_="" ns2:_="" ns3:_="" ns4:_="">
    <xsd:import namespace="http://schemas.microsoft.com/sharepoint/v3"/>
    <xsd:import namespace="605e85f2-268e-450d-9afb-d305d42b267e"/>
    <xsd:import namespace="http://schemas.microsoft.com/sharepoint/v4"/>
    <xsd:import namespace="66d4f5a1-0dd0-43d9-9f6c-c5ab407d47a8"/>
    <xsd:element name="properties">
      <xsd:complexType>
        <xsd:sequence>
          <xsd:element name="documentManagement">
            <xsd:complexType>
              <xsd:all>
                <xsd:element ref="ns2:GovXMainTitle" minOccurs="0"/>
                <xsd:element ref="ns2:GovXDescription" minOccurs="0"/>
                <xsd:element ref="ns2:GovXDescriptionImg" minOccurs="0"/>
                <xsd:element ref="ns2:GovXContentSection" minOccurs="0"/>
                <xsd:element ref="ns1:PublishingStartDate" minOccurs="0"/>
                <xsd:element ref="ns1:PublishingExpirationDate" minOccurs="0"/>
                <xsd:element ref="ns1:PublishingContact" minOccurs="0"/>
                <xsd:element ref="ns1:PublishingContactEmail" minOccurs="0"/>
                <xsd:element ref="ns1:PublishingContactName" minOccurs="0"/>
                <xsd:element ref="ns1:PublishingContactPicture" minOccurs="0"/>
                <xsd:element ref="ns1:PublishingRollupImage" minOccurs="0"/>
                <xsd:element ref="ns1:Audience" minOccurs="0"/>
                <xsd:element ref="ns2:GovXEventDate" minOccurs="0"/>
                <xsd:element ref="ns2:GovXRobotsFollow" minOccurs="0"/>
                <xsd:element ref="ns2:GovXRobotsIndex" minOccurs="0"/>
                <xsd:element ref="ns2:GovXLanguage" minOccurs="0"/>
                <xsd:element ref="ns2:NewStatus" minOccurs="0"/>
                <xsd:element ref="ns2:MMDSubjectsTaxHTField0" minOccurs="0"/>
                <xsd:element ref="ns2:MMDAudienceTaxHTField0" minOccurs="0"/>
                <xsd:element ref="ns1:PublishingPageLayout" minOccurs="0"/>
                <xsd:element ref="ns1:PublishingVariationGroupID" minOccurs="0"/>
                <xsd:element ref="ns1:PublishingVariationRelationshipLinkFieldID" minOccurs="0"/>
                <xsd:element ref="ns2:TaxCatchAll" minOccurs="0"/>
                <xsd:element ref="ns2:TaxCatchAllLabel" minOccurs="0"/>
                <xsd:element ref="ns2:hd629a283e1e41e7b148932bae66dfc5" minOccurs="0"/>
                <xsd:element ref="ns2:MMDTypesTaxHTField0" minOccurs="0"/>
                <xsd:element ref="ns3:IconOverlay" minOccurs="0"/>
                <xsd:element ref="ns1:URL" minOccurs="0"/>
                <xsd:element ref="ns2:MMDUnitsNameTaxHTField0" minOccurs="0"/>
                <xsd:element ref="ns2:RelatedUnits" minOccurs="0"/>
                <xsd:element ref="ns4:Hamadan" minOccurs="0"/>
                <xsd:element ref="ns4:StepMadaan" minOccurs="0"/>
                <xsd:element ref="ns4:RelevantProcedure" minOccurs="0"/>
                <xsd:element ref="ns2:HiddenURL" minOccurs="0"/>
                <xsd:element ref="ns4:MaslolimMerkazHashkaot" minOccurs="0"/>
                <xsd:element ref="ns2:MMDKeywords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מתזמן תאריך התחלה" ma:hidden="true" ma:internalName="PublishingStartDate" ma:readOnly="false">
      <xsd:simpleType>
        <xsd:restriction base="dms:Unknown"/>
      </xsd:simpleType>
    </xsd:element>
    <xsd:element name="PublishingExpirationDate" ma:index="11" nillable="true" ma:displayName="מתזמן תאריך סיום" ma:hidden="true" ma:internalName="PublishingExpirationDate" ma:readOnly="false">
      <xsd:simpleType>
        <xsd:restriction base="dms:Unknown"/>
      </xsd:simpleType>
    </xsd:element>
    <xsd:element name="PublishingContact" ma:index="12" nillable="true" ma:displayName="איש קשר" ma:hidden="true" ma:list="UserInfo" ma:internalName="PublishingContact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ingContactEmail" ma:index="13" nillable="true" ma:displayName="כתובת הדואר האלקטרוני של איש הקשר" ma:hidden="true" ma:internalName="PublishingContactEmail" ma:readOnly="false">
      <xsd:simpleType>
        <xsd:restriction base="dms:Text">
          <xsd:maxLength value="255"/>
        </xsd:restriction>
      </xsd:simpleType>
    </xsd:element>
    <xsd:element name="PublishingContactName" ma:index="14" nillable="true" ma:displayName="שם איש קשר" ma:hidden="true" ma:internalName="PublishingContactName" ma:readOnly="false">
      <xsd:simpleType>
        <xsd:restriction base="dms:Text">
          <xsd:maxLength value="255"/>
        </xsd:restriction>
      </xsd:simpleType>
    </xsd:element>
    <xsd:element name="PublishingContactPicture" ma:index="15" nillable="true" ma:displayName="תמונת איש הקשר" ma:format="Image" ma:hidden="true" ma:internalName="PublishingContactPictur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RollupImage" ma:index="16" nillable="true" ma:displayName="תמונת סיכום" ma:hidden="true" ma:internalName="PublishingRollupImage" ma:readOnly="false">
      <xsd:simpleType>
        <xsd:restriction base="dms:Unknown"/>
      </xsd:simpleType>
    </xsd:element>
    <xsd:element name="Audience" ma:index="17" nillable="true" ma:displayName="קהלי יעד" ma:description="" ma:hidden="true" ma:internalName="Audience" ma:readOnly="false">
      <xsd:simpleType>
        <xsd:restriction base="dms:Unknown"/>
      </xsd:simpleType>
    </xsd:element>
    <xsd:element name="PublishingPageLayout" ma:index="27" nillable="true" ma:displayName="פריסת דף" ma:internalName="PublishingPageLayout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VariationGroupID" ma:index="28" nillable="true" ma:displayName="מזהה קבוצת וריאציות" ma:hidden="true" ma:internalName="PublishingVariationGroupID">
      <xsd:simpleType>
        <xsd:restriction base="dms:Text">
          <xsd:maxLength value="255"/>
        </xsd:restriction>
      </xsd:simpleType>
    </xsd:element>
    <xsd:element name="PublishingVariationRelationshipLinkFieldID" ma:index="29" nillable="true" ma:displayName="קישור יחסי גומלין של וריאציות" ma:hidden="true" ma:internalName="PublishingVariationRelationshipLinkFieldID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URL" ma:index="39" nillable="true" ma:displayName="כתובת 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GovXMainTitle" ma:index="2" nillable="true" ma:displayName="שם השירות" ma:internalName="GovXMainTitle">
      <xsd:simpleType>
        <xsd:restriction base="dms:Text">
          <xsd:maxLength value="255"/>
        </xsd:restriction>
      </xsd:simpleType>
    </xsd:element>
    <xsd:element name="GovXDescription" ma:index="3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DescriptionImg" ma:index="7" nillable="true" ma:displayName="GovXDescriptionImg" ma:internalName="GovXDescriptionImg">
      <xsd:simpleType>
        <xsd:restriction base="dms:Unknown"/>
      </xsd:simpleType>
    </xsd:element>
    <xsd:element name="GovXContentSection" ma:index="8" nillable="true" ma:displayName="תקציר הדף" ma:hidden="true" ma:internalName="GovXContentSection" ma:readOnly="false">
      <xsd:simpleType>
        <xsd:restriction base="dms:Unknown"/>
      </xsd:simpleType>
    </xsd:element>
    <xsd:element name="GovXEventDate" ma:index="18" nillable="true" ma:displayName="GovXEventDate" ma:format="DateTime" ma:hidden="true" ma:internalName="GovXEventDate" ma:readOnly="false">
      <xsd:simpleType>
        <xsd:restriction base="dms:DateTime"/>
      </xsd:simpleType>
    </xsd:element>
    <xsd:element name="GovXRobotsFollow" ma:index="19" nillable="true" ma:displayName="GovXRobotsFollow" ma:default="1" ma:internalName="GovXRobotsFollow">
      <xsd:simpleType>
        <xsd:restriction base="dms:Boolean"/>
      </xsd:simpleType>
    </xsd:element>
    <xsd:element name="GovXRobotsIndex" ma:index="20" nillable="true" ma:displayName="GovXRobotsIndex" ma:default="1" ma:internalName="GovXRobotsIndex">
      <xsd:simpleType>
        <xsd:restriction base="dms:Boolean"/>
      </xsd:simpleType>
    </xsd:element>
    <xsd:element name="GovXLanguage" ma:index="21" nillable="true" ma:displayName="GovXLanguage" ma:internalName="GovXLanguage">
      <xsd:simpleType>
        <xsd:restriction base="dms:Unknown"/>
      </xsd:simpleType>
    </xsd:element>
    <xsd:element name="NewStatus" ma:index="22" nillable="true" ma:displayName="NewStatus" ma:hidden="true" ma:internalName="NewStatus" ma:readOnly="false">
      <xsd:simpleType>
        <xsd:restriction base="dms:Text"/>
      </xsd:simpleType>
    </xsd:element>
    <xsd:element name="MMDSubjectsTaxHTField0" ma:index="24" nillable="true" ma:taxonomy="true" ma:internalName="MMDSubjectsTaxHTField0" ma:taxonomyFieldName="MMDSubjects" ma:displayName="נושאים" ma:readOnly="false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MMDAudienceTaxHTField0" ma:index="26" nillable="true" ma:taxonomy="true" ma:internalName="MMDAudienceTaxHTField0" ma:taxonomyFieldName="MMDAudience" ma:displayName="MMDAudience" ma:default="" ma:fieldId="{3c15929f-8c37-40c6-8d45-39d2a27c8ebd}" ma:taxonomyMulti="true" ma:sspId="2d5cfe0b-92d6-45e7-9728-978dd18bac77" ma:termSetId="a239ac66-6e19-4894-9a6d-0b635cdc56b4" ma:anchorId="293e6317-d625-4045-86b8-b7c79c02edb4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עמודת 'תפוס הכל' של טקסונומיה" ma:hidden="true" ma:list="{4ea5708e-0740-470e-a7ce-b06ee08034f5}" ma:internalName="TaxCatchAll" ma:showField="CatchAllData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5" nillable="true" ma:displayName="עמודת 'תפוס הכל' של טקסונומיה1" ma:hidden="true" ma:list="{4ea5708e-0740-470e-a7ce-b06ee08034f5}" ma:internalName="TaxCatchAllLabel" ma:readOnly="true" ma:showField="CatchAllDataLabel" ma:web="605e85f2-268e-450d-9afb-d305d42b26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d629a283e1e41e7b148932bae66dfc5" ma:index="36" nillable="true" ma:taxonomy="true" ma:internalName="hd629a283e1e41e7b148932bae66dfc5" ma:taxonomyFieldName="MMDRelatedUnits" ma:displayName="יחידות קשורות" ma:default="" ma:fieldId="{1d629a28-3e1e-41e7-b148-932bae66dfc5}" ma:taxonomyMulti="true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MMDTypesTaxHTField0" ma:index="37" nillable="true" ma:taxonomy="true" ma:internalName="MMDTypesTaxHTField0" ma:taxonomyFieldName="MMDTypes" ma:displayName="סוג מסמך" ma:default="" ma:fieldId="{fa0486b9-0a56-4dae-8d9d-1d0e3ed62ab8}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MMDUnitsNameTaxHTField0" ma:index="41" nillable="true" ma:taxonomy="true" ma:internalName="MMDUnitsNameTaxHTField0" ma:taxonomyFieldName="MMDUnitsName" ma:displayName="MMDUnitsName" ma:readOnly="false" ma:default="" ma:fieldId="{650b01ae-ebd3-442b-8817-15405c5daf08}" ma:sspId="2d5cfe0b-92d6-45e7-9728-978dd18bac77" ma:termSetId="a239ac66-6e19-4894-9a6d-0b635cdc56b4" ma:anchorId="3bedd0f0-7648-42b6-8482-dc552c7f0340" ma:open="false" ma:isKeyword="false">
      <xsd:complexType>
        <xsd:sequence>
          <xsd:element ref="pc:Terms" minOccurs="0" maxOccurs="1"/>
        </xsd:sequence>
      </xsd:complexType>
    </xsd:element>
    <xsd:element name="RelatedUnits" ma:index="42" nillable="true" ma:displayName="RelatedUnits" ma:hidden="true" ma:internalName="RelatedUnits" ma:readOnly="false">
      <xsd:simpleType>
        <xsd:restriction base="dms:Unknown"/>
      </xsd:simpleType>
    </xsd:element>
    <xsd:element name="HiddenURL" ma:index="46" nillable="true" ma:displayName="HiddenURL" ma:format="Hyperlink" ma:internalName="Hidden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MDKeywordsTaxHTField0" ma:index="49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8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4f5a1-0dd0-43d9-9f6c-c5ab407d47a8" elementFormDefault="qualified">
    <xsd:import namespace="http://schemas.microsoft.com/office/2006/documentManagement/types"/>
    <xsd:import namespace="http://schemas.microsoft.com/office/infopath/2007/PartnerControls"/>
    <xsd:element name="Hamadan" ma:index="43" nillable="true" ma:displayName="תכנית" ma:format="Dropdown" ma:internalName="Hamadan">
      <xsd:simpleType>
        <xsd:restriction base="dms:Choice">
          <xsd:enumeration value="קרן המופ"/>
          <xsd:enumeration value="החממות הטכנולוגיות"/>
          <xsd:enumeration value="מסלולי מגנ&quot;ט"/>
          <xsd:enumeration value="מסלולים בינלאומיים"/>
          <xsd:enumeration value="תנופה"/>
          <xsd:enumeration value="מיסוי והשקעות"/>
          <xsd:enumeration value="קרן תמורה"/>
          <xsd:enumeration value="ויזות חדשנות"/>
        </xsd:restriction>
      </xsd:simpleType>
    </xsd:element>
    <xsd:element name="StepMadaan" ma:index="44" nillable="true" ma:displayName="שלב בתהליך" ma:format="Dropdown" ma:internalName="StepMadaan">
      <xsd:simpleType>
        <xsd:restriction base="dms:Choice">
          <xsd:enumeration value="אישור"/>
          <xsd:enumeration value="בדיקה"/>
          <xsd:enumeration value="בקשה"/>
          <xsd:enumeration value="סגירה"/>
          <xsd:enumeration value="תמלוגים"/>
          <xsd:enumeration value="ביצוע"/>
          <xsd:enumeration value="מיסוי והשקעות"/>
          <xsd:enumeration value="ערעור"/>
          <xsd:enumeration value="בנק"/>
        </xsd:restriction>
      </xsd:simpleType>
    </xsd:element>
    <xsd:element name="RelevantProcedure" ma:index="45" nillable="true" ma:displayName="RelevantProcedure" ma:description="נוהל קשור" ma:internalName="RelevantProcedure">
      <xsd:simpleType>
        <xsd:restriction base="dms:Unknown"/>
      </xsd:simpleType>
    </xsd:element>
    <xsd:element name="MaslolimMerkazHashkaot" ma:index="47" nillable="true" ma:displayName="מסלולים" ma:description="לכאו יש להזין שמות מסלולים של מרכז ההשקעות" ma:format="Dropdown" ma:internalName="MaslolimMerkazHashkaot">
      <xsd:simpleType>
        <xsd:restriction base="dms:Choice">
          <xsd:enumeration value="מסלול מענקים"/>
          <xsd:enumeration value="מסלולי תעסוקה"/>
          <xsd:enumeration value="מסלולי כלכלה ירוקה"/>
          <xsd:enumeration value="השכרה למגורים"/>
          <xsd:enumeration value="מסלולים מיוחדים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33" ma:displayName="סוג תוכן"/>
        <xsd:element ref="dc:title" minOccurs="0" maxOccurs="1" ma:index="1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 xsi:nil="true"/>
    <GovXLanguage xmlns="605e85f2-268e-450d-9afb-d305d42b267e">heIL</GovXLangua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מחקר ופיתוח</TermName>
          <TermId xmlns="http://schemas.microsoft.com/office/infopath/2007/PartnerControls">3e648f8a-743e-4cc0-a40a-3063a19707eb</TermId>
        </TermInfo>
        <TermInfo xmlns="http://schemas.microsoft.com/office/infopath/2007/PartnerControls">
          <TermName xmlns="http://schemas.microsoft.com/office/infopath/2007/PartnerControls">המדען הראשי</TermName>
          <TermId xmlns="http://schemas.microsoft.com/office/infopath/2007/PartnerControls">0c656e7f-2f4f-4390-acb7-bfb0216e263b</TermId>
        </TermInfo>
      </Terms>
    </MMDSubjectsTaxHTField0>
    <MMDKeywordsTaxHTField0 xmlns="605e85f2-268e-450d-9afb-d305d42b267e">
      <Terms xmlns="http://schemas.microsoft.com/office/infopath/2007/PartnerControls"/>
    </MMDKeywordsTaxHTField0>
    <GovXDescriptionImg xmlns="605e85f2-268e-450d-9afb-d305d42b267e" xsi:nil="true"/>
    <PublishingRollupImage xmlns="http://schemas.microsoft.com/sharepoint/v3" xsi:nil="true"/>
    <NewStatus xmlns="605e85f2-268e-450d-9afb-d305d42b267e" xsi:nil="true"/>
    <PublishingContactEmail xmlns="http://schemas.microsoft.com/sharepoint/v3" xsi:nil="true"/>
    <GovXRobotsFollow xmlns="605e85f2-268e-450d-9afb-d305d42b267e">true</GovXRobotsFollow>
    <GovXRobotsIndex xmlns="605e85f2-268e-450d-9afb-d305d42b267e">true</GovXRobotsIndex>
    <MMDAudienceTaxHTField0 xmlns="605e85f2-268e-450d-9afb-d305d42b267e">
      <Terms xmlns="http://schemas.microsoft.com/office/infopath/2007/PartnerControls"/>
    </MMDAudienceTaxHTField0>
    <HiddenURL xmlns="605e85f2-268e-450d-9afb-d305d42b267e">
      <Url xsi:nil="true"/>
      <Description xsi:nil="true"/>
    </HiddenURL>
    <PublishingVariationRelationshipLinkFieldID xmlns="http://schemas.microsoft.com/sharepoint/v3">
      <Url xsi:nil="true"/>
      <Description xsi:nil="true"/>
    </PublishingVariationRelationshipLinkFieldID>
    <IconOverlay xmlns="http://schemas.microsoft.com/sharepoint/v4" xsi:nil="true"/>
    <MaslolimMerkazHashkaot xmlns="66d4f5a1-0dd0-43d9-9f6c-c5ab407d47a8" xsi:nil="true"/>
    <GovXMainTitle xmlns="605e85f2-268e-450d-9afb-d305d42b267e">נספח ב – דיווח שעות עבודה מחקר ופיתוח – לשנת 2017</GovXMainTitle>
    <PublishingVariationGroupID xmlns="http://schemas.microsoft.com/sharepoint/v3" xsi:nil="true"/>
    <URL xmlns="http://schemas.microsoft.com/sharepoint/v3">
      <Url xsi:nil="true"/>
      <Description xsi:nil="true"/>
    </URL>
    <GovXDescription xmlns="605e85f2-268e-450d-9afb-d305d42b267e" xsi:nil="true"/>
    <hd629a283e1e41e7b148932bae66dfc5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המדען הראשי</TermName>
          <TermId xmlns="http://schemas.microsoft.com/office/infopath/2007/PartnerControls">44ceba6c-a312-49a8-b6d7-8bc9b6fc6cc6</TermId>
        </TermInfo>
      </Terms>
    </hd629a283e1e41e7b148932bae66dfc5>
    <Audience xmlns="http://schemas.microsoft.com/sharepoint/v3" xsi:nil="true"/>
    <MMDUnitsNameTaxHTField0 xmlns="605e85f2-268e-450d-9afb-d305d42b267e">
      <Terms xmlns="http://schemas.microsoft.com/office/infopath/2007/PartnerControls"/>
    </MMDUnitsNameTaxHTField0>
    <Hamadan xmlns="66d4f5a1-0dd0-43d9-9f6c-c5ab407d47a8">קרן המופ</Hamadan>
    <PublishingExpirationDate xmlns="http://schemas.microsoft.com/sharepoint/v3" xsi:nil="true"/>
    <RelatedUnits xmlns="605e85f2-268e-450d-9afb-d305d42b267e" xsi:nil="true"/>
    <PublishingContactPicture xmlns="http://schemas.microsoft.com/sharepoint/v3">
      <Url xsi:nil="true"/>
      <Description xsi:nil="true"/>
    </PublishingContactPicture>
    <PublishingStartDate xmlns="http://schemas.microsoft.com/sharepoint/v3" xsi:nil="true"/>
    <RelevantProcedure xmlns="66d4f5a1-0dd0-43d9-9f6c-c5ab407d47a8">נוהל ניהול מערכת הכספים לצרכי מו"פ והגשת דו"חות ביצוע במהלך תקופת המו"פ ובסיומה 200-03</RelevantProcedure>
    <PublishingContact xmlns="http://schemas.microsoft.com/sharepoint/v3">
      <UserInfo>
        <DisplayName/>
        <AccountId xsi:nil="true"/>
        <AccountType/>
      </UserInfo>
    </PublishingContact>
    <PublishingContactName xmlns="http://schemas.microsoft.com/sharepoint/v3" xsi:nil="true"/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טופס פיזי</TermName>
          <TermId xmlns="http://schemas.microsoft.com/office/infopath/2007/PartnerControls">92b18d73-8706-49da-843e-7c037b2962e5</TermId>
        </TermInfo>
      </Terms>
    </MMDTypesTaxHTField0>
    <StepMadaan xmlns="66d4f5a1-0dd0-43d9-9f6c-c5ab407d47a8">ביצוע</StepMadaan>
    <GovXContentSection xmlns="605e85f2-268e-450d-9afb-d305d42b267e" xsi:nil="true"/>
    <TaxCatchAll xmlns="605e85f2-268e-450d-9afb-d305d42b267e">
      <Value>84</Value>
      <Value>127</Value>
      <Value>58</Value>
      <Value>167</Value>
    </TaxCatchAll>
  </documentManagement>
</p:properties>
</file>

<file path=customXml/itemProps1.xml><?xml version="1.0" encoding="utf-8"?>
<ds:datastoreItem xmlns:ds="http://schemas.openxmlformats.org/officeDocument/2006/customXml" ds:itemID="{4DAA2078-B093-4C3F-A4FB-D3DDF5BF3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A87B5C-4D3A-441A-8381-74AC58A3A8D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4C11EA2-1ABE-42A8-BEF4-01B133974D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5e85f2-268e-450d-9afb-d305d42b267e"/>
    <ds:schemaRef ds:uri="http://schemas.microsoft.com/sharepoint/v4"/>
    <ds:schemaRef ds:uri="66d4f5a1-0dd0-43d9-9f6c-c5ab407d4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859A82F-5FE5-448B-862B-C9011A4AF40C}">
  <ds:schemaRefs>
    <ds:schemaRef ds:uri="http://purl.org/dc/dcmitype/"/>
    <ds:schemaRef ds:uri="66d4f5a1-0dd0-43d9-9f6c-c5ab407d47a8"/>
    <ds:schemaRef ds:uri="605e85f2-268e-450d-9afb-d305d42b267e"/>
    <ds:schemaRef ds:uri="http://schemas.microsoft.com/sharepoint/v3"/>
    <ds:schemaRef ds:uri="http://purl.org/dc/terms/"/>
    <ds:schemaRef ds:uri="http://schemas.microsoft.com/office/2006/metadata/properties"/>
    <ds:schemaRef ds:uri="http://purl.org/dc/elements/1.1/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1.18</vt:lpstr>
      <vt:lpstr>2.18</vt:lpstr>
      <vt:lpstr>3.18</vt:lpstr>
      <vt:lpstr>4.18</vt:lpstr>
      <vt:lpstr>5.18</vt:lpstr>
      <vt:lpstr>6.18</vt:lpstr>
      <vt:lpstr>7.18</vt:lpstr>
      <vt:lpstr>8.18</vt:lpstr>
      <vt:lpstr>9.18</vt:lpstr>
      <vt:lpstr>10.18</vt:lpstr>
      <vt:lpstr>11.18</vt:lpstr>
      <vt:lpstr>12.18</vt:lpstr>
      <vt:lpstr>גיליון1</vt:lpstr>
    </vt:vector>
  </TitlesOfParts>
  <Manager>רן יחזקאל</Manager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נספח ב – דיווח שעות עבודה מחקר ופיתוח – לשנת 2017</dc:title>
  <dc:creator>עמוס זמיר</dc:creator>
  <cp:lastModifiedBy>talch</cp:lastModifiedBy>
  <cp:lastPrinted>2011-04-13T06:23:27Z</cp:lastPrinted>
  <dcterms:created xsi:type="dcterms:W3CDTF">2006-02-03T20:28:18Z</dcterms:created>
  <dcterms:modified xsi:type="dcterms:W3CDTF">2019-01-31T14:36:12Z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RelatedUnits">
    <vt:lpwstr>58;#המדען הראשי|44ceba6c-a312-49a8-b6d7-8bc9b6fc6cc6</vt:lpwstr>
  </property>
  <property fmtid="{D5CDD505-2E9C-101B-9397-08002B2CF9AE}" pid="3" name="MMDAudience">
    <vt:lpwstr/>
  </property>
  <property fmtid="{D5CDD505-2E9C-101B-9397-08002B2CF9AE}" pid="4" name="MMDSubjects">
    <vt:lpwstr>84;#מחקר ופיתוח|3e648f8a-743e-4cc0-a40a-3063a19707eb;#167;#המדען הראשי|0c656e7f-2f4f-4390-acb7-bfb0216e263b</vt:lpwstr>
  </property>
  <property fmtid="{D5CDD505-2E9C-101B-9397-08002B2CF9AE}" pid="5" name="MMDUnitsName">
    <vt:lpwstr/>
  </property>
  <property fmtid="{D5CDD505-2E9C-101B-9397-08002B2CF9AE}" pid="6" name="MMDTypes">
    <vt:lpwstr>127;#טופס פיזי|92b18d73-8706-49da-843e-7c037b2962e5</vt:lpwstr>
  </property>
  <property fmtid="{D5CDD505-2E9C-101B-9397-08002B2CF9AE}" pid="7" name="MMDKeywords">
    <vt:lpwstr/>
  </property>
</Properties>
</file>