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rcu\Documentos\VSCode\projeto1\"/>
    </mc:Choice>
  </mc:AlternateContent>
  <xr:revisionPtr revIDLastSave="0" documentId="13_ncr:1_{0A7769EE-75BF-46F0-8AAC-65D0DC48EE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dos Brutos" sheetId="1" r:id="rId1"/>
    <sheet name="L x T² e MMQ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10" i="1" s="1"/>
  <c r="D70" i="2"/>
  <c r="D71" i="2"/>
  <c r="D72" i="2"/>
  <c r="D73" i="2"/>
  <c r="D74" i="2"/>
  <c r="D75" i="2"/>
  <c r="D76" i="2"/>
  <c r="D77" i="2"/>
  <c r="A70" i="2"/>
  <c r="A71" i="2"/>
  <c r="A72" i="2"/>
  <c r="A73" i="2"/>
  <c r="A74" i="2"/>
  <c r="A75" i="2"/>
  <c r="A76" i="2"/>
  <c r="A77" i="2"/>
  <c r="E77" i="2"/>
  <c r="E76" i="2"/>
  <c r="E70" i="2"/>
  <c r="E71" i="2"/>
  <c r="E72" i="2"/>
  <c r="E73" i="2"/>
  <c r="E74" i="2"/>
  <c r="E75" i="2"/>
  <c r="N23" i="1"/>
  <c r="H8" i="1" s="1"/>
  <c r="N22" i="1"/>
  <c r="H7" i="1" s="1"/>
  <c r="N21" i="1"/>
  <c r="H6" i="1" s="1"/>
  <c r="N20" i="1"/>
  <c r="H5" i="1" s="1"/>
  <c r="L23" i="1"/>
  <c r="G8" i="1" s="1"/>
  <c r="L22" i="1"/>
  <c r="G7" i="1" s="1"/>
  <c r="L21" i="1"/>
  <c r="G6" i="1" s="1"/>
  <c r="L20" i="1"/>
  <c r="G5" i="1" s="1"/>
  <c r="J23" i="1"/>
  <c r="F8" i="1" s="1"/>
  <c r="J22" i="1"/>
  <c r="F7" i="1" s="1"/>
  <c r="J21" i="1"/>
  <c r="F6" i="1" s="1"/>
  <c r="J20" i="1"/>
  <c r="F5" i="1" s="1"/>
  <c r="H24" i="1"/>
  <c r="E8" i="1" s="1"/>
  <c r="H23" i="1"/>
  <c r="E7" i="1" s="1"/>
  <c r="H22" i="1"/>
  <c r="E6" i="1" s="1"/>
  <c r="H21" i="1"/>
  <c r="E5" i="1" s="1"/>
  <c r="F23" i="1"/>
  <c r="D7" i="1" s="1"/>
  <c r="F22" i="1"/>
  <c r="D6" i="1" s="1"/>
  <c r="F21" i="1"/>
  <c r="D5" i="1" s="1"/>
  <c r="D22" i="1"/>
  <c r="C6" i="1" s="1"/>
  <c r="D23" i="1"/>
  <c r="C7" i="1" s="1"/>
  <c r="D24" i="1"/>
  <c r="C8" i="1" s="1"/>
  <c r="D21" i="1"/>
  <c r="C5" i="1" s="1"/>
  <c r="H4" i="1"/>
  <c r="G4" i="1"/>
  <c r="F4" i="1"/>
  <c r="E4" i="1"/>
  <c r="D4" i="1"/>
  <c r="C4" i="1"/>
  <c r="B4" i="1"/>
  <c r="B24" i="1"/>
  <c r="B8" i="1" s="1"/>
  <c r="B23" i="1"/>
  <c r="B7" i="1" s="1"/>
  <c r="B22" i="1"/>
  <c r="B6" i="1" s="1"/>
  <c r="B21" i="1"/>
  <c r="B5" i="1" s="1"/>
  <c r="C10" i="1" l="1"/>
  <c r="C11" i="1" s="1"/>
  <c r="H10" i="1"/>
  <c r="H11" i="1" s="1"/>
  <c r="G10" i="1"/>
  <c r="G11" i="1" s="1"/>
  <c r="E10" i="1"/>
  <c r="E11" i="1" s="1"/>
  <c r="D10" i="1"/>
  <c r="D11" i="1" s="1"/>
  <c r="B10" i="1"/>
  <c r="B11" i="1" s="1"/>
  <c r="F10" i="1"/>
  <c r="F11" i="1" s="1"/>
  <c r="B81" i="2" a="1"/>
  <c r="D9" i="1"/>
  <c r="B4" i="2" s="1"/>
  <c r="B72" i="2" s="1"/>
  <c r="I11" i="1"/>
  <c r="I9" i="1"/>
  <c r="B9" i="2" s="1"/>
  <c r="B77" i="2" s="1"/>
  <c r="H9" i="1"/>
  <c r="B8" i="2" s="1"/>
  <c r="B76" i="2" s="1"/>
  <c r="G9" i="1"/>
  <c r="B7" i="2" s="1"/>
  <c r="B75" i="2" s="1"/>
  <c r="F9" i="1"/>
  <c r="B6" i="2" s="1"/>
  <c r="B74" i="2" s="1"/>
  <c r="E9" i="1"/>
  <c r="B5" i="2" s="1"/>
  <c r="B73" i="2" s="1"/>
  <c r="C9" i="1"/>
  <c r="B3" i="2" s="1"/>
  <c r="B71" i="2" s="1"/>
  <c r="B9" i="1"/>
  <c r="B2" i="2" s="1"/>
  <c r="B70" i="2" s="1"/>
  <c r="B81" i="2" l="1"/>
  <c r="D80" i="2" s="1"/>
  <c r="C8" i="2"/>
  <c r="C76" i="2" s="1"/>
  <c r="C9" i="2"/>
  <c r="C77" i="2" s="1"/>
  <c r="C3" i="2"/>
  <c r="C71" i="2" s="1"/>
  <c r="C5" i="2"/>
  <c r="C73" i="2" s="1"/>
  <c r="C4" i="2"/>
  <c r="C72" i="2" s="1"/>
  <c r="C6" i="2"/>
  <c r="C74" i="2" s="1"/>
  <c r="C2" i="2"/>
  <c r="C70" i="2" s="1"/>
  <c r="C7" i="2"/>
  <c r="C75" i="2" s="1"/>
  <c r="B80" i="2" l="1" a="1"/>
  <c r="B80" i="2" s="1"/>
  <c r="G69" i="2" s="1"/>
  <c r="C80" i="2" l="1"/>
  <c r="G70" i="2"/>
  <c r="G71" i="2"/>
  <c r="G72" i="2"/>
  <c r="G73" i="2"/>
  <c r="G74" i="2"/>
  <c r="G75" i="2"/>
  <c r="G76" i="2"/>
  <c r="G77" i="2"/>
  <c r="F76" i="2"/>
  <c r="F72" i="2"/>
  <c r="F74" i="2"/>
  <c r="F70" i="2"/>
  <c r="F73" i="2"/>
  <c r="F77" i="2"/>
  <c r="F71" i="2"/>
  <c r="F75" i="2"/>
  <c r="B82" i="2" l="1" a="1"/>
  <c r="B82" i="2" s="1"/>
  <c r="C82" i="2" s="1"/>
  <c r="B83" i="2" a="1"/>
  <c r="B83" i="2" s="1"/>
  <c r="D82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<sst xmlns="http://schemas.openxmlformats.org/spreadsheetml/2006/main" count="69" uniqueCount="43">
  <si>
    <t>Comprimentos (cm)</t>
  </si>
  <si>
    <t>N° experimento</t>
  </si>
  <si>
    <t>tempo (s)</t>
  </si>
  <si>
    <t>Média</t>
  </si>
  <si>
    <r>
      <t>Desvio Padrão da Média (σ</t>
    </r>
    <r>
      <rPr>
        <b/>
        <u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</si>
  <si>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Incerteza (σ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</si>
  <si>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t>Frame inicial</t>
  </si>
  <si>
    <t>Frame final</t>
  </si>
  <si>
    <t>Qtde de períodos</t>
  </si>
  <si>
    <t>T² (s²)</t>
  </si>
  <si>
    <r>
      <t xml:space="preserve"> </t>
    </r>
    <r>
      <rPr>
        <b/>
        <sz val="14"/>
        <color theme="1"/>
        <rFont val="Calibri"/>
        <family val="2"/>
      </rPr>
      <t>σ</t>
    </r>
    <r>
      <rPr>
        <b/>
        <vertAlign val="subscript"/>
        <sz val="14"/>
        <color theme="1"/>
        <rFont val="Calibri"/>
        <family val="2"/>
      </rPr>
      <t>T²</t>
    </r>
    <r>
      <rPr>
        <b/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(s²)</t>
    </r>
  </si>
  <si>
    <t>L (cm)</t>
  </si>
  <si>
    <r>
      <t>σ</t>
    </r>
    <r>
      <rPr>
        <b/>
        <vertAlign val="subscript"/>
        <sz val="14"/>
        <color theme="1"/>
        <rFont val="Calibri"/>
        <family val="2"/>
        <scheme val="minor"/>
      </rPr>
      <t>L</t>
    </r>
    <r>
      <rPr>
        <b/>
        <sz val="14"/>
        <color theme="1"/>
        <rFont val="Calibri"/>
        <family val="2"/>
        <scheme val="minor"/>
      </rPr>
      <t xml:space="preserve"> (cm)</t>
    </r>
  </si>
  <si>
    <t>Imagem</t>
  </si>
  <si>
    <t>Vídeo</t>
  </si>
  <si>
    <t>20231005_145911</t>
  </si>
  <si>
    <t>20231005_145924</t>
  </si>
  <si>
    <t>20231005_145825</t>
  </si>
  <si>
    <t>20231005_145838</t>
  </si>
  <si>
    <t>20231005_145729</t>
  </si>
  <si>
    <t>20231005_145738</t>
  </si>
  <si>
    <t>20231005_145648</t>
  </si>
  <si>
    <t>20231005_145659</t>
  </si>
  <si>
    <t>20231005_145528</t>
  </si>
  <si>
    <t>20231005_145601</t>
  </si>
  <si>
    <t>20231005_145432</t>
  </si>
  <si>
    <t>20231005_145448</t>
  </si>
  <si>
    <t>20231005_145316</t>
  </si>
  <si>
    <t>20231005_145342</t>
  </si>
  <si>
    <t>20231005_145148</t>
  </si>
  <si>
    <t>20231005_145230</t>
  </si>
  <si>
    <t>Método dos Mínimos Quadrados</t>
  </si>
  <si>
    <t>Coeficiente angular</t>
  </si>
  <si>
    <r>
      <t>σ</t>
    </r>
    <r>
      <rPr>
        <b/>
        <vertAlign val="subscript"/>
        <sz val="14"/>
        <color theme="1"/>
        <rFont val="Calibri"/>
        <family val="2"/>
        <scheme val="minor"/>
      </rPr>
      <t>L</t>
    </r>
    <r>
      <rPr>
        <b/>
        <vertAlign val="superscript"/>
        <sz val="14"/>
        <color theme="1"/>
        <rFont val="Calibri"/>
        <family val="2"/>
        <scheme val="minor"/>
      </rPr>
      <t>(1)</t>
    </r>
    <r>
      <rPr>
        <b/>
        <sz val="14"/>
        <color theme="1"/>
        <rFont val="Calibri"/>
        <family val="2"/>
        <scheme val="minor"/>
      </rPr>
      <t xml:space="preserve"> (cm)</t>
    </r>
  </si>
  <si>
    <t>Reta ajustada</t>
  </si>
  <si>
    <t>g (m/s²)</t>
  </si>
  <si>
    <t>d (cm)</t>
  </si>
  <si>
    <t>a (cm/s²)</t>
  </si>
  <si>
    <t>b (cm)</t>
  </si>
  <si>
    <t>ã</t>
  </si>
  <si>
    <t>b ̃</t>
  </si>
  <si>
    <r>
      <t>σ</t>
    </r>
    <r>
      <rPr>
        <b/>
        <vertAlign val="subscript"/>
        <sz val="14"/>
        <color theme="1"/>
        <rFont val="Calibri"/>
        <family val="2"/>
        <scheme val="minor"/>
      </rPr>
      <t>ã</t>
    </r>
  </si>
  <si>
    <r>
      <t>σ</t>
    </r>
    <r>
      <rPr>
        <b/>
        <vertAlign val="subscript"/>
        <sz val="14"/>
        <color theme="1"/>
        <rFont val="Calibri"/>
        <family val="2"/>
        <scheme val="minor"/>
      </rPr>
      <t>b~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</si>
</sst>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b/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0" xfId="0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0" fillId="0" borderId="10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 x T² e MMQ'!$B$1</c:f>
              <c:strCache>
                <c:ptCount val="1"/>
                <c:pt idx="0">
                  <c:v>T² (s²)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'L x T² e MMQ'!$C$2:$C$9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plus>
            <c:minus>
              <c:numRef>
                <c:f>'L x T² e MMQ'!$C$2:$C$9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'L x T² e MMQ'!$E$2:$E$9</c:f>
                <c:numCache>
                  <c:formatCode>General</c:formatCode>
                  <c:ptCount val="8"/>
                  <c:pt idx="0">
                    <c:v>0.05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0.05</c:v>
                  </c:pt>
                  <c:pt idx="4">
                    <c:v>0.05</c:v>
                  </c:pt>
                  <c:pt idx="5">
                    <c:v>0.05</c:v>
                  </c:pt>
                  <c:pt idx="6">
                    <c:v>0.05</c:v>
                  </c:pt>
                  <c:pt idx="7">
                    <c:v>0.05</c:v>
                  </c:pt>
                </c:numCache>
              </c:numRef>
            </c:plus>
            <c:minus>
              <c:numRef>
                <c:f>'L x T² e MMQ'!$E$2:$E$9</c:f>
                <c:numCache>
                  <c:formatCode>General</c:formatCode>
                  <c:ptCount val="8"/>
                  <c:pt idx="0">
                    <c:v>0.05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0.05</c:v>
                  </c:pt>
                  <c:pt idx="4">
                    <c:v>0.05</c:v>
                  </c:pt>
                  <c:pt idx="5">
                    <c:v>0.05</c:v>
                  </c:pt>
                  <c:pt idx="6">
                    <c:v>0.05</c:v>
                  </c:pt>
                  <c:pt idx="7">
                    <c:v>0.05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'L x T² e MMQ'!$B$2:$B$9</c:f>
              <c:numCache>
                <c:formatCode>General</c:formatCode>
                <c:ptCount val="8"/>
                <c:pt idx="0">
                  <c:v>1.50675625</c:v>
                </c:pt>
                <c:pt idx="1">
                  <c:v>1.7911361111111113</c:v>
                </c:pt>
                <c:pt idx="2">
                  <c:v>2.2126562500000002</c:v>
                </c:pt>
                <c:pt idx="3">
                  <c:v>2.3281673611111113</c:v>
                </c:pt>
                <c:pt idx="4">
                  <c:v>2.6705006944444443</c:v>
                </c:pt>
                <c:pt idx="5">
                  <c:v>2.9986694444444444</c:v>
                </c:pt>
                <c:pt idx="6">
                  <c:v>3.648099999999999</c:v>
                </c:pt>
                <c:pt idx="7">
                  <c:v>4.15140625</c:v>
                </c:pt>
              </c:numCache>
            </c:numRef>
          </c:xVal>
          <c:yVal>
            <c:numRef>
              <c:f>'L x T² e MMQ'!$D$2:$D$9</c:f>
              <c:numCache>
                <c:formatCode>General</c:formatCode>
                <c:ptCount val="8"/>
                <c:pt idx="0">
                  <c:v>55.2</c:v>
                </c:pt>
                <c:pt idx="1">
                  <c:v>65.099999999999994</c:v>
                </c:pt>
                <c:pt idx="2">
                  <c:v>73.8</c:v>
                </c:pt>
                <c:pt idx="3">
                  <c:v>82.2</c:v>
                </c:pt>
                <c:pt idx="4">
                  <c:v>92.2</c:v>
                </c:pt>
                <c:pt idx="5">
                  <c:v>101.1</c:v>
                </c:pt>
                <c:pt idx="6">
                  <c:v>108.8</c:v>
                </c:pt>
                <c:pt idx="7">
                  <c:v>121.6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63-4A0C-A41D-E6E17E6552DD}"/>
            </c:ext>
          </c:extLst>
        </c:ser>
        <c:ser>
          <c:idx val="1"/>
          <c:order val="1"/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 x T² e MMQ'!$B$69:$B$77</c:f>
              <c:numCache>
                <c:formatCode>General</c:formatCode>
                <c:ptCount val="9"/>
                <c:pt idx="0">
                  <c:v>1</c:v>
                </c:pt>
                <c:pt idx="1">
                  <c:v>1.50675625</c:v>
                </c:pt>
                <c:pt idx="2">
                  <c:v>1.7911361111111113</c:v>
                </c:pt>
                <c:pt idx="3">
                  <c:v>2.2126562500000002</c:v>
                </c:pt>
                <c:pt idx="4">
                  <c:v>2.3281673611111113</c:v>
                </c:pt>
                <c:pt idx="5">
                  <c:v>2.6705006944444443</c:v>
                </c:pt>
                <c:pt idx="6">
                  <c:v>2.9986694444444444</c:v>
                </c:pt>
                <c:pt idx="7">
                  <c:v>3.648099999999999</c:v>
                </c:pt>
                <c:pt idx="8">
                  <c:v>4.15140625</c:v>
                </c:pt>
              </c:numCache>
            </c:numRef>
          </c:xVal>
          <c:yVal>
            <c:numRef>
              <c:f>'L x T² e MMQ'!$G$69:$G$77</c:f>
              <c:numCache>
                <c:formatCode>General</c:formatCode>
                <c:ptCount val="9"/>
                <c:pt idx="0">
                  <c:v>46.381467127502617</c:v>
                </c:pt>
                <c:pt idx="1">
                  <c:v>58.908082685851532</c:v>
                </c:pt>
                <c:pt idx="2">
                  <c:v>65.937728975710911</c:v>
                </c:pt>
                <c:pt idx="3">
                  <c:v>76.357374969150442</c:v>
                </c:pt>
                <c:pt idx="4">
                  <c:v>79.212718700197911</c:v>
                </c:pt>
                <c:pt idx="5">
                  <c:v>87.674929199771952</c:v>
                </c:pt>
                <c:pt idx="6">
                  <c:v>95.787002350352566</c:v>
                </c:pt>
                <c:pt idx="7">
                  <c:v>111.84041442230902</c:v>
                </c:pt>
                <c:pt idx="8">
                  <c:v>124.28174869665544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63-4A0C-A41D-E6E17E655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741848"/>
        <c:axId val="1012731408"/>
      </c:scatterChart>
      <c:valAx>
        <c:axId val="1012741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T² (s²)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2731408"/>
        <c:crosses val="autoZero"/>
        <c:crossBetween val="midCat"/>
      </c:valAx>
      <c:valAx>
        <c:axId val="10127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L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274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12</xdr:row>
      <xdr:rowOff>28575</xdr:rowOff>
    </xdr:from>
    <xdr:ext cx="1328738" cy="932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33D526-2C0D-296D-1DAF-57E6869A6094}"/>
                </a:ext>
              </a:extLst>
            </xdr:cNvPr>
            <xdr:cNvSpPr txBox="1"/>
          </xdr:nvSpPr>
          <xdr:spPr>
            <a:xfrm>
              <a:off x="152400" y="2200275"/>
              <a:ext cx="1328738" cy="9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600" b="1" i="1" u="sng">
                  <a:latin typeface="Cambria Math" panose="02040503050406030204" pitchFamily="18" charset="0"/>
                </a:rPr>
                <a:t>Média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E33D526-2C0D-296D-1DAF-57E6869A6094}"/>
                </a:ext>
              </a:extLst>
            </xdr:cNvPr>
            <xdr:cNvSpPr txBox="1"/>
          </xdr:nvSpPr>
          <xdr:spPr>
            <a:xfrm>
              <a:off x="152400" y="2200275"/>
              <a:ext cx="1328738" cy="9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600" b="1" i="1" u="sng">
                  <a:latin typeface="Cambria Math" panose="02040503050406030204" pitchFamily="18" charset="0"/>
                </a:rPr>
                <a:t>Média</a:t>
              </a:r>
            </a:p>
            <a:p>
              <a:r>
                <a:rPr lang="en-US" sz="1600" b="0" i="0">
                  <a:latin typeface="Cambria Math" panose="02040503050406030204" pitchFamily="18" charset="0"/>
                </a:rPr>
                <a:t>𝑇 ̅=  1/𝑁 ∑24_(𝑖=1)^𝑁▒𝑇_𝑖 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2647950" cy="9328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1E48767-71EB-490D-9B54-CE9DA7380992}"/>
                </a:ext>
              </a:extLst>
            </xdr:cNvPr>
            <xdr:cNvSpPr txBox="1"/>
          </xdr:nvSpPr>
          <xdr:spPr>
            <a:xfrm>
              <a:off x="1724025" y="2171700"/>
              <a:ext cx="2647950" cy="9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600" b="1" i="1" u="sng">
                  <a:latin typeface="Cambria Math" panose="02040503050406030204" pitchFamily="18" charset="0"/>
                  <a:ea typeface="Cambria Math" panose="02040503050406030204" pitchFamily="18" charset="0"/>
                </a:rPr>
                <a:t>Desvio Padrão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acc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1E48767-71EB-490D-9B54-CE9DA7380992}"/>
                </a:ext>
              </a:extLst>
            </xdr:cNvPr>
            <xdr:cNvSpPr txBox="1"/>
          </xdr:nvSpPr>
          <xdr:spPr>
            <a:xfrm>
              <a:off x="1724025" y="2171700"/>
              <a:ext cx="2647950" cy="9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600" b="1" i="1" u="sng">
                  <a:latin typeface="Cambria Math" panose="02040503050406030204" pitchFamily="18" charset="0"/>
                  <a:ea typeface="Cambria Math" panose="02040503050406030204" pitchFamily="18" charset="0"/>
                </a:rPr>
                <a:t>Desvio Padrão</a:t>
              </a:r>
            </a:p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600" b="0" i="0">
                  <a:latin typeface="Cambria Math" panose="02040503050406030204" pitchFamily="18" charset="0"/>
                </a:rPr>
                <a:t>=  1/(𝑁−1) ∑24_(𝑖=1)^𝑁▒〖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600" b="0" i="0">
                  <a:latin typeface="Cambria Math" panose="02040503050406030204" pitchFamily="18" charset="0"/>
                </a:rPr>
                <a:t>2 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9525</xdr:colOff>
      <xdr:row>12</xdr:row>
      <xdr:rowOff>23812</xdr:rowOff>
    </xdr:from>
    <xdr:ext cx="2066400" cy="6590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52CEE36-8F93-8268-B1E2-B185BAFC861D}"/>
                </a:ext>
              </a:extLst>
            </xdr:cNvPr>
            <xdr:cNvSpPr txBox="1"/>
          </xdr:nvSpPr>
          <xdr:spPr>
            <a:xfrm>
              <a:off x="4524375" y="2195512"/>
              <a:ext cx="2066400" cy="6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1" i="1" u="sng">
                  <a:latin typeface="Cambria Math" panose="02040503050406030204" pitchFamily="18" charset="0"/>
                </a:rPr>
                <a:t>Desvio Padrão da Média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</m:acc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52CEE36-8F93-8268-B1E2-B185BAFC861D}"/>
                </a:ext>
              </a:extLst>
            </xdr:cNvPr>
            <xdr:cNvSpPr txBox="1"/>
          </xdr:nvSpPr>
          <xdr:spPr>
            <a:xfrm>
              <a:off x="4524375" y="2195512"/>
              <a:ext cx="2066400" cy="659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1" i="1" u="sng">
                  <a:latin typeface="Cambria Math" panose="02040503050406030204" pitchFamily="18" charset="0"/>
                </a:rPr>
                <a:t>Desvio Padrão da Média</a:t>
              </a:r>
            </a:p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𝑇 ̅ 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</a:t>
              </a:r>
              <a:r>
                <a:rPr lang="en-US" sz="1600" b="0" i="0">
                  <a:latin typeface="Cambria Math" panose="02040503050406030204" pitchFamily="18" charset="0"/>
                </a:rPr>
                <a:t>𝑁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6</xdr:col>
      <xdr:colOff>281331</xdr:colOff>
      <xdr:row>12</xdr:row>
      <xdr:rowOff>19050</xdr:rowOff>
    </xdr:from>
    <xdr:ext cx="1609800" cy="7416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1F18379-B079-4408-8BFB-97EA6D975626}"/>
                </a:ext>
              </a:extLst>
            </xdr:cNvPr>
            <xdr:cNvSpPr txBox="1"/>
          </xdr:nvSpPr>
          <xdr:spPr>
            <a:xfrm>
              <a:off x="6767856" y="2190750"/>
              <a:ext cx="1609800" cy="7416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600" b="1" i="1" u="sng">
                  <a:latin typeface="Cambria Math" panose="02040503050406030204" pitchFamily="18" charset="0"/>
                </a:rPr>
                <a:t>Incerteza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acc>
                              <m:accPr>
                                <m:chr m:val="̅"/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</m:acc>
                          </m:sub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𝑖𝑛𝑠𝑡</m:t>
                            </m:r>
                          </m:sub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1F18379-B079-4408-8BFB-97EA6D975626}"/>
                </a:ext>
              </a:extLst>
            </xdr:cNvPr>
            <xdr:cNvSpPr txBox="1"/>
          </xdr:nvSpPr>
          <xdr:spPr>
            <a:xfrm>
              <a:off x="6767856" y="2190750"/>
              <a:ext cx="1609800" cy="7416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600" b="1" i="1" u="sng">
                  <a:latin typeface="Cambria Math" panose="02040503050406030204" pitchFamily="18" charset="0"/>
                </a:rPr>
                <a:t>Incerteza</a:t>
              </a:r>
            </a:p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𝑇=√(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𝑇 ̅^2+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𝑖𝑛𝑠𝑡^2  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10</xdr:row>
      <xdr:rowOff>109537</xdr:rowOff>
    </xdr:from>
    <xdr:ext cx="3088602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686EA61-13F3-BCAC-77E1-038BB5DF37C4}"/>
                </a:ext>
              </a:extLst>
            </xdr:cNvPr>
            <xdr:cNvSpPr txBox="1"/>
          </xdr:nvSpPr>
          <xdr:spPr>
            <a:xfrm>
              <a:off x="285750" y="1928812"/>
              <a:ext cx="3088602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num>
                                  <m:den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Sup>
                          <m:sSub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+…+</m:t>
                        </m:r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num>
                                  <m:den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𝑧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Sup>
                          <m:sSub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686EA61-13F3-BCAC-77E1-038BB5DF37C4}"/>
                </a:ext>
              </a:extLst>
            </xdr:cNvPr>
            <xdr:cNvSpPr txBox="1"/>
          </xdr:nvSpPr>
          <xdr:spPr>
            <a:xfrm>
              <a:off x="285750" y="1928812"/>
              <a:ext cx="3088602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𝑞=√((𝜕𝑞/𝜕𝑎)^2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𝑎^2+…+(𝜕𝑞/𝜕𝑧)^2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𝑧^2 )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481356</xdr:colOff>
      <xdr:row>16</xdr:row>
      <xdr:rowOff>100012</xdr:rowOff>
    </xdr:from>
    <xdr:ext cx="2529475" cy="968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40FF396-E0B2-40FB-85D4-053C9EF788CF}"/>
                </a:ext>
              </a:extLst>
            </xdr:cNvPr>
            <xdr:cNvSpPr txBox="1"/>
          </xdr:nvSpPr>
          <xdr:spPr>
            <a:xfrm>
              <a:off x="481356" y="3062287"/>
              <a:ext cx="2529475" cy="968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600" b="1" i="1" u="sng">
                  <a:latin typeface="Cambria Math" panose="02040503050406030204" pitchFamily="18" charset="0"/>
                </a:rPr>
                <a:t>Incerteza de T²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sSup>
                          <m:sSupPr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sSup>
                                      <m:sSupPr>
                                        <m:ctrlPr>
                                          <a:rPr lang="en-US" sz="16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600" b="0" i="1">
                                            <a:latin typeface="Cambria Math" panose="02040503050406030204" pitchFamily="18" charset="0"/>
                                          </a:rPr>
                                          <m:t>𝑇</m:t>
                                        </m:r>
                                      </m:e>
                                      <m:sup>
                                        <m:r>
                                          <a:rPr lang="en-US" sz="16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num>
                                  <m:den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Sup>
                          <m:sSub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en-US" sz="16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.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40FF396-E0B2-40FB-85D4-053C9EF788CF}"/>
                </a:ext>
              </a:extLst>
            </xdr:cNvPr>
            <xdr:cNvSpPr txBox="1"/>
          </xdr:nvSpPr>
          <xdr:spPr>
            <a:xfrm>
              <a:off x="481356" y="3062287"/>
              <a:ext cx="2529475" cy="968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600" b="1" i="1" u="sng">
                  <a:latin typeface="Cambria Math" panose="02040503050406030204" pitchFamily="18" charset="0"/>
                </a:rPr>
                <a:t>Incerteza de T²</a:t>
              </a:r>
            </a:p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n-US" sz="1600" b="0" i="0">
                  <a:latin typeface="Cambria Math" panose="02040503050406030204" pitchFamily="18" charset="0"/>
                </a:rPr>
                <a:t>𝑇^2 )=√(((𝜕𝑇^2)/𝜕𝑇)^2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𝑇^2 )=2𝑇.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𝑇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6</xdr:col>
      <xdr:colOff>819149</xdr:colOff>
      <xdr:row>25</xdr:row>
      <xdr:rowOff>86677</xdr:rowOff>
    </xdr:from>
    <xdr:to>
      <xdr:col>17</xdr:col>
      <xdr:colOff>314325</xdr:colOff>
      <xdr:row>47</xdr:row>
      <xdr:rowOff>100013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8B93A2-270F-5E67-751F-00AC5027F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266700</xdr:colOff>
      <xdr:row>55</xdr:row>
      <xdr:rowOff>52387</xdr:rowOff>
    </xdr:from>
    <xdr:ext cx="3122714" cy="9989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E0C0971-7CB0-933E-CCF5-35357D5D9943}"/>
                </a:ext>
              </a:extLst>
            </xdr:cNvPr>
            <xdr:cNvSpPr txBox="1"/>
          </xdr:nvSpPr>
          <xdr:spPr>
            <a:xfrm>
              <a:off x="266700" y="10520362"/>
              <a:ext cx="3122714" cy="998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/>
                                  <m:e>
                                    <m:f>
                                      <m:f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E0C0971-7CB0-933E-CCF5-35357D5D9943}"/>
                </a:ext>
              </a:extLst>
            </xdr:cNvPr>
            <xdr:cNvSpPr txBox="1"/>
          </xdr:nvSpPr>
          <xdr:spPr>
            <a:xfrm>
              <a:off x="266700" y="10520362"/>
              <a:ext cx="3122714" cy="998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𝑎 ̃=((∑8_𝑖▒1/(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𝑖^2 ))(∑8_𝑖▒(𝑥_𝑖 𝑦_𝑖)/(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𝑖^2 ))−(∑8_𝑖▒𝑥_𝑖/(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𝑖^2 ))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(∑_𝑖▒𝑦_𝑖/(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_𝑖^2 )))/((∑_𝑖▒1/(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_𝑖^2 ))(∑_𝑖▒(𝑥_𝑖^2)/(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_𝑖^2 ))−(∑_𝑖▒𝑥_𝑖/(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_𝑖^2 ))^2 )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61</xdr:row>
      <xdr:rowOff>9525</xdr:rowOff>
    </xdr:from>
    <xdr:ext cx="2653803" cy="934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05DA24A-5EA7-96E4-5282-C5C607EA2552}"/>
                </a:ext>
              </a:extLst>
            </xdr:cNvPr>
            <xdr:cNvSpPr txBox="1"/>
          </xdr:nvSpPr>
          <xdr:spPr>
            <a:xfrm>
              <a:off x="228600" y="11620500"/>
              <a:ext cx="2653803" cy="934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̃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f>
                              <m:f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Sup>
                                  <m:sSubSup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den>
                            </m:f>
                          </m:e>
                        </m:nary>
                      </m:num>
                      <m:den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/>
                                  <m:e>
                                    <m:f>
                                      <m:f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05DA24A-5EA7-96E4-5282-C5C607EA2552}"/>
                </a:ext>
              </a:extLst>
            </xdr:cNvPr>
            <xdr:cNvSpPr txBox="1"/>
          </xdr:nvSpPr>
          <xdr:spPr>
            <a:xfrm>
              <a:off x="228600" y="11620500"/>
              <a:ext cx="2653803" cy="934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𝑎 ̃^2=(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∑_𝑖▒1/(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_𝑖^2 ))/((∑_𝑖▒1/(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_𝑖^2 ))(∑_𝑖▒(𝑥_𝑖^2)/(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_𝑖^2 ))−(∑_𝑖▒𝑥_𝑖/(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_𝑖^2 ))^2 )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200025</xdr:colOff>
      <xdr:row>55</xdr:row>
      <xdr:rowOff>57150</xdr:rowOff>
    </xdr:from>
    <xdr:ext cx="3147528" cy="9989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364D9FE-7B38-4B4D-B572-7A204EB0B1BA}"/>
                </a:ext>
              </a:extLst>
            </xdr:cNvPr>
            <xdr:cNvSpPr txBox="1"/>
          </xdr:nvSpPr>
          <xdr:spPr>
            <a:xfrm>
              <a:off x="4048125" y="10525125"/>
              <a:ext cx="3147528" cy="998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/>
                                  <m:e>
                                    <m:f>
                                      <m:f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364D9FE-7B38-4B4D-B572-7A204EB0B1BA}"/>
                </a:ext>
              </a:extLst>
            </xdr:cNvPr>
            <xdr:cNvSpPr txBox="1"/>
          </xdr:nvSpPr>
          <xdr:spPr>
            <a:xfrm>
              <a:off x="4048125" y="10525125"/>
              <a:ext cx="3147528" cy="998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𝑏 ̃=((∑8_𝑖▒(𝑥_𝑖^2)/(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𝑖^2 ))(∑8_𝑖▒𝑦_𝑖/(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𝑖^2 ))−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(∑_𝑖▒(𝑥_𝑖^2)/(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_𝑖^2 ))(∑_𝑖▒(𝑥_𝑖 𝑦_𝑖)/(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_𝑖^2 )))/((∑_𝑖▒1/(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_𝑖^2 ))(∑_𝑖▒(𝑥_𝑖^2)/(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_𝑖^2 ))−(∑_𝑖▒𝑥_𝑖/(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_𝑖^2 ))^2 )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228600</xdr:colOff>
      <xdr:row>61</xdr:row>
      <xdr:rowOff>19050</xdr:rowOff>
    </xdr:from>
    <xdr:ext cx="2653803" cy="934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60E7951-0223-453F-9DF2-CC76C4214FD7}"/>
                </a:ext>
              </a:extLst>
            </xdr:cNvPr>
            <xdr:cNvSpPr txBox="1"/>
          </xdr:nvSpPr>
          <xdr:spPr>
            <a:xfrm>
              <a:off x="4076700" y="11630025"/>
              <a:ext cx="2653803" cy="934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̃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f>
                              <m:f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Sup>
                                  <m:sSubSup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den>
                            </m:f>
                          </m:e>
                        </m:nary>
                      </m:num>
                      <m:den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d>
                          <m:d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f>
                                  <m:fPr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</m:e>
                            </m:nary>
                          </m:e>
                        </m:d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/>
                                  <m:e>
                                    <m:f>
                                      <m:f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b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kumimoji="0" lang="en-US" sz="1400" b="0" i="1" u="none" strike="noStrike" kern="0" cap="none" spc="0" normalizeH="0" baseline="0" noProof="0">
                                                <a:ln>
                                                  <a:noFill/>
                                                </a:ln>
                                                <a:solidFill>
                                                  <a:prstClr val="black"/>
                                                </a:solidFill>
                                                <a:effectLst/>
                                                <a:uLnTx/>
                                                <a:uFillTx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60E7951-0223-453F-9DF2-CC76C4214FD7}"/>
                </a:ext>
              </a:extLst>
            </xdr:cNvPr>
            <xdr:cNvSpPr txBox="1"/>
          </xdr:nvSpPr>
          <xdr:spPr>
            <a:xfrm>
              <a:off x="4076700" y="11630025"/>
              <a:ext cx="2653803" cy="934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𝑏 ̃^2=(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∑_𝑖▒1/(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_𝑖^2 ))/((∑_𝑖▒1/(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_𝑖^2 ))(∑_𝑖▒(𝑥_𝑖^2)/(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_𝑖^2 ))−(∑_𝑖▒𝑥_𝑖/(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_𝑖^2 ))^2 )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209550</xdr:colOff>
      <xdr:row>44</xdr:row>
      <xdr:rowOff>166687</xdr:rowOff>
    </xdr:from>
    <xdr:ext cx="2060243" cy="5316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1044871-0427-BFC2-4333-79FDF3578324}"/>
                </a:ext>
              </a:extLst>
            </xdr:cNvPr>
            <xdr:cNvSpPr txBox="1"/>
          </xdr:nvSpPr>
          <xdr:spPr>
            <a:xfrm>
              <a:off x="209550" y="8539162"/>
              <a:ext cx="2060243" cy="5316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nary>
                          <m:naryPr>
                            <m:chr m:val="∑"/>
                            <m:supHide m:val="on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1044871-0427-BFC2-4333-79FDF3578324}"/>
                </a:ext>
              </a:extLst>
            </xdr:cNvPr>
            <xdr:cNvSpPr txBox="1"/>
          </xdr:nvSpPr>
          <xdr:spPr>
            <a:xfrm>
              <a:off x="209550" y="8539162"/>
              <a:ext cx="2060243" cy="5316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𝑎=  (𝑁∑8_𝑖▒〖𝑥_𝑖 𝑦_𝑖 〗−∑8_𝑖▒𝑥_𝑖  ∑8_𝑖▒𝑦_𝑖 )/(𝑁∑8_𝑖▒𝑥_𝑖^2 −(∑8_𝑖▒𝑥_𝑖 )^2 )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2</xdr:col>
      <xdr:colOff>714375</xdr:colOff>
      <xdr:row>44</xdr:row>
      <xdr:rowOff>147637</xdr:rowOff>
    </xdr:from>
    <xdr:ext cx="2316980" cy="554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D0EB9E1-0B7D-446E-84C5-27E96A9E174F}"/>
                </a:ext>
              </a:extLst>
            </xdr:cNvPr>
            <xdr:cNvSpPr txBox="1"/>
          </xdr:nvSpPr>
          <xdr:spPr>
            <a:xfrm>
              <a:off x="2619375" y="8520112"/>
              <a:ext cx="2316980" cy="55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  <m:nary>
                          <m:naryPr>
                            <m:chr m:val="∑"/>
                            <m:supHide m:val="on"/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nary>
                          <m:naryPr>
                            <m:chr m:val="∑"/>
                            <m:supHide m:val="on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lang="en-US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D0EB9E1-0B7D-446E-84C5-27E96A9E174F}"/>
                </a:ext>
              </a:extLst>
            </xdr:cNvPr>
            <xdr:cNvSpPr txBox="1"/>
          </xdr:nvSpPr>
          <xdr:spPr>
            <a:xfrm>
              <a:off x="2619375" y="8520112"/>
              <a:ext cx="2316980" cy="55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𝑏= 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(∑_𝑖▒𝑥_𝑖^2  ∑_𝑖▒𝑦_𝑖 −∑_𝑖▒𝑥_𝑖  ∑8_</a:t>
              </a:r>
              <a:r>
                <a:rPr lang="en-US" sz="1400" b="0" i="0">
                  <a:latin typeface="Cambria Math" panose="02040503050406030204" pitchFamily="18" charset="0"/>
                </a:rPr>
                <a:t>𝑖▒〖𝑥_𝑖 𝑦_𝑖 〗)/(𝑁∑8_𝑖▒𝑥_𝑖^2 −(∑8_𝑖▒𝑥_𝑖 )^2 )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0</xdr:col>
      <xdr:colOff>114300</xdr:colOff>
      <xdr:row>26</xdr:row>
      <xdr:rowOff>123825</xdr:rowOff>
    </xdr:from>
    <xdr:to>
      <xdr:col>3</xdr:col>
      <xdr:colOff>219075</xdr:colOff>
      <xdr:row>31</xdr:row>
      <xdr:rowOff>104775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D616C0E-9008-D573-CDA2-89D41909B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067300"/>
          <a:ext cx="280987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161925</xdr:colOff>
      <xdr:row>31</xdr:row>
      <xdr:rowOff>180975</xdr:rowOff>
    </xdr:from>
    <xdr:to>
      <xdr:col>5</xdr:col>
      <xdr:colOff>590550</xdr:colOff>
      <xdr:row>36</xdr:row>
      <xdr:rowOff>161925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1D48B8F-6727-DB8A-E0C5-4E126AD7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076950"/>
          <a:ext cx="42767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190500</xdr:colOff>
      <xdr:row>37</xdr:row>
      <xdr:rowOff>19050</xdr:rowOff>
    </xdr:from>
    <xdr:to>
      <xdr:col>6</xdr:col>
      <xdr:colOff>57150</xdr:colOff>
      <xdr:row>43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DCAFB9E-42D2-E90F-BDAF-15372FD41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058025"/>
          <a:ext cx="461962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285750</xdr:colOff>
      <xdr:row>49</xdr:row>
      <xdr:rowOff>90487</xdr:rowOff>
    </xdr:from>
    <xdr:ext cx="2082045" cy="518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36765BB-875C-CE6B-0159-7563BB1CB280}"/>
                </a:ext>
              </a:extLst>
            </xdr:cNvPr>
            <xdr:cNvSpPr txBox="1"/>
          </xdr:nvSpPr>
          <xdr:spPr>
            <a:xfrm>
              <a:off x="285750" y="9415462"/>
              <a:ext cx="2082045" cy="518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/>
                                  <m:e>
                                    <m:sSub>
                                      <m:sSub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36765BB-875C-CE6B-0159-7563BB1CB280}"/>
                </a:ext>
              </a:extLst>
            </xdr:cNvPr>
            <xdr:cNvSpPr txBox="1"/>
          </xdr:nvSpPr>
          <xdr:spPr>
            <a:xfrm>
              <a:off x="285750" y="9415462"/>
              <a:ext cx="2082045" cy="518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𝑎^2=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𝑦^2  𝑁/(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𝑁∑_𝑖▒𝑥_𝑖^2 −(∑_𝑖▒𝑥_𝑖 )^2 )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714375</xdr:colOff>
      <xdr:row>49</xdr:row>
      <xdr:rowOff>47625</xdr:rowOff>
    </xdr:from>
    <xdr:ext cx="2103845" cy="554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2085E6F-5850-4CA6-A920-441DC1B88F68}"/>
                </a:ext>
              </a:extLst>
            </xdr:cNvPr>
            <xdr:cNvSpPr txBox="1"/>
          </xdr:nvSpPr>
          <xdr:spPr>
            <a:xfrm>
              <a:off x="2619375" y="9372600"/>
              <a:ext cx="2103845" cy="55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num>
                      <m:den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Sup>
                              <m:sSubSup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  <m:r>
                          <a:rPr kumimoji="0" lang="en-US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kumimoji="0" 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/>
                                  <m:e>
                                    <m:sSub>
                                      <m:sSubPr>
                                        <m:ctrlP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0" lang="en-US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kumimoji="0" 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2085E6F-5850-4CA6-A920-441DC1B88F68}"/>
                </a:ext>
              </a:extLst>
            </xdr:cNvPr>
            <xdr:cNvSpPr txBox="1"/>
          </xdr:nvSpPr>
          <xdr:spPr>
            <a:xfrm>
              <a:off x="2619375" y="9372600"/>
              <a:ext cx="2103845" cy="554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𝑏^2=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400" b="0" i="0">
                  <a:latin typeface="Cambria Math" panose="02040503050406030204" pitchFamily="18" charset="0"/>
                </a:rPr>
                <a:t>𝑦^2 </a:t>
              </a:r>
              <a:r>
                <a:rPr kumimoji="0" 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(∑_𝑖▒𝑥_𝑖^2 )/(𝑁∑_𝑖▒𝑥_𝑖^2 −(∑_𝑖▒𝑥_𝑖 )^2 )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I8" sqref="I8"/>
    </sheetView>
  </sheetViews>
  <sheetFormatPr defaultRowHeight="15" x14ac:dyDescent="0.25"/>
  <cols>
    <col min="1" max="1" width="25.85546875" style="12" bestFit="1" customWidth="1"/>
    <col min="2" max="2" width="12.28515625" style="12" bestFit="1" customWidth="1"/>
    <col min="3" max="3" width="11.85546875" style="12" bestFit="1" customWidth="1"/>
    <col min="4" max="4" width="17.7109375" style="12" bestFit="1" customWidth="1"/>
    <col min="5" max="5" width="13.7109375" style="12" bestFit="1" customWidth="1"/>
    <col min="6" max="6" width="15.85546875" style="12" bestFit="1" customWidth="1"/>
    <col min="7" max="7" width="12" style="12" bestFit="1" customWidth="1"/>
    <col min="8" max="9" width="16.140625" bestFit="1" customWidth="1"/>
    <col min="10" max="12" width="12.28515625" bestFit="1" customWidth="1"/>
    <col min="13" max="13" width="12" bestFit="1" customWidth="1"/>
    <col min="14" max="14" width="12.28515625" bestFit="1" customWidth="1"/>
    <col min="15" max="15" width="12" bestFit="1" customWidth="1"/>
    <col min="16" max="16" width="12.28515625" bestFit="1" customWidth="1"/>
    <col min="17" max="17" width="12" bestFit="1" customWidth="1"/>
  </cols>
  <sheetData>
    <row r="1" spans="1:9" s="2" customFormat="1" x14ac:dyDescent="0.25">
      <c r="A1" s="12"/>
      <c r="B1" s="12"/>
      <c r="C1" s="12"/>
      <c r="D1" s="12"/>
      <c r="E1" s="12"/>
      <c r="F1" s="12"/>
      <c r="G1" s="12"/>
      <c r="H1"/>
      <c r="I1"/>
    </row>
    <row r="2" spans="1:9" s="12" customFormat="1" x14ac:dyDescent="0.25">
      <c r="A2" s="1" t="s">
        <v>0</v>
      </c>
      <c r="B2" s="43">
        <v>55.2</v>
      </c>
      <c r="C2" s="43">
        <v>65.099999999999994</v>
      </c>
      <c r="D2" s="43">
        <v>73.8</v>
      </c>
      <c r="E2" s="43">
        <v>82.2</v>
      </c>
      <c r="F2" s="43">
        <v>92.2</v>
      </c>
      <c r="G2" s="43">
        <v>101.1</v>
      </c>
      <c r="H2" s="43">
        <v>108.8</v>
      </c>
      <c r="I2" s="43">
        <v>121.6</v>
      </c>
    </row>
    <row r="3" spans="1:9" x14ac:dyDescent="0.25">
      <c r="A3" s="23" t="s">
        <v>1</v>
      </c>
      <c r="B3" s="24" t="s">
        <v>2</v>
      </c>
      <c r="C3" s="24" t="s">
        <v>2</v>
      </c>
      <c r="D3" s="24" t="s">
        <v>2</v>
      </c>
      <c r="E3" s="24" t="s">
        <v>2</v>
      </c>
      <c r="F3" s="24" t="s">
        <v>2</v>
      </c>
      <c r="G3" s="24" t="s">
        <v>2</v>
      </c>
      <c r="H3" s="24" t="s">
        <v>2</v>
      </c>
      <c r="I3" s="24" t="s">
        <v>2</v>
      </c>
    </row>
    <row r="4" spans="1:9" x14ac:dyDescent="0.25">
      <c r="A4" s="1">
        <v>1</v>
      </c>
      <c r="B4" s="6">
        <f>(C20-B20)/240</f>
        <v>1.1499999999999999</v>
      </c>
      <c r="C4" s="6">
        <f>(E20-D20)/240</f>
        <v>1.25</v>
      </c>
      <c r="D4" s="6">
        <f>(G20-F20)/240</f>
        <v>1.4416666666666667</v>
      </c>
      <c r="E4" s="6">
        <f>(I20-H20)/240</f>
        <v>1.4541666666666666</v>
      </c>
      <c r="F4" s="6">
        <f>(K19-J19)/240</f>
        <v>1.6166666666666667</v>
      </c>
      <c r="G4" s="6">
        <f>(M19-L19)/240</f>
        <v>1.5083333333333333</v>
      </c>
      <c r="H4" s="6">
        <f>(O19-N19)/240</f>
        <v>1.9208333333333334</v>
      </c>
      <c r="I4" s="6">
        <f>(Q19-P19)/240</f>
        <v>2.0375000000000001</v>
      </c>
    </row>
    <row r="5" spans="1:9" x14ac:dyDescent="0.25">
      <c r="A5" s="1">
        <v>2</v>
      </c>
      <c r="B5" s="6">
        <f>(C21-B21)/240</f>
        <v>1.2749999999999999</v>
      </c>
      <c r="C5" s="6">
        <f t="shared" ref="C5:C8" si="0">(E21-D21)/240</f>
        <v>1.2791666666666666</v>
      </c>
      <c r="D5" s="6">
        <f t="shared" ref="D5" si="1">(G21-F21)/240</f>
        <v>1.5125</v>
      </c>
      <c r="E5" s="6">
        <f t="shared" ref="E5" si="2">(I21-H21)/240</f>
        <v>1.5416666666666667</v>
      </c>
      <c r="F5" s="6">
        <f t="shared" ref="F5" si="3">(K20-J20)/240</f>
        <v>1.6333333333333333</v>
      </c>
      <c r="G5" s="6">
        <f t="shared" ref="G5" si="4">(M20-L20)/240</f>
        <v>1.75</v>
      </c>
      <c r="H5" s="6">
        <f t="shared" ref="H5" si="5">(O20-N20)/240</f>
        <v>1.9708333333333334</v>
      </c>
      <c r="I5" s="6"/>
    </row>
    <row r="6" spans="1:9" x14ac:dyDescent="0.25">
      <c r="A6" s="1">
        <v>3</v>
      </c>
      <c r="B6" s="6">
        <f>(C22-B22)/240</f>
        <v>1.1958333333333333</v>
      </c>
      <c r="C6" s="6">
        <f t="shared" si="0"/>
        <v>1.4</v>
      </c>
      <c r="D6" s="6">
        <f t="shared" ref="D6" si="6">(G22-F22)/240</f>
        <v>1.5125</v>
      </c>
      <c r="E6" s="6">
        <f t="shared" ref="E6" si="7">(I22-H22)/240</f>
        <v>1.6583333333333334</v>
      </c>
      <c r="F6" s="6">
        <f t="shared" ref="F6" si="8">(K21-J21)/240</f>
        <v>1.6</v>
      </c>
      <c r="G6" s="6">
        <f t="shared" ref="G6" si="9">(M21-L21)/240</f>
        <v>1.8708333333333333</v>
      </c>
      <c r="H6" s="6">
        <f t="shared" ref="H6" si="10">(O21-N21)/240</f>
        <v>1.9708333333333334</v>
      </c>
      <c r="I6" s="6"/>
    </row>
    <row r="7" spans="1:9" x14ac:dyDescent="0.25">
      <c r="A7" s="1">
        <v>4</v>
      </c>
      <c r="B7" s="6">
        <f>(C23-B23)/240</f>
        <v>1.1875</v>
      </c>
      <c r="C7" s="6">
        <f t="shared" si="0"/>
        <v>1.3083333333333333</v>
      </c>
      <c r="D7" s="6">
        <f t="shared" ref="D7" si="11">(G23-F23)/240</f>
        <v>1.4833333333333334</v>
      </c>
      <c r="E7" s="6">
        <f t="shared" ref="E7" si="12">(I23-H23)/240</f>
        <v>1.4916666666666667</v>
      </c>
      <c r="F7" s="6">
        <f t="shared" ref="F7" si="13">(K22-J22)/240</f>
        <v>1.6125</v>
      </c>
      <c r="G7" s="6">
        <f t="shared" ref="G7" si="14">(M22-L22)/240</f>
        <v>1.7583333333333333</v>
      </c>
      <c r="H7" s="6">
        <f t="shared" ref="H7" si="15">(O22-N22)/240</f>
        <v>1.9291666666666667</v>
      </c>
      <c r="I7" s="6"/>
    </row>
    <row r="8" spans="1:9" x14ac:dyDescent="0.25">
      <c r="A8" s="1">
        <v>5</v>
      </c>
      <c r="B8" s="6">
        <f>(C24-B24)/240</f>
        <v>1.3291666666666666</v>
      </c>
      <c r="C8" s="6">
        <f t="shared" si="0"/>
        <v>1.4541666666666666</v>
      </c>
      <c r="D8" s="6"/>
      <c r="E8" s="6">
        <f t="shared" ref="E8" si="16">(I24-H24)/240</f>
        <v>1.4833333333333334</v>
      </c>
      <c r="F8" s="6">
        <f t="shared" ref="F8" si="17">(K23-J23)/240</f>
        <v>1.7083333333333333</v>
      </c>
      <c r="G8" s="6">
        <f t="shared" ref="G8" si="18">(M23-L23)/240</f>
        <v>1.7708333333333333</v>
      </c>
      <c r="H8" s="6">
        <f t="shared" ref="H8" si="19">(O23-N23)/240</f>
        <v>1.7583333333333333</v>
      </c>
      <c r="I8" s="6"/>
    </row>
    <row r="9" spans="1:9" x14ac:dyDescent="0.25">
      <c r="A9" s="3" t="s">
        <v>3</v>
      </c>
      <c r="B9" s="15">
        <f>AVERAGE(B4:B8)</f>
        <v>1.2275</v>
      </c>
      <c r="C9" s="15">
        <f>AVERAGE(C4:C8)</f>
        <v>1.3383333333333334</v>
      </c>
      <c r="D9" s="15">
        <f>AVERAGE(D4:D7)</f>
        <v>1.4875</v>
      </c>
      <c r="E9" s="15">
        <f>AVERAGE(E4:E8)</f>
        <v>1.5258333333333334</v>
      </c>
      <c r="F9" s="15">
        <f>AVERAGE(F4:F8)</f>
        <v>1.6341666666666665</v>
      </c>
      <c r="G9" s="15">
        <f>AVERAGE(G4:G8)</f>
        <v>1.7316666666666667</v>
      </c>
      <c r="H9" s="15">
        <f>AVERAGE(H4:H8)</f>
        <v>1.9099999999999997</v>
      </c>
      <c r="I9" s="15">
        <f>AVERAGE(I4:I8)</f>
        <v>2.0375000000000001</v>
      </c>
    </row>
    <row r="10" spans="1:9" ht="18" x14ac:dyDescent="0.35">
      <c r="A10" s="2" t="s">
        <v>4</v>
      </c>
      <c r="B10" s="6">
        <f>_xlfn.STDEV.S(B4:B8)/SQRT(COUNTA(B4:B8))</f>
        <v>3.2558707659310494E-2</v>
      </c>
      <c r="C10" s="6">
        <f>_xlfn.STDEV.S(C4:C8)/SQRT(COUNTA(C4:C8))</f>
        <v>3.8355971576216848E-2</v>
      </c>
      <c r="D10" s="6">
        <f>_xlfn.STDEV.S(D4:D8)/SQRT(COUNTA(D4:D8))</f>
        <v>1.6753247335853906E-2</v>
      </c>
      <c r="E10" s="6">
        <f>_xlfn.STDEV.S(E4:E8)/SQRT(COUNTA(E4:E8))</f>
        <v>3.5997685110758647E-2</v>
      </c>
      <c r="F10" s="6">
        <f>_xlfn.STDEV.S(F4:F8)/SQRT(COUNTA(F4:F8))</f>
        <v>1.929306150465035E-2</v>
      </c>
      <c r="G10" s="6">
        <f>_xlfn.STDEV.S(G4:G8)/SQRT(COUNTA(G4:G8))</f>
        <v>5.9927618377876864E-2</v>
      </c>
      <c r="H10" s="6">
        <f>_xlfn.STDEV.S(H4:H8)/SQRT(COUNTA(H4:H8))</f>
        <v>3.9299420408505342E-2</v>
      </c>
      <c r="I10" s="6" t="e">
        <f>_xlfn.STDEV.S(I4:I8)/SQRT(COUNTA(I4:I8))</f>
        <v>#DIV/0!</v>
      </c>
    </row>
    <row r="11" spans="1:9" ht="18" x14ac:dyDescent="0.35">
      <c r="A11" s="4" t="s">
        <v>5</v>
      </c>
      <c r="B11" s="16" t="e">
        <f>SQRT(B10^2+#REF!^2)</f>
        <v>#REF!</v>
      </c>
      <c r="C11" s="16" t="e">
        <f>SQRT(C10^2+#REF!^2)</f>
        <v>#REF!</v>
      </c>
      <c r="D11" s="16" t="e">
        <f>SQRT(D10^2+#REF!^2)</f>
        <v>#REF!</v>
      </c>
      <c r="E11" s="16" t="e">
        <f>SQRT(E10^2+#REF!^2)</f>
        <v>#REF!</v>
      </c>
      <c r="F11" s="16" t="e">
        <f>SQRT(F10^2+#REF!^2)</f>
        <v>#REF!</v>
      </c>
      <c r="G11" s="16" t="e">
        <f>SQRT(G10^2+#REF!^2)</f>
        <v>#REF!</v>
      </c>
      <c r="H11" s="16" t="e">
        <f>SQRT(H10^2+#REF!^2)</f>
        <v>#REF!</v>
      </c>
      <c r="I11" s="16" t="e">
        <f>SQRT(I10^2+#REF!^2)</f>
        <v>#DIV/0!</v>
      </c>
    </row>
    <row r="12" spans="1:9" x14ac:dyDescent="0.25">
      <c r="A12"/>
      <c r="B12"/>
      <c r="C12"/>
      <c r="D12"/>
    </row>
    <row r="13" spans="1:9" x14ac:dyDescent="0.25">
      <c r="A13"/>
      <c r="B13"/>
      <c r="C13"/>
      <c r="D13"/>
    </row>
    <row r="14" spans="1:9" x14ac:dyDescent="0.25">
      <c r="A14"/>
      <c r="B14"/>
      <c r="C14"/>
      <c r="D14"/>
    </row>
    <row r="15" spans="1:9" x14ac:dyDescent="0.25">
      <c r="A15"/>
      <c r="B15"/>
      <c r="C15"/>
      <c r="D15"/>
    </row>
    <row r="16" spans="1:9" x14ac:dyDescent="0.25">
      <c r="A16"/>
      <c r="B16"/>
      <c r="C16"/>
      <c r="D16"/>
    </row>
    <row r="17" spans="1:17" x14ac:dyDescent="0.25">
      <c r="A17"/>
      <c r="B17"/>
      <c r="C17"/>
      <c r="D17"/>
    </row>
    <row r="18" spans="1:17" x14ac:dyDescent="0.25">
      <c r="A18"/>
      <c r="B18"/>
      <c r="C18"/>
      <c r="D18"/>
      <c r="J18" t="s">
        <v>6</v>
      </c>
      <c r="K18" t="s">
        <v>7</v>
      </c>
      <c r="L18" t="s">
        <v>6</v>
      </c>
      <c r="M18" t="s">
        <v>7</v>
      </c>
      <c r="N18" t="s">
        <v>6</v>
      </c>
      <c r="O18" t="s">
        <v>7</v>
      </c>
      <c r="P18" t="s">
        <v>6</v>
      </c>
      <c r="Q18" t="s">
        <v>7</v>
      </c>
    </row>
    <row r="19" spans="1:17" s="17" customFormat="1" x14ac:dyDescent="0.25">
      <c r="A19"/>
      <c r="B19" t="s">
        <v>6</v>
      </c>
      <c r="C19" t="s">
        <v>7</v>
      </c>
      <c r="D19" t="s">
        <v>6</v>
      </c>
      <c r="E19" t="s">
        <v>7</v>
      </c>
      <c r="F19" t="s">
        <v>6</v>
      </c>
      <c r="G19" t="s">
        <v>7</v>
      </c>
      <c r="H19" t="s">
        <v>6</v>
      </c>
      <c r="I19" t="s">
        <v>7</v>
      </c>
      <c r="J19" s="17">
        <v>520</v>
      </c>
      <c r="K19" s="17">
        <v>908</v>
      </c>
      <c r="L19" s="17">
        <v>282</v>
      </c>
      <c r="M19" s="17">
        <v>644</v>
      </c>
      <c r="N19" s="17">
        <v>317</v>
      </c>
      <c r="O19" s="17">
        <v>778</v>
      </c>
      <c r="P19" s="17">
        <v>638</v>
      </c>
      <c r="Q19" s="17">
        <v>1127</v>
      </c>
    </row>
    <row r="20" spans="1:17" x14ac:dyDescent="0.25">
      <c r="A20" s="12">
        <v>1</v>
      </c>
      <c r="B20" s="17">
        <v>133</v>
      </c>
      <c r="C20" s="17">
        <v>409</v>
      </c>
      <c r="D20" s="17">
        <v>331</v>
      </c>
      <c r="E20" s="17">
        <v>631</v>
      </c>
      <c r="F20" s="17">
        <v>1737</v>
      </c>
      <c r="G20" s="17">
        <v>2083</v>
      </c>
      <c r="H20" s="17">
        <v>137</v>
      </c>
      <c r="I20" s="17">
        <v>486</v>
      </c>
      <c r="J20">
        <f>K19</f>
        <v>908</v>
      </c>
      <c r="K20">
        <v>1300</v>
      </c>
      <c r="L20">
        <f>M19</f>
        <v>644</v>
      </c>
      <c r="M20">
        <v>1064</v>
      </c>
      <c r="N20">
        <f>O19</f>
        <v>778</v>
      </c>
      <c r="O20">
        <v>1251</v>
      </c>
    </row>
    <row r="21" spans="1:17" x14ac:dyDescent="0.25">
      <c r="A21" s="12">
        <v>2</v>
      </c>
      <c r="B21">
        <f>C20</f>
        <v>409</v>
      </c>
      <c r="C21">
        <v>715</v>
      </c>
      <c r="D21">
        <f>E20</f>
        <v>631</v>
      </c>
      <c r="E21" s="12">
        <v>938</v>
      </c>
      <c r="F21">
        <f>G20</f>
        <v>2083</v>
      </c>
      <c r="G21" s="12">
        <v>2446</v>
      </c>
      <c r="H21">
        <f>I20</f>
        <v>486</v>
      </c>
      <c r="I21">
        <v>856</v>
      </c>
      <c r="J21">
        <f t="shared" ref="D21:N24" si="20">K20</f>
        <v>1300</v>
      </c>
      <c r="K21">
        <v>1684</v>
      </c>
      <c r="L21">
        <f t="shared" si="20"/>
        <v>1064</v>
      </c>
      <c r="M21">
        <v>1513</v>
      </c>
      <c r="N21">
        <f t="shared" si="20"/>
        <v>1251</v>
      </c>
      <c r="O21">
        <v>1724</v>
      </c>
    </row>
    <row r="22" spans="1:17" x14ac:dyDescent="0.25">
      <c r="A22" s="12">
        <v>3</v>
      </c>
      <c r="B22">
        <f>C21</f>
        <v>715</v>
      </c>
      <c r="C22">
        <v>1002</v>
      </c>
      <c r="D22">
        <f t="shared" si="20"/>
        <v>938</v>
      </c>
      <c r="E22" s="12">
        <v>1274</v>
      </c>
      <c r="F22">
        <f t="shared" si="20"/>
        <v>2446</v>
      </c>
      <c r="G22" s="12">
        <v>2809</v>
      </c>
      <c r="H22">
        <f t="shared" si="20"/>
        <v>856</v>
      </c>
      <c r="I22">
        <v>1254</v>
      </c>
      <c r="J22">
        <f t="shared" si="20"/>
        <v>1684</v>
      </c>
      <c r="K22">
        <v>2071</v>
      </c>
      <c r="L22">
        <f t="shared" si="20"/>
        <v>1513</v>
      </c>
      <c r="M22">
        <v>1935</v>
      </c>
      <c r="N22">
        <f t="shared" si="20"/>
        <v>1724</v>
      </c>
      <c r="O22">
        <v>2187</v>
      </c>
    </row>
    <row r="23" spans="1:17" x14ac:dyDescent="0.25">
      <c r="A23" s="12">
        <v>4</v>
      </c>
      <c r="B23">
        <f>C22</f>
        <v>1002</v>
      </c>
      <c r="C23">
        <v>1287</v>
      </c>
      <c r="D23">
        <f t="shared" si="20"/>
        <v>1274</v>
      </c>
      <c r="E23" s="12">
        <v>1588</v>
      </c>
      <c r="F23">
        <f t="shared" si="20"/>
        <v>2809</v>
      </c>
      <c r="G23" s="12">
        <v>3165</v>
      </c>
      <c r="H23">
        <f t="shared" si="20"/>
        <v>1254</v>
      </c>
      <c r="I23">
        <v>1612</v>
      </c>
      <c r="J23">
        <f t="shared" si="20"/>
        <v>2071</v>
      </c>
      <c r="K23">
        <v>2481</v>
      </c>
      <c r="L23">
        <f t="shared" si="20"/>
        <v>1935</v>
      </c>
      <c r="M23">
        <v>2360</v>
      </c>
      <c r="N23">
        <f t="shared" si="20"/>
        <v>2187</v>
      </c>
      <c r="O23">
        <v>2609</v>
      </c>
    </row>
    <row r="24" spans="1:17" x14ac:dyDescent="0.25">
      <c r="A24" s="12">
        <v>5</v>
      </c>
      <c r="B24">
        <f>C23</f>
        <v>1287</v>
      </c>
      <c r="C24">
        <v>1606</v>
      </c>
      <c r="D24">
        <f t="shared" si="20"/>
        <v>1588</v>
      </c>
      <c r="E24" s="12">
        <v>1937</v>
      </c>
      <c r="F24"/>
      <c r="H24">
        <f t="shared" si="20"/>
        <v>1612</v>
      </c>
      <c r="I24">
        <v>1968</v>
      </c>
    </row>
    <row r="25" spans="1:17" x14ac:dyDescent="0.25">
      <c r="A25"/>
      <c r="B25"/>
      <c r="C25"/>
      <c r="D25"/>
    </row>
    <row r="26" spans="1:17" x14ac:dyDescent="0.25">
      <c r="A26"/>
      <c r="B26"/>
      <c r="C26"/>
      <c r="D26"/>
    </row>
    <row r="27" spans="1:17" x14ac:dyDescent="0.25">
      <c r="A27"/>
      <c r="B27"/>
      <c r="C27"/>
      <c r="D27"/>
    </row>
    <row r="28" spans="1:17" x14ac:dyDescent="0.25">
      <c r="A28"/>
      <c r="B28"/>
      <c r="C28"/>
      <c r="D28"/>
    </row>
    <row r="29" spans="1:17" x14ac:dyDescent="0.25">
      <c r="A29"/>
      <c r="B29"/>
      <c r="C29"/>
      <c r="D2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16E8-F126-499A-9E0E-84F66965D1D4}">
  <dimension ref="A1:L85"/>
  <sheetViews>
    <sheetView workbookViewId="0">
      <selection activeCell="B2" sqref="B2:E9"/>
    </sheetView>
  </sheetViews>
  <sheetFormatPr defaultRowHeight="15" x14ac:dyDescent="0.25"/>
  <cols>
    <col min="1" max="1" width="16.5703125" bestFit="1" customWidth="1"/>
    <col min="2" max="3" width="12" bestFit="1" customWidth="1"/>
    <col min="4" max="4" width="8" bestFit="1" customWidth="1"/>
    <col min="6" max="6" width="13.5703125" customWidth="1"/>
    <col min="7" max="8" width="16.140625" bestFit="1" customWidth="1"/>
  </cols>
  <sheetData>
    <row r="1" spans="1:12" s="22" customFormat="1" ht="20.25" x14ac:dyDescent="0.35">
      <c r="A1" s="7" t="s">
        <v>8</v>
      </c>
      <c r="B1" s="18" t="s">
        <v>9</v>
      </c>
      <c r="C1" s="19" t="s">
        <v>10</v>
      </c>
      <c r="D1" s="20" t="s">
        <v>11</v>
      </c>
      <c r="E1" s="19" t="s">
        <v>12</v>
      </c>
      <c r="F1" s="21"/>
      <c r="G1" s="21" t="s">
        <v>13</v>
      </c>
      <c r="H1" s="21" t="s">
        <v>14</v>
      </c>
      <c r="J1" s="21"/>
      <c r="K1" s="21"/>
      <c r="L1" s="21"/>
    </row>
    <row r="2" spans="1:12" ht="13.5" customHeight="1" x14ac:dyDescent="0.25">
      <c r="A2" s="8">
        <v>5</v>
      </c>
      <c r="B2" s="9">
        <f>'Dados Brutos'!B9^2</f>
        <v>1.50675625</v>
      </c>
      <c r="C2" s="10" t="e">
        <f>2*B2*'Dados Brutos'!B11</f>
        <v>#REF!</v>
      </c>
      <c r="D2" s="9">
        <v>55.2</v>
      </c>
      <c r="E2" s="10">
        <v>0.05</v>
      </c>
      <c r="F2" s="12"/>
      <c r="G2" t="s">
        <v>15</v>
      </c>
      <c r="H2" t="s">
        <v>16</v>
      </c>
    </row>
    <row r="3" spans="1:12" ht="13.5" customHeight="1" x14ac:dyDescent="0.25">
      <c r="A3" s="8">
        <v>5</v>
      </c>
      <c r="B3" s="8">
        <f>'Dados Brutos'!C9^2</f>
        <v>1.7911361111111113</v>
      </c>
      <c r="C3" s="11" t="e">
        <f>2*B3*'Dados Brutos'!C11</f>
        <v>#REF!</v>
      </c>
      <c r="D3" s="8">
        <v>65.099999999999994</v>
      </c>
      <c r="E3" s="11">
        <v>0.05</v>
      </c>
      <c r="F3" s="12"/>
      <c r="G3" t="s">
        <v>17</v>
      </c>
      <c r="H3" t="s">
        <v>18</v>
      </c>
    </row>
    <row r="4" spans="1:12" ht="13.5" customHeight="1" x14ac:dyDescent="0.25">
      <c r="A4" s="8">
        <v>4</v>
      </c>
      <c r="B4" s="8">
        <f>'Dados Brutos'!D9^2</f>
        <v>2.2126562500000002</v>
      </c>
      <c r="C4" s="11" t="e">
        <f>2*B4*'Dados Brutos'!D11</f>
        <v>#REF!</v>
      </c>
      <c r="D4" s="8">
        <v>73.8</v>
      </c>
      <c r="E4" s="11">
        <v>0.05</v>
      </c>
      <c r="F4" s="12"/>
      <c r="G4" t="s">
        <v>19</v>
      </c>
      <c r="H4" t="s">
        <v>20</v>
      </c>
    </row>
    <row r="5" spans="1:12" ht="13.5" customHeight="1" x14ac:dyDescent="0.25">
      <c r="A5" s="8">
        <v>5</v>
      </c>
      <c r="B5" s="8">
        <f>'Dados Brutos'!E9^2</f>
        <v>2.3281673611111113</v>
      </c>
      <c r="C5" s="11" t="e">
        <f>2*B5*'Dados Brutos'!E11</f>
        <v>#REF!</v>
      </c>
      <c r="D5" s="8">
        <v>82.2</v>
      </c>
      <c r="E5" s="11">
        <v>0.05</v>
      </c>
      <c r="F5" s="12"/>
      <c r="G5" t="s">
        <v>21</v>
      </c>
      <c r="H5" t="s">
        <v>22</v>
      </c>
    </row>
    <row r="6" spans="1:12" ht="13.5" customHeight="1" x14ac:dyDescent="0.25">
      <c r="A6" s="8">
        <v>5</v>
      </c>
      <c r="B6" s="8">
        <f>'Dados Brutos'!F9^2</f>
        <v>2.6705006944444443</v>
      </c>
      <c r="C6" s="11" t="e">
        <f>2*B6*'Dados Brutos'!F11</f>
        <v>#REF!</v>
      </c>
      <c r="D6" s="8">
        <v>92.2</v>
      </c>
      <c r="E6" s="11">
        <v>0.05</v>
      </c>
      <c r="F6" s="12"/>
      <c r="G6" t="s">
        <v>23</v>
      </c>
      <c r="H6" t="s">
        <v>24</v>
      </c>
    </row>
    <row r="7" spans="1:12" ht="13.5" customHeight="1" x14ac:dyDescent="0.25">
      <c r="A7" s="8">
        <v>5</v>
      </c>
      <c r="B7" s="8">
        <f>'Dados Brutos'!G9^2</f>
        <v>2.9986694444444444</v>
      </c>
      <c r="C7" s="11" t="e">
        <f>2*B7*'Dados Brutos'!G11</f>
        <v>#REF!</v>
      </c>
      <c r="D7" s="8">
        <v>101.1</v>
      </c>
      <c r="E7" s="11">
        <v>0.05</v>
      </c>
      <c r="F7" s="12"/>
      <c r="G7" t="s">
        <v>25</v>
      </c>
      <c r="H7" t="s">
        <v>26</v>
      </c>
    </row>
    <row r="8" spans="1:12" ht="13.5" customHeight="1" x14ac:dyDescent="0.25">
      <c r="A8" s="8">
        <v>5</v>
      </c>
      <c r="B8" s="8">
        <f>'Dados Brutos'!H9^2</f>
        <v>3.648099999999999</v>
      </c>
      <c r="C8" s="11" t="e">
        <f>2*B8*'Dados Brutos'!H11</f>
        <v>#REF!</v>
      </c>
      <c r="D8" s="8">
        <v>108.8</v>
      </c>
      <c r="E8" s="11">
        <v>0.05</v>
      </c>
      <c r="F8" s="12"/>
      <c r="G8" t="s">
        <v>27</v>
      </c>
      <c r="H8" t="s">
        <v>28</v>
      </c>
    </row>
    <row r="9" spans="1:12" ht="13.5" customHeight="1" x14ac:dyDescent="0.25">
      <c r="A9" s="13">
        <v>1</v>
      </c>
      <c r="B9" s="13">
        <f>'Dados Brutos'!I9^2</f>
        <v>4.15140625</v>
      </c>
      <c r="C9" s="14" t="e">
        <f>2*B9*'Dados Brutos'!#REF!</f>
        <v>#REF!</v>
      </c>
      <c r="D9" s="13">
        <v>121.6</v>
      </c>
      <c r="E9" s="14">
        <v>0.05</v>
      </c>
      <c r="F9" s="12"/>
      <c r="G9" t="s">
        <v>29</v>
      </c>
      <c r="H9" t="s">
        <v>30</v>
      </c>
    </row>
    <row r="24" spans="1:1" ht="21" x14ac:dyDescent="0.35">
      <c r="A24" s="25" t="s">
        <v>31</v>
      </c>
    </row>
    <row r="26" spans="1:1" x14ac:dyDescent="0.25">
      <c r="A26" s="2" t="s">
        <v>32</v>
      </c>
    </row>
    <row r="48" s="26" customFormat="1" x14ac:dyDescent="0.25"/>
    <row r="68" spans="1:7" s="21" customFormat="1" ht="21.75" x14ac:dyDescent="0.35">
      <c r="A68" s="35" t="s">
        <v>8</v>
      </c>
      <c r="B68" s="36" t="s">
        <v>9</v>
      </c>
      <c r="C68" s="37" t="s">
        <v>10</v>
      </c>
      <c r="D68" s="36" t="s">
        <v>11</v>
      </c>
      <c r="E68" s="37" t="s">
        <v>12</v>
      </c>
      <c r="F68" s="38" t="s">
        <v>33</v>
      </c>
      <c r="G68" s="39" t="s">
        <v>34</v>
      </c>
    </row>
    <row r="69" spans="1:7" s="12" customFormat="1" x14ac:dyDescent="0.25">
      <c r="A69" s="42"/>
      <c r="B69" s="8">
        <v>1</v>
      </c>
      <c r="C69" s="11"/>
      <c r="D69" s="8"/>
      <c r="E69" s="11"/>
      <c r="F69" s="42"/>
      <c r="G69">
        <f>$B$80*B69+$B$81</f>
        <v>46.381467127502617</v>
      </c>
    </row>
    <row r="70" spans="1:7" x14ac:dyDescent="0.25">
      <c r="A70" s="29">
        <f t="shared" ref="A70:E77" si="0">A2</f>
        <v>5</v>
      </c>
      <c r="B70" s="6">
        <f t="shared" si="0"/>
        <v>1.50675625</v>
      </c>
      <c r="C70" s="5" t="e">
        <f t="shared" si="0"/>
        <v>#REF!</v>
      </c>
      <c r="D70" s="6">
        <f t="shared" si="0"/>
        <v>55.2</v>
      </c>
      <c r="E70" s="5">
        <f t="shared" si="0"/>
        <v>0.05</v>
      </c>
      <c r="F70" s="29" t="e">
        <f>SQRT(E70^2+(C70*$B$80)^2)</f>
        <v>#REF!</v>
      </c>
      <c r="G70">
        <f>$B$80*B70+$B$81</f>
        <v>58.908082685851532</v>
      </c>
    </row>
    <row r="71" spans="1:7" x14ac:dyDescent="0.25">
      <c r="A71" s="29">
        <f t="shared" si="0"/>
        <v>5</v>
      </c>
      <c r="B71" s="6">
        <f t="shared" si="0"/>
        <v>1.7911361111111113</v>
      </c>
      <c r="C71" s="5" t="e">
        <f t="shared" si="0"/>
        <v>#REF!</v>
      </c>
      <c r="D71" s="6">
        <f t="shared" si="0"/>
        <v>65.099999999999994</v>
      </c>
      <c r="E71" s="5">
        <f t="shared" si="0"/>
        <v>0.05</v>
      </c>
      <c r="F71" s="29" t="e">
        <f t="shared" ref="F71:F77" si="1">SQRT(E71^2+(C71*$B$80)^2)</f>
        <v>#REF!</v>
      </c>
      <c r="G71">
        <f t="shared" ref="G71:G77" si="2">$B$80*B71+$B$81</f>
        <v>65.937728975710911</v>
      </c>
    </row>
    <row r="72" spans="1:7" x14ac:dyDescent="0.25">
      <c r="A72" s="29">
        <f t="shared" si="0"/>
        <v>4</v>
      </c>
      <c r="B72" s="6">
        <f t="shared" si="0"/>
        <v>2.2126562500000002</v>
      </c>
      <c r="C72" s="5" t="e">
        <f t="shared" si="0"/>
        <v>#REF!</v>
      </c>
      <c r="D72" s="6">
        <f t="shared" si="0"/>
        <v>73.8</v>
      </c>
      <c r="E72" s="5">
        <f t="shared" si="0"/>
        <v>0.05</v>
      </c>
      <c r="F72" s="29" t="e">
        <f t="shared" si="1"/>
        <v>#REF!</v>
      </c>
      <c r="G72">
        <f t="shared" si="2"/>
        <v>76.357374969150442</v>
      </c>
    </row>
    <row r="73" spans="1:7" x14ac:dyDescent="0.25">
      <c r="A73" s="29">
        <f t="shared" si="0"/>
        <v>5</v>
      </c>
      <c r="B73" s="6">
        <f t="shared" si="0"/>
        <v>2.3281673611111113</v>
      </c>
      <c r="C73" s="5" t="e">
        <f t="shared" si="0"/>
        <v>#REF!</v>
      </c>
      <c r="D73" s="6">
        <f t="shared" si="0"/>
        <v>82.2</v>
      </c>
      <c r="E73" s="5">
        <f t="shared" si="0"/>
        <v>0.05</v>
      </c>
      <c r="F73" s="29" t="e">
        <f t="shared" si="1"/>
        <v>#REF!</v>
      </c>
      <c r="G73">
        <f t="shared" si="2"/>
        <v>79.212718700197911</v>
      </c>
    </row>
    <row r="74" spans="1:7" x14ac:dyDescent="0.25">
      <c r="A74" s="29">
        <f t="shared" si="0"/>
        <v>5</v>
      </c>
      <c r="B74" s="6">
        <f t="shared" si="0"/>
        <v>2.6705006944444443</v>
      </c>
      <c r="C74" s="5" t="e">
        <f t="shared" si="0"/>
        <v>#REF!</v>
      </c>
      <c r="D74" s="6">
        <f t="shared" si="0"/>
        <v>92.2</v>
      </c>
      <c r="E74" s="5">
        <f t="shared" si="0"/>
        <v>0.05</v>
      </c>
      <c r="F74" s="29" t="e">
        <f t="shared" si="1"/>
        <v>#REF!</v>
      </c>
      <c r="G74">
        <f t="shared" si="2"/>
        <v>87.674929199771952</v>
      </c>
    </row>
    <row r="75" spans="1:7" x14ac:dyDescent="0.25">
      <c r="A75" s="29">
        <f t="shared" si="0"/>
        <v>5</v>
      </c>
      <c r="B75" s="6">
        <f t="shared" si="0"/>
        <v>2.9986694444444444</v>
      </c>
      <c r="C75" s="5" t="e">
        <f t="shared" si="0"/>
        <v>#REF!</v>
      </c>
      <c r="D75" s="6">
        <f t="shared" si="0"/>
        <v>101.1</v>
      </c>
      <c r="E75" s="5">
        <f t="shared" si="0"/>
        <v>0.05</v>
      </c>
      <c r="F75" s="29" t="e">
        <f t="shared" si="1"/>
        <v>#REF!</v>
      </c>
      <c r="G75">
        <f t="shared" si="2"/>
        <v>95.787002350352566</v>
      </c>
    </row>
    <row r="76" spans="1:7" x14ac:dyDescent="0.25">
      <c r="A76" s="29">
        <f t="shared" si="0"/>
        <v>5</v>
      </c>
      <c r="B76" s="6">
        <f t="shared" si="0"/>
        <v>3.648099999999999</v>
      </c>
      <c r="C76" s="5" t="e">
        <f t="shared" si="0"/>
        <v>#REF!</v>
      </c>
      <c r="D76" s="6">
        <f t="shared" si="0"/>
        <v>108.8</v>
      </c>
      <c r="E76" s="5">
        <f t="shared" si="0"/>
        <v>0.05</v>
      </c>
      <c r="F76" s="29" t="e">
        <f t="shared" si="1"/>
        <v>#REF!</v>
      </c>
      <c r="G76">
        <f t="shared" si="2"/>
        <v>111.84041442230902</v>
      </c>
    </row>
    <row r="77" spans="1:7" x14ac:dyDescent="0.25">
      <c r="A77" s="30">
        <f t="shared" si="0"/>
        <v>1</v>
      </c>
      <c r="B77" s="27">
        <f t="shared" si="0"/>
        <v>4.15140625</v>
      </c>
      <c r="C77" s="28" t="e">
        <f t="shared" si="0"/>
        <v>#REF!</v>
      </c>
      <c r="D77" s="27">
        <f t="shared" si="0"/>
        <v>121.6</v>
      </c>
      <c r="E77" s="28">
        <f t="shared" si="0"/>
        <v>0.05</v>
      </c>
      <c r="F77" s="30" t="e">
        <f t="shared" si="1"/>
        <v>#REF!</v>
      </c>
      <c r="G77">
        <f t="shared" si="2"/>
        <v>124.28174869665544</v>
      </c>
    </row>
    <row r="79" spans="1:7" x14ac:dyDescent="0.25">
      <c r="C79" s="33" t="s">
        <v>35</v>
      </c>
      <c r="D79" s="34" t="s">
        <v>36</v>
      </c>
    </row>
    <row r="80" spans="1:7" ht="18.75" x14ac:dyDescent="0.3">
      <c r="A80" s="40" t="s">
        <v>37</v>
      </c>
      <c r="B80" s="31" cm="1">
        <f t="array" ref="B80">(COUNTA(A70:A77)*SUM(B70:B77*D70:D77)-SUM(B70:B77)*SUM(D70:D77))/(COUNTA(A70:A77)*SUM(B70:B77^2)-SUM(B70:B77)^2)</f>
        <v>24.719212754354604</v>
      </c>
      <c r="C80" s="27">
        <f>B80*4*PI()^2/100</f>
        <v>9.7587540396736969</v>
      </c>
      <c r="D80" s="28">
        <f>-B81</f>
        <v>-21.662254373148016</v>
      </c>
    </row>
    <row r="81" spans="1:4" ht="18.75" x14ac:dyDescent="0.3">
      <c r="A81" s="41" t="s">
        <v>38</v>
      </c>
      <c r="B81" s="30" cm="1">
        <f t="array" ref="B81">(SUM(B70:B77^2)*SUM(D70:D77)-SUM(B70:B77)*SUM(B70:B77*D70:D77))/(COUNTA(A70:A77)*SUM(B70:B77^2)-SUM(B70:B77)^2)</f>
        <v>21.662254373148016</v>
      </c>
    </row>
    <row r="82" spans="1:4" ht="18.75" x14ac:dyDescent="0.3">
      <c r="A82" s="40" t="s">
        <v>39</v>
      </c>
      <c r="B82" s="32" t="e" cm="1">
        <f t="array" ref="B82">(SUM(1/F70:F77^2)*SUM(B70:B77*D70:D77/F70:F77^2)-SUM(B70:B77/F70:F77^2)*SUM(D70:D77/F70:F77^2))/(SUM(1/F70:F77^2)*SUM(B70:B77^2/F70:F77^2)-SUM(B70:B77/F70:F77^2)^2)</f>
        <v>#REF!</v>
      </c>
      <c r="C82" s="27" t="e">
        <f>B82*4*PI()^2/100</f>
        <v>#REF!</v>
      </c>
      <c r="D82" s="28" t="e">
        <f>-B83</f>
        <v>#REF!</v>
      </c>
    </row>
    <row r="83" spans="1:4" ht="18.75" x14ac:dyDescent="0.3">
      <c r="A83" s="41" t="s">
        <v>40</v>
      </c>
      <c r="B83" s="30" t="e" cm="1">
        <f t="array" ref="B83">(SUM(B70:B77^2/F70:F77^2)*SUM(D70:D77/F70:F77^2)-SUM(B70:B77^2/F70:F77^2)*SUM(B70:B77*D70:D77/F70:F77^2))/(SUM(1/F70:F77^2)*SUM(B70:B77^2/F70:F77^2)-SUM(B70:B77/F70:F77^2)^2)</f>
        <v>#REF!</v>
      </c>
    </row>
    <row r="84" spans="1:4" ht="20.25" x14ac:dyDescent="0.35">
      <c r="A84" s="40" t="s">
        <v>41</v>
      </c>
      <c r="B84" s="32"/>
    </row>
    <row r="85" spans="1:4" ht="20.25" x14ac:dyDescent="0.35">
      <c r="A85" s="41" t="s">
        <v>42</v>
      </c>
      <c r="B85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Brutos</vt:lpstr>
      <vt:lpstr>L x T² e MMQ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Mentor</dc:creator>
  <cp:keywords/>
  <dc:description/>
  <cp:lastModifiedBy>Marcus Corbo</cp:lastModifiedBy>
  <cp:revision/>
  <dcterms:created xsi:type="dcterms:W3CDTF">2015-06-05T18:17:20Z</dcterms:created>
  <dcterms:modified xsi:type="dcterms:W3CDTF">2023-10-24T12:35:37Z</dcterms:modified>
  <cp:category/>
  <cp:contentStatus/>
</cp:coreProperties>
</file>