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xl/webextensions/taskpanes.xml" ContentType="application/vnd.ms-office.webextensiontaskpanes+xml"/>
  <Override PartName="/xl/webextensions/webextension1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4162f9583b5b795/Desktop/Steps/"/>
    </mc:Choice>
  </mc:AlternateContent>
  <xr:revisionPtr revIDLastSave="1907" documentId="13_ncr:1_{4FE3D689-757D-4489-B90E-76FFCE69521B}" xr6:coauthVersionLast="47" xr6:coauthVersionMax="47" xr10:uidLastSave="{A5077FB3-7321-481C-B60C-41D13B50E58E}"/>
  <bookViews>
    <workbookView xWindow="-120" yWindow="-120" windowWidth="29040" windowHeight="15720" xr2:uid="{AAB6CD0D-2209-4369-9C05-A75E747DF43D}"/>
  </bookViews>
  <sheets>
    <sheet name="EMI Estimator(New)" sheetId="5" r:id="rId1"/>
    <sheet name="EMI Estimator(Old)" sheetId="4" r:id="rId2"/>
    <sheet name="UDF" sheetId="6" r:id="rId3"/>
  </sheets>
  <definedNames>
    <definedName name="EMI_Report_By_APT">_xlfn.LAMBDA(_xlpm.Loan_amt,_xlpm.Months,_xlpm.Rate,_xlpm.PaymentDate,  _xlfn.LET( _xlpm.header,{"Period","PaymentDate","Outstanding Amt.","Payment","Principal","Interest","Closing Balance"}, _xlpm.Period,_xlfn.SEQUENCE(_xlpm.Months), _xlpm.pmtdate,IFERROR(EDATE(_xlpm.PaymentDate,_xlfn.SEQUENCE(_xlpm.Months)),""), _xlpm.Payment,_xlfn.SEQUENCE(_xlpm.Months,1,PMT(_xlpm.Rate/12,_xlpm.Months,-_xlpm.Loan_amt),0), _xlpm.Principal,PPMT(_xlpm.Rate/12,_xlpm.Period,_xlpm.Months,-_xlpm.Loan_amt), _xlpm.Interest,IPMT(_xlpm.Rate/12,_xlpm.Period,_xlpm.Months,-_xlpm.Loan_amt), _xlpm.Closing,_xlfn.SCAN(_xlpm.Loan_amt,_xlpm.Interest-_xlpm.Payment,_xleta.SUM), _xlpm.Opening,_xlfn.DROP(_xlfn.VSTACK(_xlpm.Loan_amt,_xlpm.Closing),-1), _xlpm.Total,_xlfn.HSTACK("Total","","",SUM(_xlpm.Payment),"",SUM(_xlpm.Interest),""), _xlfn.VSTACK(_xlpm.header,_xlfn.HSTACK(_xlpm.Period,_xlpm.pmtdate,_xlpm.Opening,_xlpm.Payment,_xlpm.Principal,_xlpm.Interest,_xlpm.Closing),_xlpm.Total)))</definedName>
    <definedName name="InterestRate">#REF!</definedName>
    <definedName name="LoanAmount">#REF!</definedName>
    <definedName name="LoanIsGood">IF(LoanAmount*InterestRate*LoanYears*LoanStartDate&gt;0,1,0)</definedName>
    <definedName name="LoanStartDate">#REF!</definedName>
    <definedName name="LoanYears">#REF!</definedName>
    <definedName name="MonthlyPayment">-PMT(InterestRate/12,NumberOfPayments,LoanAmount)</definedName>
    <definedName name="NumberOfPayments">#REF!</definedName>
    <definedName name="TotalLoanCost">#REF!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5" i="5" l="1" a="1"/>
  <c r="B15" i="5" s="1"/>
  <c r="C8" i="5"/>
  <c r="D16" i="4"/>
  <c r="C8" i="4"/>
  <c r="C11" i="5" l="1"/>
  <c r="C12" i="5" s="1"/>
  <c r="C13" i="5" s="1"/>
  <c r="C16" i="4" a="1"/>
  <c r="C16" i="4" s="1"/>
  <c r="B16" i="4" a="1"/>
  <c r="C11" i="4"/>
  <c r="C12" i="4" s="1"/>
  <c r="C13" i="4" s="1"/>
  <c r="B16" i="4" l="1"/>
  <c r="F16" i="4" l="1" a="1"/>
  <c r="F16" i="4" s="1"/>
  <c r="H16" i="4" s="1" a="1"/>
  <c r="H16" i="4" s="1"/>
  <c r="G16" i="4" a="1"/>
  <c r="G16" i="4" s="1"/>
  <c r="E16" i="4" a="1"/>
  <c r="E16" i="4" s="1"/>
  <c r="D17" i="4" l="1" a="1"/>
  <c r="D17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<sst xmlns="http://schemas.openxmlformats.org/spreadsheetml/2006/main" count="31" uniqueCount="21">
  <si>
    <t>LOAD DETAILS</t>
  </si>
  <si>
    <t>RATE</t>
  </si>
  <si>
    <t>LOAN AMOUNT</t>
  </si>
  <si>
    <t>PERIOD (YEARS)</t>
  </si>
  <si>
    <t>PERIOD (Months)</t>
  </si>
  <si>
    <t>LOAN START DATE</t>
  </si>
  <si>
    <t>LOAN SUMMARY</t>
  </si>
  <si>
    <t>PMT/EMI</t>
  </si>
  <si>
    <t>TOTAL AMT PAYABLE</t>
  </si>
  <si>
    <t>INTEREST AMT</t>
  </si>
  <si>
    <t>Pmt no.</t>
  </si>
  <si>
    <t>Payment
date</t>
  </si>
  <si>
    <t xml:space="preserve">Outstanding Amt 
</t>
  </si>
  <si>
    <t>Payment</t>
  </si>
  <si>
    <t>Principal</t>
  </si>
  <si>
    <t>Interest</t>
  </si>
  <si>
    <t>Ending 
balance</t>
  </si>
  <si>
    <t>=LAMBDA(Loan_amt,Months,Rate,PaymentDate,
LET(
header,{"Period","PaymentDate","Outstanding Amt.","Payment","Principal","Interest","Closing Balance"},
Period,SEQUENCE(Months),
pmtdate,IFERROR(EDATE(PaymentDate,SEQUENCE(Months)),""),
Payment,SEQUENCE(Months,1,PMT(Rate/12,Months,-Loan_amt),0),
Principal,PPMT(Rate/12,Period,Months,-Loan_amt),
Interest,IPMT(Rate/12,Period,Months,-Loan_amt),
Closing,SCAN(Loan_amt,Interest-Payment,SUM),
Opening,DROP(VSTACK(Loan_amt,Closing),-1),
Total,HSTACK("Total","","",SUM(Payment),"",SUM(Interest),""),
VSTACK(header,HSTACK(Period,pmtdate,Opening,Payment,Principal,Interest,Closing),Total)))</t>
  </si>
  <si>
    <t>EMI Estimator Old</t>
  </si>
  <si>
    <t>EMI Estimator New</t>
  </si>
  <si>
    <t>UDF Function Using 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</si>
</sst>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4">
    <numFmt numFmtId="6" formatCode="&quot;₹&quot;\ #,##0;[Red]&quot;₹&quot;\ \-#,##0"/>
    <numFmt numFmtId="164" formatCode="0.0%"/>
    <numFmt numFmtId="165" formatCode="[$-409]dd\-mmm\-yy;@"/>
    <numFmt numFmtId="166" formatCode="&quot;₹&quot;\ #,##0"/>
  </numFmts>
  <fonts count="14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1"/>
      <color theme="1" tint="0.24994659260841701"/>
      <name val="Calibri"/>
      <family val="2"/>
      <scheme val="minor"/>
    </font>
    <font>
      <b/>
      <sz val="16"/>
      <color theme="1"/>
      <name val="Comic Sans MS"/>
      <family val="4"/>
    </font>
    <font>
      <sz val="11"/>
      <color rgb="FF000000"/>
      <name val="Calibri"/>
      <family val="2"/>
      <scheme val="minor"/>
    </font>
    <font>
      <sz val="16"/>
      <color rgb="FF000000"/>
      <name val="Calibri"/>
      <family val="2"/>
      <scheme val="minor"/>
    </font>
    <font>
      <b/>
      <sz val="16"/>
      <color theme="0"/>
      <name val="Comic Sans MS"/>
      <family val="4"/>
    </font>
    <font>
      <b/>
      <sz val="10"/>
      <color theme="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6"/>
      <color theme="0"/>
      <name val="Calibri"/>
      <family val="2"/>
    </font>
    <font>
      <b/>
      <sz val="10"/>
      <color theme="0"/>
      <name val="Calibri"/>
      <family val="2"/>
    </font>
    <font>
      <b/>
      <sz val="1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2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2">
    <xf numFmtId="0" fontId="0" fillId="0" borderId="0"/>
    <xf numFmtId="14" fontId="2" fillId="0" borderId="0" applyFont="0" applyFill="0" applyBorder="0" applyAlignment="0">
      <alignment vertical="center"/>
    </xf>
  </cellStyleXfs>
  <cellXfs count="35">
    <xf numFmtId="0" fontId="0" fillId="0" borderId="0" xfId="0"/>
    <xf numFmtId="0" fontId="0" fillId="2" borderId="0" xfId="0" applyFill="1"/>
    <xf numFmtId="0" fontId="4" fillId="2" borderId="0" xfId="0" applyFont="1" applyFill="1"/>
    <xf numFmtId="0" fontId="0" fillId="2" borderId="0" xfId="0" applyFill="1" applyAlignment="1">
      <alignment wrapText="1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vertical="center"/>
    </xf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horizontal="center" vertical="center"/>
    </xf>
    <xf numFmtId="0" fontId="0" fillId="2" borderId="11" xfId="0" applyFill="1" applyBorder="1" applyAlignment="1">
      <alignment horizontal="center" vertical="center" wrapText="1"/>
    </xf>
    <xf numFmtId="165" fontId="0" fillId="2" borderId="0" xfId="0" applyNumberFormat="1" applyFill="1" applyAlignment="1">
      <alignment horizontal="center" vertical="center"/>
    </xf>
    <xf numFmtId="0" fontId="0" fillId="2" borderId="0" xfId="0" applyFill="1" applyAlignment="1">
      <alignment horizontal="center" vertical="center" wrapText="1"/>
    </xf>
    <xf numFmtId="0" fontId="6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164" fontId="11" fillId="3" borderId="7" xfId="0" applyNumberFormat="1" applyFont="1" applyFill="1" applyBorder="1" applyAlignment="1">
      <alignment horizontal="center" vertical="center"/>
    </xf>
    <xf numFmtId="0" fontId="11" fillId="3" borderId="7" xfId="0" applyFont="1" applyFill="1" applyBorder="1" applyAlignment="1">
      <alignment horizontal="center" vertical="center"/>
    </xf>
    <xf numFmtId="165" fontId="11" fillId="3" borderId="7" xfId="0" applyNumberFormat="1" applyFont="1" applyFill="1" applyBorder="1" applyAlignment="1">
      <alignment horizontal="center" vertical="center"/>
    </xf>
    <xf numFmtId="6" fontId="11" fillId="3" borderId="7" xfId="0" applyNumberFormat="1" applyFont="1" applyFill="1" applyBorder="1" applyAlignment="1">
      <alignment horizontal="center" vertical="center"/>
    </xf>
    <xf numFmtId="6" fontId="11" fillId="3" borderId="9" xfId="0" applyNumberFormat="1" applyFont="1" applyFill="1" applyBorder="1" applyAlignment="1">
      <alignment horizontal="center" vertical="center"/>
    </xf>
    <xf numFmtId="0" fontId="10" fillId="5" borderId="10" xfId="0" applyFont="1" applyFill="1" applyBorder="1" applyAlignment="1">
      <alignment horizontal="center" vertical="center" wrapText="1"/>
    </xf>
    <xf numFmtId="0" fontId="10" fillId="5" borderId="10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8" fillId="6" borderId="4" xfId="0" applyFont="1" applyFill="1" applyBorder="1" applyAlignment="1">
      <alignment horizontal="center" vertical="center" wrapText="1"/>
    </xf>
    <xf numFmtId="0" fontId="8" fillId="6" borderId="5" xfId="0" applyFont="1" applyFill="1" applyBorder="1" applyAlignment="1">
      <alignment horizontal="center" vertical="center" wrapText="1"/>
    </xf>
    <xf numFmtId="166" fontId="0" fillId="2" borderId="0" xfId="0" applyNumberFormat="1" applyFill="1" applyAlignment="1">
      <alignment horizontal="center" vertical="center"/>
    </xf>
    <xf numFmtId="0" fontId="0" fillId="0" borderId="0" xfId="0" applyAlignment="1">
      <alignment vertical="center"/>
    </xf>
    <xf numFmtId="0" fontId="12" fillId="0" borderId="0" xfId="0" quotePrefix="1" applyFont="1" applyAlignment="1">
      <alignment vertical="center" wrapText="1"/>
    </xf>
    <xf numFmtId="0" fontId="13" fillId="0" borderId="0" xfId="0" applyFont="1"/>
    <xf numFmtId="0" fontId="9" fillId="5" borderId="0" xfId="0" applyFont="1" applyFill="1" applyAlignment="1">
      <alignment horizontal="center" vertical="center"/>
    </xf>
    <xf numFmtId="0" fontId="7" fillId="5" borderId="1" xfId="0" applyFont="1" applyFill="1" applyBorder="1" applyAlignment="1">
      <alignment horizontal="center" vertical="center"/>
    </xf>
    <xf numFmtId="0" fontId="7" fillId="5" borderId="6" xfId="0" applyFont="1" applyFill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8" xfId="0" applyFont="1" applyFill="1" applyBorder="1" applyAlignment="1">
      <alignment horizontal="center" vertical="center"/>
    </xf>
  </cellXfs>
  <cellStyles count="2">
    <cellStyle name="Date" xfId="1" xr:uid="{39C8EB61-CCD5-4A14-88F7-15CFAB855C35}"/>
    <cellStyle name="Normal" xfId="0" builtinId="0"/>
  </cellStyles>
  <dxfs count="2">
    <dxf>
      <font>
        <b/>
        <i val="0"/>
        <color theme="1" tint="0.14999847407452621"/>
      </font>
      <fill>
        <patternFill patternType="solid">
          <bgColor theme="8" tint="0.79998168889431442"/>
        </patternFill>
      </fill>
      <border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  <dxf>
      <font>
        <b/>
        <i val="0"/>
        <color theme="1" tint="0.14999847407452621"/>
      </font>
      <fill>
        <patternFill patternType="solid">
          <bgColor theme="8" tint="0.79998168889431442"/>
        </patternFill>
      </fill>
      <border>
        <left style="thin">
          <color rgb="FF808080"/>
        </left>
        <right style="thin">
          <color rgb="FF808080"/>
        </right>
        <top style="thin">
          <color rgb="FF808080"/>
        </top>
        <bottom style="thin">
          <color rgb="FF808080"/>
        </bottom>
      </border>
    </dxf>
  </dxfs>
  <tableStyles count="1" defaultTableStyle="TableStyleMedium2" defaultPivotStyle="PivotStyleLight16">
    <tableStyle name="Invisible" pivot="0" table="0" count="0" xr9:uid="{276D958F-CDA3-4064-B6C6-BE09D09B01DE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1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'EMI Calculator(V 2.0)'!#REF!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'EMI Calculator(V 2.0)'!#REF!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8249-45AB-BCF2-0DC7A64149B2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'EMI Calculator(V 2.0)'!#REF!</c:f>
              <c:numCache>
                <c:formatCode>"₹"\ #,##0.00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'EMI Calculator(V 2.0)'!#REF!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8249-45AB-BCF2-0DC7A64149B2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'EMI Calculator(V 2.0)'!#REF!</c:f>
              <c:numCache>
                <c:formatCode>"₹"\ #,##0.00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'EMI Calculator(V 2.0)'!#REF!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8249-45AB-BCF2-0DC7A64149B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520455"/>
        <c:axId val="811753992"/>
      </c:lineChart>
      <c:catAx>
        <c:axId val="1212520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53992"/>
        <c:crosses val="autoZero"/>
        <c:auto val="1"/>
        <c:lblAlgn val="ctr"/>
        <c:lblOffset val="100"/>
        <c:noMultiLvlLbl val="0"/>
      </c:catAx>
      <c:valAx>
        <c:axId val="81175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520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DA66-46C9-AB40-9A5B28814A93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DA66-46C9-AB40-9A5B28814A93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DA66-46C9-AB40-9A5B28814A9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'EMI Estimator(New)'!$B$11:$B$13</c:f>
              <c:strCache>
                <c:ptCount val="3"/>
                <c:pt idx="0">
                  <c:v>PMT/EMI</c:v>
                </c:pt>
                <c:pt idx="1">
                  <c:v>TOTAL AMT PAYABLE</c:v>
                </c:pt>
                <c:pt idx="2">
                  <c:v>INTEREST AMT</c:v>
                </c:pt>
              </c:strCache>
            </c:strRef>
          </c:cat>
          <c:val>
            <c:numRef>
              <c:f>'EMI Estimator(New)'!$C$11:$C$13</c:f>
              <c:numCache>
                <c:formatCode>"₹"#,##0_);[Red]\("₹"#,##0\)</c:formatCode>
                <c:ptCount val="3"/>
                <c:pt idx="0">
                  <c:v>20855.035980262081</c:v>
                </c:pt>
                <c:pt idx="1">
                  <c:v>250260.43176314497</c:v>
                </c:pt>
                <c:pt idx="2">
                  <c:v>10260.431763144967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DA66-46C9-AB40-9A5B28814A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'EMI Calculator(V 2.0)'!#REF!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'EMI Calculator(V 2.0)'!#REF!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0-36B4-4442-BC61-0ADBF3FC8D83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'EMI Calculator(V 2.0)'!#REF!</c:f>
              <c:numCache>
                <c:formatCode>"₹"\ #,##0.00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'EMI Calculator(V 2.0)'!#REF!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1-36B4-4442-BC61-0ADBF3FC8D83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val>
            <c:numRef>
              <c:f>'EMI Calculator(V 2.0)'!#REF!</c:f>
              <c:numCache>
                <c:formatCode>"₹"\ #,##0.00</c:formatCode>
                <c:ptCount val="1"/>
                <c:pt idx="0">
                  <c:v>1</c:v>
                </c:pt>
              </c:numCache>
            </c:numRef>
          </c:val>
          <c:smooth val="0"/>
          <c:extLst>
            <c:ext xmlns:c15="http://schemas.microsoft.com/office/drawing/2012/chart" uri="{02D57815-91ED-43cb-92C2-25804820EDAC}">
              <c15:filteredSeriesTitle>
                <c15:tx>
                  <c:strRef>
                    <c:extLst>
                      <c:ext uri="{02D57815-91ED-43cb-92C2-25804820EDAC}">
                        <c15:formulaRef>
                          <c15:sqref>'EMI Calculator(V 2.0)'!#REF!</c15:sqref>
                        </c15:formulaRef>
                      </c:ext>
                    </c:extLst>
                    <c:strCache>
                      <c:ptCount val="1"/>
                      <c:pt idx="0">
                        <c:v>#REF!</c:v>
                      </c:pt>
                    </c:strCache>
                  </c:strRef>
                </c15:tx>
              </c15:filteredSeriesTitle>
            </c:ext>
            <c:ext xmlns:c16="http://schemas.microsoft.com/office/drawing/2014/chart" uri="{C3380CC4-5D6E-409C-BE32-E72D297353CC}">
              <c16:uniqueId val="{00000002-36B4-4442-BC61-0ADBF3FC8D8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12520455"/>
        <c:axId val="811753992"/>
      </c:lineChart>
      <c:catAx>
        <c:axId val="12125204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11753992"/>
        <c:crosses val="autoZero"/>
        <c:auto val="1"/>
        <c:lblAlgn val="ctr"/>
        <c:lblOffset val="100"/>
        <c:noMultiLvlLbl val="0"/>
      </c:catAx>
      <c:valAx>
        <c:axId val="811753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125204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4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1-9790-4B13-A328-48872370E063}"/>
              </c:ext>
            </c:extLst>
          </c:dPt>
          <c:dPt>
            <c:idx val="1"/>
            <c:bubble3D val="0"/>
            <c:spPr>
              <a:solidFill>
                <a:schemeClr val="accent5">
                  <a:lumMod val="75000"/>
                </a:schemeClr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3-9790-4B13-A328-48872370E063}"/>
              </c:ext>
            </c:extLst>
          </c:dPt>
          <c:dPt>
            <c:idx val="2"/>
            <c:bubble3D val="0"/>
            <c:spPr>
              <a:solidFill>
                <a:schemeClr val="accent2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5-9790-4B13-A328-48872370E063}"/>
              </c:ext>
            </c:extLst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1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eparator> </c:separator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'EMI Estimator(Old)'!$B$11:$B$13</c:f>
              <c:strCache>
                <c:ptCount val="3"/>
                <c:pt idx="0">
                  <c:v>PMT/EMI</c:v>
                </c:pt>
                <c:pt idx="1">
                  <c:v>TOTAL AMT PAYABLE</c:v>
                </c:pt>
                <c:pt idx="2">
                  <c:v>INTEREST AMT</c:v>
                </c:pt>
              </c:strCache>
            </c:strRef>
          </c:cat>
          <c:val>
            <c:numRef>
              <c:f>'EMI Estimator(Old)'!$C$11:$C$13</c:f>
              <c:numCache>
                <c:formatCode>"₹"#,##0_);[Red]\("₹"#,##0\)</c:formatCode>
                <c:ptCount val="3"/>
                <c:pt idx="0">
                  <c:v>20855.035980262081</c:v>
                </c:pt>
                <c:pt idx="1">
                  <c:v>250260.43176314497</c:v>
                </c:pt>
                <c:pt idx="2">
                  <c:v>10260.431763144967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9790-4B13-A328-48872370E0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1" i="1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>
        <a:lumMod val="9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16368</xdr:col>
      <xdr:colOff>219075</xdr:colOff>
      <xdr:row>1</xdr:row>
      <xdr:rowOff>57150</xdr:rowOff>
    </xdr:from>
    <xdr:to>
      <xdr:col>16368</xdr:col>
      <xdr:colOff>3886200</xdr:colOff>
      <xdr:row>14</xdr:row>
      <xdr:rowOff>66675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020E8A3B-3D4A-4577-BE9B-14B9B3EC5CC1}"/>
            </a:ext>
            <a:ext uri="{147F2762-F138-4A5C-976F-8EAC2B608ADB}">
              <a16:predDERef xmlns:a16="http://schemas.microsoft.com/office/drawing/2014/main" pred="{04231F74-7DF4-772A-B730-BB78B3965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3</xdr:row>
      <xdr:rowOff>0</xdr:rowOff>
    </xdr:from>
    <xdr:to>
      <xdr:col>8</xdr:col>
      <xdr:colOff>0</xdr:colOff>
      <xdr:row>13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8ED53F27-B1B2-4A53-AEA6-82013EBEE916}"/>
            </a:ext>
            <a:ext uri="{147F2762-F138-4A5C-976F-8EAC2B608ADB}">
              <a16:predDERef xmlns:a16="http://schemas.microsoft.com/office/drawing/2014/main" pred="{C6A31114-AD7C-4A2A-A808-6F66CA10C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16370</xdr:col>
      <xdr:colOff>219075</xdr:colOff>
      <xdr:row>1</xdr:row>
      <xdr:rowOff>57150</xdr:rowOff>
    </xdr:from>
    <xdr:to>
      <xdr:col>16370</xdr:col>
      <xdr:colOff>3886200</xdr:colOff>
      <xdr:row>14</xdr:row>
      <xdr:rowOff>66675</xdr:rowOff>
    </xdr:to>
    <xdr:graphicFrame macro="">
      <xdr:nvGraphicFramePr>
        <xdr:cNvPr id="2" name="Chart 4">
          <a:extLst>
            <a:ext uri="{FF2B5EF4-FFF2-40B4-BE49-F238E27FC236}">
              <a16:creationId xmlns:a16="http://schemas.microsoft.com/office/drawing/2014/main" id="{C6A31114-AD7C-4A2A-A808-6F66CA10C94F}"/>
            </a:ext>
            <a:ext uri="{147F2762-F138-4A5C-976F-8EAC2B608ADB}">
              <a16:predDERef xmlns:a16="http://schemas.microsoft.com/office/drawing/2014/main" pred="{04231F74-7DF4-772A-B730-BB78B39658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47625</xdr:colOff>
      <xdr:row>3</xdr:row>
      <xdr:rowOff>0</xdr:rowOff>
    </xdr:from>
    <xdr:to>
      <xdr:col>8</xdr:col>
      <xdr:colOff>0</xdr:colOff>
      <xdr:row>13</xdr:row>
      <xdr:rowOff>0</xdr:rowOff>
    </xdr:to>
    <xdr:graphicFrame macro="">
      <xdr:nvGraphicFramePr>
        <xdr:cNvPr id="3" name="Chart 1">
          <a:extLst>
            <a:ext uri="{FF2B5EF4-FFF2-40B4-BE49-F238E27FC236}">
              <a16:creationId xmlns:a16="http://schemas.microsoft.com/office/drawing/2014/main" id="{B372091F-1FA6-4281-894C-7662146A2B49}"/>
            </a:ext>
            <a:ext uri="{147F2762-F138-4A5C-976F-8EAC2B608ADB}">
              <a16:predDERef xmlns:a16="http://schemas.microsoft.com/office/drawing/2014/main" pred="{C6A31114-AD7C-4A2A-A808-6F66CA10C9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350" row="10">
    <wetp:webextensionref xmlns:r="http://schemas.openxmlformats.org/officeDocument/2006/relationships" r:id="rId1"/>
  </wetp:taskpane>
</wetp:taskpanes>
</file>

<file path=xl/webextensions/webextension1.xml><?xml version="1.0" encoding="utf-8"?>
<we:webextension xmlns:we="http://schemas.microsoft.com/office/webextensions/webextension/2010/11" id="{89743083-1C15-4AD0-B0C6-CADB05EFA7AA}">
  <we:reference id="WA200003696" version="1.3.0.0" store="en-US" storeType="omex"/>
  <we:alternateReferences>
    <we:reference id="WA200003696" version="1.3.0.0" store="en-US" storeType="omex"/>
  </we:alternateReferences>
  <we:properties>
    <we:property name="projectV0_1-56c6e055-265e-4713-816e-a646dbb708de" value="{&quot;kind&quot;:&quot;AFEJSONBlobNode&quot;,&quot;id&quot;:&quot;{6DA9D8C1-E10A-4DED-888A-14FC99795566}&quot;}"/>
  </we:properties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181752-3AF4-4AAD-A41C-C21EEC27570B}">
  <sheetPr>
    <pageSetUpPr fitToPage="1"/>
  </sheetPr>
  <dimension ref="A1:I28"/>
  <sheetViews>
    <sheetView tabSelected="1" topLeftCell="A4" zoomScale="140" zoomScaleNormal="140" workbookViewId="0">
      <selection activeCell="M15" sqref="M15"/>
    </sheetView>
  </sheetViews>
  <sheetFormatPr defaultColWidth="9.140625" defaultRowHeight="15" x14ac:dyDescent="0.25"/>
  <cols>
    <col min="1" max="1" width="2" style="2" customWidth="1"/>
    <col min="2" max="2" width="19" style="13" customWidth="1"/>
    <col min="3" max="3" width="17.42578125" style="12" customWidth="1"/>
    <col min="4" max="4" width="19" style="26" customWidth="1"/>
    <col min="5" max="5" width="14.85546875" style="26" customWidth="1"/>
    <col min="6" max="6" width="14.140625" style="26" customWidth="1"/>
    <col min="7" max="7" width="16.28515625" style="26" customWidth="1"/>
    <col min="8" max="8" width="16.7109375" style="26" customWidth="1"/>
    <col min="9" max="9" width="2" style="1" customWidth="1"/>
    <col min="10" max="15" width="9.140625" style="7"/>
    <col min="16" max="16" width="14.85546875" style="7" bestFit="1" customWidth="1"/>
    <col min="17" max="16384" width="9.140625" style="7"/>
  </cols>
  <sheetData>
    <row r="1" spans="1:9" ht="7.5" customHeight="1" x14ac:dyDescent="0.25">
      <c r="B1" s="3"/>
      <c r="C1" s="1"/>
      <c r="D1" s="1"/>
      <c r="E1" s="1"/>
      <c r="F1" s="1"/>
      <c r="G1" s="1"/>
      <c r="H1" s="1"/>
    </row>
    <row r="2" spans="1:9" s="6" customFormat="1" ht="26.25" customHeight="1" x14ac:dyDescent="0.25">
      <c r="A2" s="4"/>
      <c r="B2" s="30" t="s">
        <v>19</v>
      </c>
      <c r="C2" s="30"/>
      <c r="D2" s="30"/>
      <c r="E2" s="30"/>
      <c r="F2" s="30"/>
      <c r="G2" s="30"/>
      <c r="H2" s="30"/>
      <c r="I2" s="14"/>
    </row>
    <row r="3" spans="1:9" s="6" customFormat="1" ht="5.25" customHeight="1" thickBot="1" x14ac:dyDescent="0.3">
      <c r="A3" s="4"/>
      <c r="B3" s="5"/>
      <c r="C3" s="5"/>
      <c r="D3" s="5"/>
      <c r="E3" s="5"/>
      <c r="F3" s="5"/>
      <c r="G3" s="5"/>
      <c r="H3" s="5"/>
      <c r="I3" s="15"/>
    </row>
    <row r="4" spans="1:9" s="6" customFormat="1" ht="18" customHeight="1" x14ac:dyDescent="0.25">
      <c r="A4" s="4"/>
      <c r="B4" s="31" t="s">
        <v>0</v>
      </c>
      <c r="C4" s="32"/>
      <c r="D4" s="9"/>
      <c r="I4" s="15"/>
    </row>
    <row r="5" spans="1:9" ht="23.25" customHeight="1" x14ac:dyDescent="0.25">
      <c r="B5" s="24" t="s">
        <v>1</v>
      </c>
      <c r="C5" s="16">
        <v>7.8E-2</v>
      </c>
      <c r="D5" s="10"/>
      <c r="E5" s="7"/>
      <c r="F5" s="7"/>
      <c r="G5" s="7"/>
      <c r="H5" s="7"/>
    </row>
    <row r="6" spans="1:9" ht="21" customHeight="1" x14ac:dyDescent="0.25">
      <c r="B6" s="24" t="s">
        <v>2</v>
      </c>
      <c r="C6" s="19">
        <v>240000</v>
      </c>
      <c r="D6" s="8"/>
      <c r="E6" s="7"/>
      <c r="F6" s="7"/>
      <c r="G6" s="7"/>
      <c r="H6" s="7"/>
    </row>
    <row r="7" spans="1:9" ht="18.75" customHeight="1" x14ac:dyDescent="0.25">
      <c r="B7" s="24" t="s">
        <v>3</v>
      </c>
      <c r="C7" s="17">
        <v>1</v>
      </c>
      <c r="D7" s="8"/>
      <c r="E7" s="7"/>
      <c r="F7" s="7"/>
      <c r="G7" s="7"/>
      <c r="H7" s="7"/>
    </row>
    <row r="8" spans="1:9" ht="20.25" customHeight="1" x14ac:dyDescent="0.25">
      <c r="B8" s="24" t="s">
        <v>4</v>
      </c>
      <c r="C8" s="17">
        <f>C7*12</f>
        <v>12</v>
      </c>
      <c r="D8" s="8"/>
      <c r="E8" s="7"/>
      <c r="F8" s="7"/>
      <c r="G8" s="7"/>
      <c r="H8" s="7"/>
    </row>
    <row r="9" spans="1:9" ht="20.25" customHeight="1" x14ac:dyDescent="0.25">
      <c r="B9" s="24" t="s">
        <v>5</v>
      </c>
      <c r="C9" s="18">
        <v>44562</v>
      </c>
      <c r="D9" s="8"/>
      <c r="E9" s="7"/>
      <c r="F9" s="7"/>
      <c r="G9" s="7"/>
      <c r="H9" s="7"/>
    </row>
    <row r="10" spans="1:9" ht="17.25" customHeight="1" x14ac:dyDescent="0.25">
      <c r="B10" s="33" t="s">
        <v>6</v>
      </c>
      <c r="C10" s="34"/>
      <c r="D10" s="8"/>
      <c r="E10" s="7"/>
      <c r="F10" s="7"/>
      <c r="G10" s="7"/>
      <c r="H10" s="7"/>
    </row>
    <row r="11" spans="1:9" x14ac:dyDescent="0.25">
      <c r="B11" s="24" t="s">
        <v>7</v>
      </c>
      <c r="C11" s="19">
        <f>IFERROR(-(PMT($C$5/12,$C$8,$C$6,,0)),"")</f>
        <v>20855.035980262081</v>
      </c>
      <c r="D11" s="8"/>
      <c r="E11" s="7"/>
      <c r="F11" s="7"/>
      <c r="G11" s="7"/>
      <c r="H11" s="7"/>
    </row>
    <row r="12" spans="1:9" ht="21.75" customHeight="1" x14ac:dyDescent="0.25">
      <c r="B12" s="24" t="s">
        <v>8</v>
      </c>
      <c r="C12" s="19">
        <f>IFERROR(($C$11*$C$8),"")</f>
        <v>250260.43176314497</v>
      </c>
      <c r="D12" s="8"/>
      <c r="E12" s="7"/>
      <c r="F12" s="7"/>
      <c r="G12" s="7"/>
      <c r="H12" s="7"/>
    </row>
    <row r="13" spans="1:9" ht="22.5" customHeight="1" thickBot="1" x14ac:dyDescent="0.3">
      <c r="B13" s="25" t="s">
        <v>9</v>
      </c>
      <c r="C13" s="20">
        <f>IFERROR(($C$12-$C$6),"")</f>
        <v>10260.431763144967</v>
      </c>
      <c r="D13" s="8"/>
      <c r="E13" s="7"/>
      <c r="F13" s="7"/>
      <c r="G13" s="7"/>
      <c r="H13" s="7"/>
    </row>
    <row r="14" spans="1:9" ht="8.25" customHeight="1" x14ac:dyDescent="0.25">
      <c r="B14" s="3"/>
      <c r="C14" s="1"/>
      <c r="D14" s="1"/>
      <c r="E14" s="1"/>
      <c r="F14" s="1"/>
      <c r="G14" s="1"/>
      <c r="H14" s="1"/>
    </row>
    <row r="15" spans="1:9" ht="23.25" customHeight="1" x14ac:dyDescent="0.25">
      <c r="B15" s="21" t="str" cm="1">
        <f t="array" ref="B15:H28">EMI_Report_By_APT(C6,C8,C5,C9)</f>
        <v>Period</v>
      </c>
      <c r="C15" s="22" t="str">
        <v>PaymentDate</v>
      </c>
      <c r="D15" s="22" t="str">
        <v>Outstanding Amt.</v>
      </c>
      <c r="E15" s="22" t="str">
        <v>Payment</v>
      </c>
      <c r="F15" s="22" t="str">
        <v>Principal</v>
      </c>
      <c r="G15" s="22" t="str">
        <v>Interest</v>
      </c>
      <c r="H15" s="23" t="str">
        <v>Closing Balance</v>
      </c>
    </row>
    <row r="16" spans="1:9" ht="15.75" thickBot="1" x14ac:dyDescent="0.3">
      <c r="B16" s="11">
        <v>1</v>
      </c>
      <c r="C16" s="12">
        <v>44593</v>
      </c>
      <c r="D16" s="26">
        <v>240000</v>
      </c>
      <c r="E16" s="26">
        <v>20855.035980262081</v>
      </c>
      <c r="F16" s="26">
        <v>19295.035980262081</v>
      </c>
      <c r="G16" s="26">
        <v>1560</v>
      </c>
      <c r="H16" s="26">
        <v>220704.9640197379</v>
      </c>
    </row>
    <row r="17" spans="2:8" x14ac:dyDescent="0.25">
      <c r="B17" s="13">
        <v>2</v>
      </c>
      <c r="C17" s="12">
        <v>44621</v>
      </c>
      <c r="D17" s="26">
        <v>220704.9640197379</v>
      </c>
      <c r="E17" s="26">
        <v>20855.035980262081</v>
      </c>
      <c r="F17" s="26">
        <v>19420.453714133786</v>
      </c>
      <c r="G17" s="26">
        <v>1434.5822661282966</v>
      </c>
      <c r="H17" s="26">
        <v>201284.51030560411</v>
      </c>
    </row>
    <row r="18" spans="2:8" x14ac:dyDescent="0.25">
      <c r="B18" s="13">
        <v>3</v>
      </c>
      <c r="C18" s="12">
        <v>44652</v>
      </c>
      <c r="D18" s="26">
        <v>201284.51030560411</v>
      </c>
      <c r="E18" s="26">
        <v>20855.035980262081</v>
      </c>
      <c r="F18" s="26">
        <v>19546.686663275654</v>
      </c>
      <c r="G18" s="26">
        <v>1308.3493169864269</v>
      </c>
      <c r="H18" s="26">
        <v>181737.82364232847</v>
      </c>
    </row>
    <row r="19" spans="2:8" x14ac:dyDescent="0.25">
      <c r="B19" s="13">
        <v>4</v>
      </c>
      <c r="C19" s="12">
        <v>44682</v>
      </c>
      <c r="D19" s="26">
        <v>181737.82364232847</v>
      </c>
      <c r="E19" s="26">
        <v>20855.035980262081</v>
      </c>
      <c r="F19" s="26">
        <v>19673.740126586945</v>
      </c>
      <c r="G19" s="26">
        <v>1181.2958536751353</v>
      </c>
      <c r="H19" s="26">
        <v>162064.08351574151</v>
      </c>
    </row>
    <row r="20" spans="2:8" x14ac:dyDescent="0.25">
      <c r="B20" s="13">
        <v>5</v>
      </c>
      <c r="C20" s="12">
        <v>44713</v>
      </c>
      <c r="D20" s="26">
        <v>162064.08351574151</v>
      </c>
      <c r="E20" s="26">
        <v>20855.035980262081</v>
      </c>
      <c r="F20" s="26">
        <v>19801.619437409761</v>
      </c>
      <c r="G20" s="26">
        <v>1053.4165428523199</v>
      </c>
      <c r="H20" s="26">
        <v>142262.46407833174</v>
      </c>
    </row>
    <row r="21" spans="2:8" x14ac:dyDescent="0.25">
      <c r="B21" s="13">
        <v>6</v>
      </c>
      <c r="C21" s="12">
        <v>44743</v>
      </c>
      <c r="D21" s="26">
        <v>142262.46407833174</v>
      </c>
      <c r="E21" s="26">
        <v>20855.035980262081</v>
      </c>
      <c r="F21" s="26">
        <v>19930.329963752924</v>
      </c>
      <c r="G21" s="26">
        <v>924.70601650915671</v>
      </c>
      <c r="H21" s="26">
        <v>122332.13411457882</v>
      </c>
    </row>
    <row r="22" spans="2:8" x14ac:dyDescent="0.25">
      <c r="B22" s="13">
        <v>7</v>
      </c>
      <c r="C22" s="12">
        <v>44774</v>
      </c>
      <c r="D22" s="26">
        <v>122332.13411457882</v>
      </c>
      <c r="E22" s="26">
        <v>20855.035980262081</v>
      </c>
      <c r="F22" s="26">
        <v>20059.877108517318</v>
      </c>
      <c r="G22" s="26">
        <v>795.15887174476256</v>
      </c>
      <c r="H22" s="26">
        <v>102272.2570060615</v>
      </c>
    </row>
    <row r="23" spans="2:8" x14ac:dyDescent="0.25">
      <c r="B23" s="13">
        <v>8</v>
      </c>
      <c r="C23" s="12">
        <v>44805</v>
      </c>
      <c r="D23" s="26">
        <v>102272.2570060615</v>
      </c>
      <c r="E23" s="26">
        <v>20855.035980262081</v>
      </c>
      <c r="F23" s="26">
        <v>20190.26630972268</v>
      </c>
      <c r="G23" s="26">
        <v>664.76967053940018</v>
      </c>
      <c r="H23" s="26">
        <v>82081.99069633882</v>
      </c>
    </row>
    <row r="24" spans="2:8" x14ac:dyDescent="0.25">
      <c r="B24" s="13">
        <v>9</v>
      </c>
      <c r="C24" s="12">
        <v>44835</v>
      </c>
      <c r="D24" s="26">
        <v>82081.99069633882</v>
      </c>
      <c r="E24" s="26">
        <v>20855.035980262081</v>
      </c>
      <c r="F24" s="26">
        <v>20321.503040735879</v>
      </c>
      <c r="G24" s="26">
        <v>533.53293952620254</v>
      </c>
      <c r="H24" s="26">
        <v>61760.487655602941</v>
      </c>
    </row>
    <row r="25" spans="2:8" x14ac:dyDescent="0.25">
      <c r="B25" s="13">
        <v>10</v>
      </c>
      <c r="C25" s="12">
        <v>44866</v>
      </c>
      <c r="D25" s="26">
        <v>61760.487655602941</v>
      </c>
      <c r="E25" s="26">
        <v>20855.035980262081</v>
      </c>
      <c r="F25" s="26">
        <v>20453.592810500661</v>
      </c>
      <c r="G25" s="26">
        <v>401.44316976141943</v>
      </c>
      <c r="H25" s="26">
        <v>41306.894845102281</v>
      </c>
    </row>
    <row r="26" spans="2:8" x14ac:dyDescent="0.25">
      <c r="B26" s="13">
        <v>11</v>
      </c>
      <c r="C26" s="12">
        <v>44896</v>
      </c>
      <c r="D26" s="26">
        <v>41306.894845102281</v>
      </c>
      <c r="E26" s="26">
        <v>20855.035980262081</v>
      </c>
      <c r="F26" s="26">
        <v>20586.541163768914</v>
      </c>
      <c r="G26" s="26">
        <v>268.4948164931651</v>
      </c>
      <c r="H26" s="26">
        <v>20720.353681333367</v>
      </c>
    </row>
    <row r="27" spans="2:8" x14ac:dyDescent="0.25">
      <c r="B27" s="13">
        <v>12</v>
      </c>
      <c r="C27" s="12">
        <v>44927</v>
      </c>
      <c r="D27" s="26">
        <v>20720.353681333367</v>
      </c>
      <c r="E27" s="26">
        <v>20855.035980262081</v>
      </c>
      <c r="F27" s="26">
        <v>20720.353681333414</v>
      </c>
      <c r="G27" s="26">
        <v>134.68229892866719</v>
      </c>
      <c r="H27" s="26">
        <v>-4.7293724492192268E-11</v>
      </c>
    </row>
    <row r="28" spans="2:8" x14ac:dyDescent="0.25">
      <c r="B28" s="13" t="str">
        <v>Total</v>
      </c>
      <c r="C28" s="12" t="str">
        <v/>
      </c>
      <c r="D28" s="26" t="str">
        <v/>
      </c>
      <c r="E28" s="26">
        <v>250260.43176314502</v>
      </c>
      <c r="F28" s="26" t="str">
        <v/>
      </c>
      <c r="G28" s="26">
        <v>10260.431763144954</v>
      </c>
      <c r="H28" s="26" t="str">
        <v/>
      </c>
    </row>
  </sheetData>
  <sheetProtection selectLockedCells="1"/>
  <protectedRanges>
    <protectedRange sqref="C5:C7" name="EMI ENTRY"/>
    <protectedRange sqref="C9" name="Range2"/>
  </protectedRanges>
  <mergeCells count="3">
    <mergeCell ref="B2:H2"/>
    <mergeCell ref="B4:C4"/>
    <mergeCell ref="B10:C10"/>
  </mergeCells>
  <conditionalFormatting sqref="B16:H1048576">
    <cfRule type="notContainsBlanks" dxfId="1" priority="1">
      <formula>LEN(TRIM(B16))&gt;0</formula>
    </cfRule>
  </conditionalFormatting>
  <dataValidations count="7">
    <dataValidation allowBlank="1" showInputMessage="1" showErrorMessage="1" prompt="Payment Number is automatically updated in this column under this heading" sqref="B15" xr:uid="{0A01CF69-C87B-45CF-B2B6-FBC1C0F8A4F6}"/>
    <dataValidation allowBlank="1" showInputMessage="1" showErrorMessage="1" prompt="Payment Date is automatically updated in this column under this heading" sqref="C15" xr:uid="{4DFE0C10-AA89-4E47-AFAD-80F26188EDEE}"/>
    <dataValidation allowBlank="1" showInputMessage="1" showErrorMessage="1" prompt="Beginning Balance is automatically calculated in this column under this heading" sqref="D15" xr:uid="{980CA98F-33D7-4B77-8920-B4B8D49E854E}"/>
    <dataValidation allowBlank="1" showInputMessage="1" showErrorMessage="1" prompt="Payment amount is automatically calculated in this column under this heading" sqref="E15" xr:uid="{EF1228B6-8888-4A8E-AA23-1D9150BC9223}"/>
    <dataValidation allowBlank="1" showInputMessage="1" showErrorMessage="1" prompt="Principal amount is automatically updated in this column under this heading" sqref="F15" xr:uid="{5A44D4B5-AA09-467D-BC8C-F582088E996A}"/>
    <dataValidation allowBlank="1" showInputMessage="1" showErrorMessage="1" prompt="Interest amount is automatically updated in this column under this heading" sqref="G15" xr:uid="{32073E19-8E68-41F7-942D-6AB18153EBEF}"/>
    <dataValidation allowBlank="1" showInputMessage="1" showErrorMessage="1" prompt="Ending Balance is automatically updated in this column under this heading" sqref="H15" xr:uid="{ED0FA746-3A66-4FE9-A774-D18304243E5F}"/>
  </dataValidations>
  <pageMargins left="0.7" right="0.7" top="0.75" bottom="0.75" header="0.3" footer="0.3"/>
  <pageSetup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72D7D-3E7D-465E-9DFB-AFA05370B821}">
  <sheetPr>
    <pageSetUpPr fitToPage="1"/>
  </sheetPr>
  <dimension ref="A1:I27"/>
  <sheetViews>
    <sheetView topLeftCell="A6" zoomScale="140" zoomScaleNormal="140" workbookViewId="0">
      <selection activeCell="B16" sqref="B16"/>
    </sheetView>
  </sheetViews>
  <sheetFormatPr defaultColWidth="9.140625" defaultRowHeight="15" x14ac:dyDescent="0.25"/>
  <cols>
    <col min="1" max="1" width="2" style="2" customWidth="1"/>
    <col min="2" max="2" width="19" style="13" customWidth="1"/>
    <col min="3" max="3" width="17.42578125" style="12" customWidth="1"/>
    <col min="4" max="4" width="19" style="26" customWidth="1"/>
    <col min="5" max="5" width="14.85546875" style="26" customWidth="1"/>
    <col min="6" max="6" width="14.140625" style="26" customWidth="1"/>
    <col min="7" max="7" width="16.28515625" style="26" customWidth="1"/>
    <col min="8" max="8" width="16.7109375" style="26" customWidth="1"/>
    <col min="9" max="9" width="2" style="1" customWidth="1"/>
    <col min="10" max="16384" width="9.140625" style="7"/>
  </cols>
  <sheetData>
    <row r="1" spans="1:9" ht="7.5" customHeight="1" x14ac:dyDescent="0.25">
      <c r="B1" s="3"/>
      <c r="C1" s="1"/>
      <c r="D1" s="1"/>
      <c r="E1" s="1"/>
      <c r="F1" s="1"/>
      <c r="G1" s="1"/>
      <c r="H1" s="1"/>
    </row>
    <row r="2" spans="1:9" s="6" customFormat="1" ht="26.25" customHeight="1" x14ac:dyDescent="0.25">
      <c r="A2" s="4"/>
      <c r="B2" s="30" t="s">
        <v>18</v>
      </c>
      <c r="C2" s="30"/>
      <c r="D2" s="30"/>
      <c r="E2" s="30"/>
      <c r="F2" s="30"/>
      <c r="G2" s="30"/>
      <c r="H2" s="30"/>
      <c r="I2" s="14"/>
    </row>
    <row r="3" spans="1:9" s="6" customFormat="1" ht="5.25" customHeight="1" x14ac:dyDescent="0.25">
      <c r="A3" s="4"/>
      <c r="B3" s="5"/>
      <c r="C3" s="5"/>
      <c r="D3" s="5"/>
      <c r="E3" s="5"/>
      <c r="F3" s="5"/>
      <c r="G3" s="5"/>
      <c r="H3" s="5"/>
      <c r="I3" s="15"/>
    </row>
    <row r="4" spans="1:9" s="6" customFormat="1" ht="18" customHeight="1" x14ac:dyDescent="0.25">
      <c r="A4" s="4"/>
      <c r="B4" s="31" t="s">
        <v>0</v>
      </c>
      <c r="C4" s="32"/>
      <c r="D4" s="9"/>
      <c r="I4" s="15"/>
    </row>
    <row r="5" spans="1:9" ht="23.25" customHeight="1" x14ac:dyDescent="0.25">
      <c r="B5" s="24" t="s">
        <v>1</v>
      </c>
      <c r="C5" s="16">
        <v>7.8E-2</v>
      </c>
      <c r="D5" s="10"/>
      <c r="E5" s="7"/>
      <c r="F5" s="7"/>
      <c r="G5" s="7"/>
      <c r="H5" s="7"/>
    </row>
    <row r="6" spans="1:9" ht="21" customHeight="1" x14ac:dyDescent="0.25">
      <c r="B6" s="24" t="s">
        <v>2</v>
      </c>
      <c r="C6" s="19">
        <v>240000</v>
      </c>
      <c r="D6" s="8"/>
      <c r="E6" s="7"/>
      <c r="F6" s="7"/>
      <c r="G6" s="7"/>
      <c r="H6" s="7"/>
    </row>
    <row r="7" spans="1:9" ht="18.75" customHeight="1" x14ac:dyDescent="0.25">
      <c r="B7" s="24" t="s">
        <v>3</v>
      </c>
      <c r="C7" s="17">
        <v>1</v>
      </c>
      <c r="D7" s="8"/>
      <c r="E7" s="7"/>
      <c r="F7" s="7"/>
      <c r="G7" s="7"/>
      <c r="H7" s="7"/>
    </row>
    <row r="8" spans="1:9" ht="20.25" customHeight="1" x14ac:dyDescent="0.25">
      <c r="B8" s="24" t="s">
        <v>4</v>
      </c>
      <c r="C8" s="17">
        <f>C7*12</f>
        <v>12</v>
      </c>
      <c r="D8" s="8"/>
      <c r="E8" s="7"/>
      <c r="F8" s="7"/>
      <c r="G8" s="7"/>
      <c r="H8" s="7"/>
    </row>
    <row r="9" spans="1:9" ht="20.25" customHeight="1" x14ac:dyDescent="0.25">
      <c r="B9" s="24" t="s">
        <v>5</v>
      </c>
      <c r="C9" s="18">
        <v>44562</v>
      </c>
      <c r="D9" s="8"/>
      <c r="E9" s="7"/>
      <c r="F9" s="7"/>
      <c r="G9" s="7"/>
      <c r="H9" s="7"/>
    </row>
    <row r="10" spans="1:9" ht="17.25" customHeight="1" x14ac:dyDescent="0.25">
      <c r="B10" s="33" t="s">
        <v>6</v>
      </c>
      <c r="C10" s="34"/>
      <c r="D10" s="8"/>
      <c r="E10" s="7"/>
      <c r="F10" s="7"/>
      <c r="G10" s="7"/>
      <c r="H10" s="7"/>
    </row>
    <row r="11" spans="1:9" x14ac:dyDescent="0.25">
      <c r="B11" s="24" t="s">
        <v>7</v>
      </c>
      <c r="C11" s="19">
        <f>IFERROR(-(PMT($C$5/12,$C$8,$C$6,,0)),"")</f>
        <v>20855.035980262081</v>
      </c>
      <c r="D11" s="8"/>
      <c r="E11" s="7"/>
      <c r="F11" s="7"/>
      <c r="G11" s="7"/>
      <c r="H11" s="7"/>
    </row>
    <row r="12" spans="1:9" ht="21.75" customHeight="1" x14ac:dyDescent="0.25">
      <c r="B12" s="24" t="s">
        <v>8</v>
      </c>
      <c r="C12" s="19">
        <f>IFERROR(($C$11*$C$8),"")</f>
        <v>250260.43176314497</v>
      </c>
      <c r="D12" s="8"/>
      <c r="E12" s="7"/>
      <c r="F12" s="7"/>
      <c r="G12" s="7"/>
      <c r="H12" s="7"/>
    </row>
    <row r="13" spans="1:9" ht="22.5" customHeight="1" x14ac:dyDescent="0.25">
      <c r="B13" s="25" t="s">
        <v>9</v>
      </c>
      <c r="C13" s="20">
        <f>IFERROR(($C$12-$C$6),"")</f>
        <v>10260.431763144967</v>
      </c>
      <c r="D13" s="8"/>
      <c r="E13" s="7"/>
      <c r="F13" s="7"/>
      <c r="G13" s="7"/>
      <c r="H13" s="7"/>
    </row>
    <row r="14" spans="1:9" ht="8.25" customHeight="1" x14ac:dyDescent="0.25">
      <c r="B14" s="3"/>
      <c r="C14" s="1"/>
      <c r="D14" s="1"/>
      <c r="E14" s="1"/>
      <c r="F14" s="1"/>
      <c r="G14" s="1"/>
      <c r="H14" s="1"/>
    </row>
    <row r="15" spans="1:9" ht="23.25" customHeight="1" x14ac:dyDescent="0.25">
      <c r="B15" s="21" t="s">
        <v>10</v>
      </c>
      <c r="C15" s="22" t="s">
        <v>11</v>
      </c>
      <c r="D15" s="22" t="s">
        <v>12</v>
      </c>
      <c r="E15" s="22" t="s">
        <v>13</v>
      </c>
      <c r="F15" s="22" t="s">
        <v>14</v>
      </c>
      <c r="G15" s="22" t="s">
        <v>15</v>
      </c>
      <c r="H15" s="23" t="s">
        <v>16</v>
      </c>
    </row>
    <row r="16" spans="1:9" x14ac:dyDescent="0.25">
      <c r="B16" s="11" cm="1">
        <f t="array" ref="B16:B27">IFERROR(_xlfn.SEQUENCE(C8),"")</f>
        <v>1</v>
      </c>
      <c r="C16" s="12" cm="1">
        <f t="array" ref="C16:C27">IFERROR(EDATE($C$9,_xlfn.SEQUENCE($C$8)),"")</f>
        <v>44593</v>
      </c>
      <c r="D16" s="26">
        <f>$C$6</f>
        <v>240000</v>
      </c>
      <c r="E16" s="26" cm="1">
        <f t="array" ref="E16:E27">IFERROR(IF(_xlfn.ANCHORARRAY($B16)&gt;0,$C$11,"NA"),"")</f>
        <v>20855.035980262081</v>
      </c>
      <c r="F16" s="26" cm="1">
        <f t="array" ref="F16:F27">PPMT($C$5/12,_xlfn.ANCHORARRAY($B$16),$C$8,-$C$6)</f>
        <v>19295.035980262081</v>
      </c>
      <c r="G16" s="26" cm="1">
        <f t="array" ref="G16:G27">IPMT($C$5/12,_xlfn.ANCHORARRAY($B$16),$C$8,-$C$6)</f>
        <v>1560</v>
      </c>
      <c r="H16" s="26" cm="1">
        <f t="array" ref="H16:H27">_xlfn.SCAN($C$6,_xlfn.ANCHORARRAY( $F$16), _xlfn.LAMBDA(_xlpm.acc,_xlpm.payment, _xlpm.acc - _xlpm.payment))</f>
        <v>220704.9640197379</v>
      </c>
    </row>
    <row r="17" spans="2:8" x14ac:dyDescent="0.25">
      <c r="B17" s="13">
        <v>2</v>
      </c>
      <c r="C17" s="12">
        <v>44621</v>
      </c>
      <c r="D17" s="26" cm="1">
        <f t="array" ref="D17:D27">_xlfn.DROP(_xlfn.SCAN(C6,_xlfn.ANCHORARRAY( F16), _xlfn.LAMBDA(_xlpm.acc,_xlpm.payment, _xlpm.acc - _xlpm.payment)),-1)</f>
        <v>220704.9640197379</v>
      </c>
      <c r="E17" s="26">
        <v>20855.035980262081</v>
      </c>
      <c r="F17" s="26">
        <v>19420.453714133786</v>
      </c>
      <c r="G17" s="26">
        <v>1434.5822661282966</v>
      </c>
      <c r="H17" s="26">
        <v>201284.51030560411</v>
      </c>
    </row>
    <row r="18" spans="2:8" x14ac:dyDescent="0.25">
      <c r="B18" s="13">
        <v>3</v>
      </c>
      <c r="C18" s="12">
        <v>44652</v>
      </c>
      <c r="D18" s="26">
        <v>201284.51030560411</v>
      </c>
      <c r="E18" s="26">
        <v>20855.035980262081</v>
      </c>
      <c r="F18" s="26">
        <v>19546.686663275654</v>
      </c>
      <c r="G18" s="26">
        <v>1308.3493169864269</v>
      </c>
      <c r="H18" s="26">
        <v>181737.82364232847</v>
      </c>
    </row>
    <row r="19" spans="2:8" x14ac:dyDescent="0.25">
      <c r="B19" s="13">
        <v>4</v>
      </c>
      <c r="C19" s="12">
        <v>44682</v>
      </c>
      <c r="D19" s="26">
        <v>181737.82364232847</v>
      </c>
      <c r="E19" s="26">
        <v>20855.035980262081</v>
      </c>
      <c r="F19" s="26">
        <v>19673.740126586945</v>
      </c>
      <c r="G19" s="26">
        <v>1181.2958536751353</v>
      </c>
      <c r="H19" s="26">
        <v>162064.08351574151</v>
      </c>
    </row>
    <row r="20" spans="2:8" x14ac:dyDescent="0.25">
      <c r="B20" s="13">
        <v>5</v>
      </c>
      <c r="C20" s="12">
        <v>44713</v>
      </c>
      <c r="D20" s="26">
        <v>162064.08351574151</v>
      </c>
      <c r="E20" s="26">
        <v>20855.035980262081</v>
      </c>
      <c r="F20" s="26">
        <v>19801.619437409761</v>
      </c>
      <c r="G20" s="26">
        <v>1053.4165428523199</v>
      </c>
      <c r="H20" s="26">
        <v>142262.46407833174</v>
      </c>
    </row>
    <row r="21" spans="2:8" x14ac:dyDescent="0.25">
      <c r="B21" s="13">
        <v>6</v>
      </c>
      <c r="C21" s="12">
        <v>44743</v>
      </c>
      <c r="D21" s="26">
        <v>142262.46407833174</v>
      </c>
      <c r="E21" s="26">
        <v>20855.035980262081</v>
      </c>
      <c r="F21" s="26">
        <v>19930.329963752924</v>
      </c>
      <c r="G21" s="26">
        <v>924.70601650915671</v>
      </c>
      <c r="H21" s="26">
        <v>122332.13411457882</v>
      </c>
    </row>
    <row r="22" spans="2:8" x14ac:dyDescent="0.25">
      <c r="B22" s="13">
        <v>7</v>
      </c>
      <c r="C22" s="12">
        <v>44774</v>
      </c>
      <c r="D22" s="26">
        <v>122332.13411457882</v>
      </c>
      <c r="E22" s="26">
        <v>20855.035980262081</v>
      </c>
      <c r="F22" s="26">
        <v>20059.877108517318</v>
      </c>
      <c r="G22" s="26">
        <v>795.15887174476256</v>
      </c>
      <c r="H22" s="26">
        <v>102272.2570060615</v>
      </c>
    </row>
    <row r="23" spans="2:8" x14ac:dyDescent="0.25">
      <c r="B23" s="13">
        <v>8</v>
      </c>
      <c r="C23" s="12">
        <v>44805</v>
      </c>
      <c r="D23" s="26">
        <v>102272.2570060615</v>
      </c>
      <c r="E23" s="26">
        <v>20855.035980262081</v>
      </c>
      <c r="F23" s="26">
        <v>20190.26630972268</v>
      </c>
      <c r="G23" s="26">
        <v>664.76967053940018</v>
      </c>
      <c r="H23" s="26">
        <v>82081.99069633882</v>
      </c>
    </row>
    <row r="24" spans="2:8" x14ac:dyDescent="0.25">
      <c r="B24" s="13">
        <v>9</v>
      </c>
      <c r="C24" s="12">
        <v>44835</v>
      </c>
      <c r="D24" s="26">
        <v>82081.99069633882</v>
      </c>
      <c r="E24" s="26">
        <v>20855.035980262081</v>
      </c>
      <c r="F24" s="26">
        <v>20321.503040735879</v>
      </c>
      <c r="G24" s="26">
        <v>533.53293952620254</v>
      </c>
      <c r="H24" s="26">
        <v>61760.487655602941</v>
      </c>
    </row>
    <row r="25" spans="2:8" x14ac:dyDescent="0.25">
      <c r="B25" s="13">
        <v>10</v>
      </c>
      <c r="C25" s="12">
        <v>44866</v>
      </c>
      <c r="D25" s="26">
        <v>61760.487655602941</v>
      </c>
      <c r="E25" s="26">
        <v>20855.035980262081</v>
      </c>
      <c r="F25" s="26">
        <v>20453.592810500661</v>
      </c>
      <c r="G25" s="26">
        <v>401.44316976141943</v>
      </c>
      <c r="H25" s="26">
        <v>41306.894845102281</v>
      </c>
    </row>
    <row r="26" spans="2:8" x14ac:dyDescent="0.25">
      <c r="B26" s="13">
        <v>11</v>
      </c>
      <c r="C26" s="12">
        <v>44896</v>
      </c>
      <c r="D26" s="26">
        <v>41306.894845102281</v>
      </c>
      <c r="E26" s="26">
        <v>20855.035980262081</v>
      </c>
      <c r="F26" s="26">
        <v>20586.541163768914</v>
      </c>
      <c r="G26" s="26">
        <v>268.4948164931651</v>
      </c>
      <c r="H26" s="26">
        <v>20720.353681333367</v>
      </c>
    </row>
    <row r="27" spans="2:8" x14ac:dyDescent="0.25">
      <c r="B27" s="13">
        <v>12</v>
      </c>
      <c r="C27" s="12">
        <v>44927</v>
      </c>
      <c r="D27" s="26">
        <v>20720.353681333367</v>
      </c>
      <c r="E27" s="26">
        <v>20855.035980262081</v>
      </c>
      <c r="F27" s="26">
        <v>20720.353681333414</v>
      </c>
      <c r="G27" s="26">
        <v>134.68229892866719</v>
      </c>
      <c r="H27" s="26">
        <v>-4.7293724492192268E-11</v>
      </c>
    </row>
  </sheetData>
  <sheetProtection selectLockedCells="1"/>
  <protectedRanges>
    <protectedRange sqref="C5:C7" name="EMI ENTRY"/>
    <protectedRange sqref="C9" name="Range2"/>
  </protectedRanges>
  <mergeCells count="3">
    <mergeCell ref="B2:H2"/>
    <mergeCell ref="B4:C4"/>
    <mergeCell ref="B10:C10"/>
  </mergeCells>
  <conditionalFormatting sqref="B16:H1048576">
    <cfRule type="notContainsBlanks" dxfId="0" priority="2">
      <formula>LEN(TRIM(B16))&gt;0</formula>
    </cfRule>
  </conditionalFormatting>
  <dataValidations count="7">
    <dataValidation allowBlank="1" showInputMessage="1" showErrorMessage="1" prompt="Ending Balance is automatically updated in this column under this heading" sqref="H15" xr:uid="{1315B84C-A4D9-4D9E-8B5D-0C0E1868DEAE}"/>
    <dataValidation allowBlank="1" showInputMessage="1" showErrorMessage="1" prompt="Interest amount is automatically updated in this column under this heading" sqref="G15" xr:uid="{1770D156-8B05-47EC-9DA8-8ED5F3E25B77}"/>
    <dataValidation allowBlank="1" showInputMessage="1" showErrorMessage="1" prompt="Principal amount is automatically updated in this column under this heading" sqref="F15" xr:uid="{0A40C1E4-279B-467F-BF68-0F5BB990769D}"/>
    <dataValidation allowBlank="1" showInputMessage="1" showErrorMessage="1" prompt="Payment amount is automatically calculated in this column under this heading" sqref="E15" xr:uid="{FE6A346E-B26A-402D-A73C-790B79761D32}"/>
    <dataValidation allowBlank="1" showInputMessage="1" showErrorMessage="1" prompt="Beginning Balance is automatically calculated in this column under this heading" sqref="D15" xr:uid="{305B4FFE-A3AF-4750-AD42-25CE829BD9B7}"/>
    <dataValidation allowBlank="1" showInputMessage="1" showErrorMessage="1" prompt="Payment Date is automatically updated in this column under this heading" sqref="C15" xr:uid="{6D8E4473-FCE8-4BC8-A463-4D2149DF0B65}"/>
    <dataValidation allowBlank="1" showInputMessage="1" showErrorMessage="1" prompt="Payment Number is automatically updated in this column under this heading" sqref="B15" xr:uid="{2ABF7BEE-D7A6-4477-9EAA-C547552C5388}"/>
  </dataValidations>
  <pageMargins left="0.7" right="0.7" top="0.75" bottom="0.75" header="0.3" footer="0.3"/>
  <pageSetup fitToHeight="0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55F594-4A95-47D2-8A31-F9238D8A0D27}">
  <dimension ref="B4:B5"/>
  <sheetViews>
    <sheetView zoomScale="145" zoomScaleNormal="145" workbookViewId="0">
      <selection activeCell="B7" sqref="B7"/>
    </sheetView>
  </sheetViews>
  <sheetFormatPr defaultRowHeight="15" x14ac:dyDescent="0.25"/>
  <cols>
    <col min="2" max="2" width="88.140625" customWidth="1"/>
  </cols>
  <sheetData>
    <row r="4" spans="2:2" x14ac:dyDescent="0.25">
      <c r="B4" s="29" t="s">
        <v>20</v>
      </c>
    </row>
    <row r="5" spans="2:2" s="27" customFormat="1" ht="210" x14ac:dyDescent="0.25">
      <c r="B5" s="28" t="s">
        <v>17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AFEJSONBlob xmlns="http://schemas.advancedformulaenvironment.officeapps.live.com/afejsonblob/1.0">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IgB9AF0ALAAiAHAAcgBvAGoAZQBjAHQATgBhAG0AZQBzACIAOgBbAF0ALAAiAGwAbwBjAGEAbABlACIAOgB7ACIAbABpAHMAdABTAGUAcABhAHIAYQB0AG8AcgAiADoAIgAsACIALAAiAHIAbwB3AFMAZQBwAGEAcgBhAHQAbwByACIAOgAiADsAIgAsACIAYwBvAGwAdQBtAG4AUwBlAHAAYQByAGEAdABvAHIAIgA6ACIALAAiACwAIgB0AGgAbwB1AHMAYQBuAGQAcwBTAGUAcABhAHIAYQB0AG8AcgAiADoAIgAsACIALAAiAHQAaABvAHUAcwBhAG4AZABzAFAAbwBzAGkAdABpAG8AbgBzACIAOgBbADMAXQAsACIAZABlAGMAaQBtAGEAbABTAGUAcABhAHIAYQB0AG8AcgAiADoAIgAuACIALAAiAGQAYQB0AGUATwByAGQAZQByACIAOgAiAE0ARABZACIALAAiAGMAdQByAHIAZQBuAGMAeQBTAHkAbQBiAG8AbAAiADoAIgAkACIALAAiAGkAcwBDAHUAcgByAGUAbgBjAHkAUwB5AG0AYgBvAGwATABlAGEAZAAiADoAdAByAHUAZQAsACIAaQBzAEMAdQByAHIAZQBuAGMAeQBTAGUAcABCAHkAUwBwAGEAYwBlACIAOgBmAGEAbABzAGUALAAiAHIAbwB3AEwAZQB0AHQAZQByACIAOgAiAFIAIgAsACIAYwBvAGwAdQBtAG4ATABlAHQAdABlAHIAIgA6ACIAQwAiACwAIgByAGMATABlAGYAdABCAHIAYQBjAGsAZQB0ACIAOgAiAFsAIgAsACIAcgBjAFIAaQBnAGgAdABCAHIAYQBjAGsAZQB0ACIAOgAiAF0AIgAsACIAcwB0AGEAdABlAG0AZQBuAHQAUwBlAHAAYQByAGEAdABvAHIAIgA6ACIAOwAiACwAIgBsAG8AYwBhAGwAZQBOAGEAbQBlACIAOgAiAGUAbgAtAHUAcwAiAH0AfQA=</AFEJSONBlob>
</file>

<file path=customXml/itemProps1.xml><?xml version="1.0" encoding="utf-8"?>
<ds:datastoreItem xmlns:ds="http://schemas.openxmlformats.org/officeDocument/2006/customXml" ds:itemID="{6DA9D8C1-E10A-4DED-888A-14FC99795566}">
  <ds:schemaRefs>
    <ds:schemaRef ds:uri="http://schemas.advancedformulaenvironment.officeapps.live.com/afejsonblob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EMI Estimator(New)</vt:lpstr>
      <vt:lpstr>EMI Estimator(Old)</vt:lpstr>
      <vt:lpstr>UDF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Ashwin P Talapalli / Distribution / Ahmedabad</dc:creator>
  <cp:keywords/>
  <dc:description/>
  <cp:lastModifiedBy>Ashwin Talapalli</cp:lastModifiedBy>
  <cp:revision/>
  <dcterms:created xsi:type="dcterms:W3CDTF">2023-04-03T04:54:05Z</dcterms:created>
  <dcterms:modified xsi:type="dcterms:W3CDTF">2025-04-18T06:42:20Z</dcterms:modified>
  <cp:category/>
  <cp:contentStatus/>
</cp:coreProperties>
</file>