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DieseArbeitsmappe" hidePivotFieldList="1"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3040" windowHeight="8040" tabRatio="833"/>
  </bookViews>
  <sheets>
    <sheet name="Anwendungshinweise" sheetId="13" r:id="rId1"/>
    <sheet name="Deckblatt" sheetId="15" r:id="rId2"/>
    <sheet name="Bewertungsmatrix" sheetId="14" r:id="rId3"/>
    <sheet name="Bewertung Geschäftsprozesse" sheetId="1" r:id="rId4"/>
    <sheet name="Bewertung_Diagramm" sheetId="16" r:id="rId5"/>
    <sheet name="Ressourcenabhängigkeiten" sheetId="2" r:id="rId6"/>
    <sheet name="Personal_Abhängigkeiten" sheetId="11" r:id="rId7"/>
    <sheet name="Arbeitsplatz_Abhängigkeiten" sheetId="17" r:id="rId8"/>
    <sheet name="Diagramm_AP-Bedarf" sheetId="19" r:id="rId9"/>
    <sheet name="Datenbank (nur für Befugte)" sheetId="4" r:id="rId10"/>
  </sheets>
  <externalReferences>
    <externalReference r:id="rId11"/>
  </externalReferences>
  <definedNames>
    <definedName name="_xlnm._FilterDatabase" localSheetId="7" hidden="1">Arbeitsplatz_Abhängigkeiten!#REF!</definedName>
    <definedName name="_xlnm._FilterDatabase" localSheetId="3" hidden="1">'Bewertung Geschäftsprozesse'!$B$4:$I$4</definedName>
    <definedName name="_xlnm._FilterDatabase" localSheetId="6" hidden="1">Personal_Abhängigkeiten!#REF!</definedName>
    <definedName name="_xlnm._FilterDatabase" localSheetId="5" hidden="1">Ressourcenabhängigkeiten!$C$4:$J$4</definedName>
    <definedName name="Print_Titles" localSheetId="3">'Bewertung Geschäftsprozesse'!$2:$4</definedName>
    <definedName name="Ress_1">Tabelle5[Informationstechnik]</definedName>
    <definedName name="Ress_2">Tabelle7[Dienstleistungen]</definedName>
    <definedName name="Ress_3">Tabelle9[Informationen]</definedName>
    <definedName name="Ress_4">Tabelle11[Infrastruktur]</definedName>
    <definedName name="Ress_5">Tabelle12[Maschinen/Geräte/Anlagen]</definedName>
    <definedName name="Ress_6">Tabelle13[Betriebsmittel]</definedName>
    <definedName name="Ress_7">Tabelle16[-]</definedName>
    <definedName name="Ress_8">#REF!</definedName>
    <definedName name="Ress_9">Tabelle1411[Ressourcencluster]</definedName>
    <definedName name="Ressourcenkategorien">Deckblatt!$B$34:$B$43</definedName>
    <definedName name="RPO">Deckblatt!$B$34:$B$43</definedName>
    <definedName name="Schadenskategorien">Deckblatt!$B$27:$B$32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7" i="2" l="1"/>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6" i="2"/>
  <c r="AE5"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6" i="2"/>
  <c r="AD5" i="2"/>
  <c r="R10" i="4" l="1"/>
  <c r="R11" i="4"/>
  <c r="R9" i="4"/>
  <c r="R4" i="4"/>
  <c r="R5" i="4"/>
  <c r="R6" i="4"/>
  <c r="R7" i="4"/>
  <c r="R8" i="4"/>
  <c r="AC30" i="2" l="1"/>
  <c r="AC31" i="2"/>
  <c r="AC32" i="2"/>
  <c r="B39" i="14" l="1"/>
  <c r="B33" i="14"/>
  <c r="R3" i="4" l="1"/>
  <c r="AC22" i="2" l="1"/>
  <c r="AC17" i="2"/>
  <c r="AC18" i="2"/>
  <c r="AC19" i="2"/>
  <c r="AC20" i="2"/>
  <c r="AC16" i="2"/>
  <c r="AC24" i="2"/>
  <c r="AC15" i="2"/>
  <c r="AC26" i="2"/>
  <c r="AC23" i="2"/>
  <c r="AC33" i="2"/>
  <c r="AC14" i="2"/>
  <c r="AC13" i="2"/>
  <c r="AC27" i="2"/>
  <c r="AC21" i="2"/>
  <c r="AC25" i="2"/>
  <c r="AC28" i="2"/>
  <c r="AC29" i="2"/>
  <c r="A27" i="16"/>
  <c r="A26" i="16"/>
  <c r="A25" i="16"/>
  <c r="A24" i="16"/>
  <c r="A23" i="16"/>
  <c r="A22" i="16"/>
  <c r="A21" i="16"/>
  <c r="A20" i="16"/>
  <c r="A19" i="16"/>
  <c r="A18" i="16"/>
  <c r="BG19" i="1"/>
  <c r="D44" i="14"/>
  <c r="D43" i="14"/>
  <c r="D42" i="14"/>
  <c r="D41" i="14"/>
  <c r="D40" i="14"/>
  <c r="D39" i="14"/>
  <c r="D38" i="14"/>
  <c r="D37" i="14"/>
  <c r="D36" i="14"/>
  <c r="D35" i="14"/>
  <c r="D34" i="14"/>
  <c r="D33" i="14"/>
  <c r="B27" i="14"/>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G20" i="1"/>
  <c r="BG21" i="1"/>
  <c r="BG22" i="1"/>
  <c r="BG23" i="1"/>
  <c r="BG24" i="1"/>
  <c r="BG25" i="1"/>
  <c r="BG26" i="1"/>
  <c r="BG27" i="1"/>
  <c r="BG28" i="1"/>
  <c r="BG29" i="1"/>
  <c r="BG30" i="1"/>
  <c r="BG31" i="1"/>
  <c r="BG32" i="1"/>
  <c r="BG33" i="1"/>
  <c r="BG3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F5" i="1"/>
  <c r="BF6" i="1"/>
  <c r="BF7" i="1"/>
  <c r="BF8" i="1"/>
  <c r="BF9" i="1"/>
  <c r="BF10" i="1"/>
  <c r="BF11" i="1"/>
  <c r="BF12" i="1"/>
  <c r="BF13" i="1"/>
  <c r="BF14" i="1"/>
  <c r="BF15" i="1"/>
  <c r="BF16" i="1"/>
  <c r="BF17" i="1"/>
  <c r="BF18" i="1"/>
  <c r="BF19" i="1"/>
  <c r="BF20" i="1"/>
  <c r="BF21" i="1"/>
  <c r="BF22" i="1"/>
  <c r="BF23" i="1"/>
  <c r="BF24" i="1"/>
  <c r="BF25" i="1"/>
  <c r="BF26" i="1"/>
  <c r="BF27" i="1"/>
  <c r="BF28" i="1"/>
  <c r="BF29" i="1"/>
  <c r="BF30" i="1"/>
  <c r="BF31" i="1"/>
  <c r="BF32" i="1"/>
  <c r="BF33" i="1"/>
  <c r="BF34" i="1"/>
  <c r="BI29" i="1" l="1"/>
  <c r="BH29" i="1"/>
  <c r="BI28" i="1"/>
  <c r="BH28" i="1"/>
  <c r="BI20" i="1"/>
  <c r="BH20" i="1"/>
  <c r="BH27" i="1"/>
  <c r="BI27" i="1"/>
  <c r="BI21" i="1"/>
  <c r="BH21" i="1"/>
  <c r="BH34" i="1"/>
  <c r="BI34" i="1"/>
  <c r="BH26" i="1"/>
  <c r="BI26" i="1"/>
  <c r="BH33" i="1"/>
  <c r="BI33" i="1"/>
  <c r="BH25" i="1"/>
  <c r="BI25" i="1"/>
  <c r="BH32" i="1"/>
  <c r="BI32" i="1"/>
  <c r="BH24" i="1"/>
  <c r="BI24" i="1"/>
  <c r="BH19" i="1"/>
  <c r="BI19" i="1"/>
  <c r="BH31" i="1"/>
  <c r="BI31" i="1"/>
  <c r="BH23" i="1"/>
  <c r="BI23" i="1"/>
  <c r="BI30" i="1"/>
  <c r="BH30" i="1"/>
  <c r="BI22" i="1"/>
  <c r="BH22" i="1"/>
  <c r="BG11" i="1"/>
  <c r="BG12" i="1"/>
  <c r="BG16" i="1"/>
  <c r="BG8" i="1"/>
  <c r="BG15" i="1"/>
  <c r="BG7" i="1"/>
  <c r="BG14" i="1"/>
  <c r="BG6" i="1"/>
  <c r="BG5" i="1"/>
  <c r="BG17" i="1"/>
  <c r="BG9" i="1"/>
  <c r="BG18" i="1"/>
  <c r="BG10" i="1"/>
  <c r="BG13" i="1"/>
  <c r="AT15" i="1"/>
  <c r="AT18" i="1"/>
  <c r="AT19" i="1"/>
  <c r="AT20" i="1"/>
  <c r="AT21" i="1"/>
  <c r="AT22" i="1"/>
  <c r="AT23" i="1"/>
  <c r="AT24" i="1"/>
  <c r="AT25" i="1"/>
  <c r="AT26" i="1"/>
  <c r="AT27" i="1"/>
  <c r="AT28" i="1"/>
  <c r="AT29" i="1"/>
  <c r="AT30" i="1"/>
  <c r="AT31" i="1"/>
  <c r="AT32" i="1"/>
  <c r="AT33" i="1"/>
  <c r="AT34" i="1"/>
  <c r="BK28" i="1" l="1"/>
  <c r="BK27" i="1"/>
  <c r="BK33" i="1"/>
  <c r="BK19" i="1"/>
  <c r="BK31" i="1"/>
  <c r="BK25" i="1"/>
  <c r="BK24" i="1"/>
  <c r="BK26" i="1"/>
  <c r="BK23" i="1"/>
  <c r="BK22" i="1"/>
  <c r="BK30" i="1"/>
  <c r="BK20" i="1"/>
  <c r="BK32" i="1"/>
  <c r="BK34" i="1"/>
  <c r="BK21" i="1"/>
  <c r="BK29" i="1"/>
  <c r="BI6" i="1"/>
  <c r="BH6" i="1"/>
  <c r="BI14" i="1"/>
  <c r="BH14" i="1"/>
  <c r="BI13" i="1"/>
  <c r="BH13" i="1"/>
  <c r="BH7" i="1"/>
  <c r="BI7" i="1"/>
  <c r="BH10" i="1"/>
  <c r="BI10" i="1"/>
  <c r="BH15" i="1"/>
  <c r="BI15" i="1"/>
  <c r="BH18" i="1"/>
  <c r="BI18" i="1"/>
  <c r="BH8" i="1"/>
  <c r="BI8" i="1"/>
  <c r="BH9" i="1"/>
  <c r="BI9" i="1"/>
  <c r="BH16" i="1"/>
  <c r="BI16" i="1"/>
  <c r="BI17" i="1"/>
  <c r="BH17" i="1"/>
  <c r="BI12" i="1"/>
  <c r="BH12" i="1"/>
  <c r="BH11" i="1"/>
  <c r="BI11" i="1"/>
  <c r="BH5" i="1"/>
  <c r="BI5" i="1"/>
  <c r="F45" i="17"/>
  <c r="E45" i="17"/>
  <c r="D45" i="17"/>
  <c r="F44" i="17"/>
  <c r="F43" i="17"/>
  <c r="F42" i="17"/>
  <c r="F41" i="17"/>
  <c r="F40" i="17"/>
  <c r="F39" i="17"/>
  <c r="F38" i="17"/>
  <c r="F37" i="17"/>
  <c r="F36" i="17"/>
  <c r="E44" i="17"/>
  <c r="E43" i="17"/>
  <c r="E42" i="17"/>
  <c r="E41" i="17"/>
  <c r="E40" i="17"/>
  <c r="E39" i="17"/>
  <c r="E38" i="17"/>
  <c r="E37" i="17"/>
  <c r="E36" i="17"/>
  <c r="D44" i="17"/>
  <c r="D43" i="17"/>
  <c r="D42" i="17"/>
  <c r="D41" i="17"/>
  <c r="D40" i="17"/>
  <c r="D39" i="17"/>
  <c r="D38" i="17"/>
  <c r="D37" i="17"/>
  <c r="D36" i="17"/>
  <c r="G43" i="17" l="1"/>
  <c r="G41" i="17"/>
  <c r="G44" i="17"/>
  <c r="G36" i="17"/>
  <c r="BK6" i="1"/>
  <c r="BK17" i="1"/>
  <c r="BK13" i="1"/>
  <c r="BK12" i="1"/>
  <c r="BK14" i="1"/>
  <c r="BK11" i="1"/>
  <c r="BK9" i="1"/>
  <c r="BK10" i="1"/>
  <c r="BK8" i="1"/>
  <c r="BK7" i="1"/>
  <c r="BK18" i="1"/>
  <c r="BK5" i="1"/>
  <c r="BK16" i="1"/>
  <c r="BK15" i="1"/>
  <c r="G37" i="17"/>
  <c r="G40" i="17"/>
  <c r="G45" i="17"/>
  <c r="G42" i="17"/>
  <c r="G39" i="17"/>
  <c r="G38" i="17"/>
  <c r="B13" i="4"/>
  <c r="B12" i="4"/>
  <c r="B11" i="4"/>
  <c r="B10" i="4"/>
  <c r="B9" i="4"/>
  <c r="C9" i="4" s="1"/>
  <c r="B8" i="4"/>
  <c r="B7" i="4"/>
  <c r="B6" i="4"/>
  <c r="B5" i="4"/>
  <c r="B4" i="4"/>
  <c r="Z3" i="1"/>
  <c r="Y3" i="1"/>
  <c r="X3" i="1"/>
  <c r="W3" i="1"/>
  <c r="V3" i="1"/>
  <c r="D32" i="14"/>
  <c r="D31" i="14"/>
  <c r="D30" i="14"/>
  <c r="D29" i="14"/>
  <c r="D28" i="14"/>
  <c r="D27" i="14"/>
  <c r="D26" i="14"/>
  <c r="D25" i="14"/>
  <c r="D24" i="14"/>
  <c r="D23" i="14"/>
  <c r="D22" i="14"/>
  <c r="D21" i="14"/>
  <c r="B21" i="14"/>
  <c r="D20" i="14"/>
  <c r="D19" i="14"/>
  <c r="D18" i="14"/>
  <c r="D17" i="14"/>
  <c r="D16" i="14"/>
  <c r="D15" i="14"/>
  <c r="B15" i="14"/>
  <c r="D14" i="14"/>
  <c r="D13" i="14"/>
  <c r="D12" i="14"/>
  <c r="D11" i="14"/>
  <c r="D10" i="14"/>
  <c r="D9" i="14"/>
  <c r="B9" i="14"/>
  <c r="AC6" i="2" l="1"/>
  <c r="AC7" i="2"/>
  <c r="AC5" i="2"/>
  <c r="AC8" i="2"/>
  <c r="AC12" i="2"/>
  <c r="AC9" i="2"/>
  <c r="AC11" i="2"/>
  <c r="AC10" i="2"/>
  <c r="C4" i="4"/>
  <c r="N3" i="17"/>
  <c r="C36" i="17"/>
  <c r="D3" i="17"/>
  <c r="C6" i="4"/>
  <c r="C38" i="17"/>
  <c r="P3" i="17"/>
  <c r="F3" i="17"/>
  <c r="C8" i="4"/>
  <c r="C40" i="17"/>
  <c r="R3" i="17"/>
  <c r="H3" i="17"/>
  <c r="C10" i="4"/>
  <c r="J3" i="17"/>
  <c r="C42" i="17"/>
  <c r="T3" i="17"/>
  <c r="C12" i="4"/>
  <c r="L3" i="17"/>
  <c r="C44" i="17"/>
  <c r="V3" i="17"/>
  <c r="B30" i="17"/>
  <c r="B28" i="17"/>
  <c r="B26" i="17"/>
  <c r="B24" i="17"/>
  <c r="B22" i="17"/>
  <c r="B20" i="17"/>
  <c r="B18" i="17"/>
  <c r="B16" i="17"/>
  <c r="B14" i="17"/>
  <c r="B12" i="17"/>
  <c r="B10" i="17"/>
  <c r="B8" i="17"/>
  <c r="B29" i="17"/>
  <c r="B27" i="17"/>
  <c r="B25" i="17"/>
  <c r="B23" i="17"/>
  <c r="B21" i="17"/>
  <c r="B19" i="17"/>
  <c r="B17" i="17"/>
  <c r="B15" i="17"/>
  <c r="B13" i="17"/>
  <c r="B11" i="17"/>
  <c r="B9" i="17"/>
  <c r="C5" i="4"/>
  <c r="C37" i="17"/>
  <c r="E3" i="17"/>
  <c r="O3" i="17"/>
  <c r="C7" i="4"/>
  <c r="G3" i="17"/>
  <c r="C39" i="17"/>
  <c r="Q3" i="17"/>
  <c r="C11" i="4"/>
  <c r="C43" i="17"/>
  <c r="U3" i="17"/>
  <c r="K3" i="17"/>
  <c r="C13" i="4"/>
  <c r="C45" i="17"/>
  <c r="W3" i="17"/>
  <c r="M3" i="17"/>
  <c r="C41" i="17"/>
  <c r="S3" i="17"/>
  <c r="I3" i="17"/>
  <c r="BC20" i="1"/>
  <c r="AO20" i="1" s="1"/>
  <c r="BC21" i="1"/>
  <c r="AO21" i="1" s="1"/>
  <c r="BC22" i="1"/>
  <c r="AO22" i="1" s="1"/>
  <c r="BC23" i="1"/>
  <c r="AO23" i="1" s="1"/>
  <c r="BC24" i="1"/>
  <c r="AO24" i="1" s="1"/>
  <c r="BC25" i="1"/>
  <c r="AO25" i="1" s="1"/>
  <c r="BC26" i="1"/>
  <c r="AO26" i="1" s="1"/>
  <c r="BC27" i="1"/>
  <c r="AO27" i="1" s="1"/>
  <c r="BC28" i="1"/>
  <c r="AO28" i="1" s="1"/>
  <c r="BC29" i="1"/>
  <c r="AO29" i="1" s="1"/>
  <c r="BC30" i="1"/>
  <c r="AO30" i="1" s="1"/>
  <c r="BC31" i="1"/>
  <c r="AO31" i="1" s="1"/>
  <c r="BC32" i="1"/>
  <c r="AO32" i="1" s="1"/>
  <c r="BC33" i="1"/>
  <c r="AO33" i="1" s="1"/>
  <c r="BC34" i="1"/>
  <c r="AO34" i="1" s="1"/>
  <c r="AU15" i="1"/>
  <c r="T15" i="1" s="1"/>
  <c r="AU18" i="1"/>
  <c r="T18" i="1" s="1"/>
  <c r="AU19" i="1"/>
  <c r="T19" i="1" s="1"/>
  <c r="AU20" i="1"/>
  <c r="T20" i="1" s="1"/>
  <c r="AU21" i="1"/>
  <c r="T21" i="1" s="1"/>
  <c r="AU22" i="1"/>
  <c r="T22" i="1" s="1"/>
  <c r="AU23" i="1"/>
  <c r="T23" i="1" s="1"/>
  <c r="AU24" i="1"/>
  <c r="T24" i="1" s="1"/>
  <c r="AU25" i="1"/>
  <c r="T25" i="1" s="1"/>
  <c r="AU26" i="1"/>
  <c r="T26" i="1" s="1"/>
  <c r="AU27" i="1"/>
  <c r="T27" i="1" s="1"/>
  <c r="AU28" i="1"/>
  <c r="T28" i="1" s="1"/>
  <c r="AU29" i="1"/>
  <c r="T29" i="1" s="1"/>
  <c r="AU30" i="1"/>
  <c r="T30" i="1" s="1"/>
  <c r="AU31" i="1"/>
  <c r="T31" i="1" s="1"/>
  <c r="AU32" i="1"/>
  <c r="T32" i="1" s="1"/>
  <c r="AU33" i="1"/>
  <c r="T33" i="1" s="1"/>
  <c r="AU34" i="1"/>
  <c r="T34" i="1" s="1"/>
  <c r="AS20" i="1"/>
  <c r="AN20" i="1" s="1"/>
  <c r="AS21" i="1"/>
  <c r="AN21" i="1" s="1"/>
  <c r="AS22" i="1"/>
  <c r="AN22" i="1" s="1"/>
  <c r="AS23" i="1"/>
  <c r="AN23" i="1" s="1"/>
  <c r="AS24" i="1"/>
  <c r="AN24" i="1" s="1"/>
  <c r="AS25" i="1"/>
  <c r="AN25" i="1" s="1"/>
  <c r="AS26" i="1"/>
  <c r="AN26" i="1" s="1"/>
  <c r="AS27" i="1"/>
  <c r="AN27" i="1" s="1"/>
  <c r="AS28" i="1"/>
  <c r="AN28" i="1" s="1"/>
  <c r="AS29" i="1"/>
  <c r="AN29" i="1" s="1"/>
  <c r="AS30" i="1"/>
  <c r="AN30" i="1" s="1"/>
  <c r="AS31" i="1"/>
  <c r="AN31" i="1" s="1"/>
  <c r="AS32" i="1"/>
  <c r="AN32" i="1" s="1"/>
  <c r="AS33" i="1"/>
  <c r="AN33" i="1" s="1"/>
  <c r="AS34" i="1"/>
  <c r="AN34" i="1" s="1"/>
  <c r="BB20" i="1" a="1"/>
  <c r="BB20" i="1" s="1"/>
  <c r="AM20" i="1" s="1"/>
  <c r="BB21" i="1" a="1"/>
  <c r="BB21" i="1" s="1"/>
  <c r="AM21" i="1" s="1"/>
  <c r="BB22" i="1" a="1"/>
  <c r="BB22" i="1" s="1"/>
  <c r="AM22" i="1" s="1"/>
  <c r="BB23" i="1" a="1"/>
  <c r="BB23" i="1" s="1"/>
  <c r="AM23" i="1" s="1"/>
  <c r="BB24" i="1" a="1"/>
  <c r="BB24" i="1" s="1"/>
  <c r="AM24" i="1" s="1"/>
  <c r="BB25" i="1" a="1"/>
  <c r="BB25" i="1" s="1"/>
  <c r="AM25" i="1" s="1"/>
  <c r="BB26" i="1" a="1"/>
  <c r="BB26" i="1" s="1"/>
  <c r="AM26" i="1" s="1"/>
  <c r="BB27" i="1" a="1"/>
  <c r="BB27" i="1" s="1"/>
  <c r="AM27" i="1" s="1"/>
  <c r="BB28" i="1" a="1"/>
  <c r="BB28" i="1" s="1"/>
  <c r="AM28" i="1" s="1"/>
  <c r="BB29" i="1" a="1"/>
  <c r="BB29" i="1" s="1"/>
  <c r="AM29" i="1" s="1"/>
  <c r="BB30" i="1" a="1"/>
  <c r="BB30" i="1" s="1"/>
  <c r="AM30" i="1" s="1"/>
  <c r="BB31" i="1" a="1"/>
  <c r="BB31" i="1" s="1"/>
  <c r="AM31" i="1" s="1"/>
  <c r="BB32" i="1" a="1"/>
  <c r="BB32" i="1" s="1"/>
  <c r="AM32" i="1" s="1"/>
  <c r="BB33" i="1" a="1"/>
  <c r="BB33" i="1" s="1"/>
  <c r="AM33" i="1" s="1"/>
  <c r="BB34" i="1" a="1"/>
  <c r="BB34" i="1" s="1"/>
  <c r="AM34" i="1" s="1"/>
  <c r="BA19" i="1" a="1"/>
  <c r="BA19" i="1" s="1"/>
  <c r="BA20" i="1" a="1"/>
  <c r="BA20" i="1" s="1"/>
  <c r="BA21" i="1" a="1"/>
  <c r="BA21" i="1" s="1"/>
  <c r="BA22" i="1" a="1"/>
  <c r="BA22" i="1" s="1"/>
  <c r="BA23" i="1" a="1"/>
  <c r="BA23" i="1" s="1"/>
  <c r="BA24" i="1" a="1"/>
  <c r="BA24" i="1" s="1"/>
  <c r="BA25" i="1" a="1"/>
  <c r="BA25" i="1" s="1"/>
  <c r="BA26" i="1" a="1"/>
  <c r="BA26" i="1" s="1"/>
  <c r="BA27" i="1" a="1"/>
  <c r="BA27" i="1" s="1"/>
  <c r="BA28" i="1" a="1"/>
  <c r="BA28" i="1" s="1"/>
  <c r="BA29" i="1" a="1"/>
  <c r="BA29" i="1" s="1"/>
  <c r="BA30" i="1" a="1"/>
  <c r="BA30" i="1" s="1"/>
  <c r="BA31" i="1" a="1"/>
  <c r="BA31" i="1" s="1"/>
  <c r="BA32" i="1" a="1"/>
  <c r="BA32" i="1" s="1"/>
  <c r="BA33" i="1" a="1"/>
  <c r="BA33" i="1" s="1"/>
  <c r="BA34" i="1" a="1"/>
  <c r="BA34" i="1" s="1"/>
  <c r="AZ19" i="1" a="1"/>
  <c r="AZ19" i="1" s="1"/>
  <c r="AZ20" i="1" a="1"/>
  <c r="AZ20" i="1" s="1"/>
  <c r="AZ21" i="1" a="1"/>
  <c r="AZ21" i="1" s="1"/>
  <c r="AZ22" i="1" a="1"/>
  <c r="AZ22" i="1" s="1"/>
  <c r="AZ23" i="1" a="1"/>
  <c r="AZ23" i="1" s="1"/>
  <c r="AZ24" i="1" a="1"/>
  <c r="AZ24" i="1" s="1"/>
  <c r="AZ25" i="1" a="1"/>
  <c r="AZ25" i="1" s="1"/>
  <c r="AZ26" i="1" a="1"/>
  <c r="AZ26" i="1" s="1"/>
  <c r="AZ27" i="1" a="1"/>
  <c r="AZ27" i="1" s="1"/>
  <c r="AZ28" i="1" a="1"/>
  <c r="AZ28" i="1" s="1"/>
  <c r="AZ29" i="1" a="1"/>
  <c r="AZ29" i="1" s="1"/>
  <c r="AZ30" i="1" a="1"/>
  <c r="AZ30" i="1" s="1"/>
  <c r="AZ31" i="1" a="1"/>
  <c r="AZ31" i="1" s="1"/>
  <c r="AZ32" i="1" a="1"/>
  <c r="AZ32" i="1" s="1"/>
  <c r="AZ33" i="1" a="1"/>
  <c r="AZ33" i="1" s="1"/>
  <c r="AZ34" i="1" a="1"/>
  <c r="AZ34" i="1" s="1"/>
  <c r="AY19" i="1" a="1"/>
  <c r="AY19" i="1" s="1"/>
  <c r="AY20" i="1" a="1"/>
  <c r="AY20" i="1" s="1"/>
  <c r="AY21" i="1" a="1"/>
  <c r="AY21" i="1" s="1"/>
  <c r="AY22" i="1" a="1"/>
  <c r="AY22" i="1" s="1"/>
  <c r="AY23" i="1" a="1"/>
  <c r="AY23" i="1" s="1"/>
  <c r="AY24" i="1" a="1"/>
  <c r="AY24" i="1" s="1"/>
  <c r="AY25" i="1" a="1"/>
  <c r="AY25" i="1" s="1"/>
  <c r="AY26" i="1" a="1"/>
  <c r="AY26" i="1" s="1"/>
  <c r="AY27" i="1" a="1"/>
  <c r="AY27" i="1" s="1"/>
  <c r="AY28" i="1" a="1"/>
  <c r="AY28" i="1" s="1"/>
  <c r="AY29" i="1" a="1"/>
  <c r="AY29" i="1" s="1"/>
  <c r="AY30" i="1" a="1"/>
  <c r="AY30" i="1" s="1"/>
  <c r="AY31" i="1" a="1"/>
  <c r="AY31" i="1" s="1"/>
  <c r="AY32" i="1" a="1"/>
  <c r="AY32" i="1" s="1"/>
  <c r="AY33" i="1" a="1"/>
  <c r="AY33" i="1" s="1"/>
  <c r="AY34" i="1" a="1"/>
  <c r="AY34" i="1" s="1"/>
  <c r="AX5" i="1" a="1"/>
  <c r="AX5" i="1" s="1"/>
  <c r="AW5" i="1" a="1"/>
  <c r="AW5" i="1" s="1"/>
  <c r="AV6" i="1" a="1"/>
  <c r="AV6" i="1" s="1"/>
  <c r="AV7" i="1" a="1"/>
  <c r="AV7" i="1" s="1"/>
  <c r="AV8" i="1" a="1"/>
  <c r="AV8" i="1" s="1"/>
  <c r="AV9" i="1" a="1"/>
  <c r="AV9" i="1" s="1"/>
  <c r="AV10" i="1" a="1"/>
  <c r="AV10" i="1" s="1"/>
  <c r="AV11" i="1" a="1"/>
  <c r="AV11" i="1" s="1"/>
  <c r="AV12" i="1" a="1"/>
  <c r="AV12" i="1" s="1"/>
  <c r="AV13" i="1" a="1"/>
  <c r="AV13" i="1" s="1"/>
  <c r="AV14" i="1" a="1"/>
  <c r="AV14" i="1" s="1"/>
  <c r="AV15" i="1" a="1"/>
  <c r="AV15" i="1" s="1"/>
  <c r="AV16" i="1" a="1"/>
  <c r="AV16" i="1" s="1"/>
  <c r="AV17" i="1" a="1"/>
  <c r="AV17" i="1" s="1"/>
  <c r="AV18" i="1" a="1"/>
  <c r="AV18" i="1" s="1"/>
  <c r="AV19" i="1" a="1"/>
  <c r="AV19" i="1" s="1"/>
  <c r="AV20" i="1" a="1"/>
  <c r="AV20" i="1" s="1"/>
  <c r="AV21" i="1" a="1"/>
  <c r="AV21" i="1" s="1"/>
  <c r="AV22" i="1" a="1"/>
  <c r="AV22" i="1" s="1"/>
  <c r="AV23" i="1" a="1"/>
  <c r="AV23" i="1" s="1"/>
  <c r="AV24" i="1" a="1"/>
  <c r="AV24" i="1" s="1"/>
  <c r="AV25" i="1" a="1"/>
  <c r="AV25" i="1" s="1"/>
  <c r="AV26" i="1" a="1"/>
  <c r="AV26" i="1" s="1"/>
  <c r="AV27" i="1" a="1"/>
  <c r="AV27" i="1" s="1"/>
  <c r="AV28" i="1" a="1"/>
  <c r="AV28" i="1" s="1"/>
  <c r="AV29" i="1" a="1"/>
  <c r="AV29" i="1" s="1"/>
  <c r="AV30" i="1" a="1"/>
  <c r="AV30" i="1" s="1"/>
  <c r="AV31" i="1" a="1"/>
  <c r="AV31" i="1" s="1"/>
  <c r="AV32" i="1" a="1"/>
  <c r="AV32" i="1" s="1"/>
  <c r="AV33" i="1" a="1"/>
  <c r="AV33" i="1" s="1"/>
  <c r="AV34" i="1" a="1"/>
  <c r="AV34" i="1" s="1"/>
  <c r="BB19" i="1" l="1" a="1"/>
  <c r="BB19" i="1" s="1"/>
  <c r="AM19" i="1" s="1"/>
  <c r="AW6" i="1" a="1"/>
  <c r="AW6" i="1" s="1"/>
  <c r="AW7" i="1" a="1"/>
  <c r="AW7" i="1" s="1"/>
  <c r="AW8" i="1" a="1"/>
  <c r="AW8" i="1" s="1"/>
  <c r="AW9" i="1" a="1"/>
  <c r="AW9" i="1" s="1"/>
  <c r="AW10" i="1" a="1"/>
  <c r="AW10" i="1" s="1"/>
  <c r="AW11" i="1" a="1"/>
  <c r="AW11" i="1" s="1"/>
  <c r="AW12" i="1" a="1"/>
  <c r="AW12" i="1" s="1"/>
  <c r="AW13" i="1" a="1"/>
  <c r="AW13" i="1" s="1"/>
  <c r="AW14" i="1" a="1"/>
  <c r="AW14" i="1" s="1"/>
  <c r="AW15" i="1" a="1"/>
  <c r="AW15" i="1" s="1"/>
  <c r="AW16" i="1" a="1"/>
  <c r="AW16" i="1" s="1"/>
  <c r="AW17" i="1" a="1"/>
  <c r="AW17" i="1" s="1"/>
  <c r="AW18" i="1" a="1"/>
  <c r="AW18" i="1" s="1"/>
  <c r="AW19" i="1" a="1"/>
  <c r="AW19" i="1" s="1"/>
  <c r="AW20" i="1" a="1"/>
  <c r="AW20" i="1" s="1"/>
  <c r="AW21" i="1" a="1"/>
  <c r="AW21" i="1" s="1"/>
  <c r="AW22" i="1" a="1"/>
  <c r="AW22" i="1" s="1"/>
  <c r="AW23" i="1" a="1"/>
  <c r="AW23" i="1" s="1"/>
  <c r="AW24" i="1" a="1"/>
  <c r="AW24" i="1" s="1"/>
  <c r="AW25" i="1" a="1"/>
  <c r="AW25" i="1" s="1"/>
  <c r="AW26" i="1" a="1"/>
  <c r="AW26" i="1" s="1"/>
  <c r="AW27" i="1" a="1"/>
  <c r="AW27" i="1" s="1"/>
  <c r="AW28" i="1" a="1"/>
  <c r="AW28" i="1" s="1"/>
  <c r="AW29" i="1" a="1"/>
  <c r="AW29" i="1" s="1"/>
  <c r="AW30" i="1" a="1"/>
  <c r="AW30" i="1" s="1"/>
  <c r="AW31" i="1" a="1"/>
  <c r="AW31" i="1" s="1"/>
  <c r="AW32" i="1" a="1"/>
  <c r="AW32" i="1" s="1"/>
  <c r="AW33" i="1" a="1"/>
  <c r="AW33" i="1" s="1"/>
  <c r="AW34" i="1" a="1"/>
  <c r="AW34" i="1" s="1"/>
  <c r="AX6" i="1" a="1"/>
  <c r="AX6" i="1" s="1"/>
  <c r="AX7" i="1" a="1"/>
  <c r="AX7" i="1" s="1"/>
  <c r="AX8" i="1" a="1"/>
  <c r="AX8" i="1" s="1"/>
  <c r="AX10" i="1" a="1"/>
  <c r="AX10" i="1" s="1"/>
  <c r="AX11" i="1" a="1"/>
  <c r="AX11" i="1" s="1"/>
  <c r="AX12" i="1" a="1"/>
  <c r="AX12" i="1" s="1"/>
  <c r="AX13" i="1" a="1"/>
  <c r="AX13" i="1" s="1"/>
  <c r="AX14" i="1" a="1"/>
  <c r="AX14" i="1" s="1"/>
  <c r="AX15" i="1" a="1"/>
  <c r="AX15" i="1" s="1"/>
  <c r="AX16" i="1" a="1"/>
  <c r="AX16" i="1" s="1"/>
  <c r="AX17" i="1" a="1"/>
  <c r="AX17" i="1" s="1"/>
  <c r="AX18" i="1" a="1"/>
  <c r="AX18" i="1" s="1"/>
  <c r="AX19" i="1" a="1"/>
  <c r="AX19" i="1" s="1"/>
  <c r="AX20" i="1" a="1"/>
  <c r="AX20" i="1" s="1"/>
  <c r="AX21" i="1" a="1"/>
  <c r="AX21" i="1" s="1"/>
  <c r="AX22" i="1" a="1"/>
  <c r="AX22" i="1" s="1"/>
  <c r="AX23" i="1" a="1"/>
  <c r="AX23" i="1" s="1"/>
  <c r="AX24" i="1" a="1"/>
  <c r="AX24" i="1" s="1"/>
  <c r="AX25" i="1" a="1"/>
  <c r="AX25" i="1" s="1"/>
  <c r="AX26" i="1" a="1"/>
  <c r="AX26" i="1" s="1"/>
  <c r="AX27" i="1" a="1"/>
  <c r="AX27" i="1" s="1"/>
  <c r="AX28" i="1" a="1"/>
  <c r="AX28" i="1" s="1"/>
  <c r="AX29" i="1" a="1"/>
  <c r="AX29" i="1" s="1"/>
  <c r="AX30" i="1" a="1"/>
  <c r="AX30" i="1" s="1"/>
  <c r="AX31" i="1" a="1"/>
  <c r="AX31" i="1" s="1"/>
  <c r="AX32" i="1" a="1"/>
  <c r="AX32" i="1" s="1"/>
  <c r="AX33" i="1" a="1"/>
  <c r="AX33" i="1" s="1"/>
  <c r="AX34" i="1" a="1"/>
  <c r="AX34" i="1" s="1"/>
  <c r="AZ18" i="1" l="1" a="1"/>
  <c r="AZ18" i="1" s="1"/>
  <c r="AZ17" i="1" a="1"/>
  <c r="AZ17" i="1" s="1"/>
  <c r="AZ16" i="1" a="1"/>
  <c r="AZ16" i="1" s="1"/>
  <c r="AZ13" i="1" a="1"/>
  <c r="AZ13" i="1" s="1"/>
  <c r="AZ14" i="1" a="1"/>
  <c r="AZ14" i="1" s="1"/>
  <c r="AZ12" i="1" a="1"/>
  <c r="AZ12" i="1" s="1"/>
  <c r="AZ15" i="1" a="1"/>
  <c r="AZ15" i="1" s="1"/>
  <c r="AZ11" i="1" a="1"/>
  <c r="AZ11" i="1" s="1"/>
  <c r="AZ10" i="1" a="1"/>
  <c r="AZ10" i="1" s="1"/>
  <c r="AZ5" i="1" a="1"/>
  <c r="AZ5" i="1" s="1"/>
  <c r="AZ8" i="1" a="1"/>
  <c r="AZ8" i="1" s="1"/>
  <c r="AZ6" i="1" a="1"/>
  <c r="AZ6" i="1" s="1"/>
  <c r="AZ7" i="1" a="1"/>
  <c r="AZ7" i="1" s="1"/>
  <c r="AZ9" i="1" a="1"/>
  <c r="AZ9" i="1" s="1"/>
  <c r="AV5" i="1" l="1" a="1"/>
  <c r="AV5" i="1" s="1"/>
  <c r="AY18" i="1" s="1" a="1"/>
  <c r="AY18" i="1" s="1"/>
  <c r="AX9" i="1" a="1"/>
  <c r="AX9" i="1" s="1"/>
  <c r="BA18" i="1" s="1" a="1"/>
  <c r="BA18" i="1" s="1"/>
  <c r="BB18" i="1" l="1" a="1"/>
  <c r="BB18" i="1" s="1"/>
  <c r="AM18" i="1" s="1"/>
  <c r="BA17" i="1" a="1"/>
  <c r="BA17" i="1" s="1"/>
  <c r="BA16" i="1" a="1"/>
  <c r="BA16" i="1" s="1"/>
  <c r="AY17" i="1" a="1"/>
  <c r="AY17" i="1" s="1"/>
  <c r="AY16" i="1" a="1"/>
  <c r="AY16" i="1" s="1"/>
  <c r="AY13" i="1" a="1"/>
  <c r="AY13" i="1" s="1"/>
  <c r="AY15" i="1" a="1"/>
  <c r="AY15" i="1" s="1"/>
  <c r="AY14" i="1" a="1"/>
  <c r="AY14" i="1" s="1"/>
  <c r="BA13" i="1" a="1"/>
  <c r="BA13" i="1" s="1"/>
  <c r="BA15" i="1" a="1"/>
  <c r="BA15" i="1" s="1"/>
  <c r="BA14" i="1" a="1"/>
  <c r="BA14" i="1" s="1"/>
  <c r="BA11" i="1" a="1"/>
  <c r="BA11" i="1" s="1"/>
  <c r="BA12" i="1" a="1"/>
  <c r="BA12" i="1" s="1"/>
  <c r="AY11" i="1" a="1"/>
  <c r="AY11" i="1" s="1"/>
  <c r="AY12" i="1" a="1"/>
  <c r="AY12" i="1" s="1"/>
  <c r="BA10" i="1" a="1"/>
  <c r="BA10" i="1" s="1"/>
  <c r="BA8" i="1" a="1"/>
  <c r="BA8" i="1" s="1"/>
  <c r="BA7" i="1" a="1"/>
  <c r="BA7" i="1" s="1"/>
  <c r="BA5" i="1" a="1"/>
  <c r="BA5" i="1" s="1"/>
  <c r="BA6" i="1" a="1"/>
  <c r="BA6" i="1" s="1"/>
  <c r="BA9" i="1" a="1"/>
  <c r="BA9" i="1" s="1"/>
  <c r="AY6" i="1" a="1"/>
  <c r="AY6" i="1" s="1"/>
  <c r="AY5" i="1" a="1"/>
  <c r="AY5" i="1" s="1"/>
  <c r="AY10" i="1" a="1"/>
  <c r="AY10" i="1" s="1"/>
  <c r="AY9" i="1" a="1"/>
  <c r="AY9" i="1" s="1"/>
  <c r="AY8" i="1" a="1"/>
  <c r="AY8" i="1" s="1"/>
  <c r="AY7" i="1" a="1"/>
  <c r="AY7" i="1" s="1"/>
  <c r="BB16" i="1" l="1" a="1"/>
  <c r="BB16" i="1" s="1"/>
  <c r="AM16" i="1" s="1"/>
  <c r="BB17" i="1" a="1"/>
  <c r="BB17" i="1" s="1"/>
  <c r="AM17" i="1" s="1"/>
  <c r="BB14" i="1" a="1"/>
  <c r="BB14" i="1" s="1"/>
  <c r="AM14" i="1" s="1"/>
  <c r="BB13" i="1" a="1"/>
  <c r="BB13" i="1" s="1"/>
  <c r="AM13" i="1" s="1"/>
  <c r="BB15" i="1" a="1"/>
  <c r="BB15" i="1" s="1"/>
  <c r="AM15" i="1" s="1"/>
  <c r="BB12" i="1" a="1"/>
  <c r="BB12" i="1" s="1"/>
  <c r="AM12" i="1" s="1"/>
  <c r="BB11" i="1" a="1"/>
  <c r="BB11" i="1" s="1"/>
  <c r="AM11" i="1" s="1"/>
  <c r="BB7" i="1" a="1"/>
  <c r="BB7" i="1" s="1"/>
  <c r="AM7" i="1" s="1"/>
  <c r="BB5" i="1" a="1"/>
  <c r="BB5" i="1" s="1"/>
  <c r="AM5" i="1" s="1"/>
  <c r="BB6" i="1" a="1"/>
  <c r="BB6" i="1" s="1"/>
  <c r="AM6" i="1" s="1"/>
  <c r="BB10" i="1" a="1"/>
  <c r="BB10" i="1" s="1"/>
  <c r="AM10" i="1" s="1"/>
  <c r="BB9" i="1" a="1"/>
  <c r="BB9" i="1" s="1"/>
  <c r="AM9" i="1" s="1"/>
  <c r="BB8" i="1" a="1"/>
  <c r="BB8" i="1" s="1"/>
  <c r="AM8" i="1" s="1"/>
  <c r="B27" i="11" l="1"/>
  <c r="B19" i="11"/>
  <c r="B30" i="11"/>
  <c r="B22" i="11"/>
  <c r="B29" i="11"/>
  <c r="B21" i="11"/>
  <c r="B28" i="11"/>
  <c r="B20" i="11"/>
  <c r="B26" i="11"/>
  <c r="B18" i="11"/>
  <c r="B25" i="11"/>
  <c r="B24" i="11"/>
  <c r="B23" i="11"/>
  <c r="O3" i="11" l="1"/>
  <c r="F3" i="11"/>
  <c r="O3" i="1" l="1"/>
  <c r="K3" i="11"/>
  <c r="K3" i="1"/>
  <c r="G3" i="11"/>
  <c r="Q3" i="1"/>
  <c r="M3" i="11"/>
  <c r="N3" i="1"/>
  <c r="J3" i="11"/>
  <c r="M3" i="1"/>
  <c r="I3" i="11"/>
  <c r="R3" i="1"/>
  <c r="N3" i="11"/>
  <c r="P3" i="1"/>
  <c r="L3" i="11"/>
  <c r="L3" i="1"/>
  <c r="H3" i="11"/>
  <c r="J3" i="1"/>
  <c r="S3" i="1"/>
  <c r="AT16" i="1" l="1"/>
  <c r="AU16" i="1" s="1"/>
  <c r="T16" i="1" s="1"/>
  <c r="AT17" i="1"/>
  <c r="AU17" i="1" s="1"/>
  <c r="T17" i="1" s="1"/>
  <c r="AT6" i="1"/>
  <c r="AU6" i="1" s="1"/>
  <c r="T6" i="1" s="1"/>
  <c r="AT8" i="1"/>
  <c r="AU8" i="1" s="1"/>
  <c r="T8" i="1" s="1"/>
  <c r="AT10" i="1"/>
  <c r="AU10" i="1" s="1"/>
  <c r="T10" i="1" s="1"/>
  <c r="AT12" i="1"/>
  <c r="AU12" i="1" s="1"/>
  <c r="T12" i="1" s="1"/>
  <c r="AT14" i="1"/>
  <c r="AU14" i="1" s="1"/>
  <c r="T14" i="1" s="1"/>
  <c r="AT7" i="1"/>
  <c r="AU7" i="1" s="1"/>
  <c r="T7" i="1" s="1"/>
  <c r="AT9" i="1"/>
  <c r="AU9" i="1" s="1"/>
  <c r="T9" i="1" s="1"/>
  <c r="AT11" i="1"/>
  <c r="AU11" i="1" s="1"/>
  <c r="T11" i="1" s="1"/>
  <c r="AT13" i="1"/>
  <c r="AU13" i="1" s="1"/>
  <c r="T13" i="1" s="1"/>
  <c r="AT5" i="1"/>
  <c r="AU5" i="1" s="1"/>
  <c r="T5" i="1" s="1"/>
  <c r="U3" i="2"/>
  <c r="T3" i="2"/>
  <c r="S3" i="2"/>
  <c r="R3" i="2"/>
  <c r="Q3" i="2"/>
  <c r="P3" i="2"/>
  <c r="O3" i="2"/>
  <c r="N3" i="2"/>
  <c r="M3" i="2"/>
  <c r="L3" i="2"/>
  <c r="AR27" i="1" l="1"/>
  <c r="AR19" i="1"/>
  <c r="AS19" i="1" s="1"/>
  <c r="AN19" i="1" s="1"/>
  <c r="AR17" i="1"/>
  <c r="AS17" i="1" s="1"/>
  <c r="AN17" i="1" s="1"/>
  <c r="AR31" i="1"/>
  <c r="AR11" i="1"/>
  <c r="AS11" i="1" s="1"/>
  <c r="AN11" i="1" s="1"/>
  <c r="AR33" i="1"/>
  <c r="AR23" i="1"/>
  <c r="AR14" i="1"/>
  <c r="AS14" i="1" s="1"/>
  <c r="AN14" i="1" s="1"/>
  <c r="AR22" i="1"/>
  <c r="AR32" i="1"/>
  <c r="AR15" i="1"/>
  <c r="AS15" i="1" s="1"/>
  <c r="AN15" i="1" s="1"/>
  <c r="AR29" i="1"/>
  <c r="AR21" i="1"/>
  <c r="AR8" i="1"/>
  <c r="AS8" i="1" s="1"/>
  <c r="AN8" i="1" s="1"/>
  <c r="AR7" i="1"/>
  <c r="AS7" i="1" s="1"/>
  <c r="AN7" i="1" s="1"/>
  <c r="AR28" i="1"/>
  <c r="AR34" i="1"/>
  <c r="AR25" i="1"/>
  <c r="AR6" i="1"/>
  <c r="AS6" i="1" s="1"/>
  <c r="AN6" i="1" s="1"/>
  <c r="AR20" i="1"/>
  <c r="AR26" i="1"/>
  <c r="AR9" i="1"/>
  <c r="AS9" i="1" s="1"/>
  <c r="AN9" i="1" s="1"/>
  <c r="AR30" i="1"/>
  <c r="AR12" i="1"/>
  <c r="AS12" i="1" s="1"/>
  <c r="AN12" i="1" s="1"/>
  <c r="AR18" i="1"/>
  <c r="AS18" i="1" s="1"/>
  <c r="AN18" i="1" s="1"/>
  <c r="AR24" i="1"/>
  <c r="AR13" i="1"/>
  <c r="AS13" i="1" s="1"/>
  <c r="AN13" i="1" s="1"/>
  <c r="AR10" i="1"/>
  <c r="AS10" i="1" s="1"/>
  <c r="AN10" i="1" s="1"/>
  <c r="AR16" i="1"/>
  <c r="AS16" i="1" s="1"/>
  <c r="AN16" i="1" s="1"/>
  <c r="AR5" i="1"/>
  <c r="AS5" i="1" s="1"/>
  <c r="AN5" i="1" s="1"/>
  <c r="W30" i="2" l="1"/>
  <c r="B30" i="2" s="1"/>
  <c r="W31" i="2"/>
  <c r="B31" i="2" s="1"/>
  <c r="W32" i="2"/>
  <c r="B32" i="2" s="1"/>
  <c r="X30" i="2"/>
  <c r="X31" i="2"/>
  <c r="X32" i="2"/>
  <c r="W33" i="2"/>
  <c r="B33" i="2" s="1"/>
  <c r="X33" i="2"/>
  <c r="W9" i="2"/>
  <c r="B9" i="2" s="1"/>
  <c r="X9" i="2"/>
  <c r="X29" i="2"/>
  <c r="W28" i="2"/>
  <c r="B28" i="2" s="1"/>
  <c r="X28" i="2"/>
  <c r="W29" i="2"/>
  <c r="B29" i="2" s="1"/>
  <c r="X27" i="2"/>
  <c r="W24" i="2"/>
  <c r="B24" i="2" s="1"/>
  <c r="X24" i="2"/>
  <c r="W27" i="2"/>
  <c r="B27" i="2" s="1"/>
  <c r="W25" i="2"/>
  <c r="B25" i="2" s="1"/>
  <c r="X25" i="2"/>
  <c r="X16" i="2"/>
  <c r="X10" i="2"/>
  <c r="X12" i="2"/>
  <c r="W14" i="2"/>
  <c r="B14" i="2" s="1"/>
  <c r="W12" i="2"/>
  <c r="B12" i="2" s="1"/>
  <c r="W11" i="2"/>
  <c r="B11" i="2" s="1"/>
  <c r="X14" i="2"/>
  <c r="W16" i="2"/>
  <c r="B16" i="2" s="1"/>
  <c r="X11" i="2"/>
  <c r="W10" i="2"/>
  <c r="B10" i="2" s="1"/>
  <c r="X21" i="2"/>
  <c r="W21" i="2"/>
  <c r="B21" i="2" s="1"/>
  <c r="X5" i="2"/>
  <c r="X13" i="2"/>
  <c r="X7" i="2"/>
  <c r="W5" i="2"/>
  <c r="B5" i="2" s="1"/>
  <c r="W13" i="2"/>
  <c r="B13" i="2" s="1"/>
  <c r="X8" i="2"/>
  <c r="W7" i="2"/>
  <c r="B7" i="2" s="1"/>
  <c r="W8" i="2"/>
  <c r="B8" i="2" s="1"/>
  <c r="X18" i="2"/>
  <c r="W18" i="2"/>
  <c r="B18" i="2" s="1"/>
  <c r="X6" i="2"/>
  <c r="W6" i="2"/>
  <c r="B6" i="2" s="1"/>
  <c r="X17" i="2"/>
  <c r="W17" i="2"/>
  <c r="B17" i="2" s="1"/>
  <c r="X23" i="2"/>
  <c r="W23" i="2"/>
  <c r="B23" i="2" s="1"/>
  <c r="W19" i="2"/>
  <c r="B19" i="2" s="1"/>
  <c r="X15" i="2"/>
  <c r="W15" i="2"/>
  <c r="B15" i="2" s="1"/>
  <c r="X19" i="2"/>
  <c r="X26" i="2"/>
  <c r="W26" i="2"/>
  <c r="B26" i="2" s="1"/>
  <c r="W20" i="2"/>
  <c r="B20" i="2" s="1"/>
  <c r="X20" i="2"/>
  <c r="X22" i="2"/>
  <c r="W22" i="2"/>
  <c r="B22" i="2" s="1"/>
  <c r="BD28" i="1"/>
  <c r="BD20" i="1"/>
  <c r="BD14" i="1"/>
  <c r="BC14" i="1" s="1"/>
  <c r="AO14" i="1" s="1"/>
  <c r="BD12" i="1"/>
  <c r="BC12" i="1" s="1"/>
  <c r="AO12" i="1" s="1"/>
  <c r="BD33" i="1"/>
  <c r="BD31" i="1"/>
  <c r="BD5" i="1"/>
  <c r="BC5" i="1" s="1"/>
  <c r="AO5" i="1" s="1"/>
  <c r="BD24" i="1"/>
  <c r="BD8" i="1"/>
  <c r="BC8" i="1" s="1"/>
  <c r="AO8" i="1" s="1"/>
  <c r="BD32" i="1"/>
  <c r="BD19" i="1"/>
  <c r="BC19" i="1" s="1"/>
  <c r="AO19" i="1" s="1"/>
  <c r="BD34" i="1"/>
  <c r="BD11" i="1"/>
  <c r="BC11" i="1" s="1"/>
  <c r="AO11" i="1" s="1"/>
  <c r="BD10" i="1"/>
  <c r="BC10" i="1" s="1"/>
  <c r="AO10" i="1" s="1"/>
  <c r="BD29" i="1"/>
  <c r="BD6" i="1"/>
  <c r="BC6" i="1" s="1"/>
  <c r="AO6" i="1" s="1"/>
  <c r="BD17" i="1"/>
  <c r="BC17" i="1" s="1"/>
  <c r="AO17" i="1" s="1"/>
  <c r="BD25" i="1"/>
  <c r="BD13" i="1"/>
  <c r="BC13" i="1" s="1"/>
  <c r="AO13" i="1" s="1"/>
  <c r="BD7" i="1"/>
  <c r="BC7" i="1" s="1"/>
  <c r="AO7" i="1" s="1"/>
  <c r="BD23" i="1"/>
  <c r="BD9" i="1"/>
  <c r="BC9" i="1" s="1"/>
  <c r="AO9" i="1" s="1"/>
  <c r="BD30" i="1"/>
  <c r="BD15" i="1"/>
  <c r="BC15" i="1" s="1"/>
  <c r="AO15" i="1" s="1"/>
  <c r="BD16" i="1"/>
  <c r="BC16" i="1" s="1"/>
  <c r="AO16" i="1" s="1"/>
  <c r="BD18" i="1"/>
  <c r="BC18" i="1" s="1"/>
  <c r="AO18" i="1" s="1"/>
  <c r="BD26" i="1"/>
  <c r="BD21" i="1"/>
  <c r="BD22" i="1"/>
  <c r="BD27" i="1"/>
  <c r="Y25" i="2" l="1"/>
  <c r="AA25" i="2" s="1"/>
  <c r="F25" i="2" s="1"/>
  <c r="Y9" i="2"/>
  <c r="AA9" i="2" s="1"/>
  <c r="F9" i="2" s="1"/>
  <c r="Y27" i="2"/>
  <c r="AA27" i="2" s="1"/>
  <c r="F27" i="2" s="1"/>
  <c r="Y24" i="2"/>
  <c r="AA24" i="2" s="1"/>
  <c r="F24" i="2" s="1"/>
  <c r="Y29" i="2"/>
  <c r="AA29" i="2" s="1"/>
  <c r="F29" i="2" s="1"/>
  <c r="Y28" i="2"/>
  <c r="AA28" i="2" s="1"/>
  <c r="F28" i="2" s="1"/>
  <c r="Y33" i="2"/>
  <c r="AA33" i="2" s="1"/>
  <c r="F33" i="2" s="1"/>
  <c r="Y11" i="2"/>
  <c r="AA11" i="2" s="1"/>
  <c r="F11" i="2" s="1"/>
  <c r="Y12" i="2"/>
  <c r="AA12" i="2" s="1"/>
  <c r="F12" i="2" s="1"/>
  <c r="Y13" i="2"/>
  <c r="AA13" i="2" s="1"/>
  <c r="F13" i="2" s="1"/>
  <c r="Y6" i="2"/>
  <c r="AA6" i="2" s="1"/>
  <c r="F6" i="2" s="1"/>
  <c r="Y22" i="2"/>
  <c r="AA22" i="2" s="1"/>
  <c r="F22" i="2" s="1"/>
  <c r="Y18" i="2"/>
  <c r="AA18" i="2" s="1"/>
  <c r="F18" i="2" s="1"/>
  <c r="Y26" i="2"/>
  <c r="Y15" i="2"/>
  <c r="AA15" i="2" s="1"/>
  <c r="F15" i="2" s="1"/>
  <c r="Y19" i="2"/>
  <c r="AA19" i="2" s="1"/>
  <c r="F19" i="2" s="1"/>
  <c r="Y23" i="2"/>
  <c r="AA23" i="2" s="1"/>
  <c r="F23" i="2" s="1"/>
  <c r="Y8" i="2"/>
  <c r="AA8" i="2" s="1"/>
  <c r="F8" i="2" s="1"/>
  <c r="Y21" i="2"/>
  <c r="Y17" i="2"/>
  <c r="AA17" i="2" s="1"/>
  <c r="F17" i="2" s="1"/>
  <c r="Y20" i="2"/>
  <c r="AA20" i="2" s="1"/>
  <c r="F20" i="2" s="1"/>
  <c r="B21" i="16"/>
  <c r="B22" i="16"/>
  <c r="B26" i="16"/>
  <c r="B18" i="16"/>
  <c r="B19" i="16"/>
  <c r="B20" i="16"/>
  <c r="B24" i="16"/>
  <c r="B27" i="16"/>
  <c r="B23" i="16"/>
  <c r="B25" i="16"/>
  <c r="Y30" i="2" l="1"/>
  <c r="AA30" i="2" s="1"/>
  <c r="F30" i="2" s="1"/>
  <c r="Y32" i="2"/>
  <c r="AA32" i="2" s="1"/>
  <c r="F32" i="2" s="1"/>
  <c r="Y31" i="2"/>
  <c r="AA31" i="2" s="1"/>
  <c r="F31" i="2" s="1"/>
  <c r="AA26" i="2"/>
  <c r="F26" i="2" s="1"/>
  <c r="Y14" i="2"/>
  <c r="AA14" i="2" s="1"/>
  <c r="F14" i="2" s="1"/>
  <c r="Y10" i="2"/>
  <c r="Y16" i="2"/>
  <c r="AA16" i="2" s="1"/>
  <c r="F16" i="2" s="1"/>
  <c r="AA21" i="2"/>
  <c r="F21" i="2" s="1"/>
  <c r="Y7" i="2"/>
  <c r="AA7" i="2" s="1"/>
  <c r="F7" i="2" s="1"/>
  <c r="Y5" i="2"/>
  <c r="Z30" i="2" l="1" a="1"/>
  <c r="Z30" i="2" s="1"/>
  <c r="AB30" i="2" s="1"/>
  <c r="G30" i="2" s="1"/>
  <c r="Z31" i="2" a="1"/>
  <c r="Z31" i="2" s="1"/>
  <c r="AB31" i="2" s="1"/>
  <c r="G31" i="2" s="1"/>
  <c r="Z32" i="2" a="1"/>
  <c r="Z32" i="2" s="1"/>
  <c r="AB32" i="2" s="1"/>
  <c r="G32" i="2" s="1"/>
  <c r="Z33" i="2" a="1"/>
  <c r="Z33" i="2" s="1"/>
  <c r="AB33" i="2" s="1"/>
  <c r="G33" i="2" s="1"/>
  <c r="Z27" i="2" a="1"/>
  <c r="Z27" i="2" s="1"/>
  <c r="AB27" i="2" s="1"/>
  <c r="G27" i="2" s="1"/>
  <c r="Z28" i="2" a="1"/>
  <c r="Z28" i="2" s="1"/>
  <c r="AB28" i="2" s="1"/>
  <c r="G28" i="2" s="1"/>
  <c r="Z29" i="2" a="1"/>
  <c r="Z29" i="2" s="1"/>
  <c r="AB29" i="2" s="1"/>
  <c r="G29" i="2" s="1"/>
  <c r="Z26" i="2" a="1"/>
  <c r="Z26" i="2" s="1"/>
  <c r="AB26" i="2" s="1"/>
  <c r="G26" i="2" s="1"/>
  <c r="Z21" i="2" a="1"/>
  <c r="Z21" i="2" s="1"/>
  <c r="AB21" i="2" s="1"/>
  <c r="G21" i="2" s="1"/>
  <c r="Z23" i="2" a="1"/>
  <c r="Z23" i="2" s="1"/>
  <c r="AB23" i="2" s="1"/>
  <c r="G23" i="2" s="1"/>
  <c r="Z24" i="2" a="1"/>
  <c r="Z24" i="2" s="1"/>
  <c r="AB24" i="2" s="1"/>
  <c r="G24" i="2" s="1"/>
  <c r="Z17" i="2" a="1"/>
  <c r="Z17" i="2" s="1"/>
  <c r="AB17" i="2" s="1"/>
  <c r="G17" i="2" s="1"/>
  <c r="AA10" i="2"/>
  <c r="F10" i="2" s="1"/>
  <c r="Z9" i="2" a="1"/>
  <c r="Z9" i="2" s="1"/>
  <c r="AB9" i="2" s="1"/>
  <c r="G9" i="2" s="1"/>
  <c r="Z6" i="2" a="1"/>
  <c r="Z6" i="2" s="1"/>
  <c r="AB6" i="2" s="1"/>
  <c r="G6" i="2" s="1"/>
  <c r="Z22" i="2" a="1"/>
  <c r="Z22" i="2" s="1"/>
  <c r="AB22" i="2" s="1"/>
  <c r="G22" i="2" s="1"/>
  <c r="Z25" i="2" a="1"/>
  <c r="Z25" i="2" s="1"/>
  <c r="AB25" i="2" s="1"/>
  <c r="G25" i="2" s="1"/>
  <c r="Z19" i="2" a="1"/>
  <c r="Z19" i="2" s="1"/>
  <c r="AB19" i="2" s="1"/>
  <c r="G19" i="2" s="1"/>
  <c r="Z8" i="2" a="1"/>
  <c r="Z8" i="2" s="1"/>
  <c r="AB8" i="2" s="1"/>
  <c r="G8" i="2" s="1"/>
  <c r="Z12" i="2" a="1"/>
  <c r="Z12" i="2" s="1"/>
  <c r="AB12" i="2" s="1"/>
  <c r="G12" i="2" s="1"/>
  <c r="Z16" i="2" a="1"/>
  <c r="Z16" i="2" s="1"/>
  <c r="AB16" i="2" s="1"/>
  <c r="G16" i="2" s="1"/>
  <c r="Z11" i="2" a="1"/>
  <c r="Z11" i="2" s="1"/>
  <c r="AB11" i="2" s="1"/>
  <c r="G11" i="2" s="1"/>
  <c r="Z10" i="2" a="1"/>
  <c r="Z10" i="2" s="1"/>
  <c r="AB10" i="2" s="1"/>
  <c r="G10" i="2" s="1"/>
  <c r="Z14" i="2" a="1"/>
  <c r="Z14" i="2" s="1"/>
  <c r="AB14" i="2" s="1"/>
  <c r="G14" i="2" s="1"/>
  <c r="Z20" i="2" a="1"/>
  <c r="Z20" i="2" s="1"/>
  <c r="AB20" i="2" s="1"/>
  <c r="G20" i="2" s="1"/>
  <c r="Z5" i="2" a="1"/>
  <c r="Z5" i="2" s="1"/>
  <c r="AB5" i="2" s="1"/>
  <c r="G5" i="2" s="1"/>
  <c r="Z13" i="2" a="1"/>
  <c r="Z13" i="2" s="1"/>
  <c r="AB13" i="2" s="1"/>
  <c r="G13" i="2" s="1"/>
  <c r="Z7" i="2" a="1"/>
  <c r="Z7" i="2" s="1"/>
  <c r="AB7" i="2" s="1"/>
  <c r="G7" i="2" s="1"/>
  <c r="AA5" i="2"/>
  <c r="F5" i="2" s="1"/>
  <c r="Z15" i="2" a="1"/>
  <c r="Z15" i="2" s="1"/>
  <c r="AB15" i="2" s="1"/>
  <c r="G15" i="2" s="1"/>
  <c r="Z18" i="2" a="1"/>
  <c r="Z18" i="2" s="1"/>
  <c r="AB18" i="2" s="1"/>
  <c r="G18" i="2" s="1"/>
</calcChain>
</file>

<file path=xl/sharedStrings.xml><?xml version="1.0" encoding="utf-8"?>
<sst xmlns="http://schemas.openxmlformats.org/spreadsheetml/2006/main" count="659" uniqueCount="410">
  <si>
    <t>Datenbank</t>
  </si>
  <si>
    <t>Index</t>
  </si>
  <si>
    <t>Transaktionsgenau</t>
  </si>
  <si>
    <t>Stündlich</t>
  </si>
  <si>
    <t>12:00 am Tag</t>
  </si>
  <si>
    <t>Täglich (Werktag)</t>
  </si>
  <si>
    <t>Täglich (Kalendertag)</t>
  </si>
  <si>
    <t>Wöchentlich</t>
  </si>
  <si>
    <t>Monatlich</t>
  </si>
  <si>
    <t>Quartalsweise</t>
  </si>
  <si>
    <t>Jährlich</t>
  </si>
  <si>
    <t>Untragbarkeitsniveau</t>
  </si>
  <si>
    <t>Organisationseinheit</t>
  </si>
  <si>
    <t>Geschäftsprozess</t>
  </si>
  <si>
    <t>Standort</t>
  </si>
  <si>
    <t>Institution</t>
  </si>
  <si>
    <t>Beeinträchtigung der Aufgabenerfüllung</t>
  </si>
  <si>
    <t>Verstoß gegen Gesetze, Vorschriften und Verträge</t>
  </si>
  <si>
    <t>Beeinträchtigung der persönlichen Unversehrtheit</t>
  </si>
  <si>
    <t>Begründung der Schadensbewertung</t>
  </si>
  <si>
    <t>Kommentar</t>
  </si>
  <si>
    <t>Wert</t>
  </si>
  <si>
    <t>Ressourcenkategorie</t>
  </si>
  <si>
    <t>Informationstechnik</t>
  </si>
  <si>
    <t>Dienstleistungen</t>
  </si>
  <si>
    <t>Informationen</t>
  </si>
  <si>
    <t>Infrastruktur</t>
  </si>
  <si>
    <t>Maschinen/Geräte/Anlagen</t>
  </si>
  <si>
    <t>Betriebsmittel</t>
  </si>
  <si>
    <t>Ressourcen</t>
  </si>
  <si>
    <t>-</t>
  </si>
  <si>
    <t>Status Abhängiger Geschäftsprozess</t>
  </si>
  <si>
    <t>vorgelagert</t>
  </si>
  <si>
    <t>nachgelagert</t>
  </si>
  <si>
    <t>Stammdaten</t>
  </si>
  <si>
    <t>Schadensbewertung inkl. Begründung</t>
  </si>
  <si>
    <t>Ressourcenbewertung</t>
  </si>
  <si>
    <t>Besonderes Equipment</t>
  </si>
  <si>
    <t>Sonstiges</t>
  </si>
  <si>
    <t>Stammdaten zur BIA eintragen</t>
  </si>
  <si>
    <t>Hilfsspalte</t>
  </si>
  <si>
    <t>Schadensbewertung begründen 
(Bsp. Nach X Tagen können Arbeitsrückstände nicht nachgearbeitet werden...)</t>
  </si>
  <si>
    <t>Eintragen von weiteren Kommentaren
(Bsp. Der Prozess wird im nächsten Jahr ausgelagert.)</t>
  </si>
  <si>
    <t>Teilnehmer</t>
  </si>
  <si>
    <t>Name</t>
  </si>
  <si>
    <t>Rolle</t>
  </si>
  <si>
    <t>Schadensszenario</t>
  </si>
  <si>
    <t>Schadenspotenzial</t>
  </si>
  <si>
    <t>allgemeine Beschreibung</t>
  </si>
  <si>
    <t>1 - Gering</t>
  </si>
  <si>
    <t>Ausfall hat geringe, kaum spürbare Auswirkungen.</t>
  </si>
  <si>
    <t>2 - Mittel</t>
  </si>
  <si>
    <t>3 - Hoch</t>
  </si>
  <si>
    <t>4 - Sehr hoch</t>
  </si>
  <si>
    <t>Ausfall hat spürbare Auswirkungen.</t>
  </si>
  <si>
    <t>Ausfall hat nicht tolerierbare Auswirkungen.</t>
  </si>
  <si>
    <t>Ausfall führt zu existentiell bedrohlichen Auswirkungen.</t>
  </si>
  <si>
    <t>Der Geschäftsbetrieb wird unwesentlich beeinträchtigt.</t>
  </si>
  <si>
    <t>Es wird nur in einem geringen Maß gegen interne Vorgaben und Anweisungen verstoßen. Verstöße führen zu keinen Konsequenzen.</t>
  </si>
  <si>
    <t>In Einzelfällen ist eine geringe, nicht nachhaltige Ansehensbeeinträchtigung zu erwarten.</t>
  </si>
  <si>
    <t>Der finanzielle Schaden ist für die Institution unerheblich.</t>
  </si>
  <si>
    <t>Eine Beeinträchtigung ist ausgeschlossen.</t>
  </si>
  <si>
    <t>Der Ausfall hat spürbare Auswirkungen auf den Geschäftsbetrieb. Mit Arbeitsrückständen ist zu rechnen.</t>
  </si>
  <si>
    <t>Es wird ausschließlich gegen interne Vorgaben und Anweisungen verstoßen.</t>
  </si>
  <si>
    <t>Eine geringe Ansehens- oder Vertrauensbeeinträchtigung ist zu erwarten.</t>
  </si>
  <si>
    <t>Der finanzielle Schaden ist für die Institution tolerabel.</t>
  </si>
  <si>
    <t>Eine Beeinträchtigung ist unwahrscheinlich.</t>
  </si>
  <si>
    <t>Der Geschäftsbetrieb ist massiv eingeschränkt. Arbeitsrückstände sind nur mit erhöhtem Arbeitsaufwand zu kompensieren.</t>
  </si>
  <si>
    <t>Es wird gegen Gesetze verstoßen. Verstöße führen zu erheblichen Konsequenzen, z. B. hohe Bußgelder. Vertragsverletzungen führen zu hohen Konventionalstrafen oder Konsequenzen.</t>
  </si>
  <si>
    <t>Eine erhebliche, nachhaltige Ansehens- oder Vertrauensbeeinträchtigung ist intern und extern zu erwarten.</t>
  </si>
  <si>
    <t>Der finanzielle Schaden ist für die Institution erheblich und nachhaltig spürbar.</t>
  </si>
  <si>
    <t>Eine Beeinträchtigung der persönlichen Unversehrtheit kann nicht ausgeschlossen werden.</t>
  </si>
  <si>
    <t>Der Ausfall hat fundamentale und langfristige Auswirkungen auf den Geschäftsbetrieb. Arbeitsrückstände können nicht mehr aufgeholt werden.</t>
  </si>
  <si>
    <t>Es wird im hohen Maß gegen Gesetze verstoßen. Verstöße haben strafrechtliche Konsequenzen. Vertragsverletzungen führen zu ruinösen Konventionalstrafen oder Konsequenzen.</t>
  </si>
  <si>
    <t>Eine fundamentale, nachhaltige, in der breiten Öffentlichkeit vorhandene Ansehens- oder Vertrauensbeeinträchtigung, bis hin zu existenzgefährdender Art, ist zu erwarten.</t>
  </si>
  <si>
    <t>Der finanzielle Schaden hat existenzbedrohende Ausmaße.</t>
  </si>
  <si>
    <t>Es besteht akut Gefahr für Leib und Leben oder gravierende Beeinträchtigungen der persönlichen Unversehrtheit.</t>
  </si>
  <si>
    <t>Bewertungsmatrix</t>
  </si>
  <si>
    <t>Schlimmst anzunehmendes Schadenspotenzial je Zeithorizont eintragen</t>
  </si>
  <si>
    <t>Datum der Erhebung eintragen (Bsp. 01.01.2021)</t>
  </si>
  <si>
    <t>Datum</t>
  </si>
  <si>
    <t>Negative Innen- und Außenwirkung (Imageschaden)</t>
  </si>
  <si>
    <t>Finanzielle Auswirkungen</t>
  </si>
  <si>
    <t>Beschreibung Geschäftsprozess</t>
  </si>
  <si>
    <t>Notbetriebsniveau</t>
  </si>
  <si>
    <t>Nummerierung</t>
  </si>
  <si>
    <t>Schadensszenarien auswählen, die für die Bewertung ausschlaggebend waren</t>
  </si>
  <si>
    <t>Prozentualen Wert eintragen oder Tätigkeiten benennen, die durch einen Notbetrieb mindestens erreicht werden müssen. (Bsp. 50%)</t>
  </si>
  <si>
    <t>Begründung eintragen
(Bsp. Geschäftsprozess benötigt Informationen, der Arbeitsvorrat beträgt 4 Tage)</t>
  </si>
  <si>
    <t>Name der Organisationseinheit eintragen
(Bsp. Kundenservice)</t>
  </si>
  <si>
    <t>Geschäftsprozess beschreiben
(Bsp. Bearbeitung von Kundenanfragen)</t>
  </si>
  <si>
    <t>Maximal tolerierbare Ausfallzeit der Prozesse</t>
  </si>
  <si>
    <t>RTO</t>
  </si>
  <si>
    <t>Index RTO</t>
  </si>
  <si>
    <t>RPO notwendig?</t>
  </si>
  <si>
    <t>Anzahl notwendig?</t>
  </si>
  <si>
    <t>Benötigtes Equipment eintragen (Bsp. Prüftechnik)</t>
  </si>
  <si>
    <t>Kommentar / Hinweise</t>
  </si>
  <si>
    <t>keine MTPD</t>
  </si>
  <si>
    <t>Automatische Berechnung MTPD</t>
  </si>
  <si>
    <t>Handelt es sich bei der Ressource um einen SPoF?</t>
  </si>
  <si>
    <t>Zusätzliche Informationen eintragen (Kapazitäten, Besonderheiten)</t>
  </si>
  <si>
    <t>Ressourcenverantwortlicher</t>
  </si>
  <si>
    <t>Berechnung der MTPD und RTO</t>
  </si>
  <si>
    <t>Schattentabelle</t>
  </si>
  <si>
    <t>Automatisch aus dem Deckblatt gewählt</t>
  </si>
  <si>
    <t>Schadenskategorie benennen</t>
  </si>
  <si>
    <t>allgemeine Beschreibung anpassen</t>
  </si>
  <si>
    <t>Automatisch aus dem Deckblatt übernommen</t>
  </si>
  <si>
    <t>Beschreibung des Schadenspotenzials je Szenario anpassen</t>
  </si>
  <si>
    <t>Untragbarkeitsniveau überschritten</t>
  </si>
  <si>
    <t>Farblegende:</t>
  </si>
  <si>
    <t>Notfallrelevante Prozessabhängigkeiten</t>
  </si>
  <si>
    <t>Hinweis zur Erweiterung der Tabelle: Makieren Sie die letzte Zeile der Tabelle komplett und drücken Sie [Strg und +].</t>
  </si>
  <si>
    <t>Identifizierung der Ressourcenabhängigkeiten</t>
  </si>
  <si>
    <t>Bewertung der Geschäftsprozesse</t>
  </si>
  <si>
    <t>Leerspalte</t>
  </si>
  <si>
    <t>Deckblatt Business Impact Analyse</t>
  </si>
  <si>
    <t>Festlegen der BIA-Parameter</t>
  </si>
  <si>
    <t>BIA-Parameter eintragen
(Diese werden in den weiteren Arbeitsblättern verwendet)</t>
  </si>
  <si>
    <t>Hinweis: Ergänzend kann das Hilfsmittel "DIN_A3_Schadensszenarien_kategorien" genutzt werden.</t>
  </si>
  <si>
    <t>Hinweis zur Erweiterung der Tabelle: Markieren Sie die letzte Zeile der Tabelle komplett und drücken Sie [Strg und +].</t>
  </si>
  <si>
    <t>Single-Point-of-Failure (SPoF)</t>
  </si>
  <si>
    <t>24 Stunden</t>
  </si>
  <si>
    <t>3 Tage</t>
  </si>
  <si>
    <t>7 Tage</t>
  </si>
  <si>
    <t>14 Tage</t>
  </si>
  <si>
    <t>30 Tage</t>
  </si>
  <si>
    <t>Änderung der maximal tolerierbaren Ausfallzeit (MTPD) aufgrund von Prozessabhängigkeiten</t>
  </si>
  <si>
    <t>Name der Organisationseinheit
(Bsp. Finanzen)</t>
  </si>
  <si>
    <t>Name Geschäftsprozess
(Bsp. Finanzbuchhaltung)</t>
  </si>
  <si>
    <t xml:space="preserve"> </t>
  </si>
  <si>
    <t>Kleinster Index der Ressource</t>
  </si>
  <si>
    <t>MTPD des Geschäftsprozesses</t>
  </si>
  <si>
    <t>Berechnung der kleinsten RTO je Ressource</t>
  </si>
  <si>
    <t>Zuständiger für den Geschäftsprozess</t>
  </si>
  <si>
    <t>Zuständigen zum Geschäftsprozess eintragen (Bsp. Max Mustermann)</t>
  </si>
  <si>
    <t>Hinweis: Bei weiteren Zeithorizonten Spalten via oberen "+"-Button einblenden</t>
  </si>
  <si>
    <t>Spalte1</t>
  </si>
  <si>
    <t>Kleinste RTO der Ressource</t>
  </si>
  <si>
    <t>Automatische Berechnung der  geringsten RTO über alle Abhängigkeiten zu Geschäftsprozessen</t>
  </si>
  <si>
    <t>RTO der Ressource für diesen Geschäftsprozess</t>
  </si>
  <si>
    <t>Zeithorizonte/MTPD</t>
  </si>
  <si>
    <t>keine RTO</t>
  </si>
  <si>
    <t>Automatische Berechnung der RTO aus Prozess-MTPD</t>
  </si>
  <si>
    <t>Institutionsnamen eintragen
(Bsp. Mustermann GmbH) oder Spalte ausblenden</t>
  </si>
  <si>
    <t>Standort eintragen, an dem der Geschäftsprozess durchgeführt wird 
(Bsp. Standort Bonn, Haus 1) oder Spalte ausblenden</t>
  </si>
  <si>
    <t>BIA-Zuständiger</t>
  </si>
  <si>
    <t>&lt;Weiteres Schadensszenario, bei Bedarf benennen&gt;</t>
  </si>
  <si>
    <t>Beschreibung bei Bedarf ergänzen</t>
  </si>
  <si>
    <t>Hinweise zur Anwendung</t>
  </si>
  <si>
    <t>parallel</t>
  </si>
  <si>
    <t>Recovery Point Objective (RPO)</t>
  </si>
  <si>
    <t>Bedarf</t>
  </si>
  <si>
    <t>Hinweise zur Konfiguration</t>
  </si>
  <si>
    <t>Hinweise zur Datenaufnahme</t>
  </si>
  <si>
    <t>Art der Abhängigkeit</t>
  </si>
  <si>
    <t>Art der Abhängigkeit auswählen (vorgelagert, nachgelagert, parallel)</t>
  </si>
  <si>
    <t>Anzahl im Normalbetrieb</t>
  </si>
  <si>
    <t>Anzahl im Normalbetrieb eintragen (wenn Zelle weiß gefärbt ist)</t>
  </si>
  <si>
    <t>Anzahl im Zeitraum eintragen  (wenn Zelle weiß gefärbt ist)</t>
  </si>
  <si>
    <t>Anzahl im Zeitraum eintragen  (wenn Zelle weiß gefärbt ist)2</t>
  </si>
  <si>
    <t>Anzahl im Zeitraum eintragen  (wenn Zelle weiß gefärbt ist)3</t>
  </si>
  <si>
    <t>Anzahl im Zeitraum eintragen  (wenn Zelle weiß gefärbt ist)4</t>
  </si>
  <si>
    <t>Anzahl im Zeitraum eintragen  (wenn Zelle weiß gefärbt ist)5</t>
  </si>
  <si>
    <t>Anzahl im Zeitraum eintragen  (wenn Zelle weiß gefärbt ist)6</t>
  </si>
  <si>
    <t>Anzahl im Zeitraum eintragen  (wenn Zelle weiß gefärbt ist)7</t>
  </si>
  <si>
    <t>Anzahl im Zeitraum eintragen  (wenn Zelle weiß gefärbt ist)8</t>
  </si>
  <si>
    <t>Anzahl im Zeitraum eintragen  (wenn Zelle weiß gefärbt ist)9</t>
  </si>
  <si>
    <t>Anzahl im Zeitraum eintragen  (wenn Zelle weiß gefärbt ist)10</t>
  </si>
  <si>
    <t>Anzahl relevant</t>
  </si>
  <si>
    <t>Nein</t>
  </si>
  <si>
    <t>Ja</t>
  </si>
  <si>
    <t>Das vorliegende Hilfsmittel kann sowohl für die BIA-Durchführung als auch für die BIA-Auswertung genutzt werden. Innerhalb der BIA-Durchführung werden die Informationen einzeln erfasst. Für die BIA-Auswertung sollten alle Einzelergebnisse aus den Terminen in einer Datei konsolidiert werden. Das Hilfsmittel deckt alle Anforderungen des Standard-BCMS ab. Bestimmte Aspekte entfallen in anderen BCMS-Stufen, wie z. B. die Prozessabhängigkeiten beim Reaktiv-BCMS.</t>
  </si>
  <si>
    <t>Geforderte Wiederanlaufzeit (RTO) für notwendige Ressourcen des Geschäftsprozesses</t>
  </si>
  <si>
    <t>Automatische Berechnung RTO</t>
  </si>
  <si>
    <t>Zuständigen oder zuständige Organisationseinheit der Ressource eintragen</t>
  </si>
  <si>
    <t>Ress_1</t>
  </si>
  <si>
    <t>Ress_2</t>
  </si>
  <si>
    <t>Ress_3</t>
  </si>
  <si>
    <t>Ress_4</t>
  </si>
  <si>
    <t>Ress_5</t>
  </si>
  <si>
    <t>Ress_6</t>
  </si>
  <si>
    <t>Ress_7</t>
  </si>
  <si>
    <t>Ress_8</t>
  </si>
  <si>
    <t>Ress_9</t>
  </si>
  <si>
    <t>Benötigter Geschäftsprozess 1</t>
  </si>
  <si>
    <t>Index MTPD (Prozessabhängigkeit)1</t>
  </si>
  <si>
    <t>Index MTPD (Prozessabhängigkeit)2</t>
  </si>
  <si>
    <t>Index MTPD (Prozessabhängigkeit)3</t>
  </si>
  <si>
    <t>Min MTPD Prozessabhängigkeit 1</t>
  </si>
  <si>
    <t>Min MTPD Prozessabhängigkeit 2</t>
  </si>
  <si>
    <t>Min MTPD Prozessabhängigkeit 3</t>
  </si>
  <si>
    <t>Min MTPD Prozessabhängigkeit Alle</t>
  </si>
  <si>
    <t>Automatische Berechnung MTPD anhand der Schadensbewertung</t>
  </si>
  <si>
    <t>Automatische Berechnung MTPD anhand der Prozessabhängigkeiten</t>
  </si>
  <si>
    <t>MTPD min</t>
  </si>
  <si>
    <t>Index MPTD SB</t>
  </si>
  <si>
    <t>MTPD SB</t>
  </si>
  <si>
    <t>Index MTPD min</t>
  </si>
  <si>
    <t>Benötigter Geschäftsprozess 2</t>
  </si>
  <si>
    <t>Benötigter Geschäftsprozess 3</t>
  </si>
  <si>
    <t>Benötigten Geschäftsprozess
auswählen, der für Notbetrieb zwingend notwendig ist
(Bsp. Telefon-Hotline-Dienst)</t>
  </si>
  <si>
    <t>Festlegung der MTPD des benötigten Geschäftsprozesses 1 aufgrund der Abhängigkeit zu diesem Geschäftsprozesses</t>
  </si>
  <si>
    <t>Begründung der Ausgewählten MTPD und Abhängigkeit zu diesem Geschäftsprozess</t>
  </si>
  <si>
    <t>Festlegung der MTPD des benötigten Geschäftsprozesses 2 aufgrund der Abhängigkeit zu diesem Geschäftsprozesses</t>
  </si>
  <si>
    <t>Festlegung der MTPD des benötigten Geschäftsprozesses 3 aufgrund der Abhängigkeit zu diesem Geschäftsprozesses</t>
  </si>
  <si>
    <t>MTPD des benötigten Geschäftsprozesses 1 auswählen.</t>
  </si>
  <si>
    <t>MTPD des benötigten Geschäftsprozesses 2 auswählen.</t>
  </si>
  <si>
    <t>MTPD des benötigten Geschäftsprozesses 3 auswählen.</t>
  </si>
  <si>
    <t>Im Tabellenblatt "Datenbank" kann angepasst werden, ob die Ressourcen über einen zeitlichen Verlauf erhoben werden sollen. Wird dort "Nein" ausgewählt, sind im Tabellenblatt "Reesourcenabhängkeiten die entsprechenden Felder ausgegraut.</t>
  </si>
  <si>
    <t>Hinweis zu den ausgegrauten Feldern in den Ressourcenabhängigkeiten</t>
  </si>
  <si>
    <t>Mobile AP</t>
  </si>
  <si>
    <t>Feste AP</t>
  </si>
  <si>
    <t>Normalbetrieb</t>
  </si>
  <si>
    <t>Arbeitsplatzbedarf</t>
  </si>
  <si>
    <t>Automatische Berechnung MTPD anhand Minimalprinzip zwischen eigenbewerteter MTPD und MTPD aus Prozessabhängigkeit</t>
  </si>
  <si>
    <t>Maximal tolerierbare Ausfallzeit (MTPD) auf Grund der Schadensbewertung</t>
  </si>
  <si>
    <t>Anforderung zur Personalanzahl im Zeitraum eintragen.</t>
  </si>
  <si>
    <t>Anforderung zur Personalanzahl im Zeitraum eintragen.2</t>
  </si>
  <si>
    <t>Mobile AP2</t>
  </si>
  <si>
    <t>Mobile AP3</t>
  </si>
  <si>
    <t>Mobile AP4</t>
  </si>
  <si>
    <t>Mobile AP5</t>
  </si>
  <si>
    <t>Mobile AP6</t>
  </si>
  <si>
    <t>Mobile AP7</t>
  </si>
  <si>
    <t>Mobile AP8</t>
  </si>
  <si>
    <t>Mobile AP9</t>
  </si>
  <si>
    <t>Mobile AP10</t>
  </si>
  <si>
    <t>Identifizierung des Personalbedarfs</t>
  </si>
  <si>
    <t>Identifizierung des Arbeitsplatzbedarfs</t>
  </si>
  <si>
    <t>MTPD</t>
  </si>
  <si>
    <t>Notbetrieb (Mobil + fest)</t>
  </si>
  <si>
    <t>Hinweis: Hilfstabelle für Diagramm. Nicht löschen!</t>
  </si>
  <si>
    <t>Hinweis zu Fehlermeldungen</t>
  </si>
  <si>
    <t>Die Schadensbewertung kann über den zeitlichen Verlauf nur gleichbleiben oder ansteigen, nicht jedoch absinken. Sobald ein Wert kleiner als der Wert des vorherigen Zeithorizonts ist, färbt sich die Zelle dunkelrot (siehe rechtes Beispiel)</t>
  </si>
  <si>
    <t xml:space="preserve">Sobald ein Geschäftsprozess in Spalte D eingegeben wird, färben sich in derselben Zeile alle Zellen in den relevanten Zeithorizonten gelb (siehe rechtes Beispiel). Für die gelb markierten Zellen muss eine Schadenskategorie (z. B. 1-4) eingegeben werden, da die Schadensbewertung sonst unvollständig ist. </t>
  </si>
  <si>
    <t>Die Bewertung der Geschäftsprozesse beinhaltet farbliche Fehlermeldungen:</t>
  </si>
  <si>
    <t>FEHLER VIEL</t>
  </si>
  <si>
    <t>Fehler WENIG</t>
  </si>
  <si>
    <t>Fehler ABST</t>
  </si>
  <si>
    <t>DIFF</t>
  </si>
  <si>
    <t>ANZAHL ZH BEF</t>
  </si>
  <si>
    <t>ANZAHL ZH</t>
  </si>
  <si>
    <t>5 - N/A</t>
  </si>
  <si>
    <t>6 - N/A</t>
  </si>
  <si>
    <t>Name der Geschäftsprozesse eintragen (Bsp. Kundenbetreuung) -Nur einen Prozess je Zeile, max. 255 Zeichen</t>
  </si>
  <si>
    <t>Werden über die definierten Zeithorizonte hinaus Schadenskategorien eingegeben, färbt sich die jeweilige Zelle lila. Dies hat keine Auswirkungen auf die MTPD, stellt jedoch einen logischen Fehler dar.</t>
  </si>
  <si>
    <t>Ressourcencluster</t>
  </si>
  <si>
    <t>Standardarbeitsplatz</t>
  </si>
  <si>
    <t>Notfallrelevante Ressourcen eintragen
(Bsp. Standardarbeitsplatz)</t>
  </si>
  <si>
    <t>Auswahl der Ressourcenkategorie
(Bsp. Ressourcencluster)</t>
  </si>
  <si>
    <t>Feste AP2</t>
  </si>
  <si>
    <t>Feste AP3</t>
  </si>
  <si>
    <t>Feste AP4</t>
  </si>
  <si>
    <t>Feste AP5</t>
  </si>
  <si>
    <t>Feste AP6</t>
  </si>
  <si>
    <t>Feste AP7</t>
  </si>
  <si>
    <t>Feste AP8</t>
  </si>
  <si>
    <t>Feste AP9</t>
  </si>
  <si>
    <t>Feste AP10</t>
  </si>
  <si>
    <t>MTPD (MIN aus Schadensbewertung oder Prozessabhängigkeit)</t>
  </si>
  <si>
    <t>RPO relevant</t>
  </si>
  <si>
    <t>Ressourcenkategorie (beachte Spalten O bis Z)</t>
  </si>
  <si>
    <t>Je Ressourcenkategorie kann festgelegt werden, ob die Relevanz der Ressource pauschal für den Notbetrieb festgelegt werden soll (benötigt/nicht benötigt) oder deren benötigte Anzahl über die festgelegten Zeithorizonte hinweg erfasst werden soll. Ferner kann festgelegt werden, ob die RPO für die jeweilige Ressourcenkategorie relevant ist.</t>
  </si>
  <si>
    <t>Bewertung nur für bestimmte Ressourcenkategorien relevant (Zelle färbt sich weiß)</t>
  </si>
  <si>
    <t>Werden Prozessabhängigkeiten definiert, aber keine MTDP dazu angegeben bzw. eine MTPD für eine Prozessabhängigkeit ohne Nennung des Prozesses, färbt sich die relevante Zelle orange. Dieselbe Farbe wird auch für Fehler im Tabellenblatt Ressourcenabhängigkeiten verwendet, wenn Ressourcen ohne Prozesse oder eine Ressourcenkategorie ohne Ressource angegeben wird.</t>
  </si>
  <si>
    <t>FEHLER?</t>
  </si>
  <si>
    <t>MTPD des Prozesses</t>
  </si>
  <si>
    <t>RTO min</t>
  </si>
  <si>
    <t>RTO einzeln</t>
  </si>
  <si>
    <t>Index der MTPD</t>
  </si>
  <si>
    <t>Prozess unbekannt?</t>
  </si>
  <si>
    <t>Ressourcencluster Beschreibung</t>
  </si>
  <si>
    <t xml:space="preserve">Betriebssystem inklusive Office-Anwendungen, Mail-Zugriff, Browser und Zugriff auf Standardnetzlaufwerke, VoIP-Telefonie und Internetzugang. </t>
  </si>
  <si>
    <r>
      <t xml:space="preserve">Fortlaufende Nummerierung </t>
    </r>
    <r>
      <rPr>
        <i/>
        <sz val="11"/>
        <color rgb="FFFF0000"/>
        <rFont val="Calibri"/>
        <family val="2"/>
        <scheme val="minor"/>
      </rPr>
      <t>- bitte nicht anpassen, sondern nur erweitern -</t>
    </r>
  </si>
  <si>
    <t>Schadens-kategorie</t>
  </si>
  <si>
    <r>
      <t xml:space="preserve">Analysebereich 
</t>
    </r>
    <r>
      <rPr>
        <i/>
        <sz val="11"/>
        <color theme="1"/>
        <rFont val="Calibri"/>
        <family val="2"/>
        <scheme val="minor"/>
      </rPr>
      <t>(ggf. eingegrenzt per Voranalyse)</t>
    </r>
  </si>
  <si>
    <r>
      <t>Datum</t>
    </r>
    <r>
      <rPr>
        <i/>
        <sz val="11"/>
        <color theme="1"/>
        <rFont val="Calibri"/>
        <family val="2"/>
        <scheme val="minor"/>
      </rPr>
      <t xml:space="preserve"> (letzte Aktualisierung)</t>
    </r>
  </si>
  <si>
    <r>
      <rPr>
        <b/>
        <sz val="11"/>
        <color theme="1"/>
        <rFont val="Calibri"/>
        <family val="2"/>
        <scheme val="minor"/>
      </rPr>
      <t xml:space="preserve">Zeithorizonte </t>
    </r>
    <r>
      <rPr>
        <sz val="11"/>
        <color theme="1"/>
        <rFont val="Calibri"/>
        <family val="2"/>
        <scheme val="minor"/>
      </rPr>
      <t xml:space="preserve">eintragen,
</t>
    </r>
    <r>
      <rPr>
        <i/>
        <sz val="11"/>
        <color theme="1"/>
        <rFont val="Calibri"/>
        <family val="2"/>
        <scheme val="minor"/>
      </rPr>
      <t>die in der BIA bewertet werden sollen.</t>
    </r>
  </si>
  <si>
    <r>
      <rPr>
        <b/>
        <sz val="11"/>
        <color theme="1"/>
        <rFont val="Calibri"/>
        <family val="2"/>
        <scheme val="minor"/>
      </rPr>
      <t xml:space="preserve">Schadensszenarien </t>
    </r>
    <r>
      <rPr>
        <sz val="11"/>
        <color theme="1"/>
        <rFont val="Calibri"/>
        <family val="2"/>
        <scheme val="minor"/>
      </rPr>
      <t>e</t>
    </r>
    <r>
      <rPr>
        <i/>
        <sz val="11"/>
        <color theme="1"/>
        <rFont val="Calibri"/>
        <family val="2"/>
        <scheme val="minor"/>
      </rPr>
      <t>intragen, 
die in der BIA zur Bewertung genutzt werden sollen.</t>
    </r>
  </si>
  <si>
    <r>
      <rPr>
        <b/>
        <sz val="11"/>
        <color theme="1"/>
        <rFont val="Calibri"/>
        <family val="2"/>
        <scheme val="minor"/>
      </rPr>
      <t xml:space="preserve">Schadenskategorien </t>
    </r>
    <r>
      <rPr>
        <sz val="11"/>
        <color theme="1"/>
        <rFont val="Calibri"/>
        <family val="2"/>
        <scheme val="minor"/>
      </rPr>
      <t>e</t>
    </r>
    <r>
      <rPr>
        <i/>
        <sz val="11"/>
        <color theme="1"/>
        <rFont val="Calibri"/>
        <family val="2"/>
        <scheme val="minor"/>
      </rPr>
      <t>intragen, 
die in der BIA zur Bewertung genutzt werden sollen.</t>
    </r>
  </si>
  <si>
    <r>
      <t>Untragbarkeitsniveau</t>
    </r>
    <r>
      <rPr>
        <sz val="11"/>
        <color theme="1"/>
        <rFont val="Calibri"/>
        <family val="2"/>
        <scheme val="minor"/>
      </rPr>
      <t xml:space="preserve"> eintragen,</t>
    </r>
    <r>
      <rPr>
        <b/>
        <sz val="11"/>
        <color theme="1"/>
        <rFont val="Calibri"/>
        <family val="2"/>
        <scheme val="minor"/>
      </rPr>
      <t xml:space="preserve">
</t>
    </r>
    <r>
      <rPr>
        <sz val="11"/>
        <color theme="1"/>
        <rFont val="Calibri"/>
        <family val="2"/>
        <scheme val="minor"/>
      </rPr>
      <t>welches das maximal tolerierbare Schadenpotenzial bestimmt</t>
    </r>
  </si>
  <si>
    <r>
      <rPr>
        <b/>
        <sz val="11"/>
        <color theme="1"/>
        <rFont val="Calibri"/>
        <family val="2"/>
        <scheme val="minor"/>
      </rPr>
      <t xml:space="preserve">Hinweis: </t>
    </r>
    <r>
      <rPr>
        <sz val="11"/>
        <color theme="1"/>
        <rFont val="Calibri"/>
        <family val="2"/>
        <scheme val="minor"/>
      </rPr>
      <t>Das Untragbarkeitsniveau stellt eine definierte Grenze dar, ab der die Auswirkungen eines Ausfalls durch die Institution nicht toleriert werden und weiterführende Maßnahmen im BCM zu definieren sind. Innerhalb der Schadensbewertung der BIA wird die maximal tolerierbare Ausfallzeit für jeden Geschäftsprozess darüber festgelegt, zu welchem Zeithorizont der zu erwartende Schaden das Untragbarkeitsniveau erreicht oder übersteigt. Das Untragbarkeitsniveau entspricht einer Stufe der Schadenskategorien (siehe Tabellenblatt Bewertungsmatrix). Voreingestellt ist "3 - hoch".</t>
    </r>
  </si>
  <si>
    <r>
      <t>Recovery Point Objectives</t>
    </r>
    <r>
      <rPr>
        <sz val="11"/>
        <color theme="1"/>
        <rFont val="Calibri"/>
        <family val="2"/>
        <scheme val="minor"/>
      </rPr>
      <t xml:space="preserve"> (Auswahlliste)</t>
    </r>
  </si>
  <si>
    <r>
      <rPr>
        <b/>
        <sz val="11"/>
        <color theme="1"/>
        <rFont val="Calibri"/>
        <family val="2"/>
        <scheme val="minor"/>
      </rPr>
      <t xml:space="preserve">Hinweis: </t>
    </r>
    <r>
      <rPr>
        <sz val="11"/>
        <color theme="1"/>
        <rFont val="Calibri"/>
        <family val="2"/>
        <scheme val="minor"/>
      </rPr>
      <t>Die Einträge der Recovery Point Objectives können individuell benannt werden. Die Einträge werden als Auswahlliste im Tabellenblatt "Ressourcenabhängigkeiten" (Spalte K) genutzt.</t>
    </r>
  </si>
  <si>
    <t>Organisations-einheit</t>
  </si>
  <si>
    <t>Name der Organisations-einheit
(Bsp. Finanzen)</t>
  </si>
  <si>
    <t>Bestehende Arbeitsplatzkapazitä-ten im Normalbetrieb eintragen</t>
  </si>
  <si>
    <t>Anzahl GPs</t>
  </si>
  <si>
    <t>Hinweis zu nachträglichen Änderungen an Prozess- oder Ressourcennamen</t>
  </si>
  <si>
    <t>Rolle im Notbetrieb</t>
  </si>
  <si>
    <t>Anzahl Normalbetrieb</t>
  </si>
  <si>
    <t>optional: Anzahl benötigtes Personal im Normalbetrieb</t>
  </si>
  <si>
    <t>Im Tabellenblatt "Bewertung Geschäftsprozesse" können bis zu 30 Geschäftsprozesse aufgenommen werden. Werden mehr Einträge benötigt, kann die letzte Zeile markiert und via "STRG" und "+" weitere Zeilen ergänzt werden. Die Nummerierung sollte fortgesetzt werden. 
Ferner können im Tabellenblatt "Bewertung Geschäftsprozesse" je Geschäftsprozess bis zu 3 Prozess-Abhängigkeiten hinterlegt werden. Werden weitere Prozess-Abhängigkeiten benötigt, können die Spalten AF bis AH markiert, kopiert und vor Spalte AI via "STRG" und "+" als neue Spalten eingefügt werden. 
Die Vorlage beinhaltet jeweils ein Tabellenblatt, um  den Personal- als auch Arbeitsplatzbedarf zu erheben. Zur Vereinfachung können die Angaben auch kombiniert abgefragt werden, insbesondere wenn es nur eine Art von Notfallarbeitsplätzen gibt. Ab wann Personal- oder Arbeitsplatzressourcen benötigt werden, richtet sich an der MTPD der Geschäftsprozesse der Organisationseinheit aus. Einen Überblick über die MTPD der zeitkritischen Geschäftsprozesse der Organisationseinheit kann über das Tabellenblatt "Bewertung Geschäftsprozesse" verschafft werden.</t>
  </si>
  <si>
    <t>Anforderung zur Personalanzahl im Zeitraum eintragen</t>
  </si>
  <si>
    <t>Anforderung zur Personalanzahl im Zeitraum eintragen2</t>
  </si>
  <si>
    <t>Anforderung zur Personalanzahl im Zeitraum eintragen3</t>
  </si>
  <si>
    <t>Anforderung zur Personalanzahl / Arbeitsplätzen im Zeitraum eintragen.</t>
  </si>
  <si>
    <t>Anforderung zur Personalanzahl / Arbeitsplätzen im Zeitraum eintragen.2</t>
  </si>
  <si>
    <t>Anforderung zur Personalanzahl / Arbeitsplätzen im Zeitraum eintragen.3</t>
  </si>
  <si>
    <t>Anforderung zur Personalanzahl / Arbeitsplätzen im Zeitraum eintragen.4</t>
  </si>
  <si>
    <t>Anforderung zur Personalanzahl / Arbeitsplätzen im Zeitraum eintragen.5</t>
  </si>
  <si>
    <r>
      <t xml:space="preserve">Feste Arbeitsplätze </t>
    </r>
    <r>
      <rPr>
        <sz val="11"/>
        <color theme="1"/>
        <rFont val="Calibri"/>
        <family val="2"/>
        <scheme val="minor"/>
      </rPr>
      <t>(absolute Zahlen)</t>
    </r>
  </si>
  <si>
    <r>
      <t>Mobile Arbeitsplätze</t>
    </r>
    <r>
      <rPr>
        <sz val="11"/>
        <color theme="1"/>
        <rFont val="Calibri"/>
        <family val="2"/>
        <scheme val="minor"/>
      </rPr>
      <t xml:space="preserve"> (absolute Zahlen)</t>
    </r>
  </si>
  <si>
    <t>Prozess- oder Ressourcennamen können an verschiedenen Stellen der Arbeitsmappe eingetragen werden. Es genügt daher nicht den Prozess- bzw. Ressourcennamen an nur einer Stelle zu ändern. Sollen Prozess- oder Ressourcennamen nachträglich geändert werden, muss dies durch die Funktion "Suchen und Ersetzen" (STRG + F) erfolgen. Zudem muss in den Optionen von "Suchen und Ersetzen" im Feld "Durchsuchen:" der Eintrag "Arbeitsmappe" ausgewählt werden.</t>
  </si>
  <si>
    <r>
      <rPr>
        <b/>
        <sz val="11"/>
        <color theme="1"/>
        <rFont val="Calibri"/>
        <family val="2"/>
        <scheme val="minor"/>
      </rPr>
      <t>Hinweis:</t>
    </r>
    <r>
      <rPr>
        <sz val="11"/>
        <color theme="1"/>
        <rFont val="Calibri"/>
        <family val="2"/>
        <scheme val="minor"/>
      </rPr>
      <t xml:space="preserve"> Hier können die Ressourcenkategorien benannt und je Ressourcenkategorie die Ressourcenlisten hinterlegt werden, die im Tabellenblatt "Ressourcenabhängigkeiten" durch die Anwender ausgewählt werden dürfen. In den letzten beiden Spalten ist Platz für die Ressourcencluster und deren Beschreibung.</t>
    </r>
  </si>
  <si>
    <r>
      <t>Personalbedarf</t>
    </r>
    <r>
      <rPr>
        <sz val="11"/>
        <color theme="1"/>
        <rFont val="Calibri"/>
        <family val="2"/>
        <scheme val="minor"/>
      </rPr>
      <t xml:space="preserve"> (absolute Zahlen)</t>
    </r>
  </si>
  <si>
    <t xml:space="preserve">Dieses Tabellenblatt ist optional. 
</t>
  </si>
  <si>
    <r>
      <rPr>
        <b/>
        <sz val="11"/>
        <color theme="1"/>
        <rFont val="Calibri"/>
        <family val="2"/>
        <scheme val="minor"/>
      </rPr>
      <t xml:space="preserve">Hinweis: </t>
    </r>
    <r>
      <rPr>
        <sz val="11"/>
        <color theme="1"/>
        <rFont val="Calibri"/>
        <family val="2"/>
        <scheme val="minor"/>
      </rPr>
      <t>Aus technischen Gründen müssen die Schadenskategorien als numerischer Wert angegeben werden.</t>
    </r>
  </si>
  <si>
    <t xml:space="preserve">Die wichtigsten BIA-Parameter sind im vorliegenden Deckblatt hinterlegt. Diese sollten institutionsspezifisch festgelegt werden. Weitere Anpassungen müssen über das Tabellenblatt "Datenbank" durchgeführt werden. Unter anderem können in der Datenbank Ressourcenkategorien und je Ressourcenkategorie Ressourcenlisten hinterlegt werden, um die Auswahl der Ressourcen für die Anwender einzugrenzen. Hier können auch Ressourcencluster definiert werden (letzte Spalte). Vor der Änderung dieses Tabellenblatts muss der Blattschutz im Tabellenblatt "Datenbank" via Rechtsklick &gt; "Blattschutz aufheben" deaktiviert werden. Das Tabellenblatt darf nicht gelöscht werden. </t>
  </si>
  <si>
    <t>RECPLAST</t>
  </si>
  <si>
    <t>Max Mustermann</t>
  </si>
  <si>
    <t>gesamter Geltungsbereich</t>
  </si>
  <si>
    <t>Leitungsstab</t>
  </si>
  <si>
    <t>BCM-Beauftragter</t>
  </si>
  <si>
    <t>Maxi Musterfrau</t>
  </si>
  <si>
    <t>OE A (Projektierung)</t>
  </si>
  <si>
    <t>Abteilunksoordinatorin</t>
  </si>
  <si>
    <t>Hendrick Mayer</t>
  </si>
  <si>
    <t>OE B (Produktion)</t>
  </si>
  <si>
    <t>Abteilunksoordinator</t>
  </si>
  <si>
    <t>Jona Schmidt</t>
  </si>
  <si>
    <t>OE C (interne Dienste)</t>
  </si>
  <si>
    <t>OE A</t>
  </si>
  <si>
    <t>Planung und Konzeption neuer Produkte</t>
  </si>
  <si>
    <t>Hier erfolgt die langfrisitge Planung neuer Produkte auf Basis der Markbeobachtung</t>
  </si>
  <si>
    <t>Bürokomplex</t>
  </si>
  <si>
    <t>Fachbereichsleiter Jürgen Hammer</t>
  </si>
  <si>
    <t>kein vollständiger Notbetrieb erforderlich, da nicht zeitkritisch, FBL wird als ASP für den Notfall definiert.</t>
  </si>
  <si>
    <t xml:space="preserve">Projektmanagement </t>
  </si>
  <si>
    <t>Hier werden die Kundenanforderungen und neuen Produkte in konkrete Projekte und die Produktion überführt. Zusätzlich findet hier auch der 2nd und 3rd Level Support statt.</t>
  </si>
  <si>
    <t>Detlef Soest</t>
  </si>
  <si>
    <t>Bearbeitung der Dringlichsten Anforderungen - nur Prio 1</t>
  </si>
  <si>
    <t>Kundenbetreuung</t>
  </si>
  <si>
    <t>First Level Support. Hierüber erfolgt der direkte Kontakt mit den Kunden</t>
  </si>
  <si>
    <t>Teamleiterin Maria von der Vaart</t>
  </si>
  <si>
    <t>mindestens 60%</t>
  </si>
  <si>
    <t>OE B</t>
  </si>
  <si>
    <t>Produktionsvorbereitung</t>
  </si>
  <si>
    <t>Anlieferung des Materials, Lagerung und Vorbereitung für die Produktion</t>
  </si>
  <si>
    <t>Hauptgebäude Produktion</t>
  </si>
  <si>
    <t>Teamleiter Mohammed Abdul</t>
  </si>
  <si>
    <t>Vorbereitung für zeitkritische Produktion</t>
  </si>
  <si>
    <t>Produktion Produkt A</t>
  </si>
  <si>
    <t>Produktionsleitein Gabi Becker</t>
  </si>
  <si>
    <t>50% vom Normalbetrieb</t>
  </si>
  <si>
    <t>Lagerung und Auslieferung</t>
  </si>
  <si>
    <t>Zwischenlagerung der produzierten Güter und Auslieferung an die Kunden</t>
  </si>
  <si>
    <t>Nebengebäude - Lager</t>
  </si>
  <si>
    <t>Teamleiterin Becki Beckers</t>
  </si>
  <si>
    <t>Zwischenlagerung der produzierten Güter und 30 % Auslieferung der dringlichsten Produkte</t>
  </si>
  <si>
    <t>OE C</t>
  </si>
  <si>
    <t>IT-Service Management</t>
  </si>
  <si>
    <t>Bereitstellung und Pflege aller IT-Services</t>
  </si>
  <si>
    <t>Teamleiter Elias Mist</t>
  </si>
  <si>
    <t>Bereitstellung der Basis-Services Mail, IP-Telefonie und Fileserver + Notfallarbeitsplätze</t>
  </si>
  <si>
    <t>Schulung und Fortbildung</t>
  </si>
  <si>
    <t>interne Weiterbildung des Personals und Grundausbildung von Neuzugängen</t>
  </si>
  <si>
    <t>Extern - Hotel zum schönen Blick</t>
  </si>
  <si>
    <t>Teamleiterin Mira Krause</t>
  </si>
  <si>
    <t>kein Notbetrieb vorgesehen, da zeitunkritisch</t>
  </si>
  <si>
    <t>Instandhaltung</t>
  </si>
  <si>
    <t>Hausmeisterei und Wartung der Produktion</t>
  </si>
  <si>
    <t>Vorarbeiter Dieter Krause</t>
  </si>
  <si>
    <t>circa 30%. Behebung akuter Mängel + Unterstützung beim Wiederanlauf + Wiederherstellung der Produktion</t>
  </si>
  <si>
    <t>kurzfristige Ausfälle der langfristigen Produktplanung können kompensiert werden</t>
  </si>
  <si>
    <t>Das PM wird für die mittelfristige Produktionsplanung benötigt.</t>
  </si>
  <si>
    <t>Ohne Kundenbetreuung droht unmittelbar eine negative Außenwirkung und empfindliche Vertragsstrafen (100.000€)</t>
  </si>
  <si>
    <t>Ohne Produktionsvorbereitung ist die Produktion nicht langfristig möglich</t>
  </si>
  <si>
    <t>Produktionsausfälle füren zu erheblichen, nicht kompensierbaren Verlusten (pro Tag wird im Wert von 70.000€ bei 24/7 produziert)</t>
  </si>
  <si>
    <t>Bei Verzug der Auslieferung drohen hohe Vertragsstrafen</t>
  </si>
  <si>
    <t>Ohne funktionierende IT, ist keine Kommunikation nach außen hin möglich, dies führt zum Ansehensverlust.</t>
  </si>
  <si>
    <t>Auf Schulungen und Fortbildungen kann kurzfrisitg verzichtet werden</t>
  </si>
  <si>
    <t>Ohne die Instanhaltung ist die Aufgabenerfüllung (Produktion) nicht möglich.</t>
  </si>
  <si>
    <t>x</t>
  </si>
  <si>
    <t>Das PM benötigt die Basis -IT-Austattung zur Arbeit</t>
  </si>
  <si>
    <t>Mail und die IP-Telefonie werden für den Notbetrieb benötigt.</t>
  </si>
  <si>
    <t>Das PM wird zur Koordination der Vorproduktion benötigt.</t>
  </si>
  <si>
    <t>Nach 3 Tagen gehen die Vorprodukte im Zwischenlager aus.</t>
  </si>
  <si>
    <t>Da es keine Puffer gibt, wird die Produktion zur gleichen Zeit benötigt.</t>
  </si>
  <si>
    <t>Nach 14 Tagen sind die Zwischenlager so voll, sodass eine weitere Produktion nicht  mehr möglich ist. - Produkt A wird nicht gelagert, sondern versendet, da zeitkritisch.</t>
  </si>
  <si>
    <t xml:space="preserve">Das PM wird zur Überführung der Anforderung in die Produktion benötigt.
</t>
  </si>
  <si>
    <t>Für kleinere, akute Fehlerbehebungen wird die Instandhaltung benötigt.</t>
  </si>
  <si>
    <t>E-Mail</t>
  </si>
  <si>
    <t>Online-Marktplatz O-Kauf</t>
  </si>
  <si>
    <t>Konfigurationsdaten</t>
  </si>
  <si>
    <t>Hauptgebäude - Produktion</t>
  </si>
  <si>
    <t>Produktionsstraße A</t>
  </si>
  <si>
    <t>Holz</t>
  </si>
  <si>
    <t>IP-Telefonie</t>
  </si>
  <si>
    <t>Schichtpläne</t>
  </si>
  <si>
    <t>Produktionsstraße B</t>
  </si>
  <si>
    <t>Eisen</t>
  </si>
  <si>
    <t>Produktionssteuerung</t>
  </si>
  <si>
    <t>Produktionspläne</t>
  </si>
  <si>
    <t>Kleinteile</t>
  </si>
  <si>
    <t>Kundenkontakte</t>
  </si>
  <si>
    <t>Schmierstoffe</t>
  </si>
  <si>
    <t>Arbeitsplatz Vorbereitung</t>
  </si>
  <si>
    <t>Vollständiger Werkzeugsatz, Werkbank, Thin-Client mit Standardarbeitsplatz-Konfiguration</t>
  </si>
  <si>
    <t>Teamleiter</t>
  </si>
  <si>
    <t>Produktionsleiterin</t>
  </si>
  <si>
    <t>Willi Weber</t>
  </si>
  <si>
    <t>Vorarbeiter</t>
  </si>
  <si>
    <t>Materialexperte Holz</t>
  </si>
  <si>
    <t>Materialexperte Eisen</t>
  </si>
  <si>
    <t>Materialexperte Kleinteile</t>
  </si>
  <si>
    <t>ja</t>
  </si>
  <si>
    <t>Ohne diese Ressource kann nicht produziert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</si>
</sst>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1"/>
      <color theme="1"/>
      <name val="BundesSans Office"/>
      <family val="2"/>
    </font>
    <font>
      <sz val="10"/>
      <color theme="1"/>
      <name val="BundesSans Office"/>
      <family val="2"/>
    </font>
    <font>
      <b/>
      <sz val="10"/>
      <color theme="1"/>
      <name val="Cambria"/>
      <family val="1"/>
    </font>
    <font>
      <sz val="10"/>
      <color theme="1"/>
      <name val="Cambria"/>
      <family val="1"/>
    </font>
    <font>
      <i/>
      <sz val="10"/>
      <color theme="1"/>
      <name val="Cambria"/>
      <family val="1"/>
    </font>
    <font>
      <i/>
      <sz val="10"/>
      <name val="Cambria"/>
      <family val="1"/>
    </font>
    <font>
      <sz val="10"/>
      <color theme="0"/>
      <name val="Cambria"/>
      <family val="1"/>
    </font>
    <font>
      <sz val="10"/>
      <name val="Cambria"/>
      <family val="1"/>
    </font>
    <font>
      <sz val="11"/>
      <color theme="1"/>
      <name val="Cambria"/>
      <family val="1"/>
    </font>
    <font>
      <b/>
      <sz val="11"/>
      <color theme="1"/>
      <name val="Cambria"/>
      <family val="1"/>
    </font>
    <font>
      <sz val="11"/>
      <color rgb="FFFF0000"/>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
      <sz val="10"/>
      <name val="Calibri"/>
      <family val="2"/>
      <scheme val="minor"/>
    </font>
    <font>
      <i/>
      <sz val="10"/>
      <name val="Calibri"/>
      <family val="2"/>
      <scheme val="minor"/>
    </font>
    <font>
      <i/>
      <sz val="11"/>
      <color theme="1"/>
      <name val="Calibri"/>
      <family val="2"/>
      <scheme val="minor"/>
    </font>
    <font>
      <sz val="11"/>
      <name val="Calibri"/>
      <family val="2"/>
      <scheme val="minor"/>
    </font>
    <font>
      <i/>
      <sz val="11"/>
      <color rgb="FFFF0000"/>
      <name val="Calibri"/>
      <family val="2"/>
      <scheme val="minor"/>
    </font>
    <font>
      <i/>
      <sz val="11"/>
      <name val="Calibri"/>
      <family val="2"/>
      <scheme val="minor"/>
    </font>
    <font>
      <sz val="11"/>
      <color theme="8"/>
      <name val="Calibri"/>
      <family val="2"/>
      <scheme val="minor"/>
    </font>
    <font>
      <sz val="11"/>
      <color theme="4"/>
      <name val="Calibri"/>
      <family val="2"/>
      <scheme val="minor"/>
    </font>
    <font>
      <b/>
      <i/>
      <sz val="10"/>
      <name val="Calibri"/>
      <family val="2"/>
      <scheme val="minor"/>
    </font>
    <font>
      <b/>
      <sz val="10"/>
      <name val="Calibri"/>
      <family val="2"/>
      <scheme val="minor"/>
    </font>
    <font>
      <b/>
      <sz val="11"/>
      <name val="Calibri"/>
      <family val="2"/>
      <scheme val="minor"/>
    </font>
    <font>
      <i/>
      <sz val="11"/>
      <color theme="0"/>
      <name val="Calibri"/>
      <family val="2"/>
      <scheme val="minor"/>
    </font>
    <font>
      <sz val="11"/>
      <color theme="1"/>
      <name val="Calibri"/>
      <scheme val="minor"/>
    </font>
    <font>
      <sz val="11"/>
      <color theme="1"/>
      <name val="Calibri"/>
      <family val="2"/>
      <scheme val="minor"/>
    </font>
  </fonts>
  <fills count="30">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0.49998474074526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C00000"/>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rgb="FFFFFF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FF00"/>
        <bgColor indexed="64"/>
      </patternFill>
    </fill>
    <fill>
      <patternFill patternType="solid">
        <fgColor rgb="FF7030A0"/>
        <bgColor indexed="64"/>
      </patternFill>
    </fill>
    <fill>
      <patternFill patternType="solid">
        <fgColor rgb="FFE98383"/>
        <bgColor indexed="64"/>
      </patternFill>
    </fill>
    <fill>
      <patternFill patternType="solid">
        <fgColor rgb="FFC05048"/>
        <bgColor indexed="64"/>
      </patternFill>
    </fill>
    <fill>
      <patternFill patternType="solid">
        <fgColor rgb="FF953735"/>
        <bgColor indexed="6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theme="0" tint="-0.499984740745262"/>
      </left>
      <right style="medium">
        <color indexed="64"/>
      </right>
      <top style="thin">
        <color theme="0" tint="-0.499984740745262"/>
      </top>
      <bottom style="thin">
        <color theme="0" tint="-0.499984740745262"/>
      </bottom>
      <diagonal/>
    </border>
    <border>
      <left style="medium">
        <color indexed="64"/>
      </left>
      <right style="thin">
        <color theme="0" tint="-0.499984740745262"/>
      </right>
      <top style="thin">
        <color theme="0" tint="-0.499984740745262"/>
      </top>
      <bottom/>
      <diagonal/>
    </border>
    <border>
      <left style="thin">
        <color theme="0" tint="-0.499984740745262"/>
      </left>
      <right style="medium">
        <color indexed="64"/>
      </right>
      <top style="thin">
        <color theme="0" tint="-0.499984740745262"/>
      </top>
      <bottom/>
      <diagonal/>
    </border>
    <border>
      <left style="thin">
        <color theme="0" tint="-0.499984740745262"/>
      </left>
      <right style="thin">
        <color theme="0" tint="-0.499984740745262"/>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style="thin">
        <color indexed="64"/>
      </left>
      <right/>
      <top style="medium">
        <color indexed="64"/>
      </top>
      <bottom style="thin">
        <color indexed="64"/>
      </bottom>
      <diagonal/>
    </border>
    <border>
      <left style="thin">
        <color theme="0" tint="-0.499984740745262"/>
      </left>
      <right/>
      <top style="thin">
        <color theme="0" tint="-0.499984740745262"/>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thin">
        <color theme="0" tint="-0.499984740745262"/>
      </right>
      <top/>
      <bottom style="medium">
        <color indexed="64"/>
      </bottom>
      <diagonal/>
    </border>
    <border>
      <left style="medium">
        <color indexed="64"/>
      </left>
      <right style="thin">
        <color theme="0" tint="-0.499984740745262"/>
      </right>
      <top style="thin">
        <color indexed="64"/>
      </top>
      <bottom style="thin">
        <color theme="0" tint="-0.499984740745262"/>
      </bottom>
      <diagonal/>
    </border>
    <border>
      <left style="thin">
        <color theme="0" tint="-0.499984740745262"/>
      </left>
      <right style="thin">
        <color theme="0" tint="-0.499984740745262"/>
      </right>
      <top style="medium">
        <color indexed="64"/>
      </top>
      <bottom/>
      <diagonal/>
    </border>
    <border>
      <left style="thin">
        <color theme="0" tint="-0.499984740745262"/>
      </left>
      <right style="medium">
        <color indexed="64"/>
      </right>
      <top style="medium">
        <color indexed="64"/>
      </top>
      <bottom/>
      <diagonal/>
    </border>
    <border>
      <left/>
      <right/>
      <top style="thin">
        <color indexed="64"/>
      </top>
      <bottom style="medium">
        <color indexed="64"/>
      </bottom>
      <diagonal/>
    </border>
    <border>
      <left/>
      <right style="medium">
        <color indexed="64"/>
      </right>
      <top/>
      <bottom style="thin">
        <color indexed="64"/>
      </bottom>
      <diagonal/>
    </border>
    <border>
      <left style="thin">
        <color indexed="64"/>
      </left>
      <right/>
      <top style="medium">
        <color theme="0" tint="-0.499984740745262"/>
      </top>
      <bottom/>
      <diagonal/>
    </border>
    <border>
      <left style="medium">
        <color theme="0" tint="-0.499984740745262"/>
      </left>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theme="0" tint="-0.499984740745262"/>
      </bottom>
      <diagonal/>
    </border>
    <border>
      <left/>
      <right style="medium">
        <color indexed="64"/>
      </right>
      <top style="thin">
        <color theme="0" tint="-0.499984740745262"/>
      </top>
      <bottom style="thin">
        <color theme="0" tint="-0.499984740745262"/>
      </bottom>
      <diagonal/>
    </border>
    <border>
      <left/>
      <right style="medium">
        <color indexed="64"/>
      </right>
      <top style="thin">
        <color theme="0" tint="-0.499984740745262"/>
      </top>
      <bottom/>
      <diagonal/>
    </border>
    <border>
      <left/>
      <right style="medium">
        <color indexed="64"/>
      </right>
      <top style="thin">
        <color theme="0" tint="-0.499984740745262"/>
      </top>
      <bottom style="medium">
        <color indexed="64"/>
      </bottom>
      <diagonal/>
    </border>
    <border>
      <left style="thin">
        <color theme="0" tint="-0.499984740745262"/>
      </left>
      <right style="medium">
        <color indexed="64"/>
      </right>
      <top style="medium">
        <color indexed="64"/>
      </top>
      <bottom style="thin">
        <color theme="0" tint="-0.499984740745262"/>
      </bottom>
      <diagonal/>
    </border>
    <border>
      <left style="medium">
        <color indexed="64"/>
      </left>
      <right/>
      <top style="medium">
        <color theme="0" tint="-0.499984740745262"/>
      </top>
      <bottom/>
      <diagonal/>
    </border>
    <border>
      <left style="medium">
        <color theme="0" tint="-0.499984740745262"/>
      </left>
      <right/>
      <top style="thin">
        <color indexed="64"/>
      </top>
      <bottom style="medium">
        <color indexed="64"/>
      </bottom>
      <diagonal/>
    </border>
    <border>
      <left style="medium">
        <color indexed="64"/>
      </left>
      <right style="thin">
        <color theme="0" tint="-0.499984740745262"/>
      </right>
      <top/>
      <bottom style="medium">
        <color indexed="64"/>
      </bottom>
      <diagonal/>
    </border>
    <border>
      <left style="thin">
        <color theme="0" tint="-0.499984740745262"/>
      </left>
      <right style="thin">
        <color theme="0" tint="-0.499984740745262"/>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theme="0" tint="-0.499984740745262"/>
      </left>
      <right/>
      <top style="thin">
        <color theme="0" tint="-0.499984740745262"/>
      </top>
      <bottom/>
      <diagonal/>
    </border>
    <border>
      <left style="medium">
        <color theme="0" tint="-0.499984740745262"/>
      </left>
      <right/>
      <top style="thin">
        <color theme="0" tint="-0.499984740745262"/>
      </top>
      <bottom style="medium">
        <color indexed="64"/>
      </bottom>
      <diagonal/>
    </border>
    <border>
      <left style="thin">
        <color indexed="64"/>
      </left>
      <right/>
      <top style="thin">
        <color theme="1"/>
      </top>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theme="0" tint="-0.499984740745262"/>
      </right>
      <top style="medium">
        <color indexed="64"/>
      </top>
      <bottom/>
      <diagonal/>
    </border>
    <border>
      <left style="thin">
        <color indexed="64"/>
      </left>
      <right style="medium">
        <color indexed="64"/>
      </right>
      <top/>
      <bottom/>
      <diagonal/>
    </border>
    <border>
      <left/>
      <right/>
      <top style="medium">
        <color theme="0" tint="-0.499984740745262"/>
      </top>
      <bottom/>
      <diagonal/>
    </border>
    <border>
      <left style="medium">
        <color rgb="FF000000"/>
      </left>
      <right style="thin">
        <color indexed="64"/>
      </right>
      <top style="thin">
        <color rgb="FF000000"/>
      </top>
      <bottom/>
      <diagonal/>
    </border>
    <border>
      <left style="thin">
        <color indexed="64"/>
      </left>
      <right style="medium">
        <color indexed="64"/>
      </right>
      <top style="thin">
        <color rgb="FF000000"/>
      </top>
      <bottom style="thin">
        <color indexed="64"/>
      </bottom>
      <diagonal/>
    </border>
    <border>
      <left style="medium">
        <color indexed="64"/>
      </left>
      <right style="thin">
        <color indexed="64"/>
      </right>
      <top style="thin">
        <color rgb="FF000000"/>
      </top>
      <bottom style="thin">
        <color indexed="64"/>
      </bottom>
      <diagonal/>
    </border>
    <border>
      <left style="medium">
        <color rgb="FF000000"/>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rgb="FF000000"/>
      </top>
      <bottom style="thin">
        <color indexed="64"/>
      </bottom>
      <diagonal/>
    </border>
    <border>
      <left style="medium">
        <color rgb="FF000000"/>
      </left>
      <right style="thin">
        <color theme="0" tint="-0.499984740745262"/>
      </right>
      <top style="thin">
        <color theme="0" tint="-0.499984740745262"/>
      </top>
      <bottom/>
      <diagonal/>
    </border>
    <border>
      <left style="medium">
        <color rgb="FF000000"/>
      </left>
      <right style="thin">
        <color theme="0" tint="-0.499984740745262"/>
      </right>
      <top style="thin">
        <color theme="0" tint="-0.499984740745262"/>
      </top>
      <bottom style="medium">
        <color rgb="FF000000"/>
      </bottom>
      <diagonal/>
    </border>
    <border>
      <left style="thin">
        <color theme="0" tint="-0.499984740745262"/>
      </left>
      <right style="medium">
        <color indexed="64"/>
      </right>
      <top style="thin">
        <color theme="0" tint="-0.499984740745262"/>
      </top>
      <bottom style="medium">
        <color rgb="FF000000"/>
      </bottom>
      <diagonal/>
    </border>
    <border>
      <left style="medium">
        <color indexed="64"/>
      </left>
      <right/>
      <top style="thin">
        <color rgb="FF000000"/>
      </top>
      <bottom style="thin">
        <color indexed="64"/>
      </bottom>
      <diagonal/>
    </border>
    <border>
      <left/>
      <right/>
      <top/>
      <bottom style="thin">
        <color theme="0" tint="-0.499984740745262"/>
      </bottom>
      <diagonal/>
    </border>
    <border>
      <left style="medium">
        <color indexed="64"/>
      </left>
      <right/>
      <top/>
      <bottom style="thin">
        <color theme="0" tint="-0.499984740745262"/>
      </bottom>
      <diagonal/>
    </border>
    <border>
      <left style="medium">
        <color indexed="64"/>
      </left>
      <right/>
      <top style="thin">
        <color theme="0" tint="-0.499984740745262"/>
      </top>
      <bottom style="thin">
        <color theme="0" tint="-0.499984740745262"/>
      </bottom>
      <diagonal/>
    </border>
    <border>
      <left style="medium">
        <color indexed="64"/>
      </left>
      <right/>
      <top style="thin">
        <color theme="0" tint="-0.499984740745262"/>
      </top>
      <bottom/>
      <diagonal/>
    </border>
    <border>
      <left style="medium">
        <color indexed="64"/>
      </left>
      <right/>
      <top style="thin">
        <color theme="0" tint="-0.499984740745262"/>
      </top>
      <bottom style="medium">
        <color rgb="FF000000"/>
      </bottom>
      <diagonal/>
    </border>
    <border>
      <left style="thin">
        <color indexed="64"/>
      </left>
      <right style="thin">
        <color indexed="64"/>
      </right>
      <top style="thin">
        <color indexed="64"/>
      </top>
      <bottom/>
      <diagonal/>
    </border>
    <border>
      <left/>
      <right/>
      <top/>
      <bottom style="medium">
        <color indexed="64"/>
      </bottom>
      <diagonal/>
    </border>
    <border>
      <left style="medium">
        <color theme="0" tint="-0.499984740745262"/>
      </left>
      <right/>
      <top/>
      <bottom/>
      <diagonal/>
    </border>
    <border>
      <left style="thin">
        <color rgb="FFC00000"/>
      </left>
      <right style="thin">
        <color rgb="FFC00000"/>
      </right>
      <top style="thin">
        <color rgb="FFC00000"/>
      </top>
      <bottom style="thin">
        <color rgb="FFC00000"/>
      </bottom>
      <diagonal/>
    </border>
    <border>
      <left/>
      <right style="medium">
        <color indexed="64"/>
      </right>
      <top style="thin">
        <color indexed="64"/>
      </top>
      <bottom/>
      <diagonal/>
    </border>
    <border>
      <left/>
      <right/>
      <top style="medium">
        <color indexed="64"/>
      </top>
      <bottom style="thin">
        <color theme="0" tint="-0.499984740745262"/>
      </bottom>
      <diagonal/>
    </border>
    <border>
      <left style="thin">
        <color theme="0" tint="-0.499984740745262"/>
      </left>
      <right style="medium">
        <color indexed="64"/>
      </right>
      <top/>
      <bottom style="medium">
        <color indexed="64"/>
      </bottom>
      <diagonal/>
    </border>
    <border>
      <left style="medium">
        <color indexed="64"/>
      </left>
      <right/>
      <top/>
      <bottom style="medium">
        <color indexed="64"/>
      </bottom>
      <diagonal/>
    </border>
    <border>
      <left style="thin">
        <color rgb="FFC00000"/>
      </left>
      <right style="thin">
        <color rgb="FFC00000"/>
      </right>
      <top style="thin">
        <color rgb="FFC00000"/>
      </top>
      <bottom style="thin">
        <color rgb="FFFF0000"/>
      </bottom>
      <diagonal/>
    </border>
    <border>
      <left style="thin">
        <color rgb="FFC00000"/>
      </left>
      <right style="thin">
        <color rgb="FFC00000"/>
      </right>
      <top style="thin">
        <color rgb="FFFF0000"/>
      </top>
      <bottom style="thin">
        <color rgb="FFFF0000"/>
      </bottom>
      <diagonal/>
    </border>
    <border>
      <left style="thin">
        <color rgb="FFC00000"/>
      </left>
      <right style="thin">
        <color rgb="FFC00000"/>
      </right>
      <top/>
      <bottom/>
      <diagonal/>
    </border>
    <border>
      <left/>
      <right style="thin">
        <color theme="0" tint="-0.499984740745262"/>
      </right>
      <top style="medium">
        <color indexed="64"/>
      </top>
      <bottom style="thin">
        <color theme="0" tint="-0.499984740745262"/>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theme="0" tint="-0.499984740745262"/>
      </left>
      <right style="medium">
        <color indexed="64"/>
      </right>
      <top style="thin">
        <color indexed="64"/>
      </top>
      <bottom style="thin">
        <color theme="0" tint="-0.499984740745262"/>
      </bottom>
      <diagonal/>
    </border>
    <border>
      <left style="thin">
        <color indexed="64"/>
      </left>
      <right style="medium">
        <color indexed="64"/>
      </right>
      <top style="thin">
        <color theme="0" tint="-0.499984740745262"/>
      </top>
      <bottom style="thin">
        <color theme="0" tint="-0.499984740745262"/>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indexed="64"/>
      </right>
      <top/>
      <bottom style="thin">
        <color indexed="64"/>
      </bottom>
      <diagonal/>
    </border>
  </borders>
  <cellStyleXfs count="1">
    <xf numFmtId="0" fontId="0" fillId="0" borderId="0"/>
  </cellStyleXfs>
  <cellXfs count="444">
    <xf numFmtId="0" fontId="0" fillId="0" borderId="0" xfId="0"/>
    <xf numFmtId="0" fontId="1" fillId="0" borderId="0" xfId="0" applyFont="1"/>
    <xf numFmtId="0" fontId="1" fillId="0" borderId="0" xfId="0" applyFont="1" applyProtection="1">
      <protection locked="0"/>
    </xf>
    <xf numFmtId="0" fontId="1" fillId="0" borderId="0" xfId="0" applyFont="1" applyAlignment="1" applyProtection="1">
      <alignment wrapText="1"/>
      <protection locked="0"/>
    </xf>
    <xf numFmtId="0" fontId="1" fillId="0" borderId="0" xfId="0" applyFont="1" applyAlignment="1" applyProtection="1">
      <protection locked="0"/>
    </xf>
    <xf numFmtId="0" fontId="2" fillId="0" borderId="0" xfId="0" applyFont="1" applyProtection="1">
      <protection locked="0"/>
    </xf>
    <xf numFmtId="0" fontId="1" fillId="0" borderId="0" xfId="0" applyFont="1" applyAlignment="1" applyProtection="1">
      <alignment horizontal="left" vertical="top" wrapText="1"/>
      <protection locked="0"/>
    </xf>
    <xf numFmtId="1" fontId="1" fillId="0" borderId="0" xfId="0" applyNumberFormat="1" applyFont="1" applyProtection="1">
      <protection locked="0"/>
    </xf>
    <xf numFmtId="0" fontId="1" fillId="0" borderId="0" xfId="0" applyFont="1" applyProtection="1">
      <protection locked="0"/>
    </xf>
    <xf numFmtId="0" fontId="4" fillId="0" borderId="0" xfId="0" applyFont="1" applyProtection="1">
      <protection locked="0"/>
    </xf>
    <xf numFmtId="0" fontId="5" fillId="0" borderId="0" xfId="0" applyFont="1" applyProtection="1">
      <protection locked="0"/>
    </xf>
    <xf numFmtId="0" fontId="4" fillId="0" borderId="0" xfId="0" applyFont="1" applyAlignment="1" applyProtection="1">
      <alignment wrapText="1"/>
      <protection locked="0"/>
    </xf>
    <xf numFmtId="0" fontId="4" fillId="0" borderId="0" xfId="0" applyFont="1"/>
    <xf numFmtId="0" fontId="10" fillId="0" borderId="0" xfId="0" applyFont="1" applyProtection="1">
      <protection locked="0"/>
    </xf>
    <xf numFmtId="0" fontId="8" fillId="5" borderId="93" xfId="0" applyFont="1" applyFill="1" applyBorder="1" applyAlignment="1" applyProtection="1">
      <alignment horizontal="left" vertical="top" wrapText="1"/>
    </xf>
    <xf numFmtId="0" fontId="3" fillId="9" borderId="64" xfId="0" applyFont="1" applyFill="1" applyBorder="1" applyAlignment="1" applyProtection="1">
      <alignment horizontal="center" wrapText="1"/>
      <protection locked="0"/>
    </xf>
    <xf numFmtId="0" fontId="4" fillId="0" borderId="0" xfId="0" applyFont="1" applyAlignment="1" applyProtection="1">
      <protection locked="0"/>
    </xf>
    <xf numFmtId="0" fontId="8" fillId="6" borderId="1" xfId="0" applyFont="1" applyFill="1" applyBorder="1" applyAlignment="1" applyProtection="1">
      <alignment horizontal="left" vertical="top" wrapText="1"/>
      <protection locked="0"/>
    </xf>
    <xf numFmtId="0" fontId="8" fillId="6" borderId="36" xfId="0" applyFont="1" applyFill="1" applyBorder="1" applyAlignment="1" applyProtection="1">
      <alignment horizontal="left" vertical="top" wrapText="1"/>
      <protection locked="0"/>
    </xf>
    <xf numFmtId="0" fontId="4" fillId="9" borderId="41" xfId="0" applyFont="1" applyFill="1" applyBorder="1" applyAlignment="1" applyProtection="1">
      <alignment horizontal="left" vertical="top" wrapText="1"/>
      <protection locked="0"/>
    </xf>
    <xf numFmtId="0" fontId="6" fillId="6" borderId="48" xfId="0" applyFont="1" applyFill="1" applyBorder="1" applyAlignment="1" applyProtection="1">
      <alignment horizontal="left" vertical="top" wrapText="1"/>
      <protection locked="0"/>
    </xf>
    <xf numFmtId="0" fontId="6" fillId="6" borderId="98" xfId="0" applyFont="1" applyFill="1" applyBorder="1" applyAlignment="1" applyProtection="1">
      <alignment horizontal="left" vertical="top" wrapText="1"/>
      <protection locked="0"/>
    </xf>
    <xf numFmtId="0" fontId="5" fillId="9" borderId="102" xfId="0" applyFont="1" applyFill="1" applyBorder="1" applyAlignment="1" applyProtection="1">
      <alignment horizontal="left" vertical="top" wrapText="1"/>
      <protection locked="0"/>
    </xf>
    <xf numFmtId="0" fontId="7" fillId="0" borderId="0" xfId="0" applyFont="1" applyAlignment="1" applyProtection="1">
      <alignment vertical="top"/>
      <protection locked="0"/>
    </xf>
    <xf numFmtId="0" fontId="8" fillId="5" borderId="109" xfId="0" applyFont="1" applyFill="1" applyBorder="1" applyAlignment="1" applyProtection="1">
      <alignment horizontal="left" vertical="top" wrapText="1"/>
    </xf>
    <xf numFmtId="0" fontId="8" fillId="5" borderId="103" xfId="0" applyFont="1" applyFill="1" applyBorder="1" applyAlignment="1" applyProtection="1">
      <alignment horizontal="left" vertical="top" wrapText="1"/>
    </xf>
    <xf numFmtId="0" fontId="8" fillId="0" borderId="64" xfId="0" applyFont="1" applyBorder="1" applyAlignment="1" applyProtection="1">
      <alignment horizontal="left" vertical="top" wrapText="1"/>
      <protection locked="0"/>
    </xf>
    <xf numFmtId="0" fontId="8" fillId="0" borderId="0" xfId="0" applyFont="1" applyAlignment="1" applyProtection="1">
      <alignment horizontal="left" vertical="top" wrapText="1"/>
      <protection locked="0"/>
    </xf>
    <xf numFmtId="0" fontId="8" fillId="5" borderId="18" xfId="0" applyFont="1" applyFill="1" applyBorder="1" applyAlignment="1" applyProtection="1">
      <alignment horizontal="left" vertical="top" wrapText="1"/>
    </xf>
    <xf numFmtId="0" fontId="8" fillId="0" borderId="65" xfId="0" applyFont="1" applyBorder="1" applyAlignment="1" applyProtection="1">
      <alignment horizontal="left" vertical="top" wrapText="1"/>
      <protection locked="0"/>
    </xf>
    <xf numFmtId="0" fontId="8" fillId="0" borderId="66" xfId="0" applyFont="1" applyBorder="1" applyAlignment="1" applyProtection="1">
      <alignment horizontal="left" vertical="top" wrapText="1"/>
      <protection locked="0"/>
    </xf>
    <xf numFmtId="0" fontId="8" fillId="5" borderId="55" xfId="0" applyFont="1" applyFill="1" applyBorder="1" applyAlignment="1" applyProtection="1">
      <alignment horizontal="left" vertical="top" wrapText="1"/>
    </xf>
    <xf numFmtId="0" fontId="8" fillId="5" borderId="99" xfId="0" applyFont="1" applyFill="1" applyBorder="1" applyAlignment="1" applyProtection="1">
      <alignment horizontal="left" vertical="top" wrapText="1"/>
    </xf>
    <xf numFmtId="0" fontId="8" fillId="0" borderId="67" xfId="0" applyFont="1" applyBorder="1" applyAlignment="1" applyProtection="1">
      <alignment horizontal="left" vertical="top" wrapText="1"/>
      <protection locked="0"/>
    </xf>
    <xf numFmtId="2" fontId="4" fillId="0" borderId="0" xfId="0" applyNumberFormat="1" applyFont="1" applyProtection="1">
      <protection locked="0"/>
    </xf>
    <xf numFmtId="0" fontId="15" fillId="0" borderId="0" xfId="0" applyFont="1" applyProtection="1">
      <protection locked="0"/>
    </xf>
    <xf numFmtId="0" fontId="12" fillId="0" borderId="0" xfId="0" applyFont="1" applyAlignment="1" applyProtection="1">
      <alignment vertical="center"/>
      <protection locked="0"/>
    </xf>
    <xf numFmtId="0" fontId="12" fillId="0" borderId="0" xfId="0" applyFont="1" applyProtection="1">
      <protection locked="0"/>
    </xf>
    <xf numFmtId="0" fontId="0" fillId="0" borderId="0" xfId="0" applyFont="1" applyProtection="1">
      <protection locked="0"/>
    </xf>
    <xf numFmtId="0" fontId="11" fillId="0" borderId="0" xfId="0" applyFont="1" applyProtection="1">
      <protection locked="0"/>
    </xf>
    <xf numFmtId="0" fontId="18" fillId="0" borderId="0" xfId="0" applyFont="1" applyProtection="1">
      <protection locked="0"/>
    </xf>
    <xf numFmtId="0" fontId="0" fillId="0" borderId="0" xfId="0" applyFont="1" applyAlignment="1" applyProtection="1">
      <alignment wrapText="1"/>
      <protection locked="0"/>
    </xf>
    <xf numFmtId="0" fontId="0" fillId="3" borderId="22" xfId="0" applyFont="1" applyFill="1" applyBorder="1" applyAlignment="1" applyProtection="1">
      <alignment horizontal="left" vertical="top" wrapText="1"/>
      <protection locked="0"/>
    </xf>
    <xf numFmtId="0" fontId="0" fillId="3" borderId="36" xfId="0" applyFont="1" applyFill="1" applyBorder="1" applyAlignment="1" applyProtection="1">
      <alignment horizontal="left" vertical="top" wrapText="1"/>
      <protection locked="0"/>
    </xf>
    <xf numFmtId="0" fontId="0" fillId="3" borderId="1" xfId="0" applyFont="1" applyFill="1" applyBorder="1" applyAlignment="1" applyProtection="1">
      <alignment horizontal="left" vertical="top" wrapText="1"/>
      <protection locked="0"/>
    </xf>
    <xf numFmtId="0" fontId="0" fillId="3" borderId="4" xfId="0" applyFont="1" applyFill="1" applyBorder="1" applyAlignment="1" applyProtection="1">
      <alignment horizontal="left" vertical="top" wrapText="1"/>
      <protection locked="0"/>
    </xf>
    <xf numFmtId="0" fontId="0" fillId="8" borderId="22" xfId="0" applyFont="1" applyFill="1" applyBorder="1" applyAlignment="1" applyProtection="1">
      <alignment horizontal="center" vertical="center" wrapText="1"/>
    </xf>
    <xf numFmtId="0" fontId="0" fillId="8" borderId="1" xfId="0" applyFont="1" applyFill="1" applyBorder="1" applyAlignment="1" applyProtection="1">
      <alignment horizontal="center" vertical="center" wrapText="1"/>
    </xf>
    <xf numFmtId="0" fontId="19" fillId="6" borderId="1" xfId="0" applyFont="1" applyFill="1" applyBorder="1" applyAlignment="1" applyProtection="1">
      <alignment horizontal="left" vertical="top" wrapText="1"/>
      <protection locked="0"/>
    </xf>
    <xf numFmtId="0" fontId="0" fillId="8" borderId="1" xfId="0" applyFont="1" applyFill="1" applyBorder="1" applyAlignment="1" applyProtection="1">
      <alignment horizontal="left" vertical="top" wrapText="1"/>
      <protection locked="0"/>
    </xf>
    <xf numFmtId="0" fontId="0" fillId="8" borderId="1" xfId="0" applyFont="1" applyFill="1" applyBorder="1" applyAlignment="1" applyProtection="1">
      <alignment horizontal="left" vertical="top" wrapText="1"/>
    </xf>
    <xf numFmtId="0" fontId="0" fillId="8" borderId="23" xfId="0" applyFont="1" applyFill="1" applyBorder="1" applyAlignment="1" applyProtection="1">
      <alignment horizontal="left" vertical="top" wrapText="1"/>
    </xf>
    <xf numFmtId="0" fontId="0" fillId="7" borderId="19" xfId="0" applyFont="1" applyFill="1" applyBorder="1" applyAlignment="1" applyProtection="1">
      <alignment horizontal="left" vertical="top" wrapText="1"/>
      <protection locked="0"/>
    </xf>
    <xf numFmtId="0" fontId="0" fillId="7" borderId="112" xfId="0" applyFont="1" applyFill="1" applyBorder="1" applyAlignment="1" applyProtection="1">
      <alignment horizontal="left" vertical="top" wrapText="1"/>
      <protection locked="0"/>
    </xf>
    <xf numFmtId="0" fontId="0" fillId="7" borderId="34" xfId="0" applyFont="1" applyFill="1" applyBorder="1" applyAlignment="1" applyProtection="1">
      <alignment horizontal="left" vertical="top" wrapText="1"/>
      <protection locked="0"/>
    </xf>
    <xf numFmtId="0" fontId="18" fillId="3" borderId="22" xfId="0" applyFont="1" applyFill="1" applyBorder="1" applyAlignment="1" applyProtection="1">
      <alignment horizontal="left" vertical="top" wrapText="1"/>
      <protection locked="0"/>
    </xf>
    <xf numFmtId="0" fontId="21" fillId="3" borderId="36" xfId="0" applyFont="1" applyFill="1" applyBorder="1" applyAlignment="1" applyProtection="1">
      <alignment horizontal="left" vertical="top" wrapText="1"/>
      <protection locked="0"/>
    </xf>
    <xf numFmtId="0" fontId="18" fillId="3" borderId="1" xfId="0" applyFont="1" applyFill="1" applyBorder="1" applyAlignment="1" applyProtection="1">
      <alignment horizontal="left" vertical="top" wrapText="1"/>
      <protection locked="0"/>
    </xf>
    <xf numFmtId="0" fontId="18" fillId="3" borderId="4" xfId="0" applyFont="1" applyFill="1" applyBorder="1" applyAlignment="1" applyProtection="1">
      <alignment horizontal="left" vertical="top" wrapText="1"/>
      <protection locked="0"/>
    </xf>
    <xf numFmtId="0" fontId="21" fillId="6" borderId="1" xfId="0" applyFont="1" applyFill="1" applyBorder="1" applyAlignment="1" applyProtection="1">
      <alignment horizontal="left" vertical="top" wrapText="1"/>
      <protection locked="0"/>
    </xf>
    <xf numFmtId="0" fontId="18" fillId="8" borderId="1" xfId="0" applyFont="1" applyFill="1" applyBorder="1" applyAlignment="1" applyProtection="1">
      <alignment horizontal="left" vertical="top" wrapText="1"/>
      <protection locked="0"/>
    </xf>
    <xf numFmtId="0" fontId="18" fillId="7" borderId="22" xfId="0" applyFont="1" applyFill="1" applyBorder="1" applyAlignment="1" applyProtection="1">
      <alignment horizontal="left" vertical="top" wrapText="1"/>
      <protection locked="0"/>
    </xf>
    <xf numFmtId="0" fontId="18" fillId="7" borderId="36" xfId="0" applyFont="1" applyFill="1" applyBorder="1" applyAlignment="1" applyProtection="1">
      <alignment horizontal="left" vertical="top" wrapText="1"/>
      <protection locked="0"/>
    </xf>
    <xf numFmtId="0" fontId="18" fillId="7" borderId="35" xfId="0" applyFont="1" applyFill="1" applyBorder="1" applyAlignment="1" applyProtection="1">
      <alignment horizontal="left" vertical="top" wrapText="1"/>
      <protection locked="0"/>
    </xf>
    <xf numFmtId="0" fontId="0" fillId="7" borderId="56" xfId="0" applyFont="1" applyFill="1" applyBorder="1" applyAlignment="1" applyProtection="1">
      <alignment horizontal="center" vertical="center" wrapText="1"/>
    </xf>
    <xf numFmtId="0" fontId="0" fillId="0" borderId="18" xfId="0" applyFont="1" applyFill="1" applyBorder="1" applyAlignment="1" applyProtection="1">
      <alignment horizontal="left" vertical="top" wrapText="1"/>
      <protection locked="0"/>
    </xf>
    <xf numFmtId="0" fontId="22" fillId="0" borderId="11" xfId="0" applyFont="1" applyBorder="1" applyAlignment="1" applyProtection="1">
      <alignment horizontal="center" vertical="center" wrapText="1"/>
      <protection locked="0"/>
    </xf>
    <xf numFmtId="0" fontId="22" fillId="0" borderId="7" xfId="0" applyFont="1" applyBorder="1" applyAlignment="1" applyProtection="1">
      <alignment horizontal="center" vertical="center" wrapText="1"/>
      <protection locked="0"/>
    </xf>
    <xf numFmtId="0" fontId="0" fillId="5" borderId="18" xfId="0" applyFont="1" applyFill="1" applyBorder="1" applyAlignment="1" applyProtection="1">
      <alignment horizontal="left" vertical="top" wrapText="1"/>
    </xf>
    <xf numFmtId="0" fontId="23" fillId="0" borderId="11" xfId="0" applyFont="1" applyBorder="1" applyAlignment="1" applyProtection="1">
      <alignment horizontal="left" vertical="top" wrapText="1"/>
      <protection locked="0"/>
    </xf>
    <xf numFmtId="0" fontId="23" fillId="0" borderId="8" xfId="0" applyFont="1" applyBorder="1" applyAlignment="1" applyProtection="1">
      <alignment horizontal="left" vertical="top" wrapText="1"/>
      <protection locked="0"/>
    </xf>
    <xf numFmtId="0" fontId="0" fillId="7" borderId="11" xfId="0" applyFont="1" applyFill="1" applyBorder="1" applyAlignment="1" applyProtection="1">
      <alignment horizontal="center" vertical="center" wrapText="1"/>
    </xf>
    <xf numFmtId="0" fontId="22" fillId="18" borderId="11" xfId="0" applyFont="1" applyFill="1" applyBorder="1" applyAlignment="1" applyProtection="1">
      <alignment horizontal="center" vertical="center" wrapText="1"/>
      <protection locked="0"/>
    </xf>
    <xf numFmtId="0" fontId="23" fillId="0" borderId="13" xfId="0" applyFont="1" applyBorder="1" applyAlignment="1" applyProtection="1">
      <alignment horizontal="left" vertical="top" wrapText="1"/>
      <protection locked="0"/>
    </xf>
    <xf numFmtId="0" fontId="23" fillId="0" borderId="24" xfId="0" applyFont="1" applyBorder="1" applyAlignment="1" applyProtection="1">
      <alignment horizontal="left" vertical="top" wrapText="1"/>
      <protection locked="0"/>
    </xf>
    <xf numFmtId="0" fontId="0" fillId="0" borderId="8" xfId="0" applyFont="1" applyBorder="1" applyAlignment="1" applyProtection="1">
      <alignment horizontal="left" vertical="top" wrapText="1"/>
      <protection locked="0"/>
    </xf>
    <xf numFmtId="0" fontId="0" fillId="0" borderId="7" xfId="0" applyFont="1" applyBorder="1" applyAlignment="1" applyProtection="1">
      <alignment horizontal="center" vertical="center" wrapText="1"/>
      <protection locked="0"/>
    </xf>
    <xf numFmtId="0" fontId="0" fillId="0" borderId="24" xfId="0" applyFont="1" applyBorder="1" applyAlignment="1" applyProtection="1">
      <alignment horizontal="center" vertical="center" wrapText="1"/>
      <protection locked="0"/>
    </xf>
    <xf numFmtId="0" fontId="0" fillId="0" borderId="7" xfId="0" applyFont="1" applyBorder="1" applyAlignment="1" applyProtection="1">
      <alignment horizontal="left" vertical="top" wrapText="1"/>
      <protection locked="0"/>
    </xf>
    <xf numFmtId="49" fontId="0" fillId="0" borderId="10" xfId="0" applyNumberFormat="1" applyFont="1" applyBorder="1" applyAlignment="1" applyProtection="1">
      <alignment horizontal="left" vertical="top" wrapText="1"/>
      <protection locked="0"/>
    </xf>
    <xf numFmtId="0" fontId="0" fillId="0" borderId="9" xfId="0" applyFont="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5" xfId="0" applyFont="1" applyBorder="1" applyAlignment="1" applyProtection="1">
      <alignment horizontal="left" vertical="top" wrapText="1"/>
      <protection locked="0"/>
    </xf>
    <xf numFmtId="0" fontId="0" fillId="0" borderId="16" xfId="0" applyFont="1" applyBorder="1" applyAlignment="1" applyProtection="1">
      <alignment horizontal="left" vertical="top" wrapText="1"/>
      <protection locked="0"/>
    </xf>
    <xf numFmtId="0" fontId="22" fillId="0" borderId="15" xfId="0" applyFont="1" applyBorder="1" applyAlignment="1" applyProtection="1">
      <alignment horizontal="center" vertical="center" wrapText="1"/>
      <protection locked="0"/>
    </xf>
    <xf numFmtId="0" fontId="0" fillId="0" borderId="17" xfId="0" applyFont="1" applyBorder="1" applyAlignment="1" applyProtection="1">
      <alignment horizontal="left" vertical="top" wrapText="1"/>
      <protection locked="0"/>
    </xf>
    <xf numFmtId="0" fontId="0" fillId="0" borderId="15" xfId="0" applyFont="1" applyBorder="1" applyAlignment="1" applyProtection="1">
      <alignment horizontal="center" vertical="center" wrapText="1"/>
      <protection locked="0"/>
    </xf>
    <xf numFmtId="0" fontId="0" fillId="0" borderId="26" xfId="0" applyFont="1" applyBorder="1" applyAlignment="1" applyProtection="1">
      <alignment horizontal="center" vertical="center" wrapText="1"/>
      <protection locked="0"/>
    </xf>
    <xf numFmtId="0" fontId="23" fillId="0" borderId="25" xfId="0" applyFont="1" applyBorder="1" applyAlignment="1" applyProtection="1">
      <alignment horizontal="left" vertical="top" wrapText="1"/>
      <protection locked="0"/>
    </xf>
    <xf numFmtId="0" fontId="23" fillId="0" borderId="17" xfId="0" applyFont="1" applyBorder="1" applyAlignment="1" applyProtection="1">
      <alignment horizontal="left" vertical="top" wrapText="1"/>
      <protection locked="0"/>
    </xf>
    <xf numFmtId="0" fontId="23" fillId="0" borderId="26" xfId="0" applyFont="1" applyBorder="1" applyAlignment="1" applyProtection="1">
      <alignment horizontal="left" vertical="top" wrapText="1"/>
      <protection locked="0"/>
    </xf>
    <xf numFmtId="0" fontId="0" fillId="7" borderId="71" xfId="0" applyFont="1" applyFill="1" applyBorder="1" applyAlignment="1" applyProtection="1">
      <alignment horizontal="center" vertical="center" wrapText="1"/>
    </xf>
    <xf numFmtId="0" fontId="0" fillId="0" borderId="55" xfId="0" applyFont="1" applyFill="1" applyBorder="1" applyAlignment="1" applyProtection="1">
      <alignment horizontal="left" vertical="top" wrapText="1"/>
      <protection locked="0"/>
    </xf>
    <xf numFmtId="0" fontId="0" fillId="0" borderId="27" xfId="0" applyFont="1" applyBorder="1" applyAlignment="1" applyProtection="1">
      <alignment horizontal="left" vertical="top" wrapText="1"/>
      <protection locked="0"/>
    </xf>
    <xf numFmtId="0" fontId="0" fillId="0" borderId="31" xfId="0" applyFont="1" applyBorder="1" applyAlignment="1" applyProtection="1">
      <alignment horizontal="left" vertical="top" wrapText="1"/>
      <protection locked="0"/>
    </xf>
    <xf numFmtId="0" fontId="22" fillId="0" borderId="14" xfId="0" applyFont="1" applyBorder="1" applyAlignment="1" applyProtection="1">
      <alignment horizontal="center" vertical="center" wrapText="1"/>
      <protection locked="0"/>
    </xf>
    <xf numFmtId="0" fontId="22" fillId="0" borderId="27" xfId="0" applyFont="1" applyBorder="1" applyAlignment="1" applyProtection="1">
      <alignment horizontal="center" vertical="center" wrapText="1"/>
      <protection locked="0"/>
    </xf>
    <xf numFmtId="0" fontId="0" fillId="0" borderId="28" xfId="0" applyFont="1" applyBorder="1" applyAlignment="1" applyProtection="1">
      <alignment horizontal="left" vertical="top" wrapText="1"/>
      <protection locked="0"/>
    </xf>
    <xf numFmtId="0" fontId="0" fillId="0" borderId="27" xfId="0" applyFont="1" applyBorder="1" applyAlignment="1" applyProtection="1">
      <alignment horizontal="center" vertical="center" wrapText="1"/>
      <protection locked="0"/>
    </xf>
    <xf numFmtId="0" fontId="0" fillId="0" borderId="29" xfId="0" applyFont="1" applyBorder="1" applyAlignment="1" applyProtection="1">
      <alignment horizontal="center" vertical="center" wrapText="1"/>
      <protection locked="0"/>
    </xf>
    <xf numFmtId="0" fontId="23" fillId="0" borderId="14" xfId="0" applyFont="1" applyBorder="1" applyAlignment="1" applyProtection="1">
      <alignment horizontal="left" vertical="top" wrapText="1"/>
      <protection locked="0"/>
    </xf>
    <xf numFmtId="0" fontId="23" fillId="0" borderId="28" xfId="0" applyFont="1" applyBorder="1" applyAlignment="1" applyProtection="1">
      <alignment horizontal="left" vertical="top" wrapText="1"/>
      <protection locked="0"/>
    </xf>
    <xf numFmtId="0" fontId="23" fillId="0" borderId="29" xfId="0" applyFont="1" applyBorder="1" applyAlignment="1" applyProtection="1">
      <alignment horizontal="left" vertical="top" wrapText="1"/>
      <protection locked="0"/>
    </xf>
    <xf numFmtId="0" fontId="23" fillId="0" borderId="71" xfId="0" applyFont="1" applyBorder="1" applyAlignment="1" applyProtection="1">
      <alignment horizontal="left" vertical="top" wrapText="1"/>
      <protection locked="0"/>
    </xf>
    <xf numFmtId="0" fontId="15" fillId="0" borderId="0" xfId="0" applyFont="1" applyAlignment="1" applyProtection="1">
      <protection locked="0"/>
    </xf>
    <xf numFmtId="0" fontId="24" fillId="14" borderId="69" xfId="0" applyFont="1" applyFill="1" applyBorder="1" applyAlignment="1" applyProtection="1">
      <alignment horizontal="left" vertical="top" wrapText="1"/>
    </xf>
    <xf numFmtId="0" fontId="24" fillId="14" borderId="83" xfId="0" applyFont="1" applyFill="1" applyBorder="1" applyAlignment="1" applyProtection="1">
      <alignment horizontal="left" vertical="top" wrapText="1"/>
    </xf>
    <xf numFmtId="0" fontId="24" fillId="14" borderId="61" xfId="0" applyFont="1" applyFill="1" applyBorder="1" applyAlignment="1" applyProtection="1">
      <alignment horizontal="left" vertical="top" wrapText="1"/>
    </xf>
    <xf numFmtId="0" fontId="24" fillId="22" borderId="61" xfId="0" applyFont="1" applyFill="1" applyBorder="1" applyAlignment="1" applyProtection="1">
      <alignment horizontal="left" vertical="top" wrapText="1"/>
    </xf>
    <xf numFmtId="0" fontId="24" fillId="23" borderId="61" xfId="0" applyFont="1" applyFill="1" applyBorder="1" applyAlignment="1" applyProtection="1">
      <alignment horizontal="left" vertical="top" wrapText="1"/>
    </xf>
    <xf numFmtId="0" fontId="25" fillId="14" borderId="61" xfId="0" applyFont="1" applyFill="1" applyBorder="1" applyAlignment="1" applyProtection="1">
      <alignment horizontal="left" vertical="top" wrapText="1"/>
    </xf>
    <xf numFmtId="0" fontId="24" fillId="14" borderId="0" xfId="0" applyFont="1" applyFill="1" applyAlignment="1" applyProtection="1">
      <alignment horizontal="left" vertical="top" wrapText="1"/>
      <protection locked="0"/>
    </xf>
    <xf numFmtId="0" fontId="16" fillId="11" borderId="63" xfId="0" applyFont="1" applyFill="1" applyBorder="1" applyAlignment="1" applyProtection="1">
      <alignment horizontal="center" vertical="top" wrapText="1"/>
    </xf>
    <xf numFmtId="0" fontId="16" fillId="11" borderId="6" xfId="0" applyFont="1" applyFill="1" applyBorder="1" applyAlignment="1" applyProtection="1">
      <alignment horizontal="center" vertical="top" wrapText="1"/>
    </xf>
    <xf numFmtId="0" fontId="15" fillId="11" borderId="62" xfId="0" applyFont="1" applyFill="1" applyBorder="1" applyAlignment="1" applyProtection="1">
      <alignment horizontal="center" vertical="top" wrapText="1"/>
    </xf>
    <xf numFmtId="0" fontId="15" fillId="11" borderId="75" xfId="0" applyFont="1" applyFill="1" applyBorder="1" applyAlignment="1" applyProtection="1">
      <alignment horizontal="center" vertical="top" wrapText="1"/>
    </xf>
    <xf numFmtId="0" fontId="15" fillId="11" borderId="100" xfId="0" applyNumberFormat="1" applyFont="1" applyFill="1" applyBorder="1" applyAlignment="1" applyProtection="1">
      <alignment horizontal="center" vertical="top" wrapText="1"/>
    </xf>
    <xf numFmtId="0" fontId="16" fillId="11" borderId="43" xfId="0" applyFont="1" applyFill="1" applyBorder="1" applyAlignment="1" applyProtection="1">
      <alignment horizontal="center" vertical="top" wrapText="1"/>
    </xf>
    <xf numFmtId="0" fontId="15" fillId="11" borderId="70" xfId="0" applyFont="1" applyFill="1" applyBorder="1" applyAlignment="1" applyProtection="1">
      <alignment horizontal="center" vertical="top" wrapText="1"/>
    </xf>
    <xf numFmtId="0" fontId="15" fillId="11" borderId="76" xfId="0" applyFont="1" applyFill="1" applyBorder="1" applyAlignment="1" applyProtection="1">
      <alignment horizontal="center" vertical="top" wrapText="1"/>
    </xf>
    <xf numFmtId="0" fontId="9" fillId="0" borderId="0" xfId="0" applyFont="1"/>
    <xf numFmtId="0" fontId="0" fillId="0" borderId="0" xfId="0" applyFont="1"/>
    <xf numFmtId="0" fontId="18" fillId="0" borderId="0" xfId="0" applyFont="1"/>
    <xf numFmtId="0" fontId="0" fillId="3" borderId="19" xfId="0" applyFont="1" applyFill="1" applyBorder="1" applyAlignment="1" applyProtection="1">
      <alignment horizontal="left" vertical="top" wrapText="1"/>
      <protection locked="0"/>
    </xf>
    <xf numFmtId="0" fontId="0" fillId="3" borderId="20" xfId="0" applyFont="1" applyFill="1" applyBorder="1" applyAlignment="1" applyProtection="1">
      <alignment horizontal="left" vertical="top" wrapText="1"/>
      <protection locked="0"/>
    </xf>
    <xf numFmtId="0" fontId="0" fillId="3" borderId="30" xfId="0" applyFont="1" applyFill="1" applyBorder="1" applyAlignment="1" applyProtection="1">
      <alignment horizontal="left" vertical="top" wrapText="1"/>
      <protection locked="0"/>
    </xf>
    <xf numFmtId="0" fontId="0" fillId="8" borderId="19" xfId="0" applyFont="1" applyFill="1" applyBorder="1" applyAlignment="1" applyProtection="1">
      <alignment horizontal="left" vertical="top" wrapText="1"/>
      <protection locked="0"/>
    </xf>
    <xf numFmtId="0" fontId="0" fillId="8" borderId="21" xfId="0" applyFont="1" applyFill="1" applyBorder="1" applyAlignment="1" applyProtection="1">
      <alignment horizontal="left" vertical="top" wrapText="1"/>
      <protection locked="0"/>
    </xf>
    <xf numFmtId="0" fontId="18" fillId="3" borderId="37" xfId="0" applyFont="1" applyFill="1" applyBorder="1" applyAlignment="1" applyProtection="1">
      <alignment horizontal="left" vertical="top" wrapText="1"/>
      <protection locked="0"/>
    </xf>
    <xf numFmtId="0" fontId="18" fillId="3" borderId="73" xfId="0" applyFont="1" applyFill="1" applyBorder="1" applyAlignment="1" applyProtection="1">
      <alignment horizontal="left" vertical="top" wrapText="1"/>
      <protection locked="0"/>
    </xf>
    <xf numFmtId="0" fontId="18" fillId="3" borderId="74" xfId="0" applyFont="1" applyFill="1" applyBorder="1" applyAlignment="1" applyProtection="1">
      <alignment horizontal="left" vertical="top" wrapText="1"/>
      <protection locked="0"/>
    </xf>
    <xf numFmtId="0" fontId="18" fillId="8" borderId="37" xfId="0" applyFont="1" applyFill="1" applyBorder="1" applyAlignment="1" applyProtection="1">
      <alignment horizontal="left" vertical="top" wrapText="1"/>
      <protection locked="0"/>
    </xf>
    <xf numFmtId="0" fontId="18" fillId="8" borderId="38" xfId="0" applyFont="1" applyFill="1" applyBorder="1" applyAlignment="1" applyProtection="1">
      <alignment horizontal="left" vertical="top" wrapText="1"/>
      <protection locked="0"/>
    </xf>
    <xf numFmtId="0" fontId="18" fillId="8" borderId="37" xfId="0" applyFont="1" applyFill="1" applyBorder="1" applyAlignment="1" applyProtection="1">
      <alignment horizontal="center" vertical="top" wrapText="1"/>
      <protection locked="0"/>
    </xf>
    <xf numFmtId="0" fontId="18" fillId="8" borderId="59" xfId="0" applyFont="1" applyFill="1" applyBorder="1" applyAlignment="1" applyProtection="1">
      <alignment horizontal="center" vertical="top" wrapText="1"/>
      <protection locked="0"/>
    </xf>
    <xf numFmtId="0" fontId="18" fillId="8" borderId="38" xfId="0" applyFont="1" applyFill="1" applyBorder="1" applyAlignment="1" applyProtection="1">
      <alignment horizontal="center" vertical="top" wrapText="1"/>
      <protection locked="0"/>
    </xf>
    <xf numFmtId="0" fontId="0" fillId="8" borderId="42" xfId="0" applyFont="1" applyFill="1" applyBorder="1" applyAlignment="1" applyProtection="1">
      <alignment horizontal="left" vertical="top" wrapText="1"/>
      <protection locked="0"/>
    </xf>
    <xf numFmtId="0" fontId="0" fillId="11" borderId="40" xfId="0" applyFont="1" applyFill="1" applyBorder="1" applyAlignment="1" applyProtection="1">
      <alignment vertical="top"/>
      <protection locked="0"/>
    </xf>
    <xf numFmtId="0" fontId="0" fillId="10" borderId="53" xfId="0" applyFont="1" applyFill="1" applyBorder="1" applyAlignment="1" applyProtection="1">
      <alignment vertical="top"/>
      <protection locked="0"/>
    </xf>
    <xf numFmtId="0" fontId="0" fillId="10" borderId="60" xfId="0" applyFont="1" applyFill="1" applyBorder="1" applyAlignment="1" applyProtection="1">
      <alignment vertical="top"/>
      <protection locked="0"/>
    </xf>
    <xf numFmtId="0" fontId="0" fillId="10" borderId="40" xfId="0" applyFont="1" applyFill="1" applyBorder="1" applyAlignment="1" applyProtection="1">
      <alignment vertical="top"/>
      <protection locked="0"/>
    </xf>
    <xf numFmtId="0" fontId="0" fillId="8" borderId="22" xfId="0" applyFont="1" applyFill="1" applyBorder="1" applyAlignment="1" applyProtection="1">
      <alignment horizontal="left" vertical="top" wrapText="1"/>
      <protection locked="0"/>
    </xf>
    <xf numFmtId="0" fontId="0" fillId="11" borderId="23" xfId="0" applyFont="1" applyFill="1" applyBorder="1" applyAlignment="1" applyProtection="1">
      <alignment vertical="top"/>
      <protection locked="0"/>
    </xf>
    <xf numFmtId="0" fontId="0" fillId="10" borderId="39" xfId="0" applyFont="1" applyFill="1" applyBorder="1" applyAlignment="1" applyProtection="1">
      <alignment vertical="top"/>
      <protection locked="0"/>
    </xf>
    <xf numFmtId="0" fontId="0" fillId="10" borderId="35" xfId="0" applyFont="1" applyFill="1" applyBorder="1" applyAlignment="1" applyProtection="1">
      <alignment vertical="top"/>
      <protection locked="0"/>
    </xf>
    <xf numFmtId="0" fontId="0" fillId="10" borderId="23" xfId="0" applyFont="1" applyFill="1" applyBorder="1" applyAlignment="1" applyProtection="1">
      <alignment vertical="top"/>
      <protection locked="0"/>
    </xf>
    <xf numFmtId="0" fontId="0" fillId="8" borderId="37" xfId="0" applyFont="1" applyFill="1" applyBorder="1" applyAlignment="1" applyProtection="1">
      <alignment horizontal="left" vertical="top" wrapText="1"/>
      <protection locked="0"/>
    </xf>
    <xf numFmtId="0" fontId="0" fillId="0" borderId="0" xfId="0" applyFont="1" applyBorder="1" applyAlignment="1" applyProtection="1">
      <alignment horizontal="center"/>
      <protection locked="0"/>
    </xf>
    <xf numFmtId="49" fontId="19" fillId="11" borderId="40" xfId="0" applyNumberFormat="1" applyFont="1" applyFill="1" applyBorder="1" applyAlignment="1" applyProtection="1">
      <alignment horizontal="left" vertical="center"/>
      <protection locked="0"/>
    </xf>
    <xf numFmtId="49" fontId="19" fillId="11" borderId="23" xfId="0" applyNumberFormat="1" applyFont="1" applyFill="1" applyBorder="1" applyAlignment="1" applyProtection="1">
      <alignment horizontal="left" vertical="center"/>
      <protection locked="0"/>
    </xf>
    <xf numFmtId="49" fontId="19" fillId="11" borderId="46" xfId="0" applyNumberFormat="1" applyFont="1" applyFill="1" applyBorder="1" applyAlignment="1" applyProtection="1">
      <alignment horizontal="left" vertical="center"/>
      <protection locked="0"/>
    </xf>
    <xf numFmtId="0" fontId="19" fillId="11" borderId="23" xfId="0" applyFont="1" applyFill="1" applyBorder="1" applyAlignment="1" applyProtection="1">
      <alignment horizontal="left" vertical="center"/>
      <protection locked="0"/>
    </xf>
    <xf numFmtId="0" fontId="0" fillId="10" borderId="54" xfId="0" applyFont="1" applyFill="1" applyBorder="1" applyAlignment="1" applyProtection="1">
      <alignment vertical="top"/>
      <protection locked="0"/>
    </xf>
    <xf numFmtId="0" fontId="0" fillId="10" borderId="44" xfId="0" applyFont="1" applyFill="1" applyBorder="1" applyAlignment="1" applyProtection="1">
      <alignment vertical="top"/>
      <protection locked="0"/>
    </xf>
    <xf numFmtId="0" fontId="0" fillId="10" borderId="38" xfId="0" applyFont="1" applyFill="1" applyBorder="1" applyAlignment="1" applyProtection="1">
      <alignment vertical="top"/>
      <protection locked="0"/>
    </xf>
    <xf numFmtId="0" fontId="20" fillId="11" borderId="23" xfId="0" applyFont="1" applyFill="1" applyBorder="1" applyAlignment="1" applyProtection="1">
      <alignment horizontal="left" vertical="center"/>
      <protection locked="0"/>
    </xf>
    <xf numFmtId="0" fontId="19" fillId="11" borderId="23" xfId="0" applyFont="1" applyFill="1" applyBorder="1" applyAlignment="1" applyProtection="1">
      <alignment horizontal="center" vertical="center"/>
      <protection locked="0"/>
    </xf>
    <xf numFmtId="0" fontId="19" fillId="11" borderId="46" xfId="0" applyFont="1" applyFill="1" applyBorder="1" applyAlignment="1" applyProtection="1">
      <alignment horizontal="center" vertical="center"/>
      <protection locked="0"/>
    </xf>
    <xf numFmtId="0" fontId="19" fillId="11" borderId="46" xfId="0" quotePrefix="1" applyFont="1" applyFill="1" applyBorder="1" applyAlignment="1" applyProtection="1">
      <alignment horizontal="center" vertical="center"/>
      <protection locked="0"/>
    </xf>
    <xf numFmtId="0" fontId="12" fillId="8" borderId="50" xfId="0" applyFont="1" applyFill="1" applyBorder="1" applyAlignment="1" applyProtection="1">
      <alignment vertical="center" wrapText="1"/>
      <protection locked="0"/>
    </xf>
    <xf numFmtId="1" fontId="26" fillId="11" borderId="49" xfId="0" applyNumberFormat="1" applyFont="1" applyFill="1" applyBorder="1" applyAlignment="1" applyProtection="1">
      <alignment horizontal="center" vertical="center"/>
      <protection locked="0"/>
    </xf>
    <xf numFmtId="49" fontId="19" fillId="11" borderId="116" xfId="0" applyNumberFormat="1" applyFont="1" applyFill="1" applyBorder="1" applyAlignment="1" applyProtection="1">
      <alignment horizontal="left" vertical="center"/>
      <protection locked="0"/>
    </xf>
    <xf numFmtId="49" fontId="19" fillId="11" borderId="39" xfId="0" applyNumberFormat="1" applyFont="1" applyFill="1" applyBorder="1" applyAlignment="1" applyProtection="1">
      <alignment horizontal="left" vertical="center"/>
      <protection locked="0"/>
    </xf>
    <xf numFmtId="49" fontId="19" fillId="11" borderId="39" xfId="0" quotePrefix="1" applyNumberFormat="1" applyFont="1" applyFill="1" applyBorder="1" applyAlignment="1" applyProtection="1">
      <alignment horizontal="left" vertical="center"/>
      <protection locked="0"/>
    </xf>
    <xf numFmtId="49" fontId="19" fillId="11" borderId="54" xfId="0" applyNumberFormat="1" applyFont="1" applyFill="1" applyBorder="1" applyAlignment="1" applyProtection="1">
      <alignment horizontal="left" vertical="center"/>
      <protection locked="0"/>
    </xf>
    <xf numFmtId="0" fontId="0" fillId="16" borderId="0" xfId="0" applyFont="1" applyFill="1" applyAlignment="1" applyProtection="1">
      <alignment horizontal="left" vertical="center" wrapText="1"/>
      <protection locked="0"/>
    </xf>
    <xf numFmtId="0" fontId="0" fillId="25" borderId="106" xfId="0" applyFont="1" applyFill="1" applyBorder="1"/>
    <xf numFmtId="0" fontId="13" fillId="15" borderId="107" xfId="0" applyFont="1" applyFill="1" applyBorder="1" applyAlignment="1">
      <alignment horizontal="center" vertical="center"/>
    </xf>
    <xf numFmtId="0" fontId="13" fillId="26" borderId="108" xfId="0" applyFont="1" applyFill="1" applyBorder="1" applyAlignment="1">
      <alignment horizontal="center" vertical="center"/>
    </xf>
    <xf numFmtId="0" fontId="0" fillId="16" borderId="0" xfId="0" applyFont="1" applyFill="1" applyAlignment="1" applyProtection="1">
      <alignment horizontal="left" vertical="top" wrapText="1"/>
      <protection locked="0"/>
    </xf>
    <xf numFmtId="0" fontId="13" fillId="24" borderId="101" xfId="0" applyFont="1" applyFill="1" applyBorder="1" applyAlignment="1">
      <alignment horizontal="center" vertical="center"/>
    </xf>
    <xf numFmtId="0" fontId="0" fillId="0" borderId="0" xfId="0" applyFont="1" applyAlignment="1" applyProtection="1">
      <alignment vertical="top"/>
      <protection locked="0"/>
    </xf>
    <xf numFmtId="0" fontId="0" fillId="0" borderId="0" xfId="0" applyFont="1" applyAlignment="1" applyProtection="1">
      <alignment horizontal="left" vertical="top"/>
      <protection locked="0"/>
    </xf>
    <xf numFmtId="0" fontId="0" fillId="3" borderId="1" xfId="0" applyFont="1" applyFill="1" applyBorder="1" applyAlignment="1" applyProtection="1">
      <alignment vertical="top" wrapText="1"/>
      <protection locked="0"/>
    </xf>
    <xf numFmtId="0" fontId="19" fillId="6" borderId="23" xfId="0" applyFont="1" applyFill="1" applyBorder="1" applyAlignment="1" applyProtection="1">
      <alignment vertical="top" wrapText="1"/>
      <protection locked="0"/>
    </xf>
    <xf numFmtId="0" fontId="0" fillId="3" borderId="36" xfId="0" applyFont="1" applyFill="1" applyBorder="1" applyAlignment="1" applyProtection="1">
      <alignment vertical="top" wrapText="1"/>
      <protection locked="0"/>
    </xf>
    <xf numFmtId="0" fontId="19" fillId="6" borderId="1" xfId="0" applyFont="1" applyFill="1" applyBorder="1" applyAlignment="1" applyProtection="1">
      <alignment vertical="top" wrapText="1"/>
      <protection locked="0"/>
    </xf>
    <xf numFmtId="0" fontId="27" fillId="12" borderId="1" xfId="0" applyFont="1" applyFill="1" applyBorder="1" applyAlignment="1" applyProtection="1">
      <alignment horizontal="left" vertical="top" wrapText="1"/>
      <protection locked="0"/>
    </xf>
    <xf numFmtId="0" fontId="27" fillId="12" borderId="23" xfId="0" applyFont="1" applyFill="1" applyBorder="1" applyAlignment="1" applyProtection="1">
      <alignment horizontal="left" vertical="top" wrapText="1"/>
      <protection locked="0"/>
    </xf>
    <xf numFmtId="0" fontId="0" fillId="3" borderId="22" xfId="0" applyFont="1" applyFill="1" applyBorder="1" applyAlignment="1" applyProtection="1">
      <alignment vertical="top" wrapText="1"/>
      <protection locked="0"/>
    </xf>
    <xf numFmtId="0" fontId="0" fillId="3" borderId="1" xfId="0" applyFont="1" applyFill="1" applyBorder="1" applyAlignment="1" applyProtection="1">
      <alignment horizontal="center" vertical="top" wrapText="1"/>
    </xf>
    <xf numFmtId="0" fontId="0" fillId="3" borderId="23" xfId="0" applyFont="1" applyFill="1" applyBorder="1" applyAlignment="1" applyProtection="1">
      <alignment horizontal="center" vertical="top" wrapText="1"/>
    </xf>
    <xf numFmtId="0" fontId="21" fillId="13" borderId="0" xfId="0" applyFont="1" applyFill="1" applyBorder="1" applyAlignment="1" applyProtection="1">
      <alignment horizontal="center" vertical="top" wrapText="1"/>
      <protection locked="0"/>
    </xf>
    <xf numFmtId="0" fontId="0" fillId="13" borderId="0" xfId="0" applyFont="1" applyFill="1" applyAlignment="1" applyProtection="1">
      <alignment vertical="top"/>
      <protection locked="0"/>
    </xf>
    <xf numFmtId="0" fontId="18" fillId="3" borderId="80" xfId="0" applyFont="1" applyFill="1" applyBorder="1" applyAlignment="1" applyProtection="1">
      <alignment horizontal="left" vertical="top" wrapText="1"/>
      <protection locked="0"/>
    </xf>
    <xf numFmtId="0" fontId="18" fillId="3" borderId="117" xfId="0" applyFont="1" applyFill="1" applyBorder="1" applyAlignment="1" applyProtection="1">
      <alignment horizontal="left" vertical="top" wrapText="1"/>
      <protection locked="0"/>
    </xf>
    <xf numFmtId="0" fontId="18" fillId="3" borderId="98" xfId="0" applyFont="1" applyFill="1" applyBorder="1" applyAlignment="1" applyProtection="1">
      <alignment horizontal="left" vertical="top" wrapText="1"/>
      <protection locked="0"/>
    </xf>
    <xf numFmtId="0" fontId="18" fillId="3" borderId="118" xfId="0" applyFont="1" applyFill="1" applyBorder="1" applyAlignment="1" applyProtection="1">
      <alignment horizontal="left" vertical="top" wrapText="1"/>
      <protection locked="0"/>
    </xf>
    <xf numFmtId="0" fontId="18" fillId="6" borderId="80" xfId="0" applyFont="1" applyFill="1" applyBorder="1" applyAlignment="1" applyProtection="1">
      <alignment horizontal="left" vertical="top" wrapText="1"/>
      <protection locked="0"/>
    </xf>
    <xf numFmtId="0" fontId="27" fillId="12" borderId="80" xfId="0" applyFont="1" applyFill="1" applyBorder="1" applyAlignment="1" applyProtection="1">
      <alignment horizontal="left" vertical="top" wrapText="1"/>
      <protection locked="0"/>
    </xf>
    <xf numFmtId="0" fontId="27" fillId="12" borderId="82" xfId="0" applyFont="1" applyFill="1" applyBorder="1" applyAlignment="1" applyProtection="1">
      <alignment horizontal="left" vertical="top" wrapText="1"/>
      <protection locked="0"/>
    </xf>
    <xf numFmtId="0" fontId="18" fillId="3" borderId="45" xfId="0" applyFont="1" applyFill="1" applyBorder="1" applyAlignment="1" applyProtection="1">
      <alignment horizontal="left" vertical="top" wrapText="1"/>
      <protection locked="0"/>
    </xf>
    <xf numFmtId="0" fontId="18" fillId="3" borderId="52" xfId="0" applyFont="1" applyFill="1" applyBorder="1" applyAlignment="1" applyProtection="1">
      <alignment horizontal="left" vertical="top" wrapText="1"/>
      <protection locked="0"/>
    </xf>
    <xf numFmtId="0" fontId="18" fillId="3" borderId="23" xfId="0" applyFont="1" applyFill="1" applyBorder="1" applyAlignment="1" applyProtection="1">
      <alignment horizontal="left" vertical="top" wrapText="1"/>
      <protection locked="0"/>
    </xf>
    <xf numFmtId="0" fontId="18" fillId="3" borderId="119" xfId="0" applyFont="1" applyFill="1" applyBorder="1" applyAlignment="1" applyProtection="1">
      <alignment horizontal="left" vertical="top" wrapText="1"/>
      <protection locked="0"/>
    </xf>
    <xf numFmtId="0" fontId="18" fillId="3" borderId="2" xfId="0" applyFont="1" applyFill="1" applyBorder="1" applyAlignment="1" applyProtection="1">
      <alignment horizontal="left" vertical="top" wrapText="1"/>
      <protection locked="0"/>
    </xf>
    <xf numFmtId="0" fontId="23" fillId="0" borderId="120" xfId="0" applyFont="1" applyBorder="1" applyAlignment="1" applyProtection="1">
      <alignment horizontal="left" vertical="top" wrapText="1"/>
      <protection locked="0"/>
    </xf>
    <xf numFmtId="0" fontId="19" fillId="11" borderId="120" xfId="0" applyFont="1" applyFill="1" applyBorder="1" applyAlignment="1" applyProtection="1">
      <alignment horizontal="left" vertical="top"/>
    </xf>
    <xf numFmtId="0" fontId="23" fillId="10" borderId="120" xfId="0" applyFont="1" applyFill="1" applyBorder="1" applyAlignment="1" applyProtection="1">
      <alignment horizontal="left" vertical="top"/>
      <protection locked="0"/>
    </xf>
    <xf numFmtId="0" fontId="0" fillId="10" borderId="120" xfId="0" applyFont="1" applyFill="1" applyBorder="1" applyAlignment="1" applyProtection="1">
      <alignment horizontal="left" vertical="top"/>
      <protection locked="0"/>
    </xf>
    <xf numFmtId="0" fontId="0" fillId="0" borderId="120" xfId="0" applyFont="1" applyBorder="1" applyAlignment="1" applyProtection="1">
      <alignment horizontal="left" vertical="top"/>
      <protection locked="0"/>
    </xf>
    <xf numFmtId="0" fontId="0" fillId="11" borderId="11" xfId="0" applyFont="1" applyFill="1" applyBorder="1" applyAlignment="1" applyProtection="1">
      <alignment horizontal="left" vertical="top"/>
    </xf>
    <xf numFmtId="0" fontId="0" fillId="11" borderId="18" xfId="0" applyFont="1" applyFill="1" applyBorder="1" applyAlignment="1" applyProtection="1">
      <alignment horizontal="left" vertical="top"/>
    </xf>
    <xf numFmtId="0" fontId="0" fillId="11" borderId="10" xfId="0" applyFont="1" applyFill="1" applyBorder="1" applyAlignment="1" applyProtection="1">
      <alignment horizontal="left" vertical="top"/>
    </xf>
    <xf numFmtId="0" fontId="0" fillId="11" borderId="12" xfId="0" applyFont="1" applyFill="1" applyBorder="1" applyAlignment="1" applyProtection="1">
      <alignment horizontal="left" vertical="top"/>
    </xf>
    <xf numFmtId="0" fontId="0" fillId="11" borderId="0" xfId="0" applyFont="1" applyFill="1" applyBorder="1" applyAlignment="1" applyProtection="1">
      <alignment horizontal="left" vertical="top"/>
    </xf>
    <xf numFmtId="0" fontId="12" fillId="3" borderId="50" xfId="0" applyFont="1" applyFill="1" applyBorder="1" applyAlignment="1" applyProtection="1">
      <alignment horizontal="center" wrapText="1"/>
      <protection locked="0"/>
    </xf>
    <xf numFmtId="0" fontId="12" fillId="3" borderId="58" xfId="0" applyFont="1" applyFill="1" applyBorder="1" applyAlignment="1" applyProtection="1">
      <alignment horizontal="center" wrapText="1"/>
      <protection locked="0"/>
    </xf>
    <xf numFmtId="0" fontId="19" fillId="3" borderId="1" xfId="0" applyFont="1" applyFill="1" applyBorder="1" applyAlignment="1" applyProtection="1">
      <alignment vertical="top" wrapText="1"/>
      <protection locked="0"/>
    </xf>
    <xf numFmtId="0" fontId="27" fillId="12" borderId="40" xfId="0" applyFont="1" applyFill="1" applyBorder="1" applyAlignment="1" applyProtection="1">
      <alignment horizontal="left" vertical="top" wrapText="1"/>
      <protection locked="0"/>
    </xf>
    <xf numFmtId="0" fontId="18" fillId="3" borderId="42" xfId="0" applyFont="1" applyFill="1" applyBorder="1" applyAlignment="1" applyProtection="1">
      <alignment horizontal="left" vertical="top" wrapText="1"/>
      <protection locked="0"/>
    </xf>
    <xf numFmtId="0" fontId="18" fillId="3" borderId="40" xfId="0" applyFont="1" applyFill="1" applyBorder="1" applyAlignment="1" applyProtection="1">
      <alignment horizontal="left" vertical="top" wrapText="1"/>
      <protection locked="0"/>
    </xf>
    <xf numFmtId="0" fontId="0" fillId="10" borderId="10" xfId="0" applyFont="1" applyFill="1" applyBorder="1" applyAlignment="1" applyProtection="1">
      <alignment horizontal="left" vertical="top"/>
      <protection locked="0"/>
    </xf>
    <xf numFmtId="0" fontId="0" fillId="0" borderId="10" xfId="0" applyFont="1" applyBorder="1" applyAlignment="1" applyProtection="1">
      <alignment horizontal="left" vertical="top"/>
      <protection locked="0"/>
    </xf>
    <xf numFmtId="0" fontId="0" fillId="0" borderId="12" xfId="0" applyFont="1" applyBorder="1" applyAlignment="1" applyProtection="1">
      <alignment horizontal="left" vertical="top"/>
      <protection locked="0"/>
    </xf>
    <xf numFmtId="0" fontId="0" fillId="10" borderId="7" xfId="0" applyFont="1" applyFill="1" applyBorder="1" applyAlignment="1" applyProtection="1">
      <alignment horizontal="left" vertical="top"/>
      <protection locked="0"/>
    </xf>
    <xf numFmtId="0" fontId="0" fillId="0" borderId="7" xfId="0" applyFont="1" applyBorder="1" applyAlignment="1" applyProtection="1">
      <alignment horizontal="left" vertical="top"/>
      <protection locked="0"/>
    </xf>
    <xf numFmtId="0" fontId="0" fillId="0" borderId="24" xfId="0" applyFont="1" applyBorder="1" applyAlignment="1" applyProtection="1">
      <alignment horizontal="left" vertical="top"/>
      <protection locked="0"/>
    </xf>
    <xf numFmtId="0" fontId="0" fillId="0" borderId="13" xfId="0" applyFont="1" applyBorder="1" applyAlignment="1" applyProtection="1">
      <alignment horizontal="left" vertical="top" wrapText="1"/>
      <protection locked="0"/>
    </xf>
    <xf numFmtId="0" fontId="0" fillId="10" borderId="25" xfId="0" applyFont="1" applyFill="1" applyBorder="1" applyAlignment="1" applyProtection="1">
      <alignment horizontal="left" vertical="top"/>
      <protection locked="0"/>
    </xf>
    <xf numFmtId="0" fontId="0" fillId="10" borderId="15" xfId="0" applyFont="1" applyFill="1" applyBorder="1" applyAlignment="1" applyProtection="1">
      <alignment horizontal="left" vertical="top"/>
      <protection locked="0"/>
    </xf>
    <xf numFmtId="0" fontId="0" fillId="0" borderId="15" xfId="0" applyFont="1" applyBorder="1" applyAlignment="1" applyProtection="1">
      <alignment horizontal="left" vertical="top"/>
      <protection locked="0"/>
    </xf>
    <xf numFmtId="0" fontId="0" fillId="0" borderId="26" xfId="0" applyFont="1" applyBorder="1" applyAlignment="1" applyProtection="1">
      <alignment horizontal="left" vertical="top"/>
      <protection locked="0"/>
    </xf>
    <xf numFmtId="0" fontId="0" fillId="0" borderId="25" xfId="0" applyFont="1" applyBorder="1" applyAlignment="1" applyProtection="1">
      <alignment horizontal="left" vertical="top" wrapText="1"/>
      <protection locked="0"/>
    </xf>
    <xf numFmtId="0" fontId="0" fillId="0" borderId="14" xfId="0" applyFont="1" applyBorder="1" applyAlignment="1" applyProtection="1">
      <alignment horizontal="left" vertical="top" wrapText="1"/>
      <protection locked="0"/>
    </xf>
    <xf numFmtId="0" fontId="0" fillId="10" borderId="14" xfId="0" applyFont="1" applyFill="1" applyBorder="1" applyAlignment="1" applyProtection="1">
      <alignment horizontal="left" vertical="top"/>
      <protection locked="0"/>
    </xf>
    <xf numFmtId="0" fontId="0" fillId="10" borderId="27" xfId="0" applyFont="1" applyFill="1" applyBorder="1" applyAlignment="1" applyProtection="1">
      <alignment horizontal="left" vertical="top"/>
      <protection locked="0"/>
    </xf>
    <xf numFmtId="0" fontId="0" fillId="0" borderId="27" xfId="0" applyFont="1" applyBorder="1" applyAlignment="1" applyProtection="1">
      <alignment horizontal="left" vertical="top"/>
      <protection locked="0"/>
    </xf>
    <xf numFmtId="0" fontId="0" fillId="0" borderId="29" xfId="0" applyFont="1" applyBorder="1" applyAlignment="1" applyProtection="1">
      <alignment horizontal="left" vertical="top"/>
      <protection locked="0"/>
    </xf>
    <xf numFmtId="0" fontId="12" fillId="0" borderId="99" xfId="0" applyFont="1" applyBorder="1" applyAlignment="1" applyProtection="1">
      <alignment vertical="center"/>
      <protection locked="0"/>
    </xf>
    <xf numFmtId="0" fontId="12" fillId="0" borderId="99" xfId="0" applyFont="1" applyBorder="1" applyAlignment="1" applyProtection="1">
      <alignment vertical="center" wrapText="1"/>
      <protection locked="0"/>
    </xf>
    <xf numFmtId="0" fontId="12" fillId="0" borderId="1" xfId="0" applyFont="1" applyBorder="1" applyProtection="1"/>
    <xf numFmtId="0" fontId="18" fillId="0" borderId="0" xfId="0" applyFont="1" applyProtection="1"/>
    <xf numFmtId="0" fontId="12" fillId="3" borderId="32" xfId="0" applyFont="1" applyFill="1" applyBorder="1" applyAlignment="1" applyProtection="1">
      <alignment wrapText="1"/>
      <protection locked="0"/>
    </xf>
    <xf numFmtId="0" fontId="0" fillId="3" borderId="52" xfId="0" applyFont="1" applyFill="1" applyBorder="1" applyAlignment="1" applyProtection="1">
      <alignment vertical="top" wrapText="1"/>
      <protection locked="0"/>
    </xf>
    <xf numFmtId="0" fontId="0" fillId="8" borderId="23" xfId="0" applyFont="1" applyFill="1" applyBorder="1" applyAlignment="1" applyProtection="1">
      <alignment horizontal="center" vertical="center" wrapText="1"/>
    </xf>
    <xf numFmtId="0" fontId="18" fillId="3" borderId="84" xfId="0" applyFont="1" applyFill="1" applyBorder="1" applyAlignment="1" applyProtection="1">
      <alignment horizontal="left" vertical="top" wrapText="1"/>
      <protection locked="0"/>
    </xf>
    <xf numFmtId="0" fontId="27" fillId="12" borderId="85" xfId="0" applyFont="1" applyFill="1" applyBorder="1" applyAlignment="1" applyProtection="1">
      <alignment horizontal="left" vertical="top" wrapText="1"/>
      <protection locked="0"/>
    </xf>
    <xf numFmtId="0" fontId="18" fillId="3" borderId="92" xfId="0" applyFont="1" applyFill="1" applyBorder="1" applyAlignment="1" applyProtection="1">
      <alignment horizontal="left" vertical="top" wrapText="1"/>
      <protection locked="0"/>
    </xf>
    <xf numFmtId="0" fontId="18" fillId="3" borderId="86" xfId="0" applyFont="1" applyFill="1" applyBorder="1" applyAlignment="1" applyProtection="1">
      <alignment horizontal="left" vertical="top" wrapText="1"/>
      <protection locked="0"/>
    </xf>
    <xf numFmtId="0" fontId="18" fillId="3" borderId="88" xfId="0" applyFont="1" applyFill="1" applyBorder="1" applyAlignment="1" applyProtection="1">
      <alignment horizontal="left" vertical="top" wrapText="1"/>
      <protection locked="0"/>
    </xf>
    <xf numFmtId="0" fontId="18" fillId="3" borderId="85" xfId="0" applyFont="1" applyFill="1" applyBorder="1" applyAlignment="1" applyProtection="1">
      <alignment horizontal="left" vertical="top" wrapText="1"/>
      <protection locked="0"/>
    </xf>
    <xf numFmtId="0" fontId="0" fillId="0" borderId="87" xfId="0" applyFont="1" applyBorder="1" applyAlignment="1" applyProtection="1">
      <alignment horizontal="left" vertical="top" wrapText="1"/>
      <protection locked="0"/>
    </xf>
    <xf numFmtId="0" fontId="0" fillId="10" borderId="95" xfId="0" applyFont="1" applyFill="1" applyBorder="1" applyAlignment="1" applyProtection="1">
      <alignment horizontal="left" vertical="top"/>
      <protection locked="0"/>
    </xf>
    <xf numFmtId="0" fontId="0" fillId="10" borderId="96" xfId="0" applyFont="1" applyFill="1" applyBorder="1" applyAlignment="1" applyProtection="1">
      <alignment horizontal="left" vertical="top"/>
      <protection locked="0"/>
    </xf>
    <xf numFmtId="0" fontId="0" fillId="0" borderId="89" xfId="0" applyFont="1" applyBorder="1" applyAlignment="1" applyProtection="1">
      <alignment horizontal="left" vertical="top" wrapText="1"/>
      <protection locked="0"/>
    </xf>
    <xf numFmtId="0" fontId="0" fillId="0" borderId="90" xfId="0" applyFont="1" applyBorder="1" applyAlignment="1" applyProtection="1">
      <alignment horizontal="left" vertical="top" wrapText="1"/>
      <protection locked="0"/>
    </xf>
    <xf numFmtId="0" fontId="0" fillId="10" borderId="97" xfId="0" applyFont="1" applyFill="1" applyBorder="1" applyAlignment="1" applyProtection="1">
      <alignment horizontal="left" vertical="top"/>
      <protection locked="0"/>
    </xf>
    <xf numFmtId="0" fontId="0" fillId="10" borderId="1" xfId="0" applyFont="1" applyFill="1" applyBorder="1" applyAlignment="1" applyProtection="1">
      <alignment horizontal="left" vertical="top"/>
    </xf>
    <xf numFmtId="0" fontId="0" fillId="0" borderId="0" xfId="0" applyFont="1" applyAlignment="1">
      <alignment vertical="top"/>
    </xf>
    <xf numFmtId="0" fontId="26" fillId="0" borderId="0" xfId="0" applyFont="1"/>
    <xf numFmtId="0" fontId="0" fillId="16" borderId="0" xfId="0" applyFont="1" applyFill="1" applyAlignment="1">
      <alignment vertical="top"/>
    </xf>
    <xf numFmtId="0" fontId="19" fillId="4" borderId="0" xfId="0" applyFont="1" applyFill="1" applyBorder="1" applyAlignment="1">
      <alignment vertical="top" wrapText="1"/>
    </xf>
    <xf numFmtId="0" fontId="26" fillId="4" borderId="0" xfId="0" applyFont="1" applyFill="1" applyBorder="1" applyAlignment="1">
      <alignment vertical="top" wrapText="1"/>
    </xf>
    <xf numFmtId="0" fontId="26" fillId="4" borderId="0" xfId="0" applyFont="1" applyFill="1" applyAlignment="1">
      <alignment vertical="top" wrapText="1"/>
    </xf>
    <xf numFmtId="0" fontId="19" fillId="0" borderId="1" xfId="0" quotePrefix="1" applyFont="1" applyFill="1" applyBorder="1" applyAlignment="1">
      <alignment horizontal="center"/>
    </xf>
    <xf numFmtId="0" fontId="19" fillId="17" borderId="1" xfId="0" quotePrefix="1" applyFont="1" applyFill="1" applyBorder="1" applyAlignment="1">
      <alignment horizontal="center"/>
    </xf>
    <xf numFmtId="0" fontId="0" fillId="0" borderId="5" xfId="0" applyFont="1" applyBorder="1"/>
    <xf numFmtId="0" fontId="0" fillId="0" borderId="0" xfId="0" applyFont="1" applyBorder="1"/>
    <xf numFmtId="0" fontId="0" fillId="0" borderId="80" xfId="0" applyFont="1" applyBorder="1" applyAlignment="1">
      <alignment wrapText="1"/>
    </xf>
    <xf numFmtId="0" fontId="0" fillId="17" borderId="77" xfId="0" applyFont="1" applyFill="1" applyBorder="1"/>
    <xf numFmtId="0" fontId="0" fillId="0" borderId="77" xfId="0" applyFont="1" applyFill="1" applyBorder="1"/>
    <xf numFmtId="0" fontId="0" fillId="17" borderId="0" xfId="0" applyFont="1" applyFill="1" applyBorder="1"/>
    <xf numFmtId="0" fontId="19" fillId="0" borderId="1" xfId="0" applyFont="1" applyFill="1" applyBorder="1" applyAlignment="1">
      <alignment horizontal="center"/>
    </xf>
    <xf numFmtId="0" fontId="19" fillId="17" borderId="1" xfId="0" applyFont="1" applyFill="1" applyBorder="1" applyAlignment="1">
      <alignment horizontal="center"/>
    </xf>
    <xf numFmtId="0" fontId="0" fillId="0" borderId="6" xfId="0" applyFont="1" applyBorder="1"/>
    <xf numFmtId="0" fontId="0" fillId="0" borderId="98" xfId="0" applyFont="1" applyBorder="1" applyAlignment="1">
      <alignment wrapText="1"/>
    </xf>
    <xf numFmtId="0" fontId="0" fillId="10" borderId="109" xfId="0" applyFont="1" applyFill="1" applyBorder="1" applyAlignment="1" applyProtection="1">
      <alignment horizontal="left" vertical="top" wrapText="1"/>
      <protection locked="0"/>
    </xf>
    <xf numFmtId="0" fontId="0" fillId="10" borderId="68" xfId="0" applyFont="1" applyFill="1" applyBorder="1" applyAlignment="1" applyProtection="1">
      <alignment horizontal="left" vertical="top" wrapText="1"/>
      <protection locked="0"/>
    </xf>
    <xf numFmtId="0" fontId="0" fillId="10" borderId="8" xfId="0" applyFont="1" applyFill="1" applyBorder="1" applyAlignment="1" applyProtection="1">
      <alignment horizontal="left" vertical="top" wrapText="1"/>
      <protection locked="0"/>
    </xf>
    <xf numFmtId="0" fontId="0" fillId="10" borderId="24" xfId="0" applyFont="1" applyFill="1" applyBorder="1" applyAlignment="1" applyProtection="1">
      <alignment horizontal="left" vertical="top" wrapText="1"/>
      <protection locked="0"/>
    </xf>
    <xf numFmtId="0" fontId="0" fillId="10" borderId="17" xfId="0" applyFont="1" applyFill="1" applyBorder="1" applyAlignment="1" applyProtection="1">
      <alignment horizontal="left" vertical="top" wrapText="1"/>
      <protection locked="0"/>
    </xf>
    <xf numFmtId="0" fontId="0" fillId="10" borderId="26" xfId="0" applyFont="1" applyFill="1" applyBorder="1" applyAlignment="1" applyProtection="1">
      <alignment horizontal="left" vertical="top" wrapText="1"/>
      <protection locked="0"/>
    </xf>
    <xf numFmtId="0" fontId="0" fillId="10" borderId="28" xfId="0" applyFont="1" applyFill="1" applyBorder="1" applyAlignment="1" applyProtection="1">
      <alignment horizontal="left" vertical="top" wrapText="1"/>
      <protection locked="0"/>
    </xf>
    <xf numFmtId="0" fontId="0" fillId="10" borderId="29" xfId="0" applyFont="1" applyFill="1" applyBorder="1" applyAlignment="1" applyProtection="1">
      <alignment horizontal="left" vertical="top" wrapText="1"/>
      <protection locked="0"/>
    </xf>
    <xf numFmtId="49" fontId="0" fillId="0" borderId="7" xfId="0" applyNumberFormat="1" applyFont="1" applyBorder="1" applyAlignment="1" applyProtection="1">
      <alignment horizontal="left" vertical="top" wrapText="1"/>
      <protection locked="0"/>
    </xf>
    <xf numFmtId="0" fontId="0" fillId="0" borderId="0" xfId="0" applyFont="1" applyBorder="1" applyAlignment="1">
      <alignment horizontal="left" vertical="center" wrapText="1" readingOrder="1"/>
    </xf>
    <xf numFmtId="0" fontId="0" fillId="0" borderId="9" xfId="0" quotePrefix="1" applyFont="1" applyBorder="1" applyAlignment="1" applyProtection="1">
      <alignment horizontal="left" vertical="top" wrapText="1"/>
      <protection locked="0"/>
    </xf>
    <xf numFmtId="17" fontId="0" fillId="0" borderId="9" xfId="0" applyNumberFormat="1" applyFont="1" applyBorder="1" applyAlignment="1" applyProtection="1">
      <alignment horizontal="left" vertical="top" wrapText="1"/>
      <protection locked="0"/>
    </xf>
    <xf numFmtId="0" fontId="0" fillId="0" borderId="10" xfId="0" applyFont="1" applyBorder="1" applyAlignment="1" applyProtection="1">
      <alignment horizontal="center" vertical="center" wrapText="1"/>
      <protection locked="0"/>
    </xf>
    <xf numFmtId="0" fontId="0" fillId="0" borderId="12" xfId="0" applyFont="1" applyBorder="1" applyAlignment="1" applyProtection="1">
      <alignment horizontal="center" vertical="center" wrapText="1"/>
      <protection locked="0"/>
    </xf>
    <xf numFmtId="0" fontId="0" fillId="0" borderId="11" xfId="0" applyFont="1" applyBorder="1" applyAlignment="1" applyProtection="1">
      <alignment horizontal="left" vertical="top" wrapText="1"/>
      <protection locked="0"/>
    </xf>
    <xf numFmtId="0" fontId="0" fillId="0" borderId="18" xfId="0" applyFont="1" applyBorder="1" applyAlignment="1" applyProtection="1">
      <alignment horizontal="left" vertical="top" wrapText="1"/>
      <protection locked="0"/>
    </xf>
    <xf numFmtId="0" fontId="0" fillId="0" borderId="113" xfId="0" applyFont="1" applyBorder="1" applyAlignment="1" applyProtection="1">
      <alignment horizontal="left" vertical="top" wrapText="1"/>
      <protection locked="0"/>
    </xf>
    <xf numFmtId="0" fontId="0" fillId="0" borderId="24" xfId="0" applyFont="1" applyBorder="1" applyAlignment="1" applyProtection="1">
      <alignment horizontal="left" vertical="top" wrapText="1"/>
      <protection locked="0"/>
    </xf>
    <xf numFmtId="0" fontId="0" fillId="0" borderId="12" xfId="0" applyFont="1" applyBorder="1" applyAlignment="1" applyProtection="1">
      <alignment horizontal="left" vertical="top" wrapText="1"/>
      <protection locked="0"/>
    </xf>
    <xf numFmtId="0" fontId="0" fillId="0" borderId="120" xfId="0" applyFont="1" applyBorder="1" applyAlignment="1" applyProtection="1">
      <alignment horizontal="left" vertical="top" wrapText="1"/>
      <protection locked="0"/>
    </xf>
    <xf numFmtId="0" fontId="0" fillId="11" borderId="120" xfId="0" applyFont="1" applyFill="1" applyBorder="1" applyAlignment="1" applyProtection="1">
      <alignment horizontal="left" vertical="top"/>
    </xf>
    <xf numFmtId="0" fontId="0" fillId="12" borderId="120" xfId="0" applyFont="1" applyFill="1" applyBorder="1" applyAlignment="1" applyProtection="1">
      <alignment horizontal="left" vertical="top"/>
    </xf>
    <xf numFmtId="0" fontId="0" fillId="12" borderId="12" xfId="0" applyFont="1" applyFill="1" applyBorder="1" applyAlignment="1" applyProtection="1">
      <alignment horizontal="left" vertical="top"/>
    </xf>
    <xf numFmtId="0" fontId="0" fillId="10" borderId="11" xfId="0" applyFont="1" applyFill="1" applyBorder="1" applyAlignment="1" applyProtection="1">
      <alignment horizontal="left" vertical="top"/>
      <protection locked="0"/>
    </xf>
    <xf numFmtId="0" fontId="0" fillId="12" borderId="24" xfId="0" applyFont="1" applyFill="1" applyBorder="1" applyAlignment="1" applyProtection="1">
      <alignment horizontal="left" vertical="top"/>
    </xf>
    <xf numFmtId="0" fontId="0" fillId="12" borderId="26" xfId="0" applyFont="1" applyFill="1" applyBorder="1" applyAlignment="1" applyProtection="1">
      <alignment horizontal="left" vertical="top"/>
    </xf>
    <xf numFmtId="0" fontId="0" fillId="12" borderId="29" xfId="0" applyFont="1" applyFill="1" applyBorder="1" applyAlignment="1" applyProtection="1">
      <alignment horizontal="left" vertical="top"/>
    </xf>
    <xf numFmtId="0" fontId="0" fillId="10" borderId="94" xfId="0" applyFont="1" applyFill="1" applyBorder="1" applyAlignment="1" applyProtection="1">
      <alignment horizontal="left" vertical="top"/>
      <protection locked="0"/>
    </xf>
    <xf numFmtId="0" fontId="0" fillId="10" borderId="12" xfId="0" applyFont="1" applyFill="1" applyBorder="1" applyAlignment="1" applyProtection="1">
      <alignment horizontal="left" vertical="top"/>
      <protection locked="0"/>
    </xf>
    <xf numFmtId="0" fontId="0" fillId="12" borderId="91" xfId="0" applyFont="1" applyFill="1" applyBorder="1" applyAlignment="1" applyProtection="1">
      <alignment horizontal="left" vertical="top"/>
    </xf>
    <xf numFmtId="0" fontId="0" fillId="10" borderId="71" xfId="0" applyFont="1" applyFill="1" applyBorder="1" applyAlignment="1" applyProtection="1">
      <alignment horizontal="left" vertical="top"/>
      <protection locked="0"/>
    </xf>
    <xf numFmtId="0" fontId="0" fillId="10" borderId="72" xfId="0" applyFont="1" applyFill="1" applyBorder="1" applyAlignment="1" applyProtection="1">
      <alignment horizontal="left" vertical="top"/>
      <protection locked="0"/>
    </xf>
    <xf numFmtId="0" fontId="0" fillId="10" borderId="104" xfId="0" applyFont="1" applyFill="1" applyBorder="1" applyAlignment="1" applyProtection="1">
      <alignment horizontal="left" vertical="top"/>
      <protection locked="0"/>
    </xf>
    <xf numFmtId="0" fontId="22" fillId="0" borderId="8" xfId="0" applyFont="1" applyBorder="1" applyAlignment="1" applyProtection="1">
      <alignment horizontal="center" vertical="center" wrapText="1"/>
      <protection locked="0"/>
    </xf>
    <xf numFmtId="0" fontId="18" fillId="0" borderId="99" xfId="0" applyFont="1" applyBorder="1" applyAlignment="1" applyProtection="1">
      <alignment vertical="center"/>
      <protection locked="0"/>
    </xf>
    <xf numFmtId="0" fontId="26" fillId="2" borderId="1" xfId="0" applyFont="1" applyFill="1" applyBorder="1" applyAlignment="1">
      <alignment horizontal="center" vertical="top"/>
    </xf>
    <xf numFmtId="0" fontId="26" fillId="2" borderId="1" xfId="0" applyFont="1" applyFill="1" applyBorder="1" applyAlignment="1">
      <alignment horizontal="left" vertical="top"/>
    </xf>
    <xf numFmtId="0" fontId="12" fillId="0" borderId="0" xfId="0" applyFont="1" applyAlignment="1">
      <alignment vertical="top"/>
    </xf>
    <xf numFmtId="0" fontId="26" fillId="4" borderId="3" xfId="0" applyFont="1" applyFill="1" applyBorder="1" applyAlignment="1">
      <alignment vertical="top" wrapText="1"/>
    </xf>
    <xf numFmtId="0" fontId="0" fillId="0" borderId="1" xfId="0" applyFont="1" applyBorder="1" applyAlignment="1"/>
    <xf numFmtId="0" fontId="0" fillId="0" borderId="98" xfId="0" applyFont="1" applyBorder="1" applyAlignment="1"/>
    <xf numFmtId="0" fontId="0" fillId="0" borderId="1" xfId="0" applyFont="1" applyBorder="1" applyAlignment="1" applyProtection="1">
      <alignment wrapText="1"/>
      <protection locked="0"/>
    </xf>
    <xf numFmtId="0" fontId="18" fillId="3" borderId="121" xfId="0" applyFont="1" applyFill="1" applyBorder="1" applyAlignment="1" applyProtection="1">
      <alignment horizontal="left" vertical="top" wrapText="1"/>
      <protection locked="0"/>
    </xf>
    <xf numFmtId="0" fontId="0" fillId="10" borderId="18" xfId="0" applyFont="1" applyFill="1" applyBorder="1" applyAlignment="1" applyProtection="1">
      <alignment horizontal="left" vertical="top"/>
      <protection locked="0"/>
    </xf>
    <xf numFmtId="0" fontId="0" fillId="10" borderId="8" xfId="0" applyFont="1" applyFill="1" applyBorder="1" applyAlignment="1" applyProtection="1">
      <alignment horizontal="left" vertical="top"/>
      <protection locked="0"/>
    </xf>
    <xf numFmtId="0" fontId="0" fillId="10" borderId="17" xfId="0" applyFont="1" applyFill="1" applyBorder="1" applyAlignment="1" applyProtection="1">
      <alignment horizontal="left" vertical="top"/>
      <protection locked="0"/>
    </xf>
    <xf numFmtId="0" fontId="0" fillId="10" borderId="28" xfId="0" applyFont="1" applyFill="1" applyBorder="1" applyAlignment="1" applyProtection="1">
      <alignment horizontal="left" vertical="top"/>
      <protection locked="0"/>
    </xf>
    <xf numFmtId="17" fontId="19" fillId="11" borderId="38" xfId="0" applyNumberFormat="1" applyFont="1" applyFill="1" applyBorder="1" applyAlignment="1" applyProtection="1">
      <alignment horizontal="left" vertical="top"/>
      <protection locked="0"/>
    </xf>
    <xf numFmtId="14" fontId="0" fillId="0" borderId="9" xfId="0" applyNumberFormat="1" applyFont="1" applyBorder="1" applyAlignment="1" applyProtection="1">
      <alignment horizontal="left" vertical="top" wrapText="1"/>
      <protection locked="0"/>
    </xf>
    <xf numFmtId="0" fontId="0" fillId="0" borderId="11" xfId="0" applyFont="1" applyBorder="1" applyAlignment="1" applyProtection="1">
      <alignment horizontal="center" vertical="center" wrapText="1"/>
      <protection locked="0"/>
    </xf>
    <xf numFmtId="0" fontId="0" fillId="18" borderId="11" xfId="0" applyFont="1" applyFill="1" applyBorder="1" applyAlignment="1" applyProtection="1">
      <alignment horizontal="center" vertical="center" wrapText="1"/>
      <protection locked="0"/>
    </xf>
    <xf numFmtId="0" fontId="0" fillId="0" borderId="8" xfId="0" applyFont="1" applyBorder="1" applyAlignment="1" applyProtection="1">
      <alignment horizontal="center" vertical="center" wrapText="1"/>
      <protection locked="0"/>
    </xf>
    <xf numFmtId="14" fontId="0" fillId="0" borderId="24" xfId="0" applyNumberFormat="1" applyFont="1" applyBorder="1" applyAlignment="1" applyProtection="1">
      <alignment horizontal="left" vertical="top" wrapText="1"/>
      <protection locked="0"/>
    </xf>
    <xf numFmtId="0" fontId="0" fillId="5" borderId="120" xfId="0" applyFont="1" applyFill="1" applyBorder="1" applyAlignment="1" applyProtection="1">
      <alignment horizontal="left" vertical="top" wrapText="1"/>
    </xf>
    <xf numFmtId="49" fontId="0" fillId="10" borderId="7" xfId="0" applyNumberFormat="1" applyFont="1" applyFill="1" applyBorder="1" applyAlignment="1" applyProtection="1">
      <alignment horizontal="left" vertical="top" wrapText="1"/>
      <protection locked="0"/>
    </xf>
    <xf numFmtId="0" fontId="0" fillId="0" borderId="7" xfId="0" applyFont="1" applyFill="1" applyBorder="1" applyAlignment="1" applyProtection="1">
      <alignment horizontal="left" vertical="top" wrapText="1"/>
      <protection locked="0"/>
    </xf>
    <xf numFmtId="0" fontId="0" fillId="0" borderId="0" xfId="0" applyFont="1" applyFill="1" applyBorder="1" applyAlignment="1">
      <alignment horizontal="left" vertical="center" wrapText="1" readingOrder="1"/>
    </xf>
    <xf numFmtId="49" fontId="0" fillId="0" borderId="10" xfId="0" applyNumberFormat="1" applyFont="1" applyFill="1" applyBorder="1" applyAlignment="1" applyProtection="1">
      <alignment horizontal="left" vertical="top" wrapText="1"/>
      <protection locked="0"/>
    </xf>
    <xf numFmtId="0" fontId="0" fillId="0" borderId="9" xfId="0" applyFont="1" applyFill="1" applyBorder="1" applyAlignment="1" applyProtection="1">
      <alignment horizontal="left" vertical="top" wrapText="1"/>
      <protection locked="0"/>
    </xf>
    <xf numFmtId="0" fontId="0" fillId="0" borderId="8" xfId="0" applyFont="1" applyFill="1" applyBorder="1" applyAlignment="1" applyProtection="1">
      <alignment horizontal="left" vertical="top" wrapText="1"/>
      <protection locked="0"/>
    </xf>
    <xf numFmtId="0" fontId="28" fillId="0" borderId="98" xfId="0" applyFont="1" applyBorder="1" applyAlignment="1"/>
    <xf numFmtId="0" fontId="0" fillId="0" borderId="120" xfId="0" applyFont="1" applyFill="1" applyBorder="1" applyAlignment="1" applyProtection="1">
      <alignment horizontal="left" vertical="top" wrapText="1"/>
      <protection locked="0"/>
    </xf>
    <xf numFmtId="0" fontId="0" fillId="0" borderId="24" xfId="0" applyFont="1" applyFill="1" applyBorder="1" applyAlignment="1" applyProtection="1">
      <alignment horizontal="left" vertical="top" wrapText="1"/>
      <protection locked="0"/>
    </xf>
    <xf numFmtId="0" fontId="0" fillId="0" borderId="114" xfId="0" applyFont="1" applyFill="1" applyBorder="1" applyAlignment="1" applyProtection="1">
      <alignment horizontal="left" vertical="top" wrapText="1"/>
      <protection locked="0"/>
    </xf>
    <xf numFmtId="0" fontId="0" fillId="0" borderId="11" xfId="0" applyFont="1" applyFill="1" applyBorder="1" applyAlignment="1" applyProtection="1">
      <alignment horizontal="left" vertical="top"/>
      <protection locked="0"/>
    </xf>
    <xf numFmtId="0" fontId="0" fillId="0" borderId="13" xfId="0" applyFont="1" applyFill="1" applyBorder="1" applyAlignment="1" applyProtection="1">
      <alignment horizontal="left" vertical="top"/>
      <protection locked="0"/>
    </xf>
    <xf numFmtId="0" fontId="0" fillId="0" borderId="25" xfId="0" applyFont="1" applyFill="1" applyBorder="1" applyAlignment="1" applyProtection="1">
      <alignment horizontal="left" vertical="top"/>
      <protection locked="0"/>
    </xf>
    <xf numFmtId="0" fontId="18" fillId="0" borderId="99" xfId="0" applyFont="1" applyFill="1" applyBorder="1" applyAlignment="1" applyProtection="1">
      <alignment vertical="center"/>
      <protection locked="0"/>
    </xf>
    <xf numFmtId="0" fontId="28" fillId="0" borderId="98" xfId="0" applyFont="1" applyBorder="1" applyAlignment="1">
      <alignment wrapText="1"/>
    </xf>
    <xf numFmtId="0" fontId="0" fillId="10" borderId="1" xfId="0" applyFont="1" applyFill="1" applyBorder="1" applyAlignment="1"/>
    <xf numFmtId="0" fontId="15" fillId="10" borderId="1" xfId="0" applyFont="1" applyFill="1" applyBorder="1" applyAlignment="1" applyProtection="1">
      <alignment horizontal="left" vertical="top"/>
    </xf>
    <xf numFmtId="0" fontId="0" fillId="16" borderId="0" xfId="0" applyFont="1" applyFill="1" applyAlignment="1" applyProtection="1">
      <alignment horizontal="left" vertical="top" wrapText="1"/>
      <protection locked="0"/>
    </xf>
    <xf numFmtId="0" fontId="12" fillId="16" borderId="0" xfId="0" applyFont="1" applyFill="1" applyAlignment="1" applyProtection="1">
      <alignment horizontal="left" vertical="top" wrapText="1"/>
      <protection locked="0"/>
    </xf>
    <xf numFmtId="0" fontId="12" fillId="16" borderId="0" xfId="0" applyFont="1" applyFill="1" applyAlignment="1" applyProtection="1">
      <alignment horizontal="left"/>
      <protection locked="0"/>
    </xf>
    <xf numFmtId="0" fontId="0" fillId="8" borderId="45" xfId="0" applyFont="1" applyFill="1" applyBorder="1" applyAlignment="1" applyProtection="1">
      <alignment horizontal="left" vertical="center" wrapText="1"/>
      <protection locked="0"/>
    </xf>
    <xf numFmtId="0" fontId="0" fillId="8" borderId="42" xfId="0" applyFont="1" applyFill="1" applyBorder="1" applyAlignment="1" applyProtection="1">
      <alignment horizontal="left" vertical="center" wrapText="1"/>
      <protection locked="0"/>
    </xf>
    <xf numFmtId="0" fontId="12" fillId="8" borderId="19" xfId="0" applyFont="1" applyFill="1" applyBorder="1" applyAlignment="1" applyProtection="1">
      <alignment horizontal="center" wrapText="1"/>
      <protection locked="0"/>
    </xf>
    <xf numFmtId="0" fontId="12" fillId="8" borderId="21" xfId="0" applyFont="1" applyFill="1" applyBorder="1" applyAlignment="1" applyProtection="1">
      <alignment horizontal="center" wrapText="1"/>
      <protection locked="0"/>
    </xf>
    <xf numFmtId="0" fontId="12" fillId="8" borderId="32" xfId="0" applyFont="1" applyFill="1" applyBorder="1" applyAlignment="1" applyProtection="1">
      <alignment horizontal="center" wrapText="1"/>
      <protection locked="0"/>
    </xf>
    <xf numFmtId="0" fontId="12" fillId="8" borderId="33" xfId="0" applyFont="1" applyFill="1" applyBorder="1" applyAlignment="1" applyProtection="1">
      <alignment horizontal="center" wrapText="1"/>
      <protection locked="0"/>
    </xf>
    <xf numFmtId="0" fontId="12" fillId="8" borderId="34" xfId="0" applyFont="1" applyFill="1" applyBorder="1" applyAlignment="1" applyProtection="1">
      <alignment horizontal="center" wrapText="1"/>
      <protection locked="0"/>
    </xf>
    <xf numFmtId="0" fontId="18" fillId="8" borderId="43" xfId="0" applyFont="1" applyFill="1" applyBorder="1" applyAlignment="1" applyProtection="1">
      <alignment horizontal="center" wrapText="1"/>
      <protection locked="0"/>
    </xf>
    <xf numFmtId="0" fontId="18" fillId="8" borderId="44" xfId="0" applyFont="1" applyFill="1" applyBorder="1" applyAlignment="1" applyProtection="1">
      <alignment horizontal="center" wrapText="1"/>
      <protection locked="0"/>
    </xf>
    <xf numFmtId="0" fontId="12" fillId="8" borderId="50" xfId="0" applyFont="1" applyFill="1" applyBorder="1" applyAlignment="1" applyProtection="1">
      <alignment horizontal="center" wrapText="1"/>
      <protection locked="0"/>
    </xf>
    <xf numFmtId="0" fontId="12" fillId="8" borderId="49" xfId="0" applyFont="1" applyFill="1" applyBorder="1" applyAlignment="1" applyProtection="1">
      <alignment horizontal="center" wrapText="1"/>
      <protection locked="0"/>
    </xf>
    <xf numFmtId="0" fontId="0" fillId="8" borderId="47" xfId="0" applyFont="1" applyFill="1" applyBorder="1" applyAlignment="1" applyProtection="1">
      <alignment horizontal="left" vertical="center" wrapText="1"/>
      <protection locked="0"/>
    </xf>
    <xf numFmtId="0" fontId="0" fillId="8" borderId="51" xfId="0" applyFont="1" applyFill="1" applyBorder="1" applyAlignment="1" applyProtection="1">
      <alignment horizontal="left" vertical="center" wrapText="1"/>
      <protection locked="0"/>
    </xf>
    <xf numFmtId="0" fontId="12" fillId="8" borderId="115" xfId="0" applyFont="1" applyFill="1" applyBorder="1" applyAlignment="1" applyProtection="1">
      <alignment horizontal="left" vertical="center" wrapText="1"/>
      <protection locked="0"/>
    </xf>
    <xf numFmtId="0" fontId="12" fillId="8" borderId="78" xfId="0" applyFont="1" applyFill="1" applyBorder="1" applyAlignment="1" applyProtection="1">
      <alignment horizontal="left" vertical="center" wrapText="1"/>
      <protection locked="0"/>
    </xf>
    <xf numFmtId="0" fontId="12" fillId="8" borderId="105" xfId="0" applyFont="1" applyFill="1" applyBorder="1" applyAlignment="1" applyProtection="1">
      <alignment horizontal="left" vertical="center" wrapText="1"/>
      <protection locked="0"/>
    </xf>
    <xf numFmtId="0" fontId="0" fillId="16" borderId="0" xfId="0" applyFont="1" applyFill="1" applyAlignment="1" applyProtection="1">
      <alignment horizontal="left" vertical="top" wrapText="1" indent="1"/>
      <protection locked="0"/>
    </xf>
    <xf numFmtId="0" fontId="0" fillId="16" borderId="0" xfId="0" applyFont="1" applyFill="1" applyAlignment="1" applyProtection="1">
      <alignment horizontal="left" vertical="center" wrapText="1"/>
      <protection locked="0"/>
    </xf>
    <xf numFmtId="0" fontId="13" fillId="29" borderId="115" xfId="0" applyFont="1" applyFill="1" applyBorder="1" applyAlignment="1" applyProtection="1">
      <alignment horizontal="center" vertical="center" wrapText="1"/>
      <protection locked="0"/>
    </xf>
    <xf numFmtId="0" fontId="13" fillId="29" borderId="78" xfId="0" applyFont="1" applyFill="1" applyBorder="1" applyAlignment="1">
      <alignment horizontal="center" vertical="center" wrapText="1"/>
    </xf>
    <xf numFmtId="0" fontId="13" fillId="29" borderId="105" xfId="0" applyFont="1" applyFill="1" applyBorder="1" applyAlignment="1">
      <alignment horizontal="center" vertical="center" wrapText="1"/>
    </xf>
    <xf numFmtId="0" fontId="13" fillId="29" borderId="20" xfId="0" applyFont="1" applyFill="1" applyBorder="1" applyAlignment="1" applyProtection="1">
      <alignment horizontal="center" vertical="center" wrapText="1"/>
      <protection locked="0"/>
    </xf>
    <xf numFmtId="0" fontId="13" fillId="29" borderId="1" xfId="0" applyFont="1" applyFill="1" applyBorder="1" applyAlignment="1" applyProtection="1">
      <alignment horizontal="center" vertical="center" wrapText="1"/>
      <protection locked="0"/>
    </xf>
    <xf numFmtId="0" fontId="13" fillId="29" borderId="73" xfId="0" applyFont="1" applyFill="1" applyBorder="1" applyAlignment="1" applyProtection="1">
      <alignment horizontal="center" vertical="center" wrapText="1"/>
      <protection locked="0"/>
    </xf>
    <xf numFmtId="0" fontId="0" fillId="10" borderId="20" xfId="0" applyFont="1" applyFill="1" applyBorder="1" applyAlignment="1" applyProtection="1">
      <alignment horizontal="left" vertical="center" wrapText="1"/>
      <protection locked="0"/>
    </xf>
    <xf numFmtId="0" fontId="0" fillId="10" borderId="1" xfId="0" applyFont="1" applyFill="1" applyBorder="1" applyAlignment="1">
      <alignment horizontal="left" vertical="center" wrapText="1"/>
    </xf>
    <xf numFmtId="0" fontId="0" fillId="10" borderId="73" xfId="0" applyFont="1" applyFill="1" applyBorder="1" applyAlignment="1">
      <alignment horizontal="left" vertical="center" wrapText="1"/>
    </xf>
    <xf numFmtId="0" fontId="13" fillId="27" borderId="115" xfId="0" applyFont="1" applyFill="1" applyBorder="1" applyAlignment="1" applyProtection="1">
      <alignment horizontal="center" vertical="center" wrapText="1"/>
      <protection locked="0"/>
    </xf>
    <xf numFmtId="0" fontId="13" fillId="27" borderId="78" xfId="0" applyFont="1" applyFill="1" applyBorder="1" applyAlignment="1">
      <alignment horizontal="center" vertical="center" wrapText="1"/>
    </xf>
    <xf numFmtId="0" fontId="13" fillId="27" borderId="105" xfId="0" applyFont="1" applyFill="1" applyBorder="1" applyAlignment="1">
      <alignment horizontal="center" vertical="center" wrapText="1"/>
    </xf>
    <xf numFmtId="0" fontId="13" fillId="27" borderId="20" xfId="0" applyFont="1" applyFill="1" applyBorder="1" applyAlignment="1" applyProtection="1">
      <alignment horizontal="center" vertical="center" wrapText="1"/>
      <protection locked="0"/>
    </xf>
    <xf numFmtId="0" fontId="13" fillId="27" borderId="1" xfId="0" applyFont="1" applyFill="1" applyBorder="1" applyAlignment="1">
      <alignment horizontal="center" vertical="center" wrapText="1"/>
    </xf>
    <xf numFmtId="0" fontId="13" fillId="27" borderId="73" xfId="0" applyFont="1" applyFill="1" applyBorder="1" applyAlignment="1">
      <alignment horizontal="center" vertical="center" wrapText="1"/>
    </xf>
    <xf numFmtId="0" fontId="13" fillId="28" borderId="115" xfId="0" applyFont="1" applyFill="1" applyBorder="1" applyAlignment="1" applyProtection="1">
      <alignment horizontal="center" vertical="center" wrapText="1"/>
      <protection locked="0"/>
    </xf>
    <xf numFmtId="0" fontId="13" fillId="28" borderId="78" xfId="0" applyFont="1" applyFill="1" applyBorder="1" applyAlignment="1">
      <alignment horizontal="center" vertical="center" wrapText="1"/>
    </xf>
    <xf numFmtId="0" fontId="13" fillId="28" borderId="105" xfId="0" applyFont="1" applyFill="1" applyBorder="1" applyAlignment="1">
      <alignment horizontal="center" vertical="center" wrapText="1"/>
    </xf>
    <xf numFmtId="0" fontId="13" fillId="28" borderId="20" xfId="0" applyFont="1" applyFill="1" applyBorder="1" applyAlignment="1" applyProtection="1">
      <alignment horizontal="center" vertical="center" wrapText="1"/>
      <protection locked="0"/>
    </xf>
    <xf numFmtId="0" fontId="13" fillId="28" borderId="1" xfId="0" applyFont="1" applyFill="1" applyBorder="1" applyAlignment="1" applyProtection="1">
      <alignment horizontal="center" vertical="center" wrapText="1"/>
      <protection locked="0"/>
    </xf>
    <xf numFmtId="0" fontId="13" fillId="28" borderId="73" xfId="0" applyFont="1" applyFill="1" applyBorder="1" applyAlignment="1" applyProtection="1">
      <alignment horizontal="center" vertical="center" wrapText="1"/>
      <protection locked="0"/>
    </xf>
    <xf numFmtId="0" fontId="0" fillId="21" borderId="115" xfId="0" applyFont="1" applyFill="1" applyBorder="1" applyAlignment="1" applyProtection="1">
      <alignment horizontal="center" vertical="center" wrapText="1"/>
      <protection locked="0"/>
    </xf>
    <xf numFmtId="0" fontId="0" fillId="21" borderId="78" xfId="0" applyFont="1" applyFill="1" applyBorder="1" applyAlignment="1" applyProtection="1">
      <alignment horizontal="center" vertical="center" wrapText="1"/>
      <protection locked="0"/>
    </xf>
    <xf numFmtId="0" fontId="0" fillId="21" borderId="105" xfId="0" applyFont="1" applyFill="1" applyBorder="1" applyAlignment="1" applyProtection="1">
      <alignment horizontal="center" vertical="center" wrapText="1"/>
      <protection locked="0"/>
    </xf>
    <xf numFmtId="0" fontId="0" fillId="21" borderId="20" xfId="0" applyFont="1" applyFill="1" applyBorder="1" applyAlignment="1" applyProtection="1">
      <alignment horizontal="center" vertical="center" wrapText="1"/>
      <protection locked="0"/>
    </xf>
    <xf numFmtId="0" fontId="0" fillId="21" borderId="1" xfId="0" applyFont="1" applyFill="1" applyBorder="1" applyAlignment="1" applyProtection="1">
      <alignment horizontal="center" vertical="center" wrapText="1"/>
      <protection locked="0"/>
    </xf>
    <xf numFmtId="0" fontId="0" fillId="21" borderId="73" xfId="0" applyFont="1" applyFill="1" applyBorder="1" applyAlignment="1" applyProtection="1">
      <alignment horizontal="center" vertical="center" wrapText="1"/>
      <protection locked="0"/>
    </xf>
    <xf numFmtId="0" fontId="0" fillId="20" borderId="115" xfId="0" applyFont="1" applyFill="1" applyBorder="1" applyAlignment="1" applyProtection="1">
      <alignment horizontal="center" vertical="center" wrapText="1"/>
      <protection locked="0"/>
    </xf>
    <xf numFmtId="0" fontId="0" fillId="20" borderId="78" xfId="0" applyFont="1" applyFill="1" applyBorder="1" applyAlignment="1">
      <alignment horizontal="center" vertical="center" wrapText="1"/>
    </xf>
    <xf numFmtId="0" fontId="0" fillId="20" borderId="105" xfId="0" applyFont="1" applyFill="1" applyBorder="1" applyAlignment="1">
      <alignment horizontal="center" vertical="center" wrapText="1"/>
    </xf>
    <xf numFmtId="0" fontId="0" fillId="20" borderId="20" xfId="0" applyFont="1" applyFill="1" applyBorder="1" applyAlignment="1" applyProtection="1">
      <alignment horizontal="center" vertical="center" wrapText="1"/>
      <protection locked="0"/>
    </xf>
    <xf numFmtId="0" fontId="0" fillId="20" borderId="1" xfId="0" applyFont="1" applyFill="1" applyBorder="1" applyAlignment="1">
      <alignment horizontal="center" vertical="center" wrapText="1"/>
    </xf>
    <xf numFmtId="0" fontId="0" fillId="20" borderId="73" xfId="0" applyFont="1" applyFill="1" applyBorder="1" applyAlignment="1">
      <alignment horizontal="center" vertical="center" wrapText="1"/>
    </xf>
    <xf numFmtId="0" fontId="12" fillId="0" borderId="1" xfId="0" applyFont="1" applyBorder="1" applyAlignment="1" applyProtection="1">
      <alignment horizontal="center" vertical="center" wrapText="1"/>
      <protection locked="0"/>
    </xf>
    <xf numFmtId="0" fontId="19" fillId="20" borderId="1" xfId="0" applyFont="1" applyFill="1" applyBorder="1" applyAlignment="1">
      <alignment horizontal="left" vertical="center" wrapText="1"/>
    </xf>
    <xf numFmtId="0" fontId="13" fillId="27" borderId="1" xfId="0" applyFont="1" applyFill="1" applyBorder="1" applyAlignment="1">
      <alignment horizontal="left" vertical="center" wrapText="1"/>
    </xf>
    <xf numFmtId="0" fontId="0" fillId="19" borderId="115" xfId="0" applyFont="1" applyFill="1" applyBorder="1" applyAlignment="1" applyProtection="1">
      <alignment horizontal="center" vertical="center" wrapText="1"/>
      <protection locked="0"/>
    </xf>
    <xf numFmtId="0" fontId="0" fillId="19" borderId="78" xfId="0" applyFont="1" applyFill="1" applyBorder="1" applyAlignment="1" applyProtection="1">
      <alignment horizontal="center" vertical="center" wrapText="1"/>
      <protection locked="0"/>
    </xf>
    <xf numFmtId="0" fontId="0" fillId="19" borderId="105" xfId="0" applyFont="1" applyFill="1" applyBorder="1" applyAlignment="1" applyProtection="1">
      <alignment horizontal="center" vertical="center" wrapText="1"/>
      <protection locked="0"/>
    </xf>
    <xf numFmtId="0" fontId="0" fillId="19" borderId="20" xfId="0" applyFont="1" applyFill="1" applyBorder="1" applyAlignment="1" applyProtection="1">
      <alignment horizontal="center" vertical="center" wrapText="1"/>
      <protection locked="0"/>
    </xf>
    <xf numFmtId="0" fontId="0" fillId="19" borderId="1" xfId="0" applyFont="1" applyFill="1" applyBorder="1" applyAlignment="1" applyProtection="1">
      <alignment horizontal="center" vertical="center" wrapText="1"/>
      <protection locked="0"/>
    </xf>
    <xf numFmtId="0" fontId="0" fillId="19" borderId="73" xfId="0" applyFont="1" applyFill="1" applyBorder="1" applyAlignment="1" applyProtection="1">
      <alignment horizontal="center" vertical="center" wrapText="1"/>
      <protection locked="0"/>
    </xf>
    <xf numFmtId="0" fontId="0" fillId="10" borderId="1" xfId="0" applyFont="1" applyFill="1" applyBorder="1" applyAlignment="1" applyProtection="1">
      <alignment horizontal="left" vertical="center" wrapText="1"/>
      <protection locked="0"/>
    </xf>
    <xf numFmtId="0" fontId="0" fillId="10" borderId="73" xfId="0" applyFont="1" applyFill="1" applyBorder="1" applyAlignment="1" applyProtection="1">
      <alignment horizontal="left" vertical="center" wrapText="1"/>
      <protection locked="0"/>
    </xf>
    <xf numFmtId="0" fontId="14" fillId="13" borderId="78" xfId="0" applyFont="1" applyFill="1" applyBorder="1" applyAlignment="1" applyProtection="1">
      <alignment horizontal="left"/>
    </xf>
    <xf numFmtId="0" fontId="14" fillId="13" borderId="0" xfId="0" applyFont="1" applyFill="1" applyBorder="1" applyAlignment="1" applyProtection="1">
      <alignment horizontal="left"/>
    </xf>
    <xf numFmtId="0" fontId="17" fillId="13" borderId="78" xfId="0" applyFont="1" applyFill="1" applyBorder="1" applyAlignment="1" applyProtection="1">
      <alignment horizontal="left" vertical="top" wrapText="1"/>
    </xf>
    <xf numFmtId="0" fontId="17" fillId="13" borderId="0" xfId="0" applyFont="1" applyFill="1" applyBorder="1" applyAlignment="1" applyProtection="1">
      <alignment horizontal="left" vertical="top" wrapText="1"/>
    </xf>
    <xf numFmtId="0" fontId="12" fillId="7" borderId="115" xfId="0" applyFont="1" applyFill="1" applyBorder="1" applyAlignment="1" applyProtection="1">
      <alignment horizontal="center" wrapText="1"/>
      <protection locked="0"/>
    </xf>
    <xf numFmtId="0" fontId="12" fillId="7" borderId="110" xfId="0" applyFont="1" applyFill="1" applyBorder="1" applyAlignment="1" applyProtection="1">
      <alignment horizontal="center" wrapText="1"/>
      <protection locked="0"/>
    </xf>
    <xf numFmtId="0" fontId="12" fillId="7" borderId="111" xfId="0" applyFont="1" applyFill="1" applyBorder="1" applyAlignment="1" applyProtection="1">
      <alignment horizontal="center" wrapText="1"/>
      <protection locked="0"/>
    </xf>
    <xf numFmtId="0" fontId="0" fillId="8" borderId="52" xfId="0" applyFont="1" applyFill="1" applyBorder="1" applyAlignment="1" applyProtection="1">
      <alignment horizontal="left" vertical="top" wrapText="1"/>
    </xf>
    <xf numFmtId="0" fontId="0" fillId="8" borderId="5" xfId="0" applyFont="1" applyFill="1" applyBorder="1" applyAlignment="1" applyProtection="1">
      <alignment horizontal="left" vertical="top" wrapText="1"/>
    </xf>
    <xf numFmtId="0" fontId="0" fillId="8" borderId="36" xfId="0" applyFont="1" applyFill="1" applyBorder="1" applyAlignment="1" applyProtection="1">
      <alignment horizontal="left" vertical="top" wrapText="1"/>
    </xf>
    <xf numFmtId="0" fontId="4" fillId="0" borderId="0" xfId="0" applyFont="1" applyAlignment="1" applyProtection="1">
      <alignment horizontal="right"/>
      <protection locked="0"/>
    </xf>
    <xf numFmtId="0" fontId="18" fillId="8" borderId="4" xfId="0" applyFont="1" applyFill="1" applyBorder="1" applyAlignment="1" applyProtection="1">
      <alignment horizontal="left" vertical="top" wrapText="1"/>
      <protection locked="0"/>
    </xf>
    <xf numFmtId="0" fontId="18" fillId="8" borderId="5" xfId="0" applyFont="1" applyFill="1" applyBorder="1" applyAlignment="1" applyProtection="1">
      <alignment horizontal="left" vertical="top" wrapText="1"/>
      <protection locked="0"/>
    </xf>
    <xf numFmtId="0" fontId="18" fillId="8" borderId="35" xfId="0" applyFont="1" applyFill="1" applyBorder="1" applyAlignment="1" applyProtection="1">
      <alignment horizontal="left" vertical="top" wrapText="1"/>
      <protection locked="0"/>
    </xf>
    <xf numFmtId="0" fontId="12" fillId="3" borderId="32" xfId="0" applyFont="1" applyFill="1" applyBorder="1" applyAlignment="1" applyProtection="1">
      <alignment horizontal="center" wrapText="1"/>
      <protection locked="0"/>
    </xf>
    <xf numFmtId="0" fontId="12" fillId="3" borderId="33" xfId="0" applyFont="1" applyFill="1" applyBorder="1" applyAlignment="1" applyProtection="1">
      <alignment horizontal="center" wrapText="1"/>
      <protection locked="0"/>
    </xf>
    <xf numFmtId="0" fontId="3" fillId="6" borderId="32" xfId="0" applyFont="1" applyFill="1" applyBorder="1" applyAlignment="1" applyProtection="1">
      <alignment horizontal="center" wrapText="1"/>
      <protection locked="0"/>
    </xf>
    <xf numFmtId="0" fontId="3" fillId="6" borderId="33" xfId="0" applyFont="1" applyFill="1" applyBorder="1" applyAlignment="1" applyProtection="1">
      <alignment horizontal="center" wrapText="1"/>
      <protection locked="0"/>
    </xf>
    <xf numFmtId="0" fontId="3" fillId="6" borderId="34" xfId="0" applyFont="1" applyFill="1" applyBorder="1" applyAlignment="1" applyProtection="1">
      <alignment horizontal="center" wrapText="1"/>
      <protection locked="0"/>
    </xf>
    <xf numFmtId="0" fontId="12" fillId="8" borderId="32" xfId="0" applyFont="1" applyFill="1" applyBorder="1" applyAlignment="1" applyProtection="1">
      <alignment horizontal="left" wrapText="1"/>
      <protection locked="0"/>
    </xf>
    <xf numFmtId="0" fontId="12" fillId="8" borderId="33" xfId="0" applyFont="1" applyFill="1" applyBorder="1" applyAlignment="1" applyProtection="1">
      <alignment horizontal="left" wrapText="1"/>
      <protection locked="0"/>
    </xf>
    <xf numFmtId="0" fontId="12" fillId="8" borderId="34" xfId="0" applyFont="1" applyFill="1" applyBorder="1" applyAlignment="1" applyProtection="1">
      <alignment horizontal="left" wrapText="1"/>
      <protection locked="0"/>
    </xf>
    <xf numFmtId="0" fontId="12" fillId="3" borderId="79" xfId="0" applyFont="1" applyFill="1" applyBorder="1" applyAlignment="1" applyProtection="1">
      <alignment horizontal="center" wrapText="1"/>
      <protection locked="0"/>
    </xf>
    <xf numFmtId="0" fontId="12" fillId="3" borderId="49" xfId="0" applyFont="1" applyFill="1" applyBorder="1" applyAlignment="1" applyProtection="1">
      <alignment horizontal="center" wrapText="1"/>
      <protection locked="0"/>
    </xf>
    <xf numFmtId="0" fontId="21" fillId="13" borderId="78" xfId="0" applyFont="1" applyFill="1" applyBorder="1" applyAlignment="1" applyProtection="1">
      <alignment horizontal="center" vertical="top" wrapText="1"/>
      <protection locked="0"/>
    </xf>
    <xf numFmtId="0" fontId="21" fillId="13" borderId="0" xfId="0" applyFont="1" applyFill="1" applyBorder="1" applyAlignment="1" applyProtection="1">
      <alignment horizontal="center" vertical="top" wrapText="1"/>
      <protection locked="0"/>
    </xf>
    <xf numFmtId="0" fontId="21" fillId="13" borderId="41" xfId="0" applyFont="1" applyFill="1" applyBorder="1" applyAlignment="1" applyProtection="1">
      <alignment horizontal="center" vertical="top" wrapText="1"/>
      <protection locked="0"/>
    </xf>
    <xf numFmtId="0" fontId="12" fillId="3" borderId="19" xfId="0" applyFont="1" applyFill="1" applyBorder="1" applyAlignment="1" applyProtection="1">
      <alignment horizontal="center" wrapText="1"/>
      <protection locked="0"/>
    </xf>
    <xf numFmtId="0" fontId="12" fillId="3" borderId="20" xfId="0" applyFont="1" applyFill="1" applyBorder="1" applyAlignment="1" applyProtection="1">
      <alignment horizontal="center" wrapText="1"/>
      <protection locked="0"/>
    </xf>
    <xf numFmtId="0" fontId="12" fillId="3" borderId="21" xfId="0" applyFont="1" applyFill="1" applyBorder="1" applyAlignment="1" applyProtection="1">
      <alignment horizontal="center" wrapText="1"/>
      <protection locked="0"/>
    </xf>
    <xf numFmtId="0" fontId="12" fillId="3" borderId="81" xfId="0" applyFont="1" applyFill="1" applyBorder="1" applyAlignment="1" applyProtection="1">
      <alignment horizontal="center" wrapText="1"/>
      <protection locked="0"/>
    </xf>
    <xf numFmtId="0" fontId="12" fillId="3" borderId="57" xfId="0" applyFont="1" applyFill="1" applyBorder="1" applyAlignment="1" applyProtection="1">
      <alignment horizontal="center" wrapText="1"/>
      <protection locked="0"/>
    </xf>
    <xf numFmtId="0" fontId="12" fillId="13" borderId="78" xfId="0" applyFont="1" applyFill="1" applyBorder="1" applyAlignment="1" applyProtection="1">
      <alignment horizontal="center"/>
      <protection locked="0"/>
    </xf>
    <xf numFmtId="0" fontId="12" fillId="13" borderId="0" xfId="0" applyFont="1" applyFill="1" applyBorder="1" applyAlignment="1" applyProtection="1">
      <alignment horizontal="center"/>
      <protection locked="0"/>
    </xf>
    <xf numFmtId="0" fontId="12" fillId="3" borderId="34" xfId="0" applyFont="1" applyFill="1" applyBorder="1" applyAlignment="1" applyProtection="1">
      <alignment horizontal="center" wrapText="1"/>
      <protection locked="0"/>
    </xf>
    <xf numFmtId="0" fontId="12" fillId="3" borderId="32" xfId="0" applyFont="1" applyFill="1" applyBorder="1" applyAlignment="1" applyProtection="1">
      <alignment horizontal="left" vertical="top" wrapText="1"/>
    </xf>
    <xf numFmtId="0" fontId="12" fillId="3" borderId="33" xfId="0" applyFont="1" applyFill="1" applyBorder="1" applyAlignment="1" applyProtection="1">
      <alignment horizontal="left" vertical="top" wrapText="1"/>
    </xf>
    <xf numFmtId="0" fontId="0" fillId="16" borderId="0" xfId="0" applyFont="1" applyFill="1" applyAlignment="1">
      <alignment horizontal="left" vertical="center" wrapText="1"/>
    </xf>
    <xf numFmtId="0" fontId="0" fillId="16" borderId="0" xfId="0" applyFont="1" applyFill="1" applyAlignment="1">
      <alignment horizontal="left" vertical="top" wrapText="1"/>
    </xf>
    <xf numFmtId="0" fontId="29" fillId="0" borderId="98" xfId="0" applyFont="1" applyBorder="1" applyAlignment="1"/>
    <xf numFmtId="0" fontId="0" fillId="0" borderId="98" xfId="0" applyFont="1" applyBorder="1" applyAlignment="1">
      <alignment horizontal="left" wrapText="1"/>
    </xf>
  </cellXfs>
  <cellStyles count="1">
    <cellStyle name="Standard" xfId="0" builtinId="0"/>
  </cellStyles>
  <dxfs count="220">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style="medium">
          <color indexed="64"/>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top" textRotation="0" wrapText="0" indent="0" justifyLastLine="0" shrinkToFit="0" readingOrder="0"/>
      <border diagonalUp="0" diagonalDown="0">
        <left/>
        <right style="thin">
          <color theme="0" tint="-0.499984740745262"/>
        </right>
        <top style="thin">
          <color theme="0" tint="-0.499984740745262"/>
        </top>
        <bottom/>
        <vertical/>
        <horizontal/>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tint="-0.499984740745262"/>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left" vertical="top" textRotation="0" wrapText="1" indent="0" justifyLastLine="0" shrinkToFit="0" readingOrder="0"/>
      <border diagonalUp="0" diagonalDown="0" outline="0">
        <left style="medium">
          <color indexed="64"/>
        </left>
        <right/>
        <top/>
        <bottom/>
      </border>
      <protection locked="0" hidden="0"/>
    </dxf>
    <dxf>
      <border outline="0">
        <bottom style="thin">
          <color rgb="FF000000"/>
        </bottom>
      </border>
    </dxf>
    <dxf>
      <border outline="0">
        <left style="medium">
          <color rgb="FF000000"/>
        </left>
        <right style="medium">
          <color rgb="FF000000"/>
        </right>
        <top style="thin">
          <color rgb="FF000000"/>
        </top>
        <bottom style="medium">
          <color rgb="FF000000"/>
        </bottom>
      </border>
    </dxf>
    <dxf>
      <font>
        <strike val="0"/>
        <outline val="0"/>
        <shadow val="0"/>
        <u val="none"/>
        <vertAlign val="baseline"/>
        <sz val="11"/>
        <name val="Calibri"/>
        <scheme val="minor"/>
      </font>
    </dxf>
    <dxf>
      <font>
        <b val="0"/>
        <i/>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strike val="0"/>
        <condense val="0"/>
        <extend val="0"/>
        <outline val="0"/>
        <shadow val="0"/>
        <u val="none"/>
        <vertAlign val="baseline"/>
        <sz val="11"/>
        <color theme="4"/>
        <name val="Calibri"/>
        <scheme val="minor"/>
      </font>
      <alignment horizontal="left" vertical="top" textRotation="0" wrapText="1"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strike val="0"/>
        <condense val="0"/>
        <extend val="0"/>
        <outline val="0"/>
        <shadow val="0"/>
        <u val="none"/>
        <vertAlign val="baseline"/>
        <sz val="11"/>
        <color theme="4"/>
        <name val="Calibri"/>
        <scheme val="minor"/>
      </font>
      <fill>
        <patternFill patternType="solid">
          <fgColor indexed="64"/>
          <bgColor theme="4" tint="0.79998168889431442"/>
        </patternFill>
      </fill>
      <alignment horizontal="left" vertical="top"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ill>
        <patternFill>
          <bgColor rgb="FFFFC000"/>
        </patternFill>
      </fill>
      <border>
        <left style="thin">
          <color rgb="FFFF0000"/>
        </left>
        <right style="thin">
          <color rgb="FFFF0000"/>
        </right>
        <top style="thin">
          <color rgb="FFFF0000"/>
        </top>
        <bottom style="thin">
          <color rgb="FFFF0000"/>
        </bottom>
      </border>
    </dxf>
    <dxf>
      <fill>
        <patternFill>
          <bgColor rgb="FFFFC000"/>
        </patternFill>
      </fill>
      <border>
        <left style="thin">
          <color rgb="FFFF0000"/>
        </left>
        <right style="thin">
          <color rgb="FFFF0000"/>
        </right>
        <top style="thin">
          <color rgb="FFFF0000"/>
        </top>
        <bottom style="thin">
          <color rgb="FFFF0000"/>
        </bottom>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9" tint="0.39994506668294322"/>
        </patternFill>
      </fill>
    </dxf>
    <dxf>
      <fill>
        <patternFill>
          <bgColor theme="7" tint="0.59996337778862885"/>
        </patternFill>
      </fill>
    </dxf>
    <dxf>
      <fill>
        <patternFill>
          <bgColor theme="5" tint="0.59996337778862885"/>
        </patternFill>
      </fill>
    </dxf>
    <dxf>
      <font>
        <color theme="0"/>
      </font>
      <fill>
        <patternFill>
          <bgColor rgb="FFE98383"/>
        </patternFill>
      </fill>
    </dxf>
    <dxf>
      <font>
        <color theme="0"/>
      </font>
      <fill>
        <patternFill>
          <bgColor rgb="FFC05048"/>
        </patternFill>
      </fill>
    </dxf>
    <dxf>
      <font>
        <color theme="0"/>
      </font>
      <fill>
        <patternFill>
          <bgColor rgb="FF953735"/>
        </patternFill>
      </fill>
    </dxf>
    <dxf>
      <fill>
        <patternFill>
          <bgColor rgb="FFFFFF00"/>
        </patternFill>
      </fill>
      <border>
        <left style="thin">
          <color rgb="FFC00000"/>
        </left>
        <right style="thin">
          <color rgb="FFC00000"/>
        </right>
        <top style="thin">
          <color rgb="FFC00000"/>
        </top>
        <bottom style="thin">
          <color rgb="FFC00000"/>
        </bottom>
      </border>
    </dxf>
    <dxf>
      <font>
        <color theme="0"/>
      </font>
      <fill>
        <patternFill>
          <bgColor rgb="FFC00000"/>
        </patternFill>
      </fill>
      <border>
        <left style="thin">
          <color rgb="FFFF0000"/>
        </left>
        <right style="thin">
          <color rgb="FFFF0000"/>
        </right>
        <top style="thin">
          <color rgb="FFFF0000"/>
        </top>
        <bottom style="thin">
          <color rgb="FFFF0000"/>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border>
    </dxf>
    <dxf>
      <border outline="0">
        <top style="thin">
          <color theme="1"/>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indent="0" justifyLastLine="0" shrinkToFit="0" readingOrder="0"/>
    </dxf>
    <dxf>
      <font>
        <b val="0"/>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border>
    </dxf>
    <dxf>
      <border outline="0">
        <top style="thin">
          <color theme="1"/>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indent="0" justifyLastLine="0" shrinkToFit="0" readingOrder="0"/>
    </dxf>
    <dxf>
      <font>
        <b val="0"/>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general" vertical="top" textRotation="0" wrapText="1"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general" vertical="top" textRotation="0" wrapText="1"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general" vertical="top" textRotation="0" wrapText="1"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general" vertical="top" textRotation="0" wrapText="1"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general" vertical="top" textRotation="0" wrapText="1"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general" vertical="top" textRotation="0" wrapText="1"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dxf>
    <dxf>
      <border>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general"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solid">
          <fgColor indexed="64"/>
          <bgColor theme="1" tint="0.499984740745262"/>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theme="1"/>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outline="0">
        <left style="thin">
          <color indexed="64"/>
        </left>
        <right/>
        <top style="thin">
          <color theme="1"/>
        </top>
        <bottom/>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1" tint="0.499984740745262"/>
        </patternFill>
      </fill>
      <border diagonalUp="0" diagonalDown="0" outline="0">
        <left style="thin">
          <color indexed="64"/>
        </left>
        <right style="thin">
          <color indexed="64"/>
        </right>
        <top/>
        <bottom/>
      </border>
    </dxf>
    <dxf>
      <border outline="0">
        <right style="thin">
          <color theme="1"/>
        </right>
        <top style="thin">
          <color theme="1"/>
        </top>
        <bottom style="thin">
          <color theme="1"/>
        </bottom>
      </border>
    </dxf>
    <dxf>
      <font>
        <b val="0"/>
        <i val="0"/>
        <strike val="0"/>
        <condense val="0"/>
        <extend val="0"/>
        <outline val="0"/>
        <shadow val="0"/>
        <u val="none"/>
        <vertAlign val="baseline"/>
        <sz val="11"/>
        <color theme="1"/>
        <name val="Calibri"/>
        <scheme val="minor"/>
      </font>
      <fill>
        <patternFill patternType="solid">
          <fgColor indexed="64"/>
          <bgColor theme="1" tint="0.499984740745262"/>
        </patternFill>
      </fill>
    </dxf>
    <dxf>
      <font>
        <b/>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general" vertical="top" textRotation="0" wrapText="1" indent="0" justifyLastLine="0" shrinkToFit="0" readingOrder="0"/>
    </dxf>
    <dxf>
      <font>
        <strike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1" tint="0.499984740745262"/>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1" tint="0.499984740745262"/>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indexed="22"/>
        </patternFill>
      </fill>
      <alignment horizontal="center" vertical="top" textRotation="0" wrapText="0" indent="0" justifyLastLine="0" shrinkToFit="0" readingOrder="0"/>
      <border diagonalUp="0" diagonalDown="0" outline="0">
        <left style="thin">
          <color indexed="64"/>
        </left>
        <right style="thin">
          <color indexed="64"/>
        </right>
        <top/>
        <bottom/>
      </border>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1"/>
        <color theme="1"/>
        <name val="Calibri"/>
        <scheme val="minor"/>
      </font>
      <numFmt numFmtId="0" formatCode="General"/>
      <alignment horizontal="left" vertical="top"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4" tint="0.79998168889431442"/>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4" tint="0.79998168889431442"/>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4" tint="0.79998168889431442"/>
        </patternFill>
      </fill>
      <alignment horizontal="left" vertical="top" textRotation="0" wrapText="0" indent="0" justifyLastLine="0" shrinkToFit="0" readingOrder="0"/>
      <border diagonalUp="0" diagonalDown="0" outline="0">
        <left/>
        <right style="medium">
          <color indexed="64"/>
        </right>
        <top style="thin">
          <color auto="1"/>
        </top>
        <bottom style="thin">
          <color auto="1"/>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4" tint="0.79998168889431442"/>
        </patternFill>
      </fill>
      <alignment horizontal="left" vertical="top" textRotation="0" wrapText="0" indent="0" justifyLastLine="0" shrinkToFit="0" readingOrder="0"/>
      <border diagonalUp="0" diagonalDown="0" outline="0">
        <left/>
        <right/>
        <top style="thin">
          <color auto="1"/>
        </top>
        <bottom style="thin">
          <color auto="1"/>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4" tint="0.79998168889431442"/>
        </patternFill>
      </fill>
      <alignment horizontal="left" vertical="top" textRotation="0" wrapText="0" indent="0" justifyLastLine="0" shrinkToFit="0" readingOrder="0"/>
      <border diagonalUp="0" diagonalDown="0" outline="0">
        <left/>
        <right style="thin">
          <color theme="0" tint="-0.499984740745262"/>
        </right>
        <top/>
        <bottom style="thin">
          <color theme="0" tint="-0.499984740745262"/>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4" tint="0.79998168889431442"/>
        </patternFill>
      </fill>
      <alignment horizontal="left" vertical="top" textRotation="0" wrapText="0" indent="0" justifyLastLine="0" shrinkToFit="0" readingOrder="0"/>
      <border diagonalUp="0" diagonalDown="0" outline="0">
        <left style="medium">
          <color indexed="64"/>
        </left>
        <right/>
        <top style="thin">
          <color auto="1"/>
        </top>
        <bottom style="thin">
          <color auto="1"/>
        </bottom>
      </border>
      <protection locked="1" hidden="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strike val="0"/>
        <condense val="0"/>
        <extend val="0"/>
        <outline val="0"/>
        <shadow val="0"/>
        <u val="none"/>
        <vertAlign val="baseline"/>
        <sz val="11"/>
        <color theme="4"/>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strike val="0"/>
        <condense val="0"/>
        <extend val="0"/>
        <outline val="0"/>
        <shadow val="0"/>
        <u val="none"/>
        <vertAlign val="baseline"/>
        <sz val="11"/>
        <color theme="4"/>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strike val="0"/>
        <condense val="0"/>
        <extend val="0"/>
        <outline val="0"/>
        <shadow val="0"/>
        <u val="none"/>
        <vertAlign val="baseline"/>
        <sz val="11"/>
        <color theme="4"/>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strike val="0"/>
        <condense val="0"/>
        <extend val="0"/>
        <outline val="0"/>
        <shadow val="0"/>
        <u val="none"/>
        <vertAlign val="baseline"/>
        <sz val="11"/>
        <color theme="4"/>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strike val="0"/>
        <condense val="0"/>
        <extend val="0"/>
        <outline val="0"/>
        <shadow val="0"/>
        <u val="none"/>
        <vertAlign val="baseline"/>
        <sz val="11"/>
        <color theme="4"/>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strike val="0"/>
        <condense val="0"/>
        <extend val="0"/>
        <outline val="0"/>
        <shadow val="0"/>
        <u val="none"/>
        <vertAlign val="baseline"/>
        <sz val="11"/>
        <color theme="4"/>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strike val="0"/>
        <condense val="0"/>
        <extend val="0"/>
        <outline val="0"/>
        <shadow val="0"/>
        <u val="none"/>
        <vertAlign val="baseline"/>
        <sz val="11"/>
        <color theme="4"/>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strike val="0"/>
        <condense val="0"/>
        <extend val="0"/>
        <outline val="0"/>
        <shadow val="0"/>
        <u val="none"/>
        <vertAlign val="baseline"/>
        <sz val="11"/>
        <color theme="4"/>
        <name val="Calibri"/>
        <scheme val="minor"/>
      </font>
      <alignment horizontal="left" vertical="top"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strike val="0"/>
        <condense val="0"/>
        <extend val="0"/>
        <outline val="0"/>
        <shadow val="0"/>
        <u val="none"/>
        <vertAlign val="baseline"/>
        <sz val="11"/>
        <color theme="4"/>
        <name val="Calibri"/>
        <scheme val="minor"/>
      </font>
      <alignment horizontal="left" vertical="top"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4" tint="0.79998168889431442"/>
        </patternFill>
      </fill>
      <alignment horizontal="left" vertical="top"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4" tint="0.79998168889431442"/>
        </patternFill>
      </fill>
      <alignment horizontal="left" vertical="top"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border>
      <protection locked="1" hidden="0"/>
    </dxf>
    <dxf>
      <font>
        <b val="0"/>
        <i/>
        <strike val="0"/>
        <condense val="0"/>
        <extend val="0"/>
        <outline val="0"/>
        <shadow val="0"/>
        <u val="none"/>
        <vertAlign val="baseline"/>
        <sz val="11"/>
        <color theme="4"/>
        <name val="Calibri"/>
        <scheme val="minor"/>
      </font>
      <alignment horizontal="left" vertical="top"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strike val="0"/>
        <condense val="0"/>
        <extend val="0"/>
        <outline val="0"/>
        <shadow val="0"/>
        <u val="none"/>
        <vertAlign val="baseline"/>
        <sz val="11"/>
        <color theme="4"/>
        <name val="Calibri"/>
        <scheme val="minor"/>
      </font>
      <alignment horizontal="left" vertical="top"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3" tint="0.79998168889431442"/>
        </patternFill>
      </fill>
      <alignment horizontal="left" vertical="top" textRotation="0" wrapText="1"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border>
      <protection locked="1" hidden="0"/>
    </dxf>
    <dxf>
      <border outline="0">
        <left style="medium">
          <color indexed="64"/>
        </left>
        <right style="medium">
          <color indexed="64"/>
        </right>
        <top style="thin">
          <color indexed="64"/>
        </top>
        <bottom style="medium">
          <color indexed="64"/>
        </bottom>
      </border>
    </dxf>
    <dxf>
      <font>
        <strike val="0"/>
        <outline val="0"/>
        <shadow val="0"/>
        <u val="none"/>
        <vertAlign val="baseline"/>
        <sz val="11"/>
        <name val="Calibri"/>
        <scheme val="minor"/>
      </font>
    </dxf>
    <dxf>
      <border outline="0">
        <bottom style="thin">
          <color indexed="64"/>
        </bottom>
      </border>
    </dxf>
    <dxf>
      <font>
        <b val="0"/>
        <i/>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
      <font>
        <color theme="0"/>
      </font>
      <fill>
        <patternFill>
          <bgColor rgb="FFC00000"/>
        </patternFill>
      </fill>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rgb="FFFFC000"/>
        </patternFill>
      </fill>
      <border>
        <left style="thin">
          <color rgb="FFFF0000"/>
        </left>
        <right style="thin">
          <color rgb="FFFF0000"/>
        </right>
        <top style="thin">
          <color rgb="FFFF0000"/>
        </top>
        <bottom style="thin">
          <color rgb="FFFF0000"/>
        </bottom>
      </border>
    </dxf>
    <dxf>
      <fill>
        <patternFill>
          <bgColor rgb="FFFFC000"/>
        </patternFill>
      </fill>
      <border>
        <left style="thin">
          <color rgb="FFFF0000"/>
        </left>
        <right style="thin">
          <color rgb="FFFF0000"/>
        </right>
        <top style="thin">
          <color rgb="FFFF0000"/>
        </top>
        <bottom style="thin">
          <color rgb="FFFF0000"/>
        </bottom>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theme="0" tint="-0.499984740745262"/>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auto="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auto="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auto="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auto="1"/>
        <name val="Calibri"/>
        <scheme val="minor"/>
      </font>
      <numFmt numFmtId="0" formatCode="General"/>
      <fill>
        <patternFill patternType="solid">
          <fgColor indexed="64"/>
          <bgColor theme="4" tint="0.79998168889431442"/>
        </patternFill>
      </fill>
      <alignment horizontal="center" vertical="top" textRotation="0" wrapText="1" indent="0" justifyLastLine="0" shrinkToFit="0" readingOrder="0"/>
      <border diagonalUp="0" diagonalDown="0" outline="0">
        <left/>
        <right/>
        <top style="thin">
          <color indexed="64"/>
        </top>
        <bottom/>
      </border>
      <protection locked="1" hidden="0"/>
    </dxf>
    <dxf>
      <font>
        <b val="0"/>
        <i val="0"/>
        <strike val="0"/>
        <condense val="0"/>
        <extend val="0"/>
        <outline val="0"/>
        <shadow val="0"/>
        <u val="none"/>
        <vertAlign val="baseline"/>
        <sz val="10"/>
        <color auto="1"/>
        <name val="Cambria"/>
        <scheme val="none"/>
      </font>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Cambria"/>
        <scheme val="none"/>
      </font>
      <numFmt numFmtId="0" formatCode="General"/>
      <alignment horizontal="left" vertical="top" textRotation="0" wrapText="1" indent="0" justifyLastLine="0" shrinkToFit="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10"/>
        <color auto="1"/>
        <name val="Cambria"/>
        <scheme val="none"/>
      </font>
      <numFmt numFmtId="0" formatCode="General"/>
      <fill>
        <patternFill patternType="solid">
          <fgColor indexed="64"/>
          <bgColor theme="3" tint="0.79998168889431442"/>
        </patternFill>
      </fill>
      <alignment horizontal="left" vertical="top" textRotation="0" wrapText="1" indent="0" justifyLastLine="0" shrinkToFit="0" readingOrder="0"/>
      <border diagonalUp="0" diagonalDown="0" outline="0">
        <left/>
        <right/>
        <top style="medium">
          <color indexed="64"/>
        </top>
        <bottom style="thin">
          <color theme="0" tint="-0.499984740745262"/>
        </bottom>
      </border>
      <protection locked="1" hidden="0"/>
    </dxf>
    <dxf>
      <font>
        <b val="0"/>
        <i val="0"/>
        <strike val="0"/>
        <condense val="0"/>
        <extend val="0"/>
        <outline val="0"/>
        <shadow val="0"/>
        <u val="none"/>
        <vertAlign val="baseline"/>
        <sz val="10"/>
        <color auto="1"/>
        <name val="Cambria"/>
        <scheme val="none"/>
      </font>
      <numFmt numFmtId="0" formatCode="General"/>
      <fill>
        <patternFill patternType="solid">
          <fgColor indexed="64"/>
          <bgColor theme="3" tint="0.79998168889431442"/>
        </patternFill>
      </fill>
      <alignment horizontal="left" vertical="top" textRotation="0" wrapText="1" indent="0" justifyLastLine="0" shrinkToFit="0" readingOrder="0"/>
      <border diagonalUp="0" diagonalDown="0" outline="0">
        <left/>
        <right/>
        <top style="thin">
          <color auto="1"/>
        </top>
        <bottom style="thin">
          <color auto="1"/>
        </bottom>
      </border>
      <protection locked="1" hidden="0"/>
    </dxf>
    <dxf>
      <font>
        <b val="0"/>
        <i val="0"/>
        <strike val="0"/>
        <condense val="0"/>
        <extend val="0"/>
        <outline val="0"/>
        <shadow val="0"/>
        <u val="none"/>
        <vertAlign val="baseline"/>
        <sz val="10"/>
        <color auto="1"/>
        <name val="Cambria"/>
        <scheme val="none"/>
      </font>
      <numFmt numFmtId="0" formatCode="General"/>
      <fill>
        <patternFill patternType="solid">
          <fgColor indexed="64"/>
          <bgColor theme="3" tint="0.79998168889431442"/>
        </patternFill>
      </fill>
      <alignment horizontal="left" vertical="top" textRotation="0" wrapText="1" indent="0" justifyLastLine="0" shrinkToFit="0" readingOrder="0"/>
      <border diagonalUp="0" diagonalDown="0" outline="0">
        <left style="medium">
          <color indexed="64"/>
        </left>
        <right/>
        <top style="thin">
          <color auto="1"/>
        </top>
        <bottom style="thin">
          <color auto="1"/>
        </bottom>
      </border>
      <protection locked="1" hidden="0"/>
    </dxf>
    <dxf>
      <border outline="0">
        <left style="medium">
          <color indexed="64"/>
        </left>
        <right style="medium">
          <color indexed="64"/>
        </right>
      </border>
    </dxf>
    <dxf>
      <font>
        <b val="0"/>
        <i val="0"/>
        <strike val="0"/>
        <condense val="0"/>
        <extend val="0"/>
        <outline val="0"/>
        <shadow val="0"/>
        <u val="none"/>
        <vertAlign val="baseline"/>
        <sz val="10"/>
        <color theme="1"/>
        <name val="Cambria"/>
        <scheme val="none"/>
      </font>
      <fill>
        <patternFill patternType="solid">
          <fgColor indexed="64"/>
          <bgColor theme="4" tint="0.79998168889431442"/>
        </patternFill>
      </fill>
      <alignment horizontal="center" vertical="top" textRotation="0" wrapText="1" indent="0" justifyLastLine="0" shrinkToFit="0" readingOrder="0"/>
    </dxf>
    <dxf>
      <font>
        <b/>
        <i/>
        <strike val="0"/>
        <condense val="0"/>
        <extend val="0"/>
        <outline val="0"/>
        <shadow val="0"/>
        <u val="none"/>
        <vertAlign val="baseline"/>
        <sz val="10"/>
        <color auto="1"/>
        <name val="Cambria"/>
        <scheme val="none"/>
      </font>
      <fill>
        <patternFill patternType="solid">
          <fgColor indexed="64"/>
          <bgColor theme="4" tint="0.59999389629810485"/>
        </patternFill>
      </fill>
      <alignment horizontal="left" vertical="top" textRotation="0" wrapText="1" indent="0" justifyLastLine="0" shrinkToFit="0" readingOrder="0"/>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ill>
        <patternFill>
          <bgColor theme="9" tint="0.39994506668294322"/>
        </patternFill>
      </fill>
    </dxf>
    <dxf>
      <fill>
        <patternFill>
          <bgColor theme="7" tint="0.59996337778862885"/>
        </patternFill>
      </fill>
    </dxf>
    <dxf>
      <fill>
        <patternFill>
          <bgColor theme="5" tint="0.59996337778862885"/>
        </patternFill>
      </fill>
    </dxf>
    <dxf>
      <font>
        <color theme="0"/>
      </font>
      <fill>
        <patternFill>
          <bgColor rgb="FFE98383"/>
        </patternFill>
      </fill>
    </dxf>
    <dxf>
      <font>
        <color theme="0"/>
      </font>
      <fill>
        <patternFill>
          <bgColor rgb="FFC05048"/>
        </patternFill>
      </fill>
    </dxf>
    <dxf>
      <font>
        <color theme="0"/>
      </font>
      <fill>
        <patternFill>
          <bgColor rgb="FF953735"/>
        </patternFill>
      </fill>
    </dxf>
    <dxf>
      <fill>
        <patternFill>
          <bgColor rgb="FFFFFF00"/>
        </patternFill>
      </fill>
      <border>
        <left style="thin">
          <color rgb="FFC00000"/>
        </left>
        <right style="thin">
          <color rgb="FFC00000"/>
        </right>
        <top style="thin">
          <color rgb="FFC00000"/>
        </top>
        <bottom style="thin">
          <color rgb="FFC00000"/>
        </bottom>
      </border>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theme="7"/>
        </patternFill>
      </fill>
      <border>
        <left style="thin">
          <color rgb="FFC00000"/>
        </left>
        <right style="thin">
          <color rgb="FFC00000"/>
        </right>
        <top style="thin">
          <color rgb="FFC00000"/>
        </top>
        <bottom style="thin">
          <color rgb="FFC00000"/>
        </bottom>
        <vertical/>
        <horizontal/>
      </border>
    </dxf>
    <dxf>
      <fill>
        <patternFill>
          <bgColor rgb="FFFFFF00"/>
        </patternFill>
      </fill>
      <border>
        <left style="thin">
          <color rgb="FFC00000"/>
        </left>
        <right style="thin">
          <color rgb="FFC00000"/>
        </right>
        <top style="thin">
          <color rgb="FFC00000"/>
        </top>
        <bottom style="thin">
          <color rgb="FFC00000"/>
        </bottom>
        <vertical/>
        <horizontal/>
      </border>
    </dxf>
    <dxf>
      <font>
        <color theme="0"/>
      </font>
      <fill>
        <patternFill>
          <bgColor rgb="FF7030A0"/>
        </patternFill>
      </fill>
      <border>
        <left style="thin">
          <color rgb="FFC00000"/>
        </left>
        <right style="thin">
          <color rgb="FFC00000"/>
        </right>
        <top style="thin">
          <color rgb="FFC00000"/>
        </top>
        <bottom style="thin">
          <color rgb="FFC00000"/>
        </bottom>
        <vertical/>
        <horizontal/>
      </border>
    </dxf>
    <dxf>
      <font>
        <color theme="0"/>
      </font>
      <fill>
        <patternFill>
          <bgColor rgb="FFC00000"/>
        </patternFill>
      </fill>
      <border>
        <left style="thin">
          <color rgb="FFFF0000"/>
        </left>
        <right style="thin">
          <color rgb="FFFF0000"/>
        </right>
        <top style="thin">
          <color rgb="FFFF0000"/>
        </top>
        <bottom style="thin">
          <color rgb="FFFF0000"/>
        </bottom>
        <vertical/>
        <horizontal/>
      </border>
    </dxf>
    <dxf>
      <font>
        <color theme="0"/>
      </font>
      <fill>
        <patternFill>
          <bgColor rgb="FFC00000"/>
        </patternFill>
      </fill>
      <border>
        <left style="thin">
          <color rgb="FFFF0000"/>
        </left>
        <right style="thin">
          <color rgb="FFFF0000"/>
        </right>
        <top style="thin">
          <color rgb="FFFF0000"/>
        </top>
        <bottom style="thin">
          <color rgb="FFFF0000"/>
        </bottom>
      </border>
    </dxf>
    <dxf>
      <fill>
        <patternFill>
          <bgColor rgb="FF7030A0"/>
        </patternFill>
      </fill>
      <border>
        <left style="thin">
          <color rgb="FFFF0000"/>
        </left>
        <right style="thin">
          <color rgb="FFFF0000"/>
        </right>
        <top style="thin">
          <color rgb="FFFF0000"/>
        </top>
        <bottom style="thin">
          <color rgb="FFFF0000"/>
        </bottom>
      </border>
    </dxf>
    <dxf>
      <fill>
        <patternFill>
          <bgColor theme="0" tint="-0.14996795556505021"/>
        </patternFill>
      </fill>
    </dxf>
    <dxf>
      <fill>
        <patternFill>
          <bgColor theme="0" tint="-0.14996795556505021"/>
        </patternFill>
      </fill>
    </dxf>
    <dxf>
      <font>
        <color theme="0"/>
      </font>
      <fill>
        <patternFill>
          <bgColor rgb="FFFF0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s>
  <tableStyles count="0" defaultTableStyle="TableStyleMedium2" defaultPivotStyle="PivotStyleLight16"/>
  <colors>
    <mruColors>
      <color rgb="FF953735"/>
      <color rgb="FFC05048"/>
      <color rgb="FFC00000"/>
      <color rgb="FF7F7F7F"/>
      <color rgb="FFF2DCDB"/>
      <color rgb="FFE6B9B8"/>
      <color rgb="FFD99694"/>
      <color rgb="FFC0504D"/>
      <color rgb="FFE9838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Bewertung_Diagramm!$B$17</c:f>
              <c:strCache>
                <c:ptCount val="1"/>
                <c:pt idx="0">
                  <c:v>Anzahl GPs</c:v>
                </c:pt>
              </c:strCache>
            </c:strRef>
          </c:tx>
          <c:dPt>
            <c:idx val="0"/>
            <c:bubble3D val="0"/>
            <c:spPr>
              <a:solidFill>
                <a:srgbClr val="953735"/>
              </a:solidFill>
              <a:ln w="19050">
                <a:solidFill>
                  <a:schemeClr val="lt1"/>
                </a:solidFill>
              </a:ln>
              <a:effectLst/>
            </c:spPr>
            <c:extLst>
              <c:ext xmlns:c16="http://schemas.microsoft.com/office/drawing/2014/chart" uri="{C3380CC4-5D6E-409C-BE32-E72D297353CC}">
                <c16:uniqueId val="{00000001-5741-4207-AD89-6DA195547433}"/>
              </c:ext>
            </c:extLst>
          </c:dPt>
          <c:dPt>
            <c:idx val="1"/>
            <c:bubble3D val="0"/>
            <c:spPr>
              <a:solidFill>
                <a:srgbClr val="C0504D"/>
              </a:solidFill>
              <a:ln w="19050">
                <a:solidFill>
                  <a:schemeClr val="lt1"/>
                </a:solidFill>
              </a:ln>
              <a:effectLst/>
            </c:spPr>
            <c:extLst>
              <c:ext xmlns:c16="http://schemas.microsoft.com/office/drawing/2014/chart" uri="{C3380CC4-5D6E-409C-BE32-E72D297353CC}">
                <c16:uniqueId val="{00000002-5741-4207-AD89-6DA195547433}"/>
              </c:ext>
            </c:extLst>
          </c:dPt>
          <c:dPt>
            <c:idx val="2"/>
            <c:bubble3D val="0"/>
            <c:spPr>
              <a:solidFill>
                <a:srgbClr val="D99694"/>
              </a:solidFill>
              <a:ln w="19050">
                <a:solidFill>
                  <a:schemeClr val="lt1"/>
                </a:solidFill>
              </a:ln>
              <a:effectLst/>
            </c:spPr>
            <c:extLst>
              <c:ext xmlns:c16="http://schemas.microsoft.com/office/drawing/2014/chart" uri="{C3380CC4-5D6E-409C-BE32-E72D297353CC}">
                <c16:uniqueId val="{00000003-5741-4207-AD89-6DA195547433}"/>
              </c:ext>
            </c:extLst>
          </c:dPt>
          <c:dPt>
            <c:idx val="3"/>
            <c:bubble3D val="0"/>
            <c:spPr>
              <a:solidFill>
                <a:srgbClr val="E6B9B8"/>
              </a:solidFill>
              <a:ln w="19050">
                <a:solidFill>
                  <a:schemeClr val="lt1"/>
                </a:solidFill>
              </a:ln>
              <a:effectLst/>
            </c:spPr>
            <c:extLst>
              <c:ext xmlns:c16="http://schemas.microsoft.com/office/drawing/2014/chart" uri="{C3380CC4-5D6E-409C-BE32-E72D297353CC}">
                <c16:uniqueId val="{00000004-5741-4207-AD89-6DA195547433}"/>
              </c:ext>
            </c:extLst>
          </c:dPt>
          <c:dPt>
            <c:idx val="4"/>
            <c:bubble3D val="0"/>
            <c:spPr>
              <a:solidFill>
                <a:srgbClr val="F2DCDB"/>
              </a:solidFill>
              <a:ln w="19050">
                <a:solidFill>
                  <a:schemeClr val="lt1"/>
                </a:solidFill>
              </a:ln>
              <a:effectLst/>
            </c:spPr>
            <c:extLst>
              <c:ext xmlns:c16="http://schemas.microsoft.com/office/drawing/2014/chart" uri="{C3380CC4-5D6E-409C-BE32-E72D297353CC}">
                <c16:uniqueId val="{00000005-5741-4207-AD89-6DA195547433}"/>
              </c:ext>
            </c:extLst>
          </c:dPt>
          <c:dPt>
            <c:idx val="5"/>
            <c:bubble3D val="0"/>
            <c:spPr>
              <a:solidFill>
                <a:srgbClr val="7F7F7F"/>
              </a:solidFill>
              <a:ln w="19050">
                <a:solidFill>
                  <a:schemeClr val="lt1"/>
                </a:solidFill>
              </a:ln>
              <a:effectLst/>
            </c:spPr>
            <c:extLst>
              <c:ext xmlns:c16="http://schemas.microsoft.com/office/drawing/2014/chart" uri="{C3380CC4-5D6E-409C-BE32-E72D297353CC}">
                <c16:uniqueId val="{00000006-5741-4207-AD89-6DA195547433}"/>
              </c:ext>
            </c:extLst>
          </c:dPt>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Bewertung_Diagramm!$A$18:$A$23</c:f>
              <c:strCache>
                <c:ptCount val="6"/>
                <c:pt idx="0">
                  <c:v>24 Stunden</c:v>
                </c:pt>
                <c:pt idx="1">
                  <c:v>3 Tage</c:v>
                </c:pt>
                <c:pt idx="2">
                  <c:v>7 Tage</c:v>
                </c:pt>
                <c:pt idx="3">
                  <c:v>14 Tage</c:v>
                </c:pt>
                <c:pt idx="4">
                  <c:v>30 Tage</c:v>
                </c:pt>
                <c:pt idx="5">
                  <c:v>-</c:v>
                </c:pt>
              </c:strCache>
            </c:strRef>
          </c:cat>
          <c:val>
            <c:numRef>
              <c:f>Bewertung_Diagramm!$B$18:$B$23</c:f>
              <c:numCache>
                <c:formatCode>General</c:formatCode>
                <c:ptCount val="6"/>
                <c:pt idx="0">
                  <c:v>3</c:v>
                </c:pt>
                <c:pt idx="1">
                  <c:v>3</c:v>
                </c:pt>
                <c:pt idx="2">
                  <c:v>1</c:v>
                </c:pt>
                <c:pt idx="3">
                  <c:v>0</c:v>
                </c:pt>
                <c:pt idx="4">
                  <c:v>0</c:v>
                </c:pt>
                <c:pt idx="5">
                  <c:v>0</c:v>
                </c:pt>
              </c:numCache>
            </c:numRef>
          </c:val>
          <c:extLst>
            <c:ext xmlns:c16="http://schemas.microsoft.com/office/drawing/2014/chart" uri="{C3380CC4-5D6E-409C-BE32-E72D297353CC}">
              <c16:uniqueId val="{00000000-5741-4207-AD89-6DA195547433}"/>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noFill/>
      <a:round/>
    </a:ln>
    <a:effectLst/>
  </c:spPr>
  <c:txPr>
    <a:bodyPr/>
    <a:lstStyle/>
    <a:p>
      <a:pPr>
        <a:defRPr sz="1100"/>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Arbeitsplatz_Abhängigkeiten!$D$35</c:f>
              <c:strCache>
                <c:ptCount val="1"/>
                <c:pt idx="0">
                  <c:v>Normalbetrieb</c:v>
                </c:pt>
              </c:strCache>
            </c:strRef>
          </c:tx>
          <c:spPr>
            <a:ln w="28575" cap="rnd">
              <a:solidFill>
                <a:schemeClr val="accent6"/>
              </a:solidFill>
              <a:round/>
            </a:ln>
            <a:effectLst/>
          </c:spPr>
          <c:marker>
            <c:symbol val="none"/>
          </c:marker>
          <c:dLbls>
            <c:spPr>
              <a:solidFill>
                <a:schemeClr val="accent6"/>
              </a:solid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Arbeitsplatz_Abhängigkeiten!$C$36:$C$40</c:f>
              <c:strCache>
                <c:ptCount val="5"/>
                <c:pt idx="0">
                  <c:v>24 Stunden</c:v>
                </c:pt>
                <c:pt idx="1">
                  <c:v>3 Tage</c:v>
                </c:pt>
                <c:pt idx="2">
                  <c:v>7 Tage</c:v>
                </c:pt>
                <c:pt idx="3">
                  <c:v>14 Tage</c:v>
                </c:pt>
                <c:pt idx="4">
                  <c:v>30 Tage</c:v>
                </c:pt>
              </c:strCache>
            </c:strRef>
          </c:cat>
          <c:val>
            <c:numRef>
              <c:f>Arbeitsplatz_Abhängigkeiten!$D$36:$D$40</c:f>
              <c:numCache>
                <c:formatCode>General</c:formatCode>
                <c:ptCount val="5"/>
                <c:pt idx="0">
                  <c:v>100</c:v>
                </c:pt>
                <c:pt idx="1">
                  <c:v>100</c:v>
                </c:pt>
                <c:pt idx="2">
                  <c:v>100</c:v>
                </c:pt>
                <c:pt idx="3">
                  <c:v>100</c:v>
                </c:pt>
                <c:pt idx="4">
                  <c:v>100</c:v>
                </c:pt>
              </c:numCache>
            </c:numRef>
          </c:val>
          <c:smooth val="0"/>
          <c:extLst>
            <c:ext xmlns:c16="http://schemas.microsoft.com/office/drawing/2014/chart" uri="{C3380CC4-5D6E-409C-BE32-E72D297353CC}">
              <c16:uniqueId val="{00000000-CFD6-46E2-AFA3-4B095C63A7B6}"/>
            </c:ext>
          </c:extLst>
        </c:ser>
        <c:ser>
          <c:idx val="1"/>
          <c:order val="1"/>
          <c:tx>
            <c:strRef>
              <c:f>Arbeitsplatz_Abhängigkeiten!$E$35</c:f>
              <c:strCache>
                <c:ptCount val="1"/>
                <c:pt idx="0">
                  <c:v>Mobile AP</c:v>
                </c:pt>
              </c:strCache>
            </c:strRef>
          </c:tx>
          <c:spPr>
            <a:ln w="28575" cap="rnd">
              <a:solidFill>
                <a:schemeClr val="accent4"/>
              </a:solidFill>
              <a:round/>
            </a:ln>
            <a:effectLst/>
          </c:spPr>
          <c:marker>
            <c:symbol val="none"/>
          </c:marker>
          <c:dLbls>
            <c:spPr>
              <a:solidFill>
                <a:schemeClr val="accent4"/>
              </a:solid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Arbeitsplatz_Abhängigkeiten!$C$36:$C$40</c:f>
              <c:strCache>
                <c:ptCount val="5"/>
                <c:pt idx="0">
                  <c:v>24 Stunden</c:v>
                </c:pt>
                <c:pt idx="1">
                  <c:v>3 Tage</c:v>
                </c:pt>
                <c:pt idx="2">
                  <c:v>7 Tage</c:v>
                </c:pt>
                <c:pt idx="3">
                  <c:v>14 Tage</c:v>
                </c:pt>
                <c:pt idx="4">
                  <c:v>30 Tage</c:v>
                </c:pt>
              </c:strCache>
            </c:strRef>
          </c:cat>
          <c:val>
            <c:numRef>
              <c:f>Arbeitsplatz_Abhängigkeiten!$E$36:$E$40</c:f>
              <c:numCache>
                <c:formatCode>General</c:formatCode>
                <c:ptCount val="5"/>
                <c:pt idx="0">
                  <c:v>9</c:v>
                </c:pt>
                <c:pt idx="1">
                  <c:v>13</c:v>
                </c:pt>
                <c:pt idx="2">
                  <c:v>22</c:v>
                </c:pt>
                <c:pt idx="3">
                  <c:v>27</c:v>
                </c:pt>
                <c:pt idx="4">
                  <c:v>36</c:v>
                </c:pt>
              </c:numCache>
            </c:numRef>
          </c:val>
          <c:smooth val="0"/>
          <c:extLst>
            <c:ext xmlns:c16="http://schemas.microsoft.com/office/drawing/2014/chart" uri="{C3380CC4-5D6E-409C-BE32-E72D297353CC}">
              <c16:uniqueId val="{00000001-CFD6-46E2-AFA3-4B095C63A7B6}"/>
            </c:ext>
          </c:extLst>
        </c:ser>
        <c:ser>
          <c:idx val="2"/>
          <c:order val="2"/>
          <c:tx>
            <c:strRef>
              <c:f>Arbeitsplatz_Abhängigkeiten!$F$35</c:f>
              <c:strCache>
                <c:ptCount val="1"/>
                <c:pt idx="0">
                  <c:v>Feste AP</c:v>
                </c:pt>
              </c:strCache>
            </c:strRef>
          </c:tx>
          <c:spPr>
            <a:ln w="28575" cap="rnd">
              <a:solidFill>
                <a:schemeClr val="accent2"/>
              </a:solidFill>
              <a:round/>
            </a:ln>
            <a:effectLst/>
          </c:spPr>
          <c:marker>
            <c:symbol val="none"/>
          </c:marker>
          <c:dLbls>
            <c:spPr>
              <a:solidFill>
                <a:schemeClr val="accent2"/>
              </a:solid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Arbeitsplatz_Abhängigkeiten!$C$36:$C$40</c:f>
              <c:strCache>
                <c:ptCount val="5"/>
                <c:pt idx="0">
                  <c:v>24 Stunden</c:v>
                </c:pt>
                <c:pt idx="1">
                  <c:v>3 Tage</c:v>
                </c:pt>
                <c:pt idx="2">
                  <c:v>7 Tage</c:v>
                </c:pt>
                <c:pt idx="3">
                  <c:v>14 Tage</c:v>
                </c:pt>
                <c:pt idx="4">
                  <c:v>30 Tage</c:v>
                </c:pt>
              </c:strCache>
            </c:strRef>
          </c:cat>
          <c:val>
            <c:numRef>
              <c:f>Arbeitsplatz_Abhängigkeiten!$F$36:$F$40</c:f>
              <c:numCache>
                <c:formatCode>General</c:formatCode>
                <c:ptCount val="5"/>
                <c:pt idx="0">
                  <c:v>2</c:v>
                </c:pt>
                <c:pt idx="1">
                  <c:v>5</c:v>
                </c:pt>
                <c:pt idx="2">
                  <c:v>9</c:v>
                </c:pt>
                <c:pt idx="3">
                  <c:v>9</c:v>
                </c:pt>
                <c:pt idx="4">
                  <c:v>10</c:v>
                </c:pt>
              </c:numCache>
            </c:numRef>
          </c:val>
          <c:smooth val="0"/>
          <c:extLst>
            <c:ext xmlns:c16="http://schemas.microsoft.com/office/drawing/2014/chart" uri="{C3380CC4-5D6E-409C-BE32-E72D297353CC}">
              <c16:uniqueId val="{00000002-CFD6-46E2-AFA3-4B095C63A7B6}"/>
            </c:ext>
          </c:extLst>
        </c:ser>
        <c:ser>
          <c:idx val="3"/>
          <c:order val="3"/>
          <c:tx>
            <c:strRef>
              <c:f>Arbeitsplatz_Abhängigkeiten!$G$35</c:f>
              <c:strCache>
                <c:ptCount val="1"/>
                <c:pt idx="0">
                  <c:v>Notbetrieb (Mobil + fest)</c:v>
                </c:pt>
              </c:strCache>
            </c:strRef>
          </c:tx>
          <c:spPr>
            <a:ln w="28575" cap="rnd">
              <a:solidFill>
                <a:schemeClr val="accent5"/>
              </a:solidFill>
              <a:round/>
            </a:ln>
            <a:effectLst/>
          </c:spPr>
          <c:marker>
            <c:symbol val="none"/>
          </c:marker>
          <c:dLbls>
            <c:spPr>
              <a:solidFill>
                <a:schemeClr val="accent5"/>
              </a:solid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Arbeitsplatz_Abhängigkeiten!$C$36:$C$40</c:f>
              <c:strCache>
                <c:ptCount val="5"/>
                <c:pt idx="0">
                  <c:v>24 Stunden</c:v>
                </c:pt>
                <c:pt idx="1">
                  <c:v>3 Tage</c:v>
                </c:pt>
                <c:pt idx="2">
                  <c:v>7 Tage</c:v>
                </c:pt>
                <c:pt idx="3">
                  <c:v>14 Tage</c:v>
                </c:pt>
                <c:pt idx="4">
                  <c:v>30 Tage</c:v>
                </c:pt>
              </c:strCache>
            </c:strRef>
          </c:cat>
          <c:val>
            <c:numRef>
              <c:f>Arbeitsplatz_Abhängigkeiten!$G$36:$G$40</c:f>
              <c:numCache>
                <c:formatCode>General</c:formatCode>
                <c:ptCount val="5"/>
                <c:pt idx="0">
                  <c:v>11</c:v>
                </c:pt>
                <c:pt idx="1">
                  <c:v>18</c:v>
                </c:pt>
                <c:pt idx="2">
                  <c:v>31</c:v>
                </c:pt>
                <c:pt idx="3">
                  <c:v>36</c:v>
                </c:pt>
                <c:pt idx="4">
                  <c:v>46</c:v>
                </c:pt>
              </c:numCache>
            </c:numRef>
          </c:val>
          <c:smooth val="0"/>
          <c:extLst>
            <c:ext xmlns:c16="http://schemas.microsoft.com/office/drawing/2014/chart" uri="{C3380CC4-5D6E-409C-BE32-E72D297353CC}">
              <c16:uniqueId val="{00000003-CFD6-46E2-AFA3-4B095C63A7B6}"/>
            </c:ext>
          </c:extLst>
        </c:ser>
        <c:dLbls>
          <c:showLegendKey val="0"/>
          <c:showVal val="0"/>
          <c:showCatName val="0"/>
          <c:showSerName val="0"/>
          <c:showPercent val="0"/>
          <c:showBubbleSize val="0"/>
        </c:dLbls>
        <c:smooth val="0"/>
        <c:axId val="862152032"/>
        <c:axId val="862152360"/>
      </c:lineChart>
      <c:catAx>
        <c:axId val="86215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e-DE"/>
          </a:p>
        </c:txPr>
        <c:crossAx val="862152360"/>
        <c:crosses val="autoZero"/>
        <c:auto val="1"/>
        <c:lblAlgn val="ctr"/>
        <c:lblOffset val="100"/>
        <c:noMultiLvlLbl val="0"/>
      </c:catAx>
      <c:valAx>
        <c:axId val="862152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e-DE"/>
          </a:p>
        </c:txPr>
        <c:crossAx val="8621520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e-DE"/>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26193</xdr:colOff>
      <xdr:row>0</xdr:row>
      <xdr:rowOff>40481</xdr:rowOff>
    </xdr:from>
    <xdr:to>
      <xdr:col>4</xdr:col>
      <xdr:colOff>616743</xdr:colOff>
      <xdr:row>15</xdr:row>
      <xdr:rowOff>69056</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xdr:colOff>
      <xdr:row>0</xdr:row>
      <xdr:rowOff>176213</xdr:rowOff>
    </xdr:from>
    <xdr:to>
      <xdr:col>10</xdr:col>
      <xdr:colOff>669131</xdr:colOff>
      <xdr:row>18</xdr:row>
      <xdr:rowOff>102393</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IA-Auswertungsbogen_mit_BSP_V1.0.xls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wendungshinweise"/>
      <sheetName val="Deckblatt"/>
      <sheetName val="Bewertungsmatrix"/>
      <sheetName val="Bewertung Geschäftsprozesse"/>
      <sheetName val="Bewertung_Diagramm"/>
      <sheetName val="Ressourcenabhängigkeiten"/>
      <sheetName val="Personal_Abhängigkeiten"/>
      <sheetName val="Arbeitsplatz_Abhängigkeiten"/>
      <sheetName val="Diagramm_AP-Bedarf"/>
      <sheetName val="Datenbank (nur für Befugte)"/>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ables/table1.xml><?xml version="1.0" encoding="utf-8"?>
<table xmlns="http://schemas.openxmlformats.org/spreadsheetml/2006/main" id="6" name="Tabelle6" displayName="Tabelle6" ref="AM4:BK34" totalsRowShown="0" headerRowDxfId="185" dataDxfId="184" tableBorderDxfId="183">
  <autoFilter ref="AM4:BK34"/>
  <tableColumns count="25">
    <tableColumn id="2" name="Automatische Berechnung MTPD anhand der Prozessabhängigkeiten" dataDxfId="182">
      <calculatedColumnFormula>IF(Tabelle6[[#This Row],[Min MTPD Prozessabhängigkeit Alle]]="","-",VLOOKUP(Tabelle6[[#This Row],[Min MTPD Prozessabhängigkeit Alle]],'Datenbank (nur für Befugte)'!$A$3:$B$13,2,FALSE))</calculatedColumnFormula>
    </tableColumn>
    <tableColumn id="3" name="Automatische Berechnung MTPD anhand Minimalprinzip zwischen eigenbewerteter MTPD und MTPD aus Prozessabhängigkeit" dataDxfId="181">
      <calculatedColumnFormula>IF(Tabelle6[[#This Row],[FEHLER?]]=TRUE,"Schadensbewertung fehlerhaft",Tabelle6[[#This Row],[MTPD min]])</calculatedColumnFormula>
    </tableColumn>
    <tableColumn id="4" name="Automatische Berechnung RTO" dataDxfId="180">
      <calculatedColumnFormula>IF(Tabelle6[[#This Row],[FEHLER?]]=TRUE,"Schadensbewertung fehlerhaft",Tabelle6[[#This Row],[RTO]])</calculatedColumnFormula>
    </tableColumn>
    <tableColumn id="5" name="Eintragen von weiteren Kommentaren_x000a_(Bsp. Der Prozess wird im nächsten Jahr ausgelagert.)" dataDxfId="179">
      <calculatedColumnFormula>IF(OR(Tabelle6[[#This Row],[Fehler WENIG]],Tabelle6[[#This Row],[FEHLER VIEL]],Tabelle6[[#This Row],[Fehler ABST]]),"FEHLER","OK")</calculatedColumnFormula>
    </tableColumn>
    <tableColumn id="6" name="Leerspalte" dataDxfId="178"/>
    <tableColumn id="7" name="Index MTPD min" dataDxfId="177">
      <calculatedColumnFormula>MIN(Tabelle6[[#This Row],[Index MPTD SB]],Tabelle6[[#This Row],[Min MTPD Prozessabhängigkeit Alle]])</calculatedColumnFormula>
    </tableColumn>
    <tableColumn id="21" name="MTPD min" dataDxfId="176">
      <calculatedColumnFormula>IF(D5&lt;&gt;"",VLOOKUP(Tabelle6[[#This Row],[Index MTPD min]],'Datenbank (nur für Befugte)'!$A$3:$B$13,2,FALSE),"")</calculatedColumnFormula>
    </tableColumn>
    <tableColumn id="18" name="Index MPTD SB" dataDxfId="175">
      <calculatedColumnFormula>IF(COUNTIF(J5:S5,"&gt;="&amp;Deckblatt!$B$33)=0,'Datenbank (nur für Befugte)'!$A$3,(COUNTIF($J$3:$S$3,"&lt;&gt;-")+1)-COUNTIF(J5:S5,"&gt;="&amp;Deckblatt!$B$33))</calculatedColumnFormula>
    </tableColumn>
    <tableColumn id="20" name="MTPD SB" dataDxfId="174">
      <calculatedColumnFormula>IF(D5&lt;&gt;"",VLOOKUP(Tabelle6[[#This Row],[Index MPTD SB]],'Datenbank (nur für Befugte)'!$A$3:$B$13,2,FALSE),"")</calculatedColumnFormula>
    </tableColumn>
    <tableColumn id="8" name="Index MTPD (Prozessabhängigkeit)1" dataDxfId="173">
      <calculatedColumnFormula array="1">IF(AC5&lt;&gt;"",VLOOKUP(AC5,Zeithorizonte[],3,FALSE),"")</calculatedColumnFormula>
    </tableColumn>
    <tableColumn id="14" name="Index MTPD (Prozessabhängigkeit)2" dataDxfId="172">
      <calculatedColumnFormula array="1">IF(AG5&lt;&gt;"",VLOOKUP(AG5,Zeithorizonte[],3,FALSE),"")</calculatedColumnFormula>
    </tableColumn>
    <tableColumn id="13" name="Index MTPD (Prozessabhängigkeit)3" dataDxfId="171">
      <calculatedColumnFormula array="1">IF(AK5&lt;&gt;"",VLOOKUP(AK5,Zeithorizonte[],3,FALSE),"")</calculatedColumnFormula>
    </tableColumn>
    <tableColumn id="16" name="Min MTPD Prozessabhängigkeit 1" dataDxfId="170">
      <calculatedColumnFormula array="1">IF(D5&lt;&gt;"",MIN(IF(D5=$AA$5:$AA$34,Tabelle6[Index MTPD (Prozessabhängigkeit)1],99)),"")</calculatedColumnFormula>
    </tableColumn>
    <tableColumn id="15" name="Min MTPD Prozessabhängigkeit 2" dataDxfId="169">
      <calculatedColumnFormula array="1">IF(D5&lt;&gt;"",MIN(IF(D5=$AE$5:$AE$34,Tabelle6[Index MTPD (Prozessabhängigkeit)2],99)),"")</calculatedColumnFormula>
    </tableColumn>
    <tableColumn id="12" name="Min MTPD Prozessabhängigkeit 3" dataDxfId="168">
      <calculatedColumnFormula array="1">IF(D5&lt;&gt;"",MIN(IF(D5=$AI$5:$AI$34,Tabelle6[Index MTPD (Prozessabhängigkeit)3],99)),"")</calculatedColumnFormula>
    </tableColumn>
    <tableColumn id="17" name="Min MTPD Prozessabhängigkeit Alle" dataDxfId="167">
      <calculatedColumnFormula array="1">IF(D5&lt;&gt;"",IF(MIN(Tabelle6[[#This Row],[Min MTPD Prozessabhängigkeit 1]:[Min MTPD Prozessabhängigkeit 3]])=99,"",MIN(Tabelle6[[#This Row],[Min MTPD Prozessabhängigkeit 1]:[Min MTPD Prozessabhängigkeit 3]])),"")</calculatedColumnFormula>
    </tableColumn>
    <tableColumn id="10" name="RTO" dataDxfId="166">
      <calculatedColumnFormula>IF(D5&lt;&gt;"",VLOOKUP(Tabelle6[[#This Row],[Index RTO]],'Datenbank (nur für Befugte)'!$A$3:$C$13,3,FALSE),"")</calculatedColumnFormula>
    </tableColumn>
    <tableColumn id="11" name="Index RTO" dataDxfId="165">
      <calculatedColumnFormula>Tabelle6[[#This Row],[Index MTPD min]]</calculatedColumnFormula>
    </tableColumn>
    <tableColumn id="9" name="ANZAHL ZH" dataDxfId="164">
      <calculatedColumnFormula>COUNTIF(Deckblatt!$B$11:$B$20,"&lt;&gt;-")</calculatedColumnFormula>
    </tableColumn>
    <tableColumn id="19" name="ANZAHL ZH BEF" dataDxfId="163">
      <calculatedColumnFormula>COUNTA(J5:S5)</calculatedColumnFormula>
    </tableColumn>
    <tableColumn id="22" name="DIFF" dataDxfId="162">
      <calculatedColumnFormula>IF(D5&lt;&gt;"",Tabelle6[[#This Row],[ANZAHL ZH]]-Tabelle6[[#This Row],[ANZAHL ZH BEF]],0)</calculatedColumnFormula>
    </tableColumn>
    <tableColumn id="23" name="Fehler WENIG" dataDxfId="161">
      <calculatedColumnFormula>IF(Tabelle6[[#This Row],[DIFF]]&gt;0,TRUE,FALSE)</calculatedColumnFormula>
    </tableColumn>
    <tableColumn id="25" name="FEHLER VIEL" dataDxfId="160">
      <calculatedColumnFormula>IF(Tabelle6[[#This Row],[DIFF]]&lt;0,TRUE,FALSE)</calculatedColumnFormula>
    </tableColumn>
    <tableColumn id="24" name="Fehler ABST" dataDxfId="159">
      <calculatedColumnFormula>OR(AND(S5&lt;&gt;"",S5&lt;R5),AND(R5&lt;&gt;"",R5&lt;Q5),AND(Q5&lt;&gt;"",Q5&lt;P5),AND(Q5&lt;&gt;"",P5&lt;O5),AND(O5&lt;&gt;"",O5&lt;N5),AND(N5&lt;&gt;"",N5&lt;M5),AND(M5&lt;&gt;"",M5&lt;L5),AND(L5&lt;&gt;"",L5&lt;K5),AND(K5&lt;&gt;"",K5&lt;J5))</calculatedColumnFormula>
    </tableColumn>
    <tableColumn id="1" name="FEHLER?" dataDxfId="158">
      <calculatedColumnFormula>OR(Tabelle6[[#This Row],[Fehler WENIG]],Tabelle6[[#This Row],[FEHLER VIEL]],Tabelle6[[#This Row],[Fehler ABST]])</calculatedColumnFormula>
    </tableColumn>
  </tableColumns>
  <tableStyleInfo showFirstColumn="0" showLastColumn="0" showRowStripes="1" showColumnStripes="0"/>
</table>
</file>

<file path=xl/tables/table2.xml><?xml version="1.0" encoding="utf-8"?>
<table xmlns="http://schemas.openxmlformats.org/spreadsheetml/2006/main" id="4" name="Ressourcenbewertung" displayName="Ressourcenbewertung" ref="A4:AC33" totalsRowShown="0" headerRowDxfId="144" dataDxfId="142" headerRowBorderDxfId="143" tableBorderDxfId="141">
  <autoFilter ref="A4:AC33"/>
  <tableColumns count="29">
    <tableColumn id="27" name="Name Geschäftsprozess_x000a_(Bsp. Finanzbuchhaltung)" dataDxfId="47"/>
    <tableColumn id="28" name="Automatische Berechnung MTPD" dataDxfId="140">
      <calculatedColumnFormula>Ressourcenbewertung[[#This Row],[MTPD des Prozesses]]</calculatedColumnFormula>
    </tableColumn>
    <tableColumn id="1" name="Auswahl der Ressourcenkategorie_x000a_(Bsp. Ressourcencluster)" dataDxfId="139"/>
    <tableColumn id="2" name="Notfallrelevante Ressourcen eintragen_x000a_(Bsp. Standardarbeitsplatz)" dataDxfId="138"/>
    <tableColumn id="3" name="Zuständigen oder zuständige Organisationseinheit der Ressource eintragen" dataDxfId="34"/>
    <tableColumn id="24" name="Automatische Berechnung der RTO aus Prozess-MTPD" dataDxfId="137">
      <calculatedColumnFormula>Ressourcenbewertung[[#This Row],[RTO einzeln]]</calculatedColumnFormula>
    </tableColumn>
    <tableColumn id="4" name="Automatische Berechnung der  geringsten RTO über alle Abhängigkeiten zu Geschäftsprozessen" dataDxfId="136">
      <calculatedColumnFormula>Ressourcenbewertung[[#This Row],[RTO min]]</calculatedColumnFormula>
    </tableColumn>
    <tableColumn id="5" name="Handelt es sich bei der Ressource um einen SPoF?" dataDxfId="135"/>
    <tableColumn id="6" name="Zusätzliche Informationen eintragen (Kapazitäten, Besonderheiten)" dataDxfId="134"/>
    <tableColumn id="8" name="Bewertung nur für bestimmte Ressourcenkategorien relevant (Zelle färbt sich weiß)" dataDxfId="133"/>
    <tableColumn id="10" name="Anzahl im Normalbetrieb eintragen (wenn Zelle weiß gefärbt ist)" dataDxfId="132"/>
    <tableColumn id="12" name="Anzahl im Zeitraum eintragen  (wenn Zelle weiß gefärbt ist)" dataDxfId="131"/>
    <tableColumn id="13" name="Anzahl im Zeitraum eintragen  (wenn Zelle weiß gefärbt ist)2" dataDxfId="130"/>
    <tableColumn id="14" name="Anzahl im Zeitraum eintragen  (wenn Zelle weiß gefärbt ist)3" dataDxfId="129"/>
    <tableColumn id="15" name="Anzahl im Zeitraum eintragen  (wenn Zelle weiß gefärbt ist)4" dataDxfId="128"/>
    <tableColumn id="16" name="Anzahl im Zeitraum eintragen  (wenn Zelle weiß gefärbt ist)5" dataDxfId="127"/>
    <tableColumn id="17" name="Anzahl im Zeitraum eintragen  (wenn Zelle weiß gefärbt ist)6" dataDxfId="126"/>
    <tableColumn id="18" name="Anzahl im Zeitraum eintragen  (wenn Zelle weiß gefärbt ist)7" dataDxfId="125"/>
    <tableColumn id="19" name="Anzahl im Zeitraum eintragen  (wenn Zelle weiß gefärbt ist)8" dataDxfId="124"/>
    <tableColumn id="20" name="Anzahl im Zeitraum eintragen  (wenn Zelle weiß gefärbt ist)9" dataDxfId="123"/>
    <tableColumn id="21" name="Anzahl im Zeitraum eintragen  (wenn Zelle weiß gefärbt ist)10" dataDxfId="122"/>
    <tableColumn id="22" name=" " dataDxfId="121"/>
    <tableColumn id="23" name="MTPD des Prozesses" dataDxfId="120">
      <calculatedColumnFormula>IF(OR(A5="",ISNA(VLOOKUP(A5,'Bewertung Geschäftsprozesse'!$D$5:$AN$34,37,FALSE))),"",VLOOKUP(A5,'Bewertung Geschäftsprozesse'!$D$5:$AN$34,37,FALSE))</calculatedColumnFormula>
    </tableColumn>
    <tableColumn id="35" name="Prozess unbekannt?" dataDxfId="119">
      <calculatedColumnFormula>IF(A5&lt;&gt;"",ISNA(VLOOKUP(A5,'Bewertung Geschäftsprozesse'!$D$5:$AN$34,37,FALSE)),"")</calculatedColumnFormula>
    </tableColumn>
    <tableColumn id="32" name="Index der MTPD" dataDxfId="118">
      <calculatedColumnFormula>IF(OR(Ressourcenbewertung[[#This Row],[MTPD des Prozesses]]="",Ressourcenbewertung[[#This Row],[MTPD des Prozesses]]="Schadensbewertung fehlerhaft"),"",VLOOKUP(Ressourcenbewertung[[#This Row],[Automatische Berechnung MTPD]],Zeithorizonte[],3,FALSE))</calculatedColumnFormula>
    </tableColumn>
    <tableColumn id="29" name="Kleinster Index der Ressource" dataDxfId="117">
      <calculatedColumnFormula array="1">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Standardarbeitsplatz)]=D5,Ressourcenbewertung[Index der MTPD])),"")</calculatedColumnFormula>
    </tableColumn>
    <tableColumn id="34" name="RTO einzeln" dataDxfId="116">
      <calculatedColumnFormula>IF(Ressourcenbewertung[[#This Row],[Index der MTPD]]&lt;&gt;"",VLOOKUP(Ressourcenbewertung[[#This Row],[Index der MTPD]],'Datenbank (nur für Befugte)'!$A$3:$C$13,3,FALSE),"")</calculatedColumnFormula>
    </tableColumn>
    <tableColumn id="33" name="RTO min" dataDxfId="115">
      <calculatedColumnFormula>IF(Ressourcenbewertung[[#This Row],[Kleinster Index der Ressource]]="","",VLOOKUP(Ressourcenbewertung[[#This Row],[Kleinster Index der Ressource]],'Datenbank (nur für Befugte)'!$A$3:$C$13,3,FALSE))</calculatedColumnFormula>
    </tableColumn>
    <tableColumn id="25" name="Spalte1" dataDxfId="114">
      <calculatedColumnFormula>VLOOKUP(Ressourcenbewertung[[#This Row],[Auswahl der Ressourcenkategorie
(Bsp. Ressourcencluster)]],Tabelle122[],4,FALSE)</calculatedColumnFormula>
    </tableColumn>
  </tableColumns>
  <tableStyleInfo showFirstColumn="0" showLastColumn="0" showRowStripes="1" showColumnStripes="0"/>
</table>
</file>

<file path=xl/tables/table3.xml><?xml version="1.0" encoding="utf-8"?>
<table xmlns="http://schemas.openxmlformats.org/spreadsheetml/2006/main" id="2" name="Ressourcenbewertung3" displayName="Ressourcenbewertung3" ref="A4:P30" totalsRowShown="0" headerRowDxfId="27" dataDxfId="26" headerRowBorderDxfId="24" tableBorderDxfId="25">
  <tableColumns count="16">
    <tableColumn id="26" name="Name der Organisations-einheit_x000a_(Bsp. Finanzen)" dataDxfId="23"/>
    <tableColumn id="9" name="Anzahl notwendig?" dataDxfId="22">
      <calculatedColumnFormula>IF(OR(Personal_Abhängigkeiten!#REF!='Datenbank (nur für Befugte)'!$R$3,Personal_Abhängigkeiten!#REF!='Datenbank (nur für Befugte)'!$R$4),"ja","nein")</calculatedColumnFormula>
    </tableColumn>
    <tableColumn id="10" name="Rolle im Notbetrieb" dataDxfId="21"/>
    <tableColumn id="2" name="optional: Anzahl benötigtes Personal im Normalbetrieb" dataDxfId="20"/>
    <tableColumn id="11" name="Benötigtes Equipment eintragen (Bsp. Prüftechnik)" dataDxfId="19"/>
    <tableColumn id="12" name="Anforderung zur Personalanzahl im Zeitraum eintragen." dataDxfId="18"/>
    <tableColumn id="13" name="Anforderung zur Personalanzahl im Zeitraum eintragen" dataDxfId="17"/>
    <tableColumn id="14" name="Anforderung zur Personalanzahl im Zeitraum eintragen2" dataDxfId="16"/>
    <tableColumn id="15" name="Anforderung zur Personalanzahl im Zeitraum eintragen3" dataDxfId="15"/>
    <tableColumn id="16" name="Anforderung zur Personalanzahl im Zeitraum eintragen.2" dataDxfId="14"/>
    <tableColumn id="17" name="Anforderung zur Personalanzahl / Arbeitsplätzen im Zeitraum eintragen." dataDxfId="13"/>
    <tableColumn id="18" name="Anforderung zur Personalanzahl / Arbeitsplätzen im Zeitraum eintragen.2" dataDxfId="12"/>
    <tableColumn id="19" name="Anforderung zur Personalanzahl / Arbeitsplätzen im Zeitraum eintragen.3" dataDxfId="11"/>
    <tableColumn id="20" name="Anforderung zur Personalanzahl / Arbeitsplätzen im Zeitraum eintragen.4" dataDxfId="10"/>
    <tableColumn id="21" name="Anforderung zur Personalanzahl / Arbeitsplätzen im Zeitraum eintragen.5" dataDxfId="9"/>
    <tableColumn id="22" name=" " dataDxfId="8"/>
  </tableColumns>
  <tableStyleInfo showFirstColumn="0" showLastColumn="0" showRowStripes="1" showColumnStripes="0"/>
</table>
</file>

<file path=xl/tables/table4.xml><?xml version="1.0" encoding="utf-8"?>
<table xmlns="http://schemas.openxmlformats.org/spreadsheetml/2006/main" id="8" name="Zeithorizonte" displayName="Zeithorizonte" ref="B2:D13" totalsRowShown="0" headerRowDxfId="102" dataDxfId="100" headerRowBorderDxfId="101" tableBorderDxfId="99" totalsRowBorderDxfId="98">
  <autoFilter ref="B2:D13"/>
  <tableColumns count="3">
    <tableColumn id="1" name="Zeithorizonte/MTPD" dataDxfId="97"/>
    <tableColumn id="3" name="RTO" dataDxfId="96"/>
    <tableColumn id="2" name="Index" dataDxfId="95"/>
  </tableColumns>
  <tableStyleInfo showFirstColumn="0" showLastColumn="0" showRowStripes="1" showColumnStripes="0"/>
</table>
</file>

<file path=xl/tables/table5.xml><?xml version="1.0" encoding="utf-8"?>
<table xmlns="http://schemas.openxmlformats.org/spreadsheetml/2006/main" id="1" name="Tabelle122" displayName="Tabelle122" ref="R2:U11" totalsRowShown="0" headerRowDxfId="94" dataDxfId="93" tableBorderDxfId="92">
  <autoFilter ref="R2:U11"/>
  <tableColumns count="4">
    <tableColumn id="1" name="Ressourcenkategorie (beachte Spalten O bis Z)" dataDxfId="91">
      <calculatedColumnFormula>#REF!</calculatedColumnFormula>
    </tableColumn>
    <tableColumn id="2" name="Anzahl relevant" dataDxfId="90">
      <calculatedColumnFormula>#REF!</calculatedColumnFormula>
    </tableColumn>
    <tableColumn id="3" name="RPO relevant" dataDxfId="89"/>
    <tableColumn id="5" name="Spalte1" dataDxfId="88"/>
  </tableColumns>
  <tableStyleInfo showFirstColumn="0" showLastColumn="0" showRowStripes="1" showColumnStripes="0"/>
</table>
</file>

<file path=xl/tables/table6.xml><?xml version="1.0" encoding="utf-8"?>
<table xmlns="http://schemas.openxmlformats.org/spreadsheetml/2006/main" id="3" name="Tabelle3" displayName="Tabelle3" ref="F2:F5" totalsRowShown="0" headerRowDxfId="87" dataDxfId="85" headerRowBorderDxfId="86" tableBorderDxfId="84" totalsRowBorderDxfId="83">
  <autoFilter ref="F2:F5"/>
  <tableColumns count="1">
    <tableColumn id="1" name="Status Abhängiger Geschäftsprozess" dataDxfId="82"/>
  </tableColumns>
  <tableStyleInfo showFirstColumn="0" showLastColumn="0" showRowStripes="1" showColumnStripes="0"/>
</table>
</file>

<file path=xl/tables/table7.xml><?xml version="1.0" encoding="utf-8"?>
<table xmlns="http://schemas.openxmlformats.org/spreadsheetml/2006/main" id="5" name="Tabelle5" displayName="Tabelle5" ref="H2:H8" totalsRowShown="0" headerRowDxfId="81" dataDxfId="35" tableBorderDxfId="80">
  <autoFilter ref="H2:H8"/>
  <tableColumns count="1">
    <tableColumn id="1" name="Informationstechnik" dataDxfId="36"/>
  </tableColumns>
  <tableStyleInfo name="TableStyleLight1" showFirstColumn="0" showLastColumn="0" showRowStripes="1" showColumnStripes="0"/>
</table>
</file>

<file path=xl/tables/table8.xml><?xml version="1.0" encoding="utf-8"?>
<table xmlns="http://schemas.openxmlformats.org/spreadsheetml/2006/main" id="7" name="Tabelle7" displayName="Tabelle7" ref="I2:I8" totalsRowShown="0" headerRowDxfId="79" dataDxfId="37" tableBorderDxfId="78">
  <autoFilter ref="I2:I8"/>
  <tableColumns count="1">
    <tableColumn id="1" name="Dienstleistungen" dataDxfId="38"/>
  </tableColumns>
  <tableStyleInfo name="TableStyleLight1" showFirstColumn="0" showLastColumn="0" showRowStripes="1" showColumnStripes="0"/>
</table>
</file>

<file path=xl/tables/table9.xml><?xml version="1.0" encoding="utf-8"?>
<table xmlns="http://schemas.openxmlformats.org/spreadsheetml/2006/main" id="9" name="Tabelle9" displayName="Tabelle9" ref="J2:J8" totalsRowShown="0" headerRowDxfId="77" dataDxfId="39" tableBorderDxfId="76">
  <autoFilter ref="J2:J8"/>
  <tableColumns count="1">
    <tableColumn id="1" name="Informationen" dataDxfId="40"/>
  </tableColumns>
  <tableStyleInfo name="TableStyleLight1" showFirstColumn="0" showLastColumn="0" showRowStripes="1" showColumnStripes="0"/>
</table>
</file>

<file path=xl/tables/table10.xml><?xml version="1.0" encoding="utf-8"?>
<table xmlns="http://schemas.openxmlformats.org/spreadsheetml/2006/main" id="11" name="Tabelle11" displayName="Tabelle11" ref="K2:K8" totalsRowShown="0" headerRowDxfId="75" dataDxfId="41" tableBorderDxfId="74">
  <autoFilter ref="K2:K8"/>
  <tableColumns count="1">
    <tableColumn id="1" name="Infrastruktur" dataDxfId="42"/>
  </tableColumns>
  <tableStyleInfo name="TableStyleLight1" showFirstColumn="0" showLastColumn="0" showRowStripes="1" showColumnStripes="0"/>
</table>
</file>

<file path=xl/tables/table11.xml><?xml version="1.0" encoding="utf-8"?>
<table xmlns="http://schemas.openxmlformats.org/spreadsheetml/2006/main" id="12" name="Tabelle12" displayName="Tabelle12" ref="L2:L8" totalsRowShown="0" headerRowDxfId="73" dataDxfId="43" tableBorderDxfId="72">
  <autoFilter ref="L2:L8"/>
  <tableColumns count="1">
    <tableColumn id="1" name="Maschinen/Geräte/Anlagen" dataDxfId="44"/>
  </tableColumns>
  <tableStyleInfo name="TableStyleLight1" showFirstColumn="0" showLastColumn="0" showRowStripes="1" showColumnStripes="0"/>
</table>
</file>

<file path=xl/tables/table12.xml><?xml version="1.0" encoding="utf-8"?>
<table xmlns="http://schemas.openxmlformats.org/spreadsheetml/2006/main" id="13" name="Tabelle13" displayName="Tabelle13" ref="M2:M8" totalsRowShown="0" headerRowDxfId="71" dataDxfId="45" tableBorderDxfId="70">
  <autoFilter ref="M2:M8"/>
  <tableColumns count="1">
    <tableColumn id="1" name="Betriebsmittel" dataDxfId="46"/>
  </tableColumns>
  <tableStyleInfo name="TableStyleLight1" showFirstColumn="0" showLastColumn="0" showRowStripes="1" showColumnStripes="0"/>
</table>
</file>

<file path=xl/tables/table13.xml><?xml version="1.0" encoding="utf-8"?>
<table xmlns="http://schemas.openxmlformats.org/spreadsheetml/2006/main" id="16" name="Tabelle16" displayName="Tabelle16" ref="N2:N8" totalsRowShown="0" headerRowDxfId="69" dataDxfId="68" tableBorderDxfId="67">
  <autoFilter ref="N2:N8"/>
  <tableColumns count="1">
    <tableColumn id="1" name="-" dataDxfId="66"/>
  </tableColumns>
  <tableStyleInfo name="TableStyleLight1" showFirstColumn="0" showLastColumn="0" showRowStripes="1" showColumnStripes="0"/>
</table>
</file>

<file path=xl/tables/table14.xml><?xml version="1.0" encoding="utf-8"?>
<table xmlns="http://schemas.openxmlformats.org/spreadsheetml/2006/main" id="10" name="Tabelle1411" displayName="Tabelle1411" ref="O2:P8" totalsRowShown="0" headerRowDxfId="65" dataDxfId="64" tableBorderDxfId="63">
  <autoFilter ref="O2:P8"/>
  <tableColumns count="2">
    <tableColumn id="1" name="Ressourcencluster" dataDxfId="62"/>
    <tableColumn id="2" name="Ressourcencluster Beschreibung" dataDxfId="61"/>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s>
</file>

<file path=xl/worksheets/_rels/sheet2.xml.rels><?xml version="1.0" encoding="UTF-8" standalone="yes"?>
<Relationships xmlns="http://schemas.openxmlformats.org/package/2006/relationships"></Relationships>
</file>

<file path=xl/worksheets/_rels/sheet3.xml.rels><?xml version="1.0" encoding="UTF-8" standalone="yes"?>
<Relationships xmlns="http://schemas.openxmlformats.org/package/2006/relationships"></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s>
</file>

<file path=xl/worksheets/_rels/sheet8.xml.rels><?xml version="1.0" encoding="UTF-8" standalone="yes"?>
<Relationships xmlns="http://schemas.openxmlformats.org/package/2006/relationships"></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12" Type="http://schemas.openxmlformats.org/officeDocument/2006/relationships/table" Target="../tables/table14.xml"/><Relationship Id="rId2" Type="http://schemas.openxmlformats.org/officeDocument/2006/relationships/table" Target="../tables/table4.xml"/><Relationship Id="rId6" Type="http://schemas.openxmlformats.org/officeDocument/2006/relationships/table" Target="../tables/table8.xml"/><Relationship Id="rId11" Type="http://schemas.openxmlformats.org/officeDocument/2006/relationships/table" Target="../tables/table13.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Normal="100" workbookViewId="0">
      <selection activeCell="A2" sqref="A2:B2"/>
    </sheetView>
  </sheetViews>
  <sheetFormatPr baseColWidth="10" defaultColWidth="0" defaultRowHeight="15" zeroHeight="1" x14ac:dyDescent="0.25"/>
  <cols>
    <col min="1" max="1" width="110.7109375" style="121" customWidth="1"/>
    <col min="2" max="2" width="10.7109375" style="121" customWidth="1"/>
    <col min="3" max="16384" width="10.7109375" style="121" hidden="1"/>
  </cols>
  <sheetData>
    <row r="1" spans="1:2" x14ac:dyDescent="0.25">
      <c r="A1" s="340" t="s">
        <v>150</v>
      </c>
      <c r="B1" s="340"/>
    </row>
    <row r="2" spans="1:2" ht="71.45" customHeight="1" x14ac:dyDescent="0.25">
      <c r="A2" s="338" t="s">
        <v>173</v>
      </c>
      <c r="B2" s="338"/>
    </row>
    <row r="3" spans="1:2" ht="14.25" customHeight="1" x14ac:dyDescent="0.25">
      <c r="A3" s="339" t="s">
        <v>154</v>
      </c>
      <c r="B3" s="339"/>
    </row>
    <row r="4" spans="1:2" ht="86.45" customHeight="1" x14ac:dyDescent="0.25">
      <c r="A4" s="338" t="s">
        <v>310</v>
      </c>
      <c r="B4" s="338"/>
    </row>
    <row r="5" spans="1:2" ht="13.5" customHeight="1" x14ac:dyDescent="0.25">
      <c r="A5" s="339" t="s">
        <v>155</v>
      </c>
      <c r="B5" s="339"/>
    </row>
    <row r="6" spans="1:2" ht="174.6" customHeight="1" x14ac:dyDescent="0.25">
      <c r="A6" s="338" t="s">
        <v>294</v>
      </c>
      <c r="B6" s="338"/>
    </row>
    <row r="7" spans="1:2" x14ac:dyDescent="0.25">
      <c r="A7" s="339" t="s">
        <v>234</v>
      </c>
      <c r="B7" s="339"/>
    </row>
    <row r="8" spans="1:2" x14ac:dyDescent="0.25">
      <c r="A8" s="338" t="s">
        <v>237</v>
      </c>
      <c r="B8" s="338"/>
    </row>
    <row r="9" spans="1:2" ht="45" customHeight="1" x14ac:dyDescent="0.25">
      <c r="A9" s="165" t="s">
        <v>236</v>
      </c>
      <c r="B9" s="166"/>
    </row>
    <row r="10" spans="1:2" ht="40.9" customHeight="1" x14ac:dyDescent="0.25">
      <c r="A10" s="165" t="s">
        <v>235</v>
      </c>
      <c r="B10" s="167">
        <v>2</v>
      </c>
    </row>
    <row r="11" spans="1:2" ht="40.9" customHeight="1" x14ac:dyDescent="0.25">
      <c r="A11" s="165" t="s">
        <v>247</v>
      </c>
      <c r="B11" s="168">
        <v>2</v>
      </c>
    </row>
    <row r="12" spans="1:2" ht="69" customHeight="1" x14ac:dyDescent="0.25">
      <c r="A12" s="169" t="s">
        <v>266</v>
      </c>
      <c r="B12" s="170"/>
    </row>
    <row r="13" spans="1:2" x14ac:dyDescent="0.25">
      <c r="A13" s="339" t="s">
        <v>211</v>
      </c>
      <c r="B13" s="339"/>
    </row>
    <row r="14" spans="1:2" ht="37.9" customHeight="1" x14ac:dyDescent="0.25">
      <c r="A14" s="338" t="s">
        <v>210</v>
      </c>
      <c r="B14" s="338"/>
    </row>
    <row r="15" spans="1:2" ht="12.75" customHeight="1" x14ac:dyDescent="0.25">
      <c r="A15" s="339"/>
      <c r="B15" s="339"/>
    </row>
    <row r="16" spans="1:2" ht="39.75" hidden="1" customHeight="1" x14ac:dyDescent="0.25">
      <c r="A16" s="338"/>
      <c r="B16" s="338"/>
    </row>
    <row r="17" spans="1:2" x14ac:dyDescent="0.25">
      <c r="A17" s="339" t="s">
        <v>290</v>
      </c>
      <c r="B17" s="339"/>
    </row>
    <row r="18" spans="1:2" ht="68.25" customHeight="1" x14ac:dyDescent="0.25">
      <c r="A18" s="338" t="s">
        <v>305</v>
      </c>
      <c r="B18" s="338"/>
    </row>
  </sheetData>
  <mergeCells count="14">
    <mergeCell ref="A1:B1"/>
    <mergeCell ref="A2:B2"/>
    <mergeCell ref="A4:B4"/>
    <mergeCell ref="A6:B6"/>
    <mergeCell ref="A5:B5"/>
    <mergeCell ref="A18:B18"/>
    <mergeCell ref="A17:B17"/>
    <mergeCell ref="A7:B7"/>
    <mergeCell ref="A3:B3"/>
    <mergeCell ref="A14:B14"/>
    <mergeCell ref="A16:B16"/>
    <mergeCell ref="A15:B15"/>
    <mergeCell ref="A13:B13"/>
    <mergeCell ref="A8:B8"/>
  </mergeCells>
  <pageMargins left="0.7" right="0.7" top="0.78740157499999996" bottom="0.78740157499999996" header="0.3" footer="0.3"/>
  <pageSetup paperSize="256"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topLeftCell="A4" zoomScaleNormal="100" workbookViewId="0">
      <selection activeCell="D4" sqref="D4:F7"/>
    </sheetView>
  </sheetViews>
  <sheetFormatPr baseColWidth="10" defaultColWidth="0" defaultRowHeight="15" zeroHeight="1" x14ac:dyDescent="0.25"/>
  <cols>
    <col min="1" max="1" width="35.7109375" style="121" customWidth="1"/>
    <col min="2" max="2" width="46.7109375" style="121" customWidth="1"/>
    <col min="3" max="3" width="2.42578125" style="121" customWidth="1"/>
    <col min="4" max="4" width="21.28515625" style="121" customWidth="1"/>
    <col min="5" max="5" width="25.5703125" style="121" customWidth="1"/>
    <col min="6" max="6" width="23.7109375" style="121" customWidth="1"/>
    <col min="7" max="7" width="2.28515625" style="121" customWidth="1"/>
    <col min="8" max="16384" width="10.7109375" style="121" hidden="1"/>
  </cols>
  <sheetData>
    <row r="1" spans="1:6" ht="22.5" customHeight="1" thickBot="1" x14ac:dyDescent="0.3">
      <c r="A1" s="36" t="s">
        <v>117</v>
      </c>
      <c r="B1" s="38"/>
      <c r="C1" s="38"/>
      <c r="D1" s="38"/>
      <c r="E1" s="38"/>
      <c r="F1" s="38"/>
    </row>
    <row r="2" spans="1:6" x14ac:dyDescent="0.25">
      <c r="A2" s="343" t="s">
        <v>34</v>
      </c>
      <c r="B2" s="344"/>
      <c r="C2" s="38"/>
      <c r="D2" s="345" t="s">
        <v>43</v>
      </c>
      <c r="E2" s="346"/>
      <c r="F2" s="347"/>
    </row>
    <row r="3" spans="1:6" ht="15.75" thickBot="1" x14ac:dyDescent="0.3">
      <c r="A3" s="348" t="s">
        <v>39</v>
      </c>
      <c r="B3" s="349"/>
      <c r="C3" s="41"/>
      <c r="D3" s="133" t="s">
        <v>44</v>
      </c>
      <c r="E3" s="134" t="s">
        <v>12</v>
      </c>
      <c r="F3" s="135" t="s">
        <v>45</v>
      </c>
    </row>
    <row r="4" spans="1:6" x14ac:dyDescent="0.25">
      <c r="A4" s="136" t="s">
        <v>15</v>
      </c>
      <c r="B4" s="137" t="s">
        <v>311</v>
      </c>
      <c r="C4" s="38"/>
      <c r="D4" s="138" t="s">
        <v>312</v>
      </c>
      <c r="E4" s="139" t="s">
        <v>314</v>
      </c>
      <c r="F4" s="140" t="s">
        <v>315</v>
      </c>
    </row>
    <row r="5" spans="1:6" x14ac:dyDescent="0.25">
      <c r="A5" s="141" t="s">
        <v>147</v>
      </c>
      <c r="B5" s="142" t="s">
        <v>312</v>
      </c>
      <c r="C5" s="38"/>
      <c r="D5" s="143" t="s">
        <v>316</v>
      </c>
      <c r="E5" s="144" t="s">
        <v>317</v>
      </c>
      <c r="F5" s="145" t="s">
        <v>318</v>
      </c>
    </row>
    <row r="6" spans="1:6" ht="30" x14ac:dyDescent="0.25">
      <c r="A6" s="141" t="s">
        <v>277</v>
      </c>
      <c r="B6" s="142" t="s">
        <v>313</v>
      </c>
      <c r="C6" s="38"/>
      <c r="D6" s="143" t="s">
        <v>319</v>
      </c>
      <c r="E6" s="144" t="s">
        <v>320</v>
      </c>
      <c r="F6" s="145" t="s">
        <v>321</v>
      </c>
    </row>
    <row r="7" spans="1:6" ht="15.75" thickBot="1" x14ac:dyDescent="0.3">
      <c r="A7" s="146" t="s">
        <v>278</v>
      </c>
      <c r="B7" s="314">
        <v>44501</v>
      </c>
      <c r="C7" s="38"/>
      <c r="D7" s="143" t="s">
        <v>322</v>
      </c>
      <c r="E7" s="144" t="s">
        <v>323</v>
      </c>
      <c r="F7" s="145" t="s">
        <v>318</v>
      </c>
    </row>
    <row r="8" spans="1:6" ht="15.75" thickBot="1" x14ac:dyDescent="0.3">
      <c r="A8" s="38"/>
      <c r="B8" s="38"/>
      <c r="C8" s="38"/>
      <c r="D8" s="143"/>
      <c r="E8" s="144"/>
      <c r="F8" s="145"/>
    </row>
    <row r="9" spans="1:6" x14ac:dyDescent="0.25">
      <c r="A9" s="350" t="s">
        <v>118</v>
      </c>
      <c r="B9" s="351"/>
      <c r="C9" s="147"/>
      <c r="D9" s="143"/>
      <c r="E9" s="144"/>
      <c r="F9" s="145"/>
    </row>
    <row r="10" spans="1:6" ht="15.75" thickBot="1" x14ac:dyDescent="0.3">
      <c r="A10" s="348" t="s">
        <v>119</v>
      </c>
      <c r="B10" s="349"/>
      <c r="C10" s="147"/>
      <c r="D10" s="143"/>
      <c r="E10" s="144"/>
      <c r="F10" s="145"/>
    </row>
    <row r="11" spans="1:6" x14ac:dyDescent="0.25">
      <c r="A11" s="341" t="s">
        <v>279</v>
      </c>
      <c r="B11" s="148" t="s">
        <v>123</v>
      </c>
      <c r="C11" s="147"/>
      <c r="D11" s="143"/>
      <c r="E11" s="144"/>
      <c r="F11" s="145"/>
    </row>
    <row r="12" spans="1:6" x14ac:dyDescent="0.25">
      <c r="A12" s="341"/>
      <c r="B12" s="149" t="s">
        <v>124</v>
      </c>
      <c r="C12" s="38"/>
      <c r="D12" s="143"/>
      <c r="E12" s="144"/>
      <c r="F12" s="145"/>
    </row>
    <row r="13" spans="1:6" x14ac:dyDescent="0.25">
      <c r="A13" s="341"/>
      <c r="B13" s="149" t="s">
        <v>125</v>
      </c>
      <c r="C13" s="38"/>
      <c r="D13" s="143"/>
      <c r="E13" s="144"/>
      <c r="F13" s="145"/>
    </row>
    <row r="14" spans="1:6" x14ac:dyDescent="0.25">
      <c r="A14" s="341"/>
      <c r="B14" s="149" t="s">
        <v>126</v>
      </c>
      <c r="C14" s="38"/>
      <c r="D14" s="143"/>
      <c r="E14" s="144"/>
      <c r="F14" s="145"/>
    </row>
    <row r="15" spans="1:6" x14ac:dyDescent="0.25">
      <c r="A15" s="341"/>
      <c r="B15" s="150" t="s">
        <v>127</v>
      </c>
      <c r="C15" s="38"/>
      <c r="D15" s="143"/>
      <c r="E15" s="144"/>
      <c r="F15" s="145"/>
    </row>
    <row r="16" spans="1:6" x14ac:dyDescent="0.25">
      <c r="A16" s="341"/>
      <c r="B16" s="149" t="s">
        <v>30</v>
      </c>
      <c r="C16" s="38"/>
      <c r="D16" s="143"/>
      <c r="E16" s="144"/>
      <c r="F16" s="145"/>
    </row>
    <row r="17" spans="1:6" x14ac:dyDescent="0.25">
      <c r="A17" s="341"/>
      <c r="B17" s="149" t="s">
        <v>30</v>
      </c>
      <c r="C17" s="38"/>
      <c r="D17" s="143"/>
      <c r="E17" s="144"/>
      <c r="F17" s="145"/>
    </row>
    <row r="18" spans="1:6" x14ac:dyDescent="0.25">
      <c r="A18" s="341"/>
      <c r="B18" s="149" t="s">
        <v>30</v>
      </c>
      <c r="C18" s="38"/>
      <c r="D18" s="143"/>
      <c r="E18" s="144"/>
      <c r="F18" s="145"/>
    </row>
    <row r="19" spans="1:6" x14ac:dyDescent="0.25">
      <c r="A19" s="341"/>
      <c r="B19" s="149" t="s">
        <v>30</v>
      </c>
      <c r="C19" s="38"/>
      <c r="D19" s="143"/>
      <c r="E19" s="144"/>
      <c r="F19" s="145"/>
    </row>
    <row r="20" spans="1:6" x14ac:dyDescent="0.25">
      <c r="A20" s="342"/>
      <c r="B20" s="149" t="s">
        <v>30</v>
      </c>
      <c r="C20" s="38"/>
      <c r="D20" s="143"/>
      <c r="E20" s="144"/>
      <c r="F20" s="145"/>
    </row>
    <row r="21" spans="1:6" ht="15.75" thickBot="1" x14ac:dyDescent="0.3">
      <c r="A21" s="352" t="s">
        <v>280</v>
      </c>
      <c r="B21" s="151" t="s">
        <v>16</v>
      </c>
      <c r="C21" s="38"/>
      <c r="D21" s="152"/>
      <c r="E21" s="153"/>
      <c r="F21" s="154"/>
    </row>
    <row r="22" spans="1:6" x14ac:dyDescent="0.25">
      <c r="A22" s="341"/>
      <c r="B22" s="151" t="s">
        <v>17</v>
      </c>
      <c r="C22" s="38"/>
      <c r="D22" s="38"/>
      <c r="E22" s="38"/>
      <c r="F22" s="38"/>
    </row>
    <row r="23" spans="1:6" x14ac:dyDescent="0.25">
      <c r="A23" s="341"/>
      <c r="B23" s="151" t="s">
        <v>81</v>
      </c>
      <c r="C23" s="38"/>
      <c r="D23" s="38"/>
      <c r="E23" s="38"/>
      <c r="F23" s="38"/>
    </row>
    <row r="24" spans="1:6" x14ac:dyDescent="0.25">
      <c r="A24" s="341"/>
      <c r="B24" s="151" t="s">
        <v>82</v>
      </c>
      <c r="C24" s="38"/>
      <c r="D24" s="38"/>
      <c r="E24" s="38"/>
      <c r="F24" s="38"/>
    </row>
    <row r="25" spans="1:6" x14ac:dyDescent="0.25">
      <c r="A25" s="341"/>
      <c r="B25" s="151" t="s">
        <v>18</v>
      </c>
      <c r="C25" s="38"/>
      <c r="D25" s="38"/>
      <c r="E25" s="38"/>
      <c r="F25" s="38"/>
    </row>
    <row r="26" spans="1:6" x14ac:dyDescent="0.25">
      <c r="A26" s="342"/>
      <c r="B26" s="155" t="s">
        <v>148</v>
      </c>
      <c r="C26" s="38"/>
      <c r="D26" s="38"/>
      <c r="E26" s="38"/>
      <c r="F26" s="38"/>
    </row>
    <row r="27" spans="1:6" x14ac:dyDescent="0.25">
      <c r="A27" s="352" t="s">
        <v>281</v>
      </c>
      <c r="B27" s="156">
        <v>1</v>
      </c>
      <c r="C27" s="38"/>
      <c r="D27" s="358" t="s">
        <v>309</v>
      </c>
      <c r="E27" s="358"/>
      <c r="F27" s="358"/>
    </row>
    <row r="28" spans="1:6" x14ac:dyDescent="0.25">
      <c r="A28" s="341"/>
      <c r="B28" s="156">
        <v>2</v>
      </c>
      <c r="C28" s="38"/>
      <c r="D28" s="358"/>
      <c r="E28" s="358"/>
      <c r="F28" s="358"/>
    </row>
    <row r="29" spans="1:6" x14ac:dyDescent="0.25">
      <c r="A29" s="341"/>
      <c r="B29" s="156">
        <v>3</v>
      </c>
      <c r="C29" s="38"/>
      <c r="D29" s="358"/>
      <c r="E29" s="358"/>
      <c r="F29" s="358"/>
    </row>
    <row r="30" spans="1:6" x14ac:dyDescent="0.25">
      <c r="A30" s="341"/>
      <c r="B30" s="157">
        <v>4</v>
      </c>
      <c r="C30" s="38"/>
      <c r="D30" s="358"/>
      <c r="E30" s="358"/>
      <c r="F30" s="358"/>
    </row>
    <row r="31" spans="1:6" x14ac:dyDescent="0.25">
      <c r="A31" s="341"/>
      <c r="B31" s="158" t="s">
        <v>30</v>
      </c>
      <c r="C31" s="38"/>
      <c r="D31" s="358"/>
      <c r="E31" s="358"/>
      <c r="F31" s="358"/>
    </row>
    <row r="32" spans="1:6" ht="15.75" thickBot="1" x14ac:dyDescent="0.3">
      <c r="A32" s="353"/>
      <c r="B32" s="158" t="s">
        <v>30</v>
      </c>
      <c r="C32" s="38"/>
      <c r="D32" s="38"/>
      <c r="E32" s="38"/>
      <c r="F32" s="38"/>
    </row>
    <row r="33" spans="1:6" ht="127.15" customHeight="1" thickBot="1" x14ac:dyDescent="0.3">
      <c r="A33" s="159" t="s">
        <v>282</v>
      </c>
      <c r="B33" s="160">
        <v>3</v>
      </c>
      <c r="C33" s="38"/>
      <c r="D33" s="357" t="s">
        <v>283</v>
      </c>
      <c r="E33" s="357"/>
      <c r="F33" s="357"/>
    </row>
    <row r="34" spans="1:6" x14ac:dyDescent="0.25">
      <c r="A34" s="354" t="s">
        <v>284</v>
      </c>
      <c r="B34" s="161" t="s">
        <v>2</v>
      </c>
      <c r="C34" s="38"/>
      <c r="D34" s="357" t="s">
        <v>285</v>
      </c>
      <c r="E34" s="357"/>
      <c r="F34" s="357"/>
    </row>
    <row r="35" spans="1:6" x14ac:dyDescent="0.25">
      <c r="A35" s="355"/>
      <c r="B35" s="162" t="s">
        <v>3</v>
      </c>
      <c r="C35" s="38"/>
      <c r="D35" s="357"/>
      <c r="E35" s="357"/>
      <c r="F35" s="357"/>
    </row>
    <row r="36" spans="1:6" x14ac:dyDescent="0.25">
      <c r="A36" s="355"/>
      <c r="B36" s="162" t="s">
        <v>4</v>
      </c>
      <c r="C36" s="38"/>
      <c r="D36" s="357"/>
      <c r="E36" s="357"/>
      <c r="F36" s="357"/>
    </row>
    <row r="37" spans="1:6" x14ac:dyDescent="0.25">
      <c r="A37" s="355"/>
      <c r="B37" s="162" t="s">
        <v>5</v>
      </c>
      <c r="C37" s="38"/>
      <c r="D37" s="357"/>
      <c r="E37" s="357"/>
      <c r="F37" s="357"/>
    </row>
    <row r="38" spans="1:6" x14ac:dyDescent="0.25">
      <c r="A38" s="355"/>
      <c r="B38" s="162" t="s">
        <v>6</v>
      </c>
      <c r="C38" s="38"/>
      <c r="D38" s="357"/>
      <c r="E38" s="357"/>
      <c r="F38" s="357"/>
    </row>
    <row r="39" spans="1:6" x14ac:dyDescent="0.25">
      <c r="A39" s="355"/>
      <c r="B39" s="162" t="s">
        <v>7</v>
      </c>
      <c r="C39" s="38"/>
      <c r="D39" s="357"/>
      <c r="E39" s="357"/>
      <c r="F39" s="357"/>
    </row>
    <row r="40" spans="1:6" x14ac:dyDescent="0.25">
      <c r="A40" s="355"/>
      <c r="B40" s="162" t="s">
        <v>8</v>
      </c>
      <c r="C40" s="38"/>
      <c r="D40" s="357"/>
      <c r="E40" s="357"/>
      <c r="F40" s="357"/>
    </row>
    <row r="41" spans="1:6" x14ac:dyDescent="0.25">
      <c r="A41" s="355"/>
      <c r="B41" s="163" t="s">
        <v>9</v>
      </c>
      <c r="C41" s="38"/>
      <c r="D41" s="357"/>
      <c r="E41" s="357"/>
      <c r="F41" s="357"/>
    </row>
    <row r="42" spans="1:6" x14ac:dyDescent="0.25">
      <c r="A42" s="355"/>
      <c r="B42" s="163" t="s">
        <v>10</v>
      </c>
      <c r="C42" s="38"/>
      <c r="D42" s="357"/>
      <c r="E42" s="357"/>
      <c r="F42" s="357"/>
    </row>
    <row r="43" spans="1:6" ht="15.75" thickBot="1" x14ac:dyDescent="0.3">
      <c r="A43" s="356"/>
      <c r="B43" s="164" t="s">
        <v>30</v>
      </c>
      <c r="C43" s="38"/>
      <c r="D43" s="357"/>
      <c r="E43" s="357"/>
      <c r="F43" s="357"/>
    </row>
    <row r="44" spans="1:6" x14ac:dyDescent="0.25"/>
    <row r="45" spans="1:6" hidden="1" x14ac:dyDescent="0.25"/>
    <row r="46" spans="1:6" hidden="1" x14ac:dyDescent="0.25"/>
    <row r="47" spans="1:6" hidden="1" x14ac:dyDescent="0.25"/>
    <row r="48" spans="1:6" hidden="1" x14ac:dyDescent="0.25"/>
    <row r="49" hidden="1" x14ac:dyDescent="0.25"/>
    <row r="50" hidden="1" x14ac:dyDescent="0.25"/>
    <row r="51" hidden="1" x14ac:dyDescent="0.25"/>
    <row r="52" hidden="1" x14ac:dyDescent="0.25"/>
  </sheetData>
  <mergeCells count="12">
    <mergeCell ref="A21:A26"/>
    <mergeCell ref="A27:A32"/>
    <mergeCell ref="A34:A43"/>
    <mergeCell ref="D33:F33"/>
    <mergeCell ref="D34:F43"/>
    <mergeCell ref="D27:F31"/>
    <mergeCell ref="A11:A20"/>
    <mergeCell ref="A2:B2"/>
    <mergeCell ref="D2:F2"/>
    <mergeCell ref="A3:B3"/>
    <mergeCell ref="A9:B9"/>
    <mergeCell ref="A10:B10"/>
  </mergeCells>
  <dataValidations count="1">
    <dataValidation type="list" allowBlank="1" showInputMessage="1" showErrorMessage="1" sqref="B33">
      <formula1>Schadenskategorien</formula1>
    </dataValidation>
  </dataValidations>
  <pageMargins left="0.7" right="0.7" top="0.78740157499999996" bottom="0.78740157499999996" header="0.3" footer="0.3"/>
  <pageSetup paperSize="256"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topLeftCell="A10" zoomScaleNormal="100" workbookViewId="0">
      <selection activeCell="A3" sqref="A3"/>
    </sheetView>
  </sheetViews>
  <sheetFormatPr baseColWidth="10" defaultColWidth="0" defaultRowHeight="15" x14ac:dyDescent="0.25"/>
  <cols>
    <col min="1" max="1" width="16.28515625" style="121" customWidth="1"/>
    <col min="2" max="2" width="10.42578125" style="121" customWidth="1"/>
    <col min="3" max="3" width="21.42578125" style="121" customWidth="1"/>
    <col min="4" max="4" width="29.5703125" style="121" customWidth="1"/>
    <col min="5" max="5" width="79.7109375" style="121" customWidth="1"/>
    <col min="6" max="6" width="2.7109375" style="121" customWidth="1"/>
    <col min="7" max="16384" width="10.7109375" style="121" hidden="1"/>
  </cols>
  <sheetData>
    <row r="1" spans="1:5" x14ac:dyDescent="0.25">
      <c r="A1" s="13" t="s">
        <v>77</v>
      </c>
      <c r="B1" s="120"/>
      <c r="C1" s="120"/>
      <c r="D1" s="120"/>
      <c r="E1" s="120"/>
    </row>
    <row r="2" spans="1:5" x14ac:dyDescent="0.25">
      <c r="B2" s="392" t="s">
        <v>111</v>
      </c>
      <c r="C2" s="392"/>
      <c r="D2" s="122" t="s">
        <v>120</v>
      </c>
    </row>
    <row r="3" spans="1:5" ht="25.5" customHeight="1" x14ac:dyDescent="0.25">
      <c r="B3" s="393" t="s">
        <v>11</v>
      </c>
      <c r="C3" s="393"/>
    </row>
    <row r="4" spans="1:5" ht="14.25" customHeight="1" x14ac:dyDescent="0.25">
      <c r="B4" s="394" t="s">
        <v>110</v>
      </c>
      <c r="C4" s="394"/>
    </row>
    <row r="5" spans="1:5" x14ac:dyDescent="0.25">
      <c r="B5" s="394"/>
      <c r="C5" s="394"/>
    </row>
    <row r="6" spans="1:5" ht="15.75" thickBot="1" x14ac:dyDescent="0.3">
      <c r="A6" s="37"/>
      <c r="B6" s="37"/>
    </row>
    <row r="7" spans="1:5" ht="30" x14ac:dyDescent="0.25">
      <c r="A7" s="123" t="s">
        <v>276</v>
      </c>
      <c r="B7" s="124" t="s">
        <v>21</v>
      </c>
      <c r="C7" s="125" t="s">
        <v>48</v>
      </c>
      <c r="D7" s="126" t="s">
        <v>46</v>
      </c>
      <c r="E7" s="127" t="s">
        <v>47</v>
      </c>
    </row>
    <row r="8" spans="1:5" ht="75.75" thickBot="1" x14ac:dyDescent="0.3">
      <c r="A8" s="128" t="s">
        <v>106</v>
      </c>
      <c r="B8" s="129" t="s">
        <v>105</v>
      </c>
      <c r="C8" s="130" t="s">
        <v>107</v>
      </c>
      <c r="D8" s="131" t="s">
        <v>108</v>
      </c>
      <c r="E8" s="132" t="s">
        <v>109</v>
      </c>
    </row>
    <row r="9" spans="1:5" ht="30" x14ac:dyDescent="0.25">
      <c r="A9" s="395" t="s">
        <v>49</v>
      </c>
      <c r="B9" s="398">
        <f>Deckblatt!$B$27</f>
        <v>1</v>
      </c>
      <c r="C9" s="365" t="s">
        <v>50</v>
      </c>
      <c r="D9" s="267" t="str">
        <f>Deckblatt!$B$21</f>
        <v>Beeinträchtigung der Aufgabenerfüllung</v>
      </c>
      <c r="E9" s="268" t="s">
        <v>57</v>
      </c>
    </row>
    <row r="10" spans="1:5" ht="30" x14ac:dyDescent="0.25">
      <c r="A10" s="396"/>
      <c r="B10" s="399"/>
      <c r="C10" s="401"/>
      <c r="D10" s="269" t="str">
        <f>Deckblatt!$B$22</f>
        <v>Verstoß gegen Gesetze, Vorschriften und Verträge</v>
      </c>
      <c r="E10" s="270" t="s">
        <v>58</v>
      </c>
    </row>
    <row r="11" spans="1:5" ht="30" x14ac:dyDescent="0.25">
      <c r="A11" s="396"/>
      <c r="B11" s="399"/>
      <c r="C11" s="401"/>
      <c r="D11" s="269" t="str">
        <f>Deckblatt!$B$23</f>
        <v>Negative Innen- und Außenwirkung (Imageschaden)</v>
      </c>
      <c r="E11" s="270" t="s">
        <v>59</v>
      </c>
    </row>
    <row r="12" spans="1:5" x14ac:dyDescent="0.25">
      <c r="A12" s="396"/>
      <c r="B12" s="399"/>
      <c r="C12" s="401"/>
      <c r="D12" s="269" t="str">
        <f>Deckblatt!$B$24</f>
        <v>Finanzielle Auswirkungen</v>
      </c>
      <c r="E12" s="270" t="s">
        <v>60</v>
      </c>
    </row>
    <row r="13" spans="1:5" ht="30" x14ac:dyDescent="0.25">
      <c r="A13" s="396"/>
      <c r="B13" s="399"/>
      <c r="C13" s="401"/>
      <c r="D13" s="271" t="str">
        <f>Deckblatt!$B$25</f>
        <v>Beeinträchtigung der persönlichen Unversehrtheit</v>
      </c>
      <c r="E13" s="272" t="s">
        <v>61</v>
      </c>
    </row>
    <row r="14" spans="1:5" ht="30.75" thickBot="1" x14ac:dyDescent="0.3">
      <c r="A14" s="397"/>
      <c r="B14" s="400"/>
      <c r="C14" s="402"/>
      <c r="D14" s="273" t="str">
        <f>Deckblatt!$B$26</f>
        <v>&lt;Weiteres Schadensszenario, bei Bedarf benennen&gt;</v>
      </c>
      <c r="E14" s="274" t="s">
        <v>149</v>
      </c>
    </row>
    <row r="15" spans="1:5" ht="30" x14ac:dyDescent="0.25">
      <c r="A15" s="380" t="s">
        <v>51</v>
      </c>
      <c r="B15" s="383">
        <f>Deckblatt!$B$28</f>
        <v>2</v>
      </c>
      <c r="C15" s="365" t="s">
        <v>54</v>
      </c>
      <c r="D15" s="267" t="str">
        <f>Deckblatt!$B$21</f>
        <v>Beeinträchtigung der Aufgabenerfüllung</v>
      </c>
      <c r="E15" s="268" t="s">
        <v>62</v>
      </c>
    </row>
    <row r="16" spans="1:5" ht="30" x14ac:dyDescent="0.25">
      <c r="A16" s="381"/>
      <c r="B16" s="384"/>
      <c r="C16" s="366"/>
      <c r="D16" s="269" t="str">
        <f>Deckblatt!$B$22</f>
        <v>Verstoß gegen Gesetze, Vorschriften und Verträge</v>
      </c>
      <c r="E16" s="270" t="s">
        <v>63</v>
      </c>
    </row>
    <row r="17" spans="1:5" ht="30" x14ac:dyDescent="0.25">
      <c r="A17" s="381"/>
      <c r="B17" s="384"/>
      <c r="C17" s="366"/>
      <c r="D17" s="269" t="str">
        <f>Deckblatt!$B$23</f>
        <v>Negative Innen- und Außenwirkung (Imageschaden)</v>
      </c>
      <c r="E17" s="270" t="s">
        <v>64</v>
      </c>
    </row>
    <row r="18" spans="1:5" x14ac:dyDescent="0.25">
      <c r="A18" s="381"/>
      <c r="B18" s="384"/>
      <c r="C18" s="366"/>
      <c r="D18" s="269" t="str">
        <f>Deckblatt!$B$24</f>
        <v>Finanzielle Auswirkungen</v>
      </c>
      <c r="E18" s="270" t="s">
        <v>65</v>
      </c>
    </row>
    <row r="19" spans="1:5" ht="30" x14ac:dyDescent="0.25">
      <c r="A19" s="381"/>
      <c r="B19" s="384"/>
      <c r="C19" s="366"/>
      <c r="D19" s="271" t="str">
        <f>Deckblatt!$B$25</f>
        <v>Beeinträchtigung der persönlichen Unversehrtheit</v>
      </c>
      <c r="E19" s="272" t="s">
        <v>66</v>
      </c>
    </row>
    <row r="20" spans="1:5" ht="30.75" thickBot="1" x14ac:dyDescent="0.3">
      <c r="A20" s="382"/>
      <c r="B20" s="385"/>
      <c r="C20" s="367"/>
      <c r="D20" s="273" t="str">
        <f>Deckblatt!$B$26</f>
        <v>&lt;Weiteres Schadensszenario, bei Bedarf benennen&gt;</v>
      </c>
      <c r="E20" s="274" t="s">
        <v>149</v>
      </c>
    </row>
    <row r="21" spans="1:5" ht="30" x14ac:dyDescent="0.25">
      <c r="A21" s="386" t="s">
        <v>52</v>
      </c>
      <c r="B21" s="389">
        <f>Deckblatt!$B$29</f>
        <v>3</v>
      </c>
      <c r="C21" s="365" t="s">
        <v>55</v>
      </c>
      <c r="D21" s="267" t="str">
        <f>Deckblatt!$B$21</f>
        <v>Beeinträchtigung der Aufgabenerfüllung</v>
      </c>
      <c r="E21" s="268" t="s">
        <v>67</v>
      </c>
    </row>
    <row r="22" spans="1:5" ht="45" x14ac:dyDescent="0.25">
      <c r="A22" s="387"/>
      <c r="B22" s="390"/>
      <c r="C22" s="366"/>
      <c r="D22" s="269" t="str">
        <f>Deckblatt!$B$22</f>
        <v>Verstoß gegen Gesetze, Vorschriften und Verträge</v>
      </c>
      <c r="E22" s="270" t="s">
        <v>68</v>
      </c>
    </row>
    <row r="23" spans="1:5" ht="30" x14ac:dyDescent="0.25">
      <c r="A23" s="387"/>
      <c r="B23" s="390"/>
      <c r="C23" s="366"/>
      <c r="D23" s="269" t="str">
        <f>Deckblatt!$B$23</f>
        <v>Negative Innen- und Außenwirkung (Imageschaden)</v>
      </c>
      <c r="E23" s="270" t="s">
        <v>69</v>
      </c>
    </row>
    <row r="24" spans="1:5" x14ac:dyDescent="0.25">
      <c r="A24" s="387"/>
      <c r="B24" s="390"/>
      <c r="C24" s="366"/>
      <c r="D24" s="269" t="str">
        <f>Deckblatt!$B$24</f>
        <v>Finanzielle Auswirkungen</v>
      </c>
      <c r="E24" s="270" t="s">
        <v>70</v>
      </c>
    </row>
    <row r="25" spans="1:5" ht="30" x14ac:dyDescent="0.25">
      <c r="A25" s="387"/>
      <c r="B25" s="390"/>
      <c r="C25" s="366"/>
      <c r="D25" s="271" t="str">
        <f>Deckblatt!$B$25</f>
        <v>Beeinträchtigung der persönlichen Unversehrtheit</v>
      </c>
      <c r="E25" s="272" t="s">
        <v>71</v>
      </c>
    </row>
    <row r="26" spans="1:5" ht="30.75" thickBot="1" x14ac:dyDescent="0.3">
      <c r="A26" s="388"/>
      <c r="B26" s="391"/>
      <c r="C26" s="367"/>
      <c r="D26" s="273" t="str">
        <f>Deckblatt!$B$26</f>
        <v>&lt;Weiteres Schadensszenario, bei Bedarf benennen&gt;</v>
      </c>
      <c r="E26" s="274" t="s">
        <v>149</v>
      </c>
    </row>
    <row r="27" spans="1:5" ht="30" x14ac:dyDescent="0.25">
      <c r="A27" s="368" t="s">
        <v>53</v>
      </c>
      <c r="B27" s="371">
        <f>Deckblatt!$B$30</f>
        <v>4</v>
      </c>
      <c r="C27" s="365" t="s">
        <v>56</v>
      </c>
      <c r="D27" s="267" t="str">
        <f>Deckblatt!$B$21</f>
        <v>Beeinträchtigung der Aufgabenerfüllung</v>
      </c>
      <c r="E27" s="268" t="s">
        <v>72</v>
      </c>
    </row>
    <row r="28" spans="1:5" ht="45" x14ac:dyDescent="0.25">
      <c r="A28" s="369"/>
      <c r="B28" s="372"/>
      <c r="C28" s="366"/>
      <c r="D28" s="269" t="str">
        <f>Deckblatt!$B$22</f>
        <v>Verstoß gegen Gesetze, Vorschriften und Verträge</v>
      </c>
      <c r="E28" s="270" t="s">
        <v>73</v>
      </c>
    </row>
    <row r="29" spans="1:5" ht="30" x14ac:dyDescent="0.25">
      <c r="A29" s="369"/>
      <c r="B29" s="372"/>
      <c r="C29" s="366"/>
      <c r="D29" s="269" t="str">
        <f>Deckblatt!$B$23</f>
        <v>Negative Innen- und Außenwirkung (Imageschaden)</v>
      </c>
      <c r="E29" s="270" t="s">
        <v>74</v>
      </c>
    </row>
    <row r="30" spans="1:5" x14ac:dyDescent="0.25">
      <c r="A30" s="369"/>
      <c r="B30" s="372"/>
      <c r="C30" s="366"/>
      <c r="D30" s="269" t="str">
        <f>Deckblatt!$B$24</f>
        <v>Finanzielle Auswirkungen</v>
      </c>
      <c r="E30" s="270" t="s">
        <v>75</v>
      </c>
    </row>
    <row r="31" spans="1:5" ht="30" x14ac:dyDescent="0.25">
      <c r="A31" s="369"/>
      <c r="B31" s="372"/>
      <c r="C31" s="366"/>
      <c r="D31" s="271" t="str">
        <f>Deckblatt!$B$25</f>
        <v>Beeinträchtigung der persönlichen Unversehrtheit</v>
      </c>
      <c r="E31" s="272" t="s">
        <v>76</v>
      </c>
    </row>
    <row r="32" spans="1:5" ht="30.75" thickBot="1" x14ac:dyDescent="0.3">
      <c r="A32" s="370"/>
      <c r="B32" s="373"/>
      <c r="C32" s="367"/>
      <c r="D32" s="273" t="str">
        <f>Deckblatt!$B$26</f>
        <v>&lt;Weiteres Schadensszenario, bei Bedarf benennen&gt;</v>
      </c>
      <c r="E32" s="274" t="s">
        <v>149</v>
      </c>
    </row>
    <row r="33" spans="1:5" ht="30" x14ac:dyDescent="0.25">
      <c r="A33" s="374" t="s">
        <v>244</v>
      </c>
      <c r="B33" s="377" t="str">
        <f>Deckblatt!$B$31</f>
        <v>-</v>
      </c>
      <c r="C33" s="365" t="s">
        <v>149</v>
      </c>
      <c r="D33" s="267" t="str">
        <f>Deckblatt!$B$21</f>
        <v>Beeinträchtigung der Aufgabenerfüllung</v>
      </c>
      <c r="E33" s="268" t="s">
        <v>149</v>
      </c>
    </row>
    <row r="34" spans="1:5" ht="30" x14ac:dyDescent="0.25">
      <c r="A34" s="375"/>
      <c r="B34" s="378"/>
      <c r="C34" s="366"/>
      <c r="D34" s="269" t="str">
        <f>Deckblatt!$B$22</f>
        <v>Verstoß gegen Gesetze, Vorschriften und Verträge</v>
      </c>
      <c r="E34" s="270" t="s">
        <v>149</v>
      </c>
    </row>
    <row r="35" spans="1:5" ht="30" x14ac:dyDescent="0.25">
      <c r="A35" s="375"/>
      <c r="B35" s="378"/>
      <c r="C35" s="366"/>
      <c r="D35" s="269" t="str">
        <f>Deckblatt!$B$23</f>
        <v>Negative Innen- und Außenwirkung (Imageschaden)</v>
      </c>
      <c r="E35" s="270" t="s">
        <v>149</v>
      </c>
    </row>
    <row r="36" spans="1:5" x14ac:dyDescent="0.25">
      <c r="A36" s="375"/>
      <c r="B36" s="378"/>
      <c r="C36" s="366"/>
      <c r="D36" s="269" t="str">
        <f>Deckblatt!$B$24</f>
        <v>Finanzielle Auswirkungen</v>
      </c>
      <c r="E36" s="270" t="s">
        <v>149</v>
      </c>
    </row>
    <row r="37" spans="1:5" ht="30" x14ac:dyDescent="0.25">
      <c r="A37" s="375"/>
      <c r="B37" s="378"/>
      <c r="C37" s="366"/>
      <c r="D37" s="271" t="str">
        <f>Deckblatt!$B$25</f>
        <v>Beeinträchtigung der persönlichen Unversehrtheit</v>
      </c>
      <c r="E37" s="272" t="s">
        <v>149</v>
      </c>
    </row>
    <row r="38" spans="1:5" ht="30.75" thickBot="1" x14ac:dyDescent="0.3">
      <c r="A38" s="376"/>
      <c r="B38" s="379"/>
      <c r="C38" s="367"/>
      <c r="D38" s="273" t="str">
        <f>Deckblatt!$B$26</f>
        <v>&lt;Weiteres Schadensszenario, bei Bedarf benennen&gt;</v>
      </c>
      <c r="E38" s="274" t="s">
        <v>149</v>
      </c>
    </row>
    <row r="39" spans="1:5" ht="30" x14ac:dyDescent="0.25">
      <c r="A39" s="359" t="s">
        <v>245</v>
      </c>
      <c r="B39" s="362" t="str">
        <f>Deckblatt!$B$32</f>
        <v>-</v>
      </c>
      <c r="C39" s="365" t="s">
        <v>149</v>
      </c>
      <c r="D39" s="267" t="str">
        <f>Deckblatt!$B$21</f>
        <v>Beeinträchtigung der Aufgabenerfüllung</v>
      </c>
      <c r="E39" s="268" t="s">
        <v>149</v>
      </c>
    </row>
    <row r="40" spans="1:5" ht="30" x14ac:dyDescent="0.25">
      <c r="A40" s="360"/>
      <c r="B40" s="363"/>
      <c r="C40" s="366"/>
      <c r="D40" s="269" t="str">
        <f>Deckblatt!$B$22</f>
        <v>Verstoß gegen Gesetze, Vorschriften und Verträge</v>
      </c>
      <c r="E40" s="270" t="s">
        <v>149</v>
      </c>
    </row>
    <row r="41" spans="1:5" ht="30" x14ac:dyDescent="0.25">
      <c r="A41" s="360"/>
      <c r="B41" s="363"/>
      <c r="C41" s="366"/>
      <c r="D41" s="269" t="str">
        <f>Deckblatt!$B$23</f>
        <v>Negative Innen- und Außenwirkung (Imageschaden)</v>
      </c>
      <c r="E41" s="270" t="s">
        <v>149</v>
      </c>
    </row>
    <row r="42" spans="1:5" x14ac:dyDescent="0.25">
      <c r="A42" s="360"/>
      <c r="B42" s="363"/>
      <c r="C42" s="366"/>
      <c r="D42" s="269" t="str">
        <f>Deckblatt!$B$24</f>
        <v>Finanzielle Auswirkungen</v>
      </c>
      <c r="E42" s="270" t="s">
        <v>149</v>
      </c>
    </row>
    <row r="43" spans="1:5" ht="30" x14ac:dyDescent="0.25">
      <c r="A43" s="360"/>
      <c r="B43" s="363"/>
      <c r="C43" s="366"/>
      <c r="D43" s="271" t="str">
        <f>Deckblatt!$B$25</f>
        <v>Beeinträchtigung der persönlichen Unversehrtheit</v>
      </c>
      <c r="E43" s="272" t="s">
        <v>149</v>
      </c>
    </row>
    <row r="44" spans="1:5" ht="30.75" thickBot="1" x14ac:dyDescent="0.3">
      <c r="A44" s="361"/>
      <c r="B44" s="364"/>
      <c r="C44" s="367"/>
      <c r="D44" s="273" t="str">
        <f>Deckblatt!$B$26</f>
        <v>&lt;Weiteres Schadensszenario, bei Bedarf benennen&gt;</v>
      </c>
      <c r="E44" s="274" t="s">
        <v>149</v>
      </c>
    </row>
  </sheetData>
  <mergeCells count="21">
    <mergeCell ref="B2:C2"/>
    <mergeCell ref="B3:C3"/>
    <mergeCell ref="B4:C5"/>
    <mergeCell ref="A9:A14"/>
    <mergeCell ref="B9:B14"/>
    <mergeCell ref="C9:C14"/>
    <mergeCell ref="A15:A20"/>
    <mergeCell ref="B15:B20"/>
    <mergeCell ref="C15:C20"/>
    <mergeCell ref="A21:A26"/>
    <mergeCell ref="B21:B26"/>
    <mergeCell ref="C21:C26"/>
    <mergeCell ref="A39:A44"/>
    <mergeCell ref="B39:B44"/>
    <mergeCell ref="C39:C44"/>
    <mergeCell ref="A27:A32"/>
    <mergeCell ref="B27:B32"/>
    <mergeCell ref="C27:C32"/>
    <mergeCell ref="A33:A38"/>
    <mergeCell ref="B33:B38"/>
    <mergeCell ref="C33:C38"/>
  </mergeCells>
  <conditionalFormatting sqref="B33:B38">
    <cfRule type="cellIs" dxfId="219" priority="3" operator="greaterThan">
      <formula>#REF!</formula>
    </cfRule>
    <cfRule type="cellIs" dxfId="218" priority="4" operator="equal">
      <formula>#REF!</formula>
    </cfRule>
  </conditionalFormatting>
  <conditionalFormatting sqref="B39:B44">
    <cfRule type="cellIs" dxfId="217" priority="1" operator="greaterThan">
      <formula>#REF!</formula>
    </cfRule>
    <cfRule type="cellIs" dxfId="216" priority="2" operator="equal">
      <formula>#REF!</formula>
    </cfRule>
  </conditionalFormatting>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outlinePr summaryBelow="0" summaryRight="0"/>
    <pageSetUpPr fitToPage="1"/>
  </sheetPr>
  <dimension ref="A1:BK125"/>
  <sheetViews>
    <sheetView showGridLines="0" zoomScale="90" zoomScaleNormal="90" workbookViewId="0">
      <pane xSplit="4" ySplit="4" topLeftCell="AL5" activePane="bottomRight" state="frozen"/>
      <selection activeCell="E18" sqref="E18"/>
      <selection pane="topRight" activeCell="E18" sqref="E18"/>
      <selection pane="bottomLeft" activeCell="E18" sqref="E18"/>
      <selection pane="bottomRight" activeCell="AN9" sqref="AN9"/>
    </sheetView>
  </sheetViews>
  <sheetFormatPr baseColWidth="10" defaultColWidth="10.7109375" defaultRowHeight="16.5" zeroHeight="1" outlineLevelCol="1" x14ac:dyDescent="0.3"/>
  <cols>
    <col min="1" max="1" width="18.7109375" style="2" customWidth="1"/>
    <col min="2" max="2" width="17.28515625" style="2" customWidth="1"/>
    <col min="3" max="3" width="19.5703125" style="2" bestFit="1" customWidth="1"/>
    <col min="4" max="4" width="23.28515625" style="2" bestFit="1" customWidth="1"/>
    <col min="5" max="5" width="33.28515625" style="2" customWidth="1"/>
    <col min="6" max="6" width="21.28515625" style="2" customWidth="1"/>
    <col min="7" max="7" width="26.5703125" style="2" bestFit="1" customWidth="1"/>
    <col min="8" max="8" width="26.5703125" style="2" customWidth="1"/>
    <col min="9" max="9" width="21.28515625" style="2" bestFit="1" customWidth="1"/>
    <col min="10" max="15" width="9.28515625" style="7" customWidth="1"/>
    <col min="16" max="16" width="9.28515625" style="7" customWidth="1" outlineLevel="1"/>
    <col min="17" max="19" width="9.28515625" style="2" customWidth="1" outlineLevel="1"/>
    <col min="20" max="20" width="28" style="8" customWidth="1"/>
    <col min="21" max="21" width="32.28515625" style="2" customWidth="1"/>
    <col min="22" max="26" width="15.28515625" style="3" customWidth="1"/>
    <col min="27" max="27" width="23.7109375" style="2" customWidth="1"/>
    <col min="28" max="28" width="23.7109375" style="8" customWidth="1" outlineLevel="1"/>
    <col min="29" max="30" width="23.7109375" style="2" customWidth="1" outlineLevel="1"/>
    <col min="31" max="31" width="23.7109375" style="2" customWidth="1"/>
    <col min="32" max="32" width="23.7109375" style="8" customWidth="1" outlineLevel="1"/>
    <col min="33" max="33" width="23.7109375" style="2" customWidth="1" outlineLevel="1"/>
    <col min="34" max="34" width="25.28515625" style="2" customWidth="1" outlineLevel="1"/>
    <col min="35" max="35" width="23.7109375" style="2" customWidth="1"/>
    <col min="36" max="36" width="23.7109375" style="8" customWidth="1" outlineLevel="1"/>
    <col min="37" max="38" width="23.7109375" style="2" customWidth="1" outlineLevel="1"/>
    <col min="39" max="39" width="29.28515625" style="2" customWidth="1"/>
    <col min="40" max="40" width="29.28515625" style="8" customWidth="1"/>
    <col min="41" max="41" width="29.28515625" style="2" customWidth="1"/>
    <col min="42" max="42" width="42.28515625" style="2" customWidth="1"/>
    <col min="43" max="43" width="3.42578125" style="2" customWidth="1" collapsed="1"/>
    <col min="44" max="44" width="10.7109375" style="2" hidden="1" customWidth="1" outlineLevel="1"/>
    <col min="45" max="47" width="10.7109375" style="8" hidden="1" customWidth="1" outlineLevel="1"/>
    <col min="48" max="48" width="17.28515625" style="2" hidden="1" customWidth="1" outlineLevel="1"/>
    <col min="49" max="54" width="17.28515625" style="8" hidden="1" customWidth="1" outlineLevel="1"/>
    <col min="55" max="60" width="10.7109375" style="2" hidden="1" customWidth="1" outlineLevel="1"/>
    <col min="61" max="61" width="10.7109375" style="8" hidden="1" customWidth="1" outlineLevel="1"/>
    <col min="62" max="63" width="10.7109375" style="2" hidden="1" customWidth="1" outlineLevel="1"/>
    <col min="64" max="16384" width="10.7109375" style="2"/>
  </cols>
  <sheetData>
    <row r="1" spans="1:63" ht="22.9" customHeight="1" thickBot="1" x14ac:dyDescent="0.35">
      <c r="A1" s="36" t="s">
        <v>115</v>
      </c>
      <c r="B1" s="37"/>
      <c r="C1" s="38"/>
      <c r="D1" s="38"/>
      <c r="E1" s="38"/>
      <c r="F1" s="38"/>
      <c r="G1" s="38"/>
      <c r="H1" s="38"/>
      <c r="I1" s="38"/>
      <c r="J1" s="39"/>
      <c r="K1" s="38"/>
      <c r="L1" s="38"/>
      <c r="M1" s="38"/>
      <c r="N1" s="40" t="s">
        <v>137</v>
      </c>
      <c r="O1" s="38"/>
      <c r="P1" s="38"/>
      <c r="Q1" s="38"/>
      <c r="R1" s="38"/>
      <c r="S1" s="38"/>
      <c r="T1" s="38"/>
      <c r="U1" s="38"/>
      <c r="V1" s="41"/>
      <c r="W1" s="41"/>
      <c r="X1" s="41"/>
      <c r="Y1" s="41"/>
      <c r="Z1" s="41"/>
      <c r="AA1" s="39"/>
      <c r="AB1" s="39"/>
      <c r="AC1" s="39"/>
      <c r="AD1" s="39"/>
      <c r="AE1" s="38"/>
      <c r="AF1" s="39"/>
      <c r="AG1" s="38"/>
      <c r="AH1" s="39"/>
      <c r="AI1" s="39"/>
      <c r="AJ1" s="39"/>
      <c r="AK1" s="39"/>
      <c r="AL1" s="39"/>
      <c r="AM1" s="9"/>
      <c r="AN1" s="9"/>
      <c r="AO1" s="9"/>
      <c r="AP1" s="9"/>
      <c r="AQ1" s="9"/>
      <c r="AR1" s="9"/>
      <c r="AS1" s="9"/>
      <c r="AT1" s="9"/>
      <c r="AU1" s="9"/>
      <c r="AV1" s="9"/>
      <c r="AW1" s="9"/>
      <c r="AX1" s="9"/>
      <c r="AY1" s="9"/>
      <c r="AZ1" s="9"/>
      <c r="BA1" s="9"/>
      <c r="BB1" s="9"/>
      <c r="BC1" s="9"/>
      <c r="BD1" s="9"/>
      <c r="BE1" s="9"/>
      <c r="BF1" s="9"/>
      <c r="BG1" s="9"/>
      <c r="BH1" s="9"/>
      <c r="BI1" s="9"/>
      <c r="BJ1" s="9"/>
      <c r="BK1" s="9"/>
    </row>
    <row r="2" spans="1:63" s="4" customFormat="1" ht="14.25" customHeight="1" thickBot="1" x14ac:dyDescent="0.35">
      <c r="A2" s="417" t="s">
        <v>34</v>
      </c>
      <c r="B2" s="418"/>
      <c r="C2" s="418"/>
      <c r="D2" s="418"/>
      <c r="E2" s="418"/>
      <c r="F2" s="418"/>
      <c r="G2" s="418"/>
      <c r="H2" s="418"/>
      <c r="I2" s="418"/>
      <c r="J2" s="422" t="s">
        <v>35</v>
      </c>
      <c r="K2" s="423"/>
      <c r="L2" s="423"/>
      <c r="M2" s="423"/>
      <c r="N2" s="423"/>
      <c r="O2" s="423"/>
      <c r="P2" s="423"/>
      <c r="Q2" s="423"/>
      <c r="R2" s="423"/>
      <c r="S2" s="423"/>
      <c r="T2" s="423"/>
      <c r="U2" s="423"/>
      <c r="V2" s="423"/>
      <c r="W2" s="423"/>
      <c r="X2" s="423"/>
      <c r="Y2" s="423"/>
      <c r="Z2" s="424"/>
      <c r="AA2" s="407" t="s">
        <v>112</v>
      </c>
      <c r="AB2" s="408"/>
      <c r="AC2" s="408"/>
      <c r="AD2" s="408"/>
      <c r="AE2" s="408"/>
      <c r="AF2" s="408"/>
      <c r="AG2" s="408"/>
      <c r="AH2" s="408"/>
      <c r="AI2" s="408"/>
      <c r="AJ2" s="408"/>
      <c r="AK2" s="408"/>
      <c r="AL2" s="409"/>
      <c r="AM2" s="419" t="s">
        <v>91</v>
      </c>
      <c r="AN2" s="420"/>
      <c r="AO2" s="421"/>
      <c r="AP2" s="15" t="s">
        <v>38</v>
      </c>
      <c r="AQ2" s="16"/>
      <c r="AR2" s="403" t="s">
        <v>104</v>
      </c>
      <c r="AS2" s="404"/>
      <c r="AT2" s="404"/>
      <c r="AU2" s="404"/>
      <c r="AV2" s="404"/>
      <c r="AW2" s="404"/>
      <c r="AX2" s="404"/>
      <c r="AY2" s="404"/>
      <c r="AZ2" s="404"/>
      <c r="BA2" s="404"/>
      <c r="BB2" s="404"/>
      <c r="BC2" s="404"/>
      <c r="BD2" s="404"/>
      <c r="BE2" s="404"/>
      <c r="BF2" s="404"/>
      <c r="BG2" s="404"/>
      <c r="BH2" s="404"/>
      <c r="BI2" s="404"/>
      <c r="BJ2" s="404"/>
      <c r="BK2" s="104"/>
    </row>
    <row r="3" spans="1:63" s="5" customFormat="1" ht="90.75" thickBot="1" x14ac:dyDescent="0.4">
      <c r="A3" s="42" t="s">
        <v>85</v>
      </c>
      <c r="B3" s="43" t="s">
        <v>15</v>
      </c>
      <c r="C3" s="44" t="s">
        <v>12</v>
      </c>
      <c r="D3" s="44" t="s">
        <v>13</v>
      </c>
      <c r="E3" s="44" t="s">
        <v>83</v>
      </c>
      <c r="F3" s="44" t="s">
        <v>14</v>
      </c>
      <c r="G3" s="44" t="s">
        <v>135</v>
      </c>
      <c r="H3" s="45" t="s">
        <v>84</v>
      </c>
      <c r="I3" s="45" t="s">
        <v>80</v>
      </c>
      <c r="J3" s="46" t="str">
        <f>'Datenbank (nur für Befugte)'!$B$4</f>
        <v>24 Stunden</v>
      </c>
      <c r="K3" s="47" t="str">
        <f>'Datenbank (nur für Befugte)'!$B$5</f>
        <v>3 Tage</v>
      </c>
      <c r="L3" s="47" t="str">
        <f>'Datenbank (nur für Befugte)'!$B$6</f>
        <v>7 Tage</v>
      </c>
      <c r="M3" s="47" t="str">
        <f>'Datenbank (nur für Befugte)'!$B$7</f>
        <v>14 Tage</v>
      </c>
      <c r="N3" s="47" t="str">
        <f>'Datenbank (nur für Befugte)'!$B$8</f>
        <v>30 Tage</v>
      </c>
      <c r="O3" s="47" t="str">
        <f>'Datenbank (nur für Befugte)'!$B$9</f>
        <v>-</v>
      </c>
      <c r="P3" s="47" t="str">
        <f>'Datenbank (nur für Befugte)'!$B$10</f>
        <v>-</v>
      </c>
      <c r="Q3" s="47" t="str">
        <f>'Datenbank (nur für Befugte)'!$B$11</f>
        <v>-</v>
      </c>
      <c r="R3" s="47" t="str">
        <f>'Datenbank (nur für Befugte)'!$B$12</f>
        <v>-</v>
      </c>
      <c r="S3" s="47" t="str">
        <f>'Datenbank (nur für Befugte)'!$B$13</f>
        <v>-</v>
      </c>
      <c r="T3" s="48" t="s">
        <v>217</v>
      </c>
      <c r="U3" s="49" t="s">
        <v>19</v>
      </c>
      <c r="V3" s="50" t="str">
        <f>Deckblatt!$B$21</f>
        <v>Beeinträchtigung der Aufgabenerfüllung</v>
      </c>
      <c r="W3" s="50" t="str">
        <f>Deckblatt!$B$22</f>
        <v>Verstoß gegen Gesetze, Vorschriften und Verträge</v>
      </c>
      <c r="X3" s="50" t="str">
        <f>Deckblatt!$B$23</f>
        <v>Negative Innen- und Außenwirkung (Imageschaden)</v>
      </c>
      <c r="Y3" s="50" t="str">
        <f>Deckblatt!$B$24</f>
        <v>Finanzielle Auswirkungen</v>
      </c>
      <c r="Z3" s="51" t="str">
        <f>Deckblatt!$B$26</f>
        <v>&lt;Weiteres Schadensszenario, bei Bedarf benennen&gt;</v>
      </c>
      <c r="AA3" s="52" t="s">
        <v>186</v>
      </c>
      <c r="AB3" s="53" t="s">
        <v>156</v>
      </c>
      <c r="AC3" s="53" t="s">
        <v>203</v>
      </c>
      <c r="AD3" s="54" t="s">
        <v>204</v>
      </c>
      <c r="AE3" s="52" t="s">
        <v>200</v>
      </c>
      <c r="AF3" s="53" t="s">
        <v>156</v>
      </c>
      <c r="AG3" s="53" t="s">
        <v>205</v>
      </c>
      <c r="AH3" s="54" t="s">
        <v>204</v>
      </c>
      <c r="AI3" s="52" t="s">
        <v>201</v>
      </c>
      <c r="AJ3" s="53" t="s">
        <v>156</v>
      </c>
      <c r="AK3" s="53" t="s">
        <v>206</v>
      </c>
      <c r="AL3" s="54" t="s">
        <v>204</v>
      </c>
      <c r="AM3" s="18" t="s">
        <v>128</v>
      </c>
      <c r="AN3" s="17" t="s">
        <v>261</v>
      </c>
      <c r="AO3" s="17" t="s">
        <v>174</v>
      </c>
      <c r="AP3" s="19" t="s">
        <v>20</v>
      </c>
      <c r="AQ3" s="9"/>
      <c r="AR3" s="405" t="s">
        <v>103</v>
      </c>
      <c r="AS3" s="406"/>
      <c r="AT3" s="406"/>
      <c r="AU3" s="406"/>
      <c r="AV3" s="406"/>
      <c r="AW3" s="406"/>
      <c r="AX3" s="406"/>
      <c r="AY3" s="406"/>
      <c r="AZ3" s="406"/>
      <c r="BA3" s="406"/>
      <c r="BB3" s="406"/>
      <c r="BC3" s="406"/>
      <c r="BD3" s="406"/>
      <c r="BE3" s="406"/>
      <c r="BF3" s="406"/>
      <c r="BG3" s="406"/>
      <c r="BH3" s="406"/>
      <c r="BI3" s="406"/>
      <c r="BJ3" s="406"/>
      <c r="BK3" s="35"/>
    </row>
    <row r="4" spans="1:63" ht="115.5" customHeight="1" thickBot="1" x14ac:dyDescent="0.35">
      <c r="A4" s="55" t="s">
        <v>275</v>
      </c>
      <c r="B4" s="56" t="s">
        <v>145</v>
      </c>
      <c r="C4" s="57" t="s">
        <v>89</v>
      </c>
      <c r="D4" s="57" t="s">
        <v>246</v>
      </c>
      <c r="E4" s="57" t="s">
        <v>90</v>
      </c>
      <c r="F4" s="57" t="s">
        <v>146</v>
      </c>
      <c r="G4" s="57" t="s">
        <v>136</v>
      </c>
      <c r="H4" s="57" t="s">
        <v>87</v>
      </c>
      <c r="I4" s="58" t="s">
        <v>79</v>
      </c>
      <c r="J4" s="410" t="s">
        <v>78</v>
      </c>
      <c r="K4" s="411"/>
      <c r="L4" s="411"/>
      <c r="M4" s="411"/>
      <c r="N4" s="411"/>
      <c r="O4" s="411"/>
      <c r="P4" s="411"/>
      <c r="Q4" s="411"/>
      <c r="R4" s="411"/>
      <c r="S4" s="412"/>
      <c r="T4" s="59" t="s">
        <v>194</v>
      </c>
      <c r="U4" s="60" t="s">
        <v>41</v>
      </c>
      <c r="V4" s="414" t="s">
        <v>86</v>
      </c>
      <c r="W4" s="415"/>
      <c r="X4" s="415"/>
      <c r="Y4" s="415"/>
      <c r="Z4" s="416"/>
      <c r="AA4" s="61" t="s">
        <v>202</v>
      </c>
      <c r="AB4" s="62" t="s">
        <v>157</v>
      </c>
      <c r="AC4" s="62" t="s">
        <v>207</v>
      </c>
      <c r="AD4" s="63" t="s">
        <v>88</v>
      </c>
      <c r="AE4" s="61" t="s">
        <v>202</v>
      </c>
      <c r="AF4" s="62" t="s">
        <v>157</v>
      </c>
      <c r="AG4" s="62" t="s">
        <v>208</v>
      </c>
      <c r="AH4" s="63" t="s">
        <v>88</v>
      </c>
      <c r="AI4" s="61" t="s">
        <v>202</v>
      </c>
      <c r="AJ4" s="62" t="s">
        <v>157</v>
      </c>
      <c r="AK4" s="62" t="s">
        <v>209</v>
      </c>
      <c r="AL4" s="63" t="s">
        <v>88</v>
      </c>
      <c r="AM4" s="20" t="s">
        <v>195</v>
      </c>
      <c r="AN4" s="21" t="s">
        <v>216</v>
      </c>
      <c r="AO4" s="21" t="s">
        <v>175</v>
      </c>
      <c r="AP4" s="22" t="s">
        <v>42</v>
      </c>
      <c r="AQ4" s="23" t="s">
        <v>116</v>
      </c>
      <c r="AR4" s="105" t="s">
        <v>199</v>
      </c>
      <c r="AS4" s="106" t="s">
        <v>196</v>
      </c>
      <c r="AT4" s="106" t="s">
        <v>197</v>
      </c>
      <c r="AU4" s="106" t="s">
        <v>198</v>
      </c>
      <c r="AV4" s="107" t="s">
        <v>187</v>
      </c>
      <c r="AW4" s="107" t="s">
        <v>188</v>
      </c>
      <c r="AX4" s="107" t="s">
        <v>189</v>
      </c>
      <c r="AY4" s="108" t="s">
        <v>190</v>
      </c>
      <c r="AZ4" s="108" t="s">
        <v>191</v>
      </c>
      <c r="BA4" s="108" t="s">
        <v>192</v>
      </c>
      <c r="BB4" s="109" t="s">
        <v>193</v>
      </c>
      <c r="BC4" s="107" t="s">
        <v>92</v>
      </c>
      <c r="BD4" s="110" t="s">
        <v>93</v>
      </c>
      <c r="BE4" s="111" t="s">
        <v>243</v>
      </c>
      <c r="BF4" s="111" t="s">
        <v>242</v>
      </c>
      <c r="BG4" s="111" t="s">
        <v>241</v>
      </c>
      <c r="BH4" s="111" t="s">
        <v>239</v>
      </c>
      <c r="BI4" s="111" t="s">
        <v>238</v>
      </c>
      <c r="BJ4" s="111" t="s">
        <v>240</v>
      </c>
      <c r="BK4" s="111" t="s">
        <v>267</v>
      </c>
    </row>
    <row r="5" spans="1:63" s="6" customFormat="1" ht="63.75" customHeight="1" x14ac:dyDescent="0.25">
      <c r="A5" s="64">
        <v>1</v>
      </c>
      <c r="B5" s="65"/>
      <c r="C5" s="78" t="s">
        <v>324</v>
      </c>
      <c r="D5" s="275" t="s">
        <v>325</v>
      </c>
      <c r="E5" s="78" t="s">
        <v>326</v>
      </c>
      <c r="F5" s="78" t="s">
        <v>327</v>
      </c>
      <c r="G5" s="322" t="s">
        <v>328</v>
      </c>
      <c r="H5" s="80" t="s">
        <v>329</v>
      </c>
      <c r="I5" s="315">
        <v>44503</v>
      </c>
      <c r="J5" s="316">
        <v>1</v>
      </c>
      <c r="K5" s="76">
        <v>1</v>
      </c>
      <c r="L5" s="76">
        <v>1</v>
      </c>
      <c r="M5" s="76">
        <v>2</v>
      </c>
      <c r="N5" s="76">
        <v>2</v>
      </c>
      <c r="O5" s="76"/>
      <c r="P5" s="67"/>
      <c r="Q5" s="67"/>
      <c r="R5" s="67"/>
      <c r="S5" s="67"/>
      <c r="T5" s="68" t="str">
        <f>IF(Tabelle6[[#This Row],[FEHLER?]]=TRUE,"Schadensbewertung fehlerhaft",Tabelle6[[#This Row],[MTPD SB]])</f>
        <v>keine MTPD</v>
      </c>
      <c r="U5" s="276" t="s">
        <v>366</v>
      </c>
      <c r="V5" s="279"/>
      <c r="W5" s="279"/>
      <c r="X5" s="279"/>
      <c r="Y5" s="279"/>
      <c r="Z5" s="280"/>
      <c r="AA5" s="281"/>
      <c r="AB5" s="282"/>
      <c r="AC5" s="75"/>
      <c r="AD5" s="283"/>
      <c r="AE5" s="281"/>
      <c r="AF5" s="282"/>
      <c r="AG5" s="75"/>
      <c r="AH5" s="283"/>
      <c r="AI5" s="281"/>
      <c r="AJ5" s="282"/>
      <c r="AK5" s="75"/>
      <c r="AL5" s="285"/>
      <c r="AM5" s="24" t="str">
        <f>IF(Tabelle6[[#This Row],[Min MTPD Prozessabhängigkeit Alle]]="","-",VLOOKUP(Tabelle6[[#This Row],[Min MTPD Prozessabhängigkeit Alle]],'Datenbank (nur für Befugte)'!$A$3:$B$13,2,FALSE))</f>
        <v>-</v>
      </c>
      <c r="AN5" s="25" t="str">
        <f>IF(Tabelle6[[#This Row],[FEHLER?]]=TRUE,"Schadensbewertung fehlerhaft",Tabelle6[[#This Row],[MTPD min]])</f>
        <v>keine MTPD</v>
      </c>
      <c r="AO5" s="25" t="str">
        <f>IF(Tabelle6[[#This Row],[FEHLER?]]=TRUE,"Schadensbewertung fehlerhaft",Tabelle6[[#This Row],[RTO]])</f>
        <v>keine RTO</v>
      </c>
      <c r="AP5" s="26"/>
      <c r="AQ5" s="27"/>
      <c r="AR5" s="112">
        <f>MIN(Tabelle6[[#This Row],[Index MPTD SB]],Tabelle6[[#This Row],[Min MTPD Prozessabhängigkeit Alle]])</f>
        <v>11</v>
      </c>
      <c r="AS5" s="113" t="str">
        <f>IF(D5&lt;&gt;"",VLOOKUP(Tabelle6[[#This Row],[Index MTPD min]],'Datenbank (nur für Befugte)'!$A$3:$B$13,2,FALSE),"")</f>
        <v>keine MTPD</v>
      </c>
      <c r="AT5" s="113">
        <f>IF(COUNTIF(J5:S5,"&gt;="&amp;Deckblatt!$B$33)=0,'Datenbank (nur für Befugte)'!$A$3,(COUNTIF($J$3:$S$3,"&lt;&gt;-")+1)-COUNTIF(J5:S5,"&gt;="&amp;Deckblatt!$B$33))</f>
        <v>11</v>
      </c>
      <c r="AU5" s="113" t="str">
        <f>IF(D5&lt;&gt;"",VLOOKUP(Tabelle6[[#This Row],[Index MPTD SB]],'Datenbank (nur für Befugte)'!$A$3:$B$13,2,FALSE),"")</f>
        <v>keine MTPD</v>
      </c>
      <c r="AV5" s="114" t="str">
        <f t="array" ref="AV5">IF(AC5&lt;&gt;"",VLOOKUP(AC5,Zeithorizonte[],3,FALSE),"")</f>
        <v/>
      </c>
      <c r="AW5" s="114" t="str">
        <f t="array" ref="AW5">IF(AG5&lt;&gt;"",VLOOKUP(AG5,Zeithorizonte[],3,FALSE),"")</f>
        <v/>
      </c>
      <c r="AX5" s="114" t="str">
        <f t="array" ref="AX5">IF(AK5&lt;&gt;"",VLOOKUP(AK5,Zeithorizonte[],3,FALSE),"")</f>
        <v/>
      </c>
      <c r="AY5" s="114">
        <f t="array" ref="AY5">IF(D5&lt;&gt;"",MIN(IF(D5=$AA$5:$AA$34,Tabelle6[Index MTPD (Prozessabhängigkeit)1],99)),"")</f>
        <v>99</v>
      </c>
      <c r="AZ5" s="114">
        <f t="array" ref="AZ5">IF(D5&lt;&gt;"",MIN(IF(D5=$AE$5:$AE$34,Tabelle6[Index MTPD (Prozessabhängigkeit)2],99)),"")</f>
        <v>99</v>
      </c>
      <c r="BA5" s="114">
        <f t="array" ref="BA5">IF(D5&lt;&gt;"",MIN(IF(D5=$AI$5:$AI$34,Tabelle6[Index MTPD (Prozessabhängigkeit)3],99)),"")</f>
        <v>99</v>
      </c>
      <c r="BB5" s="114" t="str">
        <f t="array" ref="BB5">IF(D5&lt;&gt;"",IF(MIN(Tabelle6[[#This Row],[Min MTPD Prozessabhängigkeit 1]:[Min MTPD Prozessabhängigkeit 3]])=99,"",MIN(Tabelle6[[#This Row],[Min MTPD Prozessabhängigkeit 1]:[Min MTPD Prozessabhängigkeit 3]])),"")</f>
        <v/>
      </c>
      <c r="BC5" s="114" t="str">
        <f>IF(D5&lt;&gt;"",VLOOKUP(Tabelle6[[#This Row],[Index RTO]],'Datenbank (nur für Befugte)'!$A$3:$C$13,3,FALSE),"")</f>
        <v>keine RTO</v>
      </c>
      <c r="BD5" s="115">
        <f>Tabelle6[[#This Row],[Index MTPD min]]</f>
        <v>11</v>
      </c>
      <c r="BE5" s="116">
        <f>COUNTIF(Deckblatt!$B$11:$B$20,"&lt;&gt;-")</f>
        <v>5</v>
      </c>
      <c r="BF5" s="116">
        <f t="shared" ref="BF5:BF34" si="0">COUNTA(J5:S5)</f>
        <v>5</v>
      </c>
      <c r="BG5" s="116">
        <f>IF(D5&lt;&gt;"",Tabelle6[[#This Row],[ANZAHL ZH]]-Tabelle6[[#This Row],[ANZAHL ZH BEF]],0)</f>
        <v>0</v>
      </c>
      <c r="BH5" s="116" t="b">
        <f>IF(Tabelle6[[#This Row],[DIFF]]&gt;0,TRUE,FALSE)</f>
        <v>0</v>
      </c>
      <c r="BI5" s="116" t="b">
        <f>IF(Tabelle6[[#This Row],[DIFF]]&lt;0,TRUE,FALSE)</f>
        <v>0</v>
      </c>
      <c r="BJ5" s="116" t="b">
        <f t="shared" ref="BJ5:BJ34" si="1">OR(AND(S5&lt;&gt;"",S5&lt;R5),AND(R5&lt;&gt;"",R5&lt;Q5),AND(Q5&lt;&gt;"",Q5&lt;P5),AND(Q5&lt;&gt;"",P5&lt;O5),AND(O5&lt;&gt;"",O5&lt;N5),AND(N5&lt;&gt;"",N5&lt;M5),AND(M5&lt;&gt;"",M5&lt;L5),AND(L5&lt;&gt;"",L5&lt;K5),AND(K5&lt;&gt;"",K5&lt;J5))</f>
        <v>0</v>
      </c>
      <c r="BK5" s="116" t="b">
        <f>OR(Tabelle6[[#This Row],[Fehler WENIG]],Tabelle6[[#This Row],[FEHLER VIEL]],Tabelle6[[#This Row],[Fehler ABST]])</f>
        <v>0</v>
      </c>
    </row>
    <row r="6" spans="1:63" s="6" customFormat="1" ht="47.25" customHeight="1" x14ac:dyDescent="0.25">
      <c r="A6" s="71">
        <v>2</v>
      </c>
      <c r="B6" s="65"/>
      <c r="C6" s="78" t="s">
        <v>324</v>
      </c>
      <c r="D6" s="275" t="s">
        <v>330</v>
      </c>
      <c r="E6" s="78" t="s">
        <v>331</v>
      </c>
      <c r="F6" s="78" t="s">
        <v>327</v>
      </c>
      <c r="G6" s="322" t="s">
        <v>332</v>
      </c>
      <c r="H6" s="323" t="s">
        <v>333</v>
      </c>
      <c r="I6" s="315">
        <v>44498</v>
      </c>
      <c r="J6" s="317">
        <v>1</v>
      </c>
      <c r="K6" s="76">
        <v>2</v>
      </c>
      <c r="L6" s="76">
        <v>3</v>
      </c>
      <c r="M6" s="76">
        <v>4</v>
      </c>
      <c r="N6" s="76">
        <v>4</v>
      </c>
      <c r="O6" s="76"/>
      <c r="P6" s="67"/>
      <c r="Q6" s="67"/>
      <c r="R6" s="67"/>
      <c r="S6" s="67"/>
      <c r="T6" s="68" t="str">
        <f>IF(Tabelle6[[#This Row],[FEHLER?]]=TRUE,"Schadensbewertung fehlerhaft",Tabelle6[[#This Row],[MTPD SB]])</f>
        <v>7 Tage</v>
      </c>
      <c r="U6" s="75" t="s">
        <v>367</v>
      </c>
      <c r="V6" s="76" t="s">
        <v>375</v>
      </c>
      <c r="W6" s="76"/>
      <c r="X6" s="76"/>
      <c r="Y6" s="76"/>
      <c r="Z6" s="77"/>
      <c r="AA6" s="218" t="s">
        <v>353</v>
      </c>
      <c r="AB6" s="75" t="s">
        <v>151</v>
      </c>
      <c r="AC6" s="75" t="s">
        <v>125</v>
      </c>
      <c r="AD6" s="284" t="s">
        <v>376</v>
      </c>
      <c r="AE6" s="281"/>
      <c r="AF6" s="75"/>
      <c r="AG6" s="75"/>
      <c r="AH6" s="284"/>
      <c r="AI6" s="281"/>
      <c r="AJ6" s="75"/>
      <c r="AK6" s="75"/>
      <c r="AL6" s="284"/>
      <c r="AM6" s="28" t="str">
        <f>IF(Tabelle6[[#This Row],[Min MTPD Prozessabhängigkeit Alle]]="","-",VLOOKUP(Tabelle6[[#This Row],[Min MTPD Prozessabhängigkeit Alle]],'Datenbank (nur für Befugte)'!$A$3:$B$13,2,FALSE))</f>
        <v>3 Tage</v>
      </c>
      <c r="AN6" s="14" t="str">
        <f>IF(Tabelle6[[#This Row],[FEHLER?]]=TRUE,"Schadensbewertung fehlerhaft",Tabelle6[[#This Row],[MTPD min]])</f>
        <v>3 Tage</v>
      </c>
      <c r="AO6" s="14" t="str">
        <f>IF(Tabelle6[[#This Row],[FEHLER?]]=TRUE,"Schadensbewertung fehlerhaft",Tabelle6[[#This Row],[RTO]])</f>
        <v>&lt;3 Tage</v>
      </c>
      <c r="AP6" s="29"/>
      <c r="AQ6" s="27"/>
      <c r="AR6" s="112">
        <f>MIN(Tabelle6[[#This Row],[Index MPTD SB]],Tabelle6[[#This Row],[Min MTPD Prozessabhängigkeit Alle]])</f>
        <v>2</v>
      </c>
      <c r="AS6" s="113" t="str">
        <f>IF(D6&lt;&gt;"",VLOOKUP(Tabelle6[[#This Row],[Index MTPD min]],'Datenbank (nur für Befugte)'!$A$3:$B$13,2,FALSE),"")</f>
        <v>3 Tage</v>
      </c>
      <c r="AT6" s="113">
        <f>IF(COUNTIF(J6:S6,"&gt;="&amp;Deckblatt!$B$33)=0,'Datenbank (nur für Befugte)'!$A$3,(COUNTIF($J$3:$S$3,"&lt;&gt;-")+1)-COUNTIF(J6:S6,"&gt;="&amp;Deckblatt!$B$33))</f>
        <v>3</v>
      </c>
      <c r="AU6" s="113" t="str">
        <f>IF(D6&lt;&gt;"",VLOOKUP(Tabelle6[[#This Row],[Index MPTD SB]],'Datenbank (nur für Befugte)'!$A$3:$B$13,2,FALSE),"")</f>
        <v>7 Tage</v>
      </c>
      <c r="AV6" s="114">
        <f t="array" ref="AV6">IF(AC6&lt;&gt;"",VLOOKUP(AC6,Zeithorizonte[],3,FALSE),"")</f>
        <v>3</v>
      </c>
      <c r="AW6" s="114" t="str">
        <f t="array" ref="AW6">IF(AG6&lt;&gt;"",VLOOKUP(AG6,Zeithorizonte[],3,FALSE),"")</f>
        <v/>
      </c>
      <c r="AX6" s="114" t="str">
        <f t="array" ref="AX6">IF(AK6&lt;&gt;"",VLOOKUP(AK6,Zeithorizonte[],3,FALSE),"")</f>
        <v/>
      </c>
      <c r="AY6" s="114">
        <f t="array" ref="AY6">IF(D6&lt;&gt;"",MIN(IF(D6=$AA$5:$AA$34,Tabelle6[Index MTPD (Prozessabhängigkeit)1],99)),"")</f>
        <v>2</v>
      </c>
      <c r="AZ6" s="114">
        <f t="array" ref="AZ6">IF(D6&lt;&gt;"",MIN(IF(D6=$AE$5:$AE$34,Tabelle6[Index MTPD (Prozessabhängigkeit)2],99)),"")</f>
        <v>3</v>
      </c>
      <c r="BA6" s="114">
        <f t="array" ref="BA6">IF(D6&lt;&gt;"",MIN(IF(D6=$AI$5:$AI$34,Tabelle6[Index MTPD (Prozessabhängigkeit)3],99)),"")</f>
        <v>99</v>
      </c>
      <c r="BB6" s="114">
        <f t="array" ref="BB6">IF(D6&lt;&gt;"",IF(MIN(Tabelle6[[#This Row],[Min MTPD Prozessabhängigkeit 1]:[Min MTPD Prozessabhängigkeit 3]])=99,"",MIN(Tabelle6[[#This Row],[Min MTPD Prozessabhängigkeit 1]:[Min MTPD Prozessabhängigkeit 3]])),"")</f>
        <v>2</v>
      </c>
      <c r="BC6" s="114" t="str">
        <f>IF(D6&lt;&gt;"",VLOOKUP(Tabelle6[[#This Row],[Index RTO]],'Datenbank (nur für Befugte)'!$A$3:$C$13,3,FALSE),"")</f>
        <v>&lt;3 Tage</v>
      </c>
      <c r="BD6" s="115">
        <f>Tabelle6[[#This Row],[Index MTPD min]]</f>
        <v>2</v>
      </c>
      <c r="BE6" s="116">
        <f>COUNTIF(Deckblatt!$B$11:$B$20,"&lt;&gt;-")</f>
        <v>5</v>
      </c>
      <c r="BF6" s="116">
        <f t="shared" si="0"/>
        <v>5</v>
      </c>
      <c r="BG6" s="116">
        <f>IF(D6&lt;&gt;"",Tabelle6[[#This Row],[ANZAHL ZH]]-Tabelle6[[#This Row],[ANZAHL ZH BEF]],0)</f>
        <v>0</v>
      </c>
      <c r="BH6" s="116" t="b">
        <f>IF(Tabelle6[[#This Row],[DIFF]]&gt;0,TRUE,FALSE)</f>
        <v>0</v>
      </c>
      <c r="BI6" s="116" t="b">
        <f>IF(Tabelle6[[#This Row],[DIFF]]&lt;0,TRUE,FALSE)</f>
        <v>0</v>
      </c>
      <c r="BJ6" s="116" t="b">
        <f t="shared" si="1"/>
        <v>0</v>
      </c>
      <c r="BK6" s="116" t="b">
        <f>OR(Tabelle6[[#This Row],[Fehler WENIG]],Tabelle6[[#This Row],[FEHLER VIEL]],Tabelle6[[#This Row],[Fehler ABST]])</f>
        <v>0</v>
      </c>
    </row>
    <row r="7" spans="1:63" s="6" customFormat="1" ht="92.25" customHeight="1" x14ac:dyDescent="0.25">
      <c r="A7" s="71">
        <v>3</v>
      </c>
      <c r="B7" s="65"/>
      <c r="C7" s="78" t="s">
        <v>324</v>
      </c>
      <c r="D7" s="275" t="s">
        <v>334</v>
      </c>
      <c r="E7" s="78" t="s">
        <v>335</v>
      </c>
      <c r="F7" s="78" t="s">
        <v>327</v>
      </c>
      <c r="G7" s="78" t="s">
        <v>336</v>
      </c>
      <c r="H7" s="80" t="s">
        <v>337</v>
      </c>
      <c r="I7" s="315">
        <v>44484</v>
      </c>
      <c r="J7" s="316">
        <v>4</v>
      </c>
      <c r="K7" s="76">
        <v>4</v>
      </c>
      <c r="L7" s="76">
        <v>4</v>
      </c>
      <c r="M7" s="76">
        <v>4</v>
      </c>
      <c r="N7" s="76">
        <v>4</v>
      </c>
      <c r="O7" s="76"/>
      <c r="P7" s="67"/>
      <c r="Q7" s="67"/>
      <c r="R7" s="67"/>
      <c r="S7" s="67"/>
      <c r="T7" s="68" t="str">
        <f>IF(Tabelle6[[#This Row],[FEHLER?]]=TRUE,"Schadensbewertung fehlerhaft",Tabelle6[[#This Row],[MTPD SB]])</f>
        <v>24 Stunden</v>
      </c>
      <c r="U7" s="75" t="s">
        <v>368</v>
      </c>
      <c r="V7" s="76"/>
      <c r="W7" s="76" t="s">
        <v>375</v>
      </c>
      <c r="X7" s="76" t="s">
        <v>375</v>
      </c>
      <c r="Y7" s="76"/>
      <c r="Z7" s="77"/>
      <c r="AA7" s="218" t="s">
        <v>353</v>
      </c>
      <c r="AB7" s="75" t="s">
        <v>151</v>
      </c>
      <c r="AC7" s="75" t="s">
        <v>123</v>
      </c>
      <c r="AD7" s="284" t="s">
        <v>377</v>
      </c>
      <c r="AE7" s="281" t="s">
        <v>330</v>
      </c>
      <c r="AF7" s="326" t="s">
        <v>151</v>
      </c>
      <c r="AG7" s="326" t="s">
        <v>125</v>
      </c>
      <c r="AH7" s="329" t="s">
        <v>382</v>
      </c>
      <c r="AI7" s="281"/>
      <c r="AJ7" s="75"/>
      <c r="AK7" s="75"/>
      <c r="AL7" s="284"/>
      <c r="AM7" s="28" t="str">
        <f>IF(Tabelle6[[#This Row],[Min MTPD Prozessabhängigkeit Alle]]="","-",VLOOKUP(Tabelle6[[#This Row],[Min MTPD Prozessabhängigkeit Alle]],'Datenbank (nur für Befugte)'!$A$3:$B$13,2,FALSE))</f>
        <v>-</v>
      </c>
      <c r="AN7" s="14" t="str">
        <f>IF(Tabelle6[[#This Row],[FEHLER?]]=TRUE,"Schadensbewertung fehlerhaft",Tabelle6[[#This Row],[MTPD min]])</f>
        <v>24 Stunden</v>
      </c>
      <c r="AO7" s="14" t="str">
        <f>IF(Tabelle6[[#This Row],[FEHLER?]]=TRUE,"Schadensbewertung fehlerhaft",Tabelle6[[#This Row],[RTO]])</f>
        <v>&lt;24 Stunden</v>
      </c>
      <c r="AP7" s="29"/>
      <c r="AQ7" s="27"/>
      <c r="AR7" s="112">
        <f>MIN(Tabelle6[[#This Row],[Index MPTD SB]],Tabelle6[[#This Row],[Min MTPD Prozessabhängigkeit Alle]])</f>
        <v>1</v>
      </c>
      <c r="AS7" s="113" t="str">
        <f>IF(D7&lt;&gt;"",VLOOKUP(Tabelle6[[#This Row],[Index MTPD min]],'Datenbank (nur für Befugte)'!$A$3:$B$13,2,FALSE),"")</f>
        <v>24 Stunden</v>
      </c>
      <c r="AT7" s="113">
        <f>IF(COUNTIF(J7:S7,"&gt;="&amp;Deckblatt!$B$33)=0,'Datenbank (nur für Befugte)'!$A$3,(COUNTIF($J$3:$S$3,"&lt;&gt;-")+1)-COUNTIF(J7:S7,"&gt;="&amp;Deckblatt!$B$33))</f>
        <v>1</v>
      </c>
      <c r="AU7" s="113" t="str">
        <f>IF(D7&lt;&gt;"",VLOOKUP(Tabelle6[[#This Row],[Index MPTD SB]],'Datenbank (nur für Befugte)'!$A$3:$B$13,2,FALSE),"")</f>
        <v>24 Stunden</v>
      </c>
      <c r="AV7" s="114">
        <f t="array" ref="AV7">IF(AC7&lt;&gt;"",VLOOKUP(AC7,Zeithorizonte[],3,FALSE),"")</f>
        <v>1</v>
      </c>
      <c r="AW7" s="114">
        <f t="array" ref="AW7">IF(AG7&lt;&gt;"",VLOOKUP(AG7,Zeithorizonte[],3,FALSE),"")</f>
        <v>3</v>
      </c>
      <c r="AX7" s="114" t="str">
        <f t="array" ref="AX7">IF(AK7&lt;&gt;"",VLOOKUP(AK7,Zeithorizonte[],3,FALSE),"")</f>
        <v/>
      </c>
      <c r="AY7" s="114">
        <f t="array" ref="AY7">IF(D7&lt;&gt;"",MIN(IF(D7=$AA$5:$AA$34,Tabelle6[Index MTPD (Prozessabhängigkeit)1],99)),"")</f>
        <v>99</v>
      </c>
      <c r="AZ7" s="114">
        <f t="array" ref="AZ7">IF(D7&lt;&gt;"",MIN(IF(D7=$AE$5:$AE$34,Tabelle6[Index MTPD (Prozessabhängigkeit)2],99)),"")</f>
        <v>99</v>
      </c>
      <c r="BA7" s="114">
        <f t="array" ref="BA7">IF(D7&lt;&gt;"",MIN(IF(D7=$AI$5:$AI$34,Tabelle6[Index MTPD (Prozessabhängigkeit)3],99)),"")</f>
        <v>99</v>
      </c>
      <c r="BB7" s="114" t="str">
        <f t="array" ref="BB7">IF(D7&lt;&gt;"",IF(MIN(Tabelle6[[#This Row],[Min MTPD Prozessabhängigkeit 1]:[Min MTPD Prozessabhängigkeit 3]])=99,"",MIN(Tabelle6[[#This Row],[Min MTPD Prozessabhängigkeit 1]:[Min MTPD Prozessabhängigkeit 3]])),"")</f>
        <v/>
      </c>
      <c r="BC7" s="114" t="str">
        <f>IF(D7&lt;&gt;"",VLOOKUP(Tabelle6[[#This Row],[Index RTO]],'Datenbank (nur für Befugte)'!$A$3:$C$13,3,FALSE),"")</f>
        <v>&lt;24 Stunden</v>
      </c>
      <c r="BD7" s="115">
        <f>Tabelle6[[#This Row],[Index MTPD min]]</f>
        <v>1</v>
      </c>
      <c r="BE7" s="116">
        <f>COUNTIF(Deckblatt!$B$11:$B$20,"&lt;&gt;-")</f>
        <v>5</v>
      </c>
      <c r="BF7" s="116">
        <f t="shared" si="0"/>
        <v>5</v>
      </c>
      <c r="BG7" s="116">
        <f>IF(D7&lt;&gt;"",Tabelle6[[#This Row],[ANZAHL ZH]]-Tabelle6[[#This Row],[ANZAHL ZH BEF]],0)</f>
        <v>0</v>
      </c>
      <c r="BH7" s="116" t="b">
        <f>IF(Tabelle6[[#This Row],[DIFF]]&gt;0,TRUE,FALSE)</f>
        <v>0</v>
      </c>
      <c r="BI7" s="116" t="b">
        <f>IF(Tabelle6[[#This Row],[DIFF]]&lt;0,TRUE,FALSE)</f>
        <v>0</v>
      </c>
      <c r="BJ7" s="116" t="b">
        <f t="shared" si="1"/>
        <v>0</v>
      </c>
      <c r="BK7" s="116" t="b">
        <f>OR(Tabelle6[[#This Row],[Fehler WENIG]],Tabelle6[[#This Row],[FEHLER VIEL]],Tabelle6[[#This Row],[Fehler ABST]])</f>
        <v>0</v>
      </c>
    </row>
    <row r="8" spans="1:63" s="6" customFormat="1" ht="45" customHeight="1" x14ac:dyDescent="0.25">
      <c r="A8" s="71">
        <v>4</v>
      </c>
      <c r="B8" s="65"/>
      <c r="C8" s="78" t="s">
        <v>338</v>
      </c>
      <c r="D8" s="79" t="s">
        <v>339</v>
      </c>
      <c r="E8" s="78" t="s">
        <v>340</v>
      </c>
      <c r="F8" s="78" t="s">
        <v>341</v>
      </c>
      <c r="G8" s="78" t="s">
        <v>342</v>
      </c>
      <c r="H8" s="325" t="s">
        <v>343</v>
      </c>
      <c r="I8" s="315">
        <v>44489</v>
      </c>
      <c r="J8" s="316">
        <v>2</v>
      </c>
      <c r="K8" s="76">
        <v>3</v>
      </c>
      <c r="L8" s="76">
        <v>3</v>
      </c>
      <c r="M8" s="76">
        <v>4</v>
      </c>
      <c r="N8" s="76">
        <v>4</v>
      </c>
      <c r="O8" s="76"/>
      <c r="P8" s="67"/>
      <c r="Q8" s="67"/>
      <c r="R8" s="67"/>
      <c r="S8" s="67"/>
      <c r="T8" s="68" t="str">
        <f>IF(Tabelle6[[#This Row],[FEHLER?]]=TRUE,"Schadensbewertung fehlerhaft",Tabelle6[[#This Row],[MTPD SB]])</f>
        <v>3 Tage</v>
      </c>
      <c r="U8" s="75" t="s">
        <v>369</v>
      </c>
      <c r="V8" s="76"/>
      <c r="W8" s="76"/>
      <c r="X8" s="76"/>
      <c r="Y8" s="76" t="s">
        <v>375</v>
      </c>
      <c r="Z8" s="77"/>
      <c r="AA8" s="218" t="s">
        <v>330</v>
      </c>
      <c r="AB8" s="75" t="s">
        <v>151</v>
      </c>
      <c r="AC8" s="326" t="s">
        <v>124</v>
      </c>
      <c r="AD8" s="284" t="s">
        <v>378</v>
      </c>
      <c r="AE8" s="281"/>
      <c r="AF8" s="75"/>
      <c r="AG8" s="75"/>
      <c r="AH8" s="284"/>
      <c r="AI8" s="281"/>
      <c r="AJ8" s="75"/>
      <c r="AK8" s="75"/>
      <c r="AL8" s="284"/>
      <c r="AM8" s="28" t="str">
        <f>IF(Tabelle6[[#This Row],[Min MTPD Prozessabhängigkeit Alle]]="","-",VLOOKUP(Tabelle6[[#This Row],[Min MTPD Prozessabhängigkeit Alle]],'Datenbank (nur für Befugte)'!$A$3:$B$13,2,FALSE))</f>
        <v>3 Tage</v>
      </c>
      <c r="AN8" s="14" t="str">
        <f>IF(Tabelle6[[#This Row],[FEHLER?]]=TRUE,"Schadensbewertung fehlerhaft",Tabelle6[[#This Row],[MTPD min]])</f>
        <v>3 Tage</v>
      </c>
      <c r="AO8" s="14" t="str">
        <f>IF(Tabelle6[[#This Row],[FEHLER?]]=TRUE,"Schadensbewertung fehlerhaft",Tabelle6[[#This Row],[RTO]])</f>
        <v>&lt;3 Tage</v>
      </c>
      <c r="AP8" s="29"/>
      <c r="AQ8" s="27"/>
      <c r="AR8" s="112">
        <f>MIN(Tabelle6[[#This Row],[Index MPTD SB]],Tabelle6[[#This Row],[Min MTPD Prozessabhängigkeit Alle]])</f>
        <v>2</v>
      </c>
      <c r="AS8" s="113" t="str">
        <f>IF(D8&lt;&gt;"",VLOOKUP(Tabelle6[[#This Row],[Index MTPD min]],'Datenbank (nur für Befugte)'!$A$3:$B$13,2,FALSE),"")</f>
        <v>3 Tage</v>
      </c>
      <c r="AT8" s="113">
        <f>IF(COUNTIF(J8:S8,"&gt;="&amp;Deckblatt!$B$33)=0,'Datenbank (nur für Befugte)'!$A$3,(COUNTIF($J$3:$S$3,"&lt;&gt;-")+1)-COUNTIF(J8:S8,"&gt;="&amp;Deckblatt!$B$33))</f>
        <v>2</v>
      </c>
      <c r="AU8" s="113" t="str">
        <f>IF(D8&lt;&gt;"",VLOOKUP(Tabelle6[[#This Row],[Index MPTD SB]],'Datenbank (nur für Befugte)'!$A$3:$B$13,2,FALSE),"")</f>
        <v>3 Tage</v>
      </c>
      <c r="AV8" s="114">
        <f t="array" ref="AV8">IF(AC8&lt;&gt;"",VLOOKUP(AC8,Zeithorizonte[],3,FALSE),"")</f>
        <v>2</v>
      </c>
      <c r="AW8" s="114" t="str">
        <f t="array" ref="AW8">IF(AG8&lt;&gt;"",VLOOKUP(AG8,Zeithorizonte[],3,FALSE),"")</f>
        <v/>
      </c>
      <c r="AX8" s="114" t="str">
        <f t="array" ref="AX8">IF(AK8&lt;&gt;"",VLOOKUP(AK8,Zeithorizonte[],3,FALSE),"")</f>
        <v/>
      </c>
      <c r="AY8" s="114">
        <f t="array" ref="AY8">IF(D8&lt;&gt;"",MIN(IF(D8=$AA$5:$AA$34,Tabelle6[Index MTPD (Prozessabhängigkeit)1],99)),"")</f>
        <v>2</v>
      </c>
      <c r="AZ8" s="114">
        <f t="array" ref="AZ8">IF(D8&lt;&gt;"",MIN(IF(D8=$AE$5:$AE$34,Tabelle6[Index MTPD (Prozessabhängigkeit)2],99)),"")</f>
        <v>99</v>
      </c>
      <c r="BA8" s="114">
        <f t="array" ref="BA8">IF(D8&lt;&gt;"",MIN(IF(D8=$AI$5:$AI$34,Tabelle6[Index MTPD (Prozessabhängigkeit)3],99)),"")</f>
        <v>99</v>
      </c>
      <c r="BB8" s="114">
        <f t="array" ref="BB8">IF(D8&lt;&gt;"",IF(MIN(Tabelle6[[#This Row],[Min MTPD Prozessabhängigkeit 1]:[Min MTPD Prozessabhängigkeit 3]])=99,"",MIN(Tabelle6[[#This Row],[Min MTPD Prozessabhängigkeit 1]:[Min MTPD Prozessabhängigkeit 3]])),"")</f>
        <v>2</v>
      </c>
      <c r="BC8" s="114" t="str">
        <f>IF(D8&lt;&gt;"",VLOOKUP(Tabelle6[[#This Row],[Index RTO]],'Datenbank (nur für Befugte)'!$A$3:$C$13,3,FALSE),"")</f>
        <v>&lt;3 Tage</v>
      </c>
      <c r="BD8" s="115">
        <f>Tabelle6[[#This Row],[Index MTPD min]]</f>
        <v>2</v>
      </c>
      <c r="BE8" s="116">
        <f>COUNTIF(Deckblatt!$B$11:$B$20,"&lt;&gt;-")</f>
        <v>5</v>
      </c>
      <c r="BF8" s="116">
        <f t="shared" si="0"/>
        <v>5</v>
      </c>
      <c r="BG8" s="116">
        <f>IF(D8&lt;&gt;"",Tabelle6[[#This Row],[ANZAHL ZH]]-Tabelle6[[#This Row],[ANZAHL ZH BEF]],0)</f>
        <v>0</v>
      </c>
      <c r="BH8" s="116" t="b">
        <f>IF(Tabelle6[[#This Row],[DIFF]]&gt;0,TRUE,FALSE)</f>
        <v>0</v>
      </c>
      <c r="BI8" s="116" t="b">
        <f>IF(Tabelle6[[#This Row],[DIFF]]&lt;0,TRUE,FALSE)</f>
        <v>0</v>
      </c>
      <c r="BJ8" s="116" t="b">
        <f t="shared" si="1"/>
        <v>0</v>
      </c>
      <c r="BK8" s="116" t="b">
        <f>OR(Tabelle6[[#This Row],[Fehler WENIG]],Tabelle6[[#This Row],[FEHLER VIEL]],Tabelle6[[#This Row],[Fehler ABST]])</f>
        <v>0</v>
      </c>
    </row>
    <row r="9" spans="1:63" s="6" customFormat="1" ht="108.75" customHeight="1" x14ac:dyDescent="0.25">
      <c r="A9" s="71">
        <v>5</v>
      </c>
      <c r="B9" s="65"/>
      <c r="C9" s="78" t="s">
        <v>338</v>
      </c>
      <c r="D9" s="324" t="s">
        <v>344</v>
      </c>
      <c r="E9" s="78"/>
      <c r="F9" s="78" t="s">
        <v>341</v>
      </c>
      <c r="G9" s="78" t="s">
        <v>345</v>
      </c>
      <c r="H9" s="325" t="s">
        <v>346</v>
      </c>
      <c r="I9" s="315">
        <v>44498</v>
      </c>
      <c r="J9" s="316">
        <v>3</v>
      </c>
      <c r="K9" s="76">
        <v>4</v>
      </c>
      <c r="L9" s="76">
        <v>4</v>
      </c>
      <c r="M9" s="76">
        <v>4</v>
      </c>
      <c r="N9" s="76">
        <v>4</v>
      </c>
      <c r="O9" s="76"/>
      <c r="P9" s="67"/>
      <c r="Q9" s="67"/>
      <c r="R9" s="67"/>
      <c r="S9" s="67"/>
      <c r="T9" s="68" t="str">
        <f>IF(Tabelle6[[#This Row],[FEHLER?]]=TRUE,"Schadensbewertung fehlerhaft",Tabelle6[[#This Row],[MTPD SB]])</f>
        <v>24 Stunden</v>
      </c>
      <c r="U9" s="75" t="s">
        <v>370</v>
      </c>
      <c r="V9" s="76"/>
      <c r="W9" s="76"/>
      <c r="X9" s="76"/>
      <c r="Y9" s="76" t="s">
        <v>375</v>
      </c>
      <c r="Z9" s="77"/>
      <c r="AA9" s="218" t="s">
        <v>339</v>
      </c>
      <c r="AB9" s="75" t="s">
        <v>32</v>
      </c>
      <c r="AC9" s="75" t="s">
        <v>124</v>
      </c>
      <c r="AD9" s="284" t="s">
        <v>379</v>
      </c>
      <c r="AE9" s="281" t="s">
        <v>347</v>
      </c>
      <c r="AF9" s="75" t="s">
        <v>33</v>
      </c>
      <c r="AG9" s="75" t="s">
        <v>126</v>
      </c>
      <c r="AH9" s="330" t="s">
        <v>381</v>
      </c>
      <c r="AI9" s="281" t="s">
        <v>362</v>
      </c>
      <c r="AJ9" s="75" t="s">
        <v>151</v>
      </c>
      <c r="AK9" s="75" t="s">
        <v>124</v>
      </c>
      <c r="AL9" s="284" t="s">
        <v>383</v>
      </c>
      <c r="AM9" s="28" t="str">
        <f>IF(Tabelle6[[#This Row],[Min MTPD Prozessabhängigkeit Alle]]="","-",VLOOKUP(Tabelle6[[#This Row],[Min MTPD Prozessabhängigkeit Alle]],'Datenbank (nur für Befugte)'!$A$3:$B$13,2,FALSE))</f>
        <v>7 Tage</v>
      </c>
      <c r="AN9" s="14" t="str">
        <f>IF(Tabelle6[[#This Row],[FEHLER?]]=TRUE,"Schadensbewertung fehlerhaft",Tabelle6[[#This Row],[MTPD min]])</f>
        <v>24 Stunden</v>
      </c>
      <c r="AO9" s="14" t="str">
        <f>IF(Tabelle6[[#This Row],[FEHLER?]]=TRUE,"Schadensbewertung fehlerhaft",Tabelle6[[#This Row],[RTO]])</f>
        <v>&lt;24 Stunden</v>
      </c>
      <c r="AP9" s="29"/>
      <c r="AQ9" s="27"/>
      <c r="AR9" s="112">
        <f>MIN(Tabelle6[[#This Row],[Index MPTD SB]],Tabelle6[[#This Row],[Min MTPD Prozessabhängigkeit Alle]])</f>
        <v>1</v>
      </c>
      <c r="AS9" s="113" t="str">
        <f>IF(D9&lt;&gt;"",VLOOKUP(Tabelle6[[#This Row],[Index MTPD min]],'Datenbank (nur für Befugte)'!$A$3:$B$13,2,FALSE),"")</f>
        <v>24 Stunden</v>
      </c>
      <c r="AT9" s="113">
        <f>IF(COUNTIF(J9:S9,"&gt;="&amp;Deckblatt!$B$33)=0,'Datenbank (nur für Befugte)'!$A$3,(COUNTIF($J$3:$S$3,"&lt;&gt;-")+1)-COUNTIF(J9:S9,"&gt;="&amp;Deckblatt!$B$33))</f>
        <v>1</v>
      </c>
      <c r="AU9" s="113" t="str">
        <f>IF(D9&lt;&gt;"",VLOOKUP(Tabelle6[[#This Row],[Index MPTD SB]],'Datenbank (nur für Befugte)'!$A$3:$B$13,2,FALSE),"")</f>
        <v>24 Stunden</v>
      </c>
      <c r="AV9" s="114">
        <f t="array" ref="AV9">IF(AC9&lt;&gt;"",VLOOKUP(AC9,Zeithorizonte[],3,FALSE),"")</f>
        <v>2</v>
      </c>
      <c r="AW9" s="114">
        <f t="array" ref="AW9">IF(AG9&lt;&gt;"",VLOOKUP(AG9,Zeithorizonte[],3,FALSE),"")</f>
        <v>4</v>
      </c>
      <c r="AX9" s="114">
        <f t="array" ref="AX9">IF(AK9&lt;&gt;"",VLOOKUP(AK9,Zeithorizonte[],3,FALSE),"")</f>
        <v>2</v>
      </c>
      <c r="AY9" s="114">
        <f t="array" ref="AY9">IF(D9&lt;&gt;"",MIN(IF(D9=$AA$5:$AA$34,Tabelle6[Index MTPD (Prozessabhängigkeit)1],99)),"")</f>
        <v>3</v>
      </c>
      <c r="AZ9" s="114">
        <f t="array" ref="AZ9">IF(D9&lt;&gt;"",MIN(IF(D9=$AE$5:$AE$34,Tabelle6[Index MTPD (Prozessabhängigkeit)2],99)),"")</f>
        <v>99</v>
      </c>
      <c r="BA9" s="114">
        <f t="array" ref="BA9">IF(D9&lt;&gt;"",MIN(IF(D9=$AI$5:$AI$34,Tabelle6[Index MTPD (Prozessabhängigkeit)3],99)),"")</f>
        <v>99</v>
      </c>
      <c r="BB9" s="114">
        <f t="array" ref="BB9">IF(D9&lt;&gt;"",IF(MIN(Tabelle6[[#This Row],[Min MTPD Prozessabhängigkeit 1]:[Min MTPD Prozessabhängigkeit 3]])=99,"",MIN(Tabelle6[[#This Row],[Min MTPD Prozessabhängigkeit 1]:[Min MTPD Prozessabhängigkeit 3]])),"")</f>
        <v>3</v>
      </c>
      <c r="BC9" s="114" t="str">
        <f>IF(D9&lt;&gt;"",VLOOKUP(Tabelle6[[#This Row],[Index RTO]],'Datenbank (nur für Befugte)'!$A$3:$C$13,3,FALSE),"")</f>
        <v>&lt;24 Stunden</v>
      </c>
      <c r="BD9" s="115">
        <f>Tabelle6[[#This Row],[Index MTPD min]]</f>
        <v>1</v>
      </c>
      <c r="BE9" s="116">
        <f>COUNTIF(Deckblatt!$B$11:$B$20,"&lt;&gt;-")</f>
        <v>5</v>
      </c>
      <c r="BF9" s="116">
        <f t="shared" si="0"/>
        <v>5</v>
      </c>
      <c r="BG9" s="116">
        <f>IF(D9&lt;&gt;"",Tabelle6[[#This Row],[ANZAHL ZH]]-Tabelle6[[#This Row],[ANZAHL ZH BEF]],0)</f>
        <v>0</v>
      </c>
      <c r="BH9" s="116" t="b">
        <f>IF(Tabelle6[[#This Row],[DIFF]]&gt;0,TRUE,FALSE)</f>
        <v>0</v>
      </c>
      <c r="BI9" s="116" t="b">
        <f>IF(Tabelle6[[#This Row],[DIFF]]&lt;0,TRUE,FALSE)</f>
        <v>0</v>
      </c>
      <c r="BJ9" s="116" t="b">
        <f t="shared" si="1"/>
        <v>0</v>
      </c>
      <c r="BK9" s="116" t="b">
        <f>OR(Tabelle6[[#This Row],[Fehler WENIG]],Tabelle6[[#This Row],[FEHLER VIEL]],Tabelle6[[#This Row],[Fehler ABST]])</f>
        <v>0</v>
      </c>
    </row>
    <row r="10" spans="1:63" s="6" customFormat="1" ht="42.75" customHeight="1" x14ac:dyDescent="0.25">
      <c r="A10" s="71">
        <v>6</v>
      </c>
      <c r="B10" s="65"/>
      <c r="C10" s="78" t="s">
        <v>338</v>
      </c>
      <c r="D10" s="79" t="s">
        <v>347</v>
      </c>
      <c r="E10" s="78" t="s">
        <v>348</v>
      </c>
      <c r="F10" s="78" t="s">
        <v>349</v>
      </c>
      <c r="G10" s="78" t="s">
        <v>350</v>
      </c>
      <c r="H10" s="80" t="s">
        <v>351</v>
      </c>
      <c r="I10" s="315">
        <v>44503</v>
      </c>
      <c r="J10" s="316">
        <v>2</v>
      </c>
      <c r="K10" s="76">
        <v>2</v>
      </c>
      <c r="L10" s="76">
        <v>4</v>
      </c>
      <c r="M10" s="76">
        <v>4</v>
      </c>
      <c r="N10" s="76">
        <v>4</v>
      </c>
      <c r="O10" s="76"/>
      <c r="P10" s="67"/>
      <c r="Q10" s="67"/>
      <c r="R10" s="67"/>
      <c r="S10" s="67"/>
      <c r="T10" s="68" t="str">
        <f>IF(Tabelle6[[#This Row],[FEHLER?]]=TRUE,"Schadensbewertung fehlerhaft",Tabelle6[[#This Row],[MTPD SB]])</f>
        <v>7 Tage</v>
      </c>
      <c r="U10" s="75" t="s">
        <v>371</v>
      </c>
      <c r="V10" s="76"/>
      <c r="W10" s="76" t="s">
        <v>375</v>
      </c>
      <c r="X10" s="76"/>
      <c r="Y10" s="76"/>
      <c r="Z10" s="77"/>
      <c r="AA10" s="218" t="s">
        <v>344</v>
      </c>
      <c r="AB10" s="75" t="s">
        <v>32</v>
      </c>
      <c r="AC10" s="326" t="s">
        <v>125</v>
      </c>
      <c r="AD10" s="284" t="s">
        <v>380</v>
      </c>
      <c r="AE10" s="281"/>
      <c r="AF10" s="75"/>
      <c r="AG10" s="75"/>
      <c r="AH10" s="284"/>
      <c r="AI10" s="281"/>
      <c r="AJ10" s="75"/>
      <c r="AK10" s="75"/>
      <c r="AL10" s="284"/>
      <c r="AM10" s="28" t="str">
        <f>IF(Tabelle6[[#This Row],[Min MTPD Prozessabhängigkeit Alle]]="","-",VLOOKUP(Tabelle6[[#This Row],[Min MTPD Prozessabhängigkeit Alle]],'Datenbank (nur für Befugte)'!$A$3:$B$13,2,FALSE))</f>
        <v>14 Tage</v>
      </c>
      <c r="AN10" s="14" t="str">
        <f>IF(Tabelle6[[#This Row],[FEHLER?]]=TRUE,"Schadensbewertung fehlerhaft",Tabelle6[[#This Row],[MTPD min]])</f>
        <v>7 Tage</v>
      </c>
      <c r="AO10" s="14" t="str">
        <f>IF(Tabelle6[[#This Row],[FEHLER?]]=TRUE,"Schadensbewertung fehlerhaft",Tabelle6[[#This Row],[RTO]])</f>
        <v>&lt;7 Tage</v>
      </c>
      <c r="AP10" s="29"/>
      <c r="AQ10" s="27"/>
      <c r="AR10" s="112">
        <f>MIN(Tabelle6[[#This Row],[Index MPTD SB]],Tabelle6[[#This Row],[Min MTPD Prozessabhängigkeit Alle]])</f>
        <v>3</v>
      </c>
      <c r="AS10" s="113" t="str">
        <f>IF(D10&lt;&gt;"",VLOOKUP(Tabelle6[[#This Row],[Index MTPD min]],'Datenbank (nur für Befugte)'!$A$3:$B$13,2,FALSE),"")</f>
        <v>7 Tage</v>
      </c>
      <c r="AT10" s="113">
        <f>IF(COUNTIF(J10:S10,"&gt;="&amp;Deckblatt!$B$33)=0,'Datenbank (nur für Befugte)'!$A$3,(COUNTIF($J$3:$S$3,"&lt;&gt;-")+1)-COUNTIF(J10:S10,"&gt;="&amp;Deckblatt!$B$33))</f>
        <v>3</v>
      </c>
      <c r="AU10" s="113" t="str">
        <f>IF(D10&lt;&gt;"",VLOOKUP(Tabelle6[[#This Row],[Index MPTD SB]],'Datenbank (nur für Befugte)'!$A$3:$B$13,2,FALSE),"")</f>
        <v>7 Tage</v>
      </c>
      <c r="AV10" s="114">
        <f t="array" ref="AV10">IF(AC10&lt;&gt;"",VLOOKUP(AC10,Zeithorizonte[],3,FALSE),"")</f>
        <v>3</v>
      </c>
      <c r="AW10" s="114" t="str">
        <f t="array" ref="AW10">IF(AG10&lt;&gt;"",VLOOKUP(AG10,Zeithorizonte[],3,FALSE),"")</f>
        <v/>
      </c>
      <c r="AX10" s="114" t="str">
        <f t="array" ref="AX10">IF(AK10&lt;&gt;"",VLOOKUP(AK10,Zeithorizonte[],3,FALSE),"")</f>
        <v/>
      </c>
      <c r="AY10" s="114">
        <f t="array" ref="AY10">IF(D10&lt;&gt;"",MIN(IF(D10=$AA$5:$AA$34,Tabelle6[Index MTPD (Prozessabhängigkeit)1],99)),"")</f>
        <v>99</v>
      </c>
      <c r="AZ10" s="114">
        <f t="array" ref="AZ10">IF(D10&lt;&gt;"",MIN(IF(D10=$AE$5:$AE$34,Tabelle6[Index MTPD (Prozessabhängigkeit)2],99)),"")</f>
        <v>4</v>
      </c>
      <c r="BA10" s="114">
        <f t="array" ref="BA10">IF(D10&lt;&gt;"",MIN(IF(D10=$AI$5:$AI$34,Tabelle6[Index MTPD (Prozessabhängigkeit)3],99)),"")</f>
        <v>99</v>
      </c>
      <c r="BB10" s="114">
        <f t="array" ref="BB10">IF(D10&lt;&gt;"",IF(MIN(Tabelle6[[#This Row],[Min MTPD Prozessabhängigkeit 1]:[Min MTPD Prozessabhängigkeit 3]])=99,"",MIN(Tabelle6[[#This Row],[Min MTPD Prozessabhängigkeit 1]:[Min MTPD Prozessabhängigkeit 3]])),"")</f>
        <v>4</v>
      </c>
      <c r="BC10" s="114" t="str">
        <f>IF(D10&lt;&gt;"",VLOOKUP(Tabelle6[[#This Row],[Index RTO]],'Datenbank (nur für Befugte)'!$A$3:$C$13,3,FALSE),"")</f>
        <v>&lt;7 Tage</v>
      </c>
      <c r="BD10" s="115">
        <f>Tabelle6[[#This Row],[Index MTPD min]]</f>
        <v>3</v>
      </c>
      <c r="BE10" s="116">
        <f>COUNTIF(Deckblatt!$B$11:$B$20,"&lt;&gt;-")</f>
        <v>5</v>
      </c>
      <c r="BF10" s="116">
        <f t="shared" si="0"/>
        <v>5</v>
      </c>
      <c r="BG10" s="116">
        <f>IF(D10&lt;&gt;"",Tabelle6[[#This Row],[ANZAHL ZH]]-Tabelle6[[#This Row],[ANZAHL ZH BEF]],0)</f>
        <v>0</v>
      </c>
      <c r="BH10" s="116" t="b">
        <f>IF(Tabelle6[[#This Row],[DIFF]]&gt;0,TRUE,FALSE)</f>
        <v>0</v>
      </c>
      <c r="BI10" s="116" t="b">
        <f>IF(Tabelle6[[#This Row],[DIFF]]&lt;0,TRUE,FALSE)</f>
        <v>0</v>
      </c>
      <c r="BJ10" s="116" t="b">
        <f t="shared" si="1"/>
        <v>0</v>
      </c>
      <c r="BK10" s="116" t="b">
        <f>OR(Tabelle6[[#This Row],[Fehler WENIG]],Tabelle6[[#This Row],[FEHLER VIEL]],Tabelle6[[#This Row],[Fehler ABST]])</f>
        <v>0</v>
      </c>
    </row>
    <row r="11" spans="1:63" s="6" customFormat="1" ht="63.75" customHeight="1" x14ac:dyDescent="0.25">
      <c r="A11" s="71">
        <v>7</v>
      </c>
      <c r="B11" s="65"/>
      <c r="C11" s="78" t="s">
        <v>352</v>
      </c>
      <c r="D11" s="79" t="s">
        <v>353</v>
      </c>
      <c r="E11" s="78" t="s">
        <v>354</v>
      </c>
      <c r="F11" s="78" t="s">
        <v>327</v>
      </c>
      <c r="G11" s="78" t="s">
        <v>355</v>
      </c>
      <c r="H11" s="80" t="s">
        <v>356</v>
      </c>
      <c r="I11" s="315">
        <v>44498</v>
      </c>
      <c r="J11" s="316">
        <v>2</v>
      </c>
      <c r="K11" s="76">
        <v>3</v>
      </c>
      <c r="L11" s="76">
        <v>3</v>
      </c>
      <c r="M11" s="76">
        <v>3</v>
      </c>
      <c r="N11" s="76">
        <v>3</v>
      </c>
      <c r="O11" s="76"/>
      <c r="P11" s="67"/>
      <c r="Q11" s="67"/>
      <c r="R11" s="67"/>
      <c r="S11" s="67"/>
      <c r="T11" s="68" t="str">
        <f>IF(Tabelle6[[#This Row],[FEHLER?]]=TRUE,"Schadensbewertung fehlerhaft",Tabelle6[[#This Row],[MTPD SB]])</f>
        <v>3 Tage</v>
      </c>
      <c r="U11" s="326" t="s">
        <v>372</v>
      </c>
      <c r="V11" s="76"/>
      <c r="W11" s="76"/>
      <c r="X11" s="76" t="s">
        <v>375</v>
      </c>
      <c r="Y11" s="76"/>
      <c r="Z11" s="77"/>
      <c r="AA11" s="218"/>
      <c r="AB11" s="75"/>
      <c r="AC11" s="75"/>
      <c r="AD11" s="284"/>
      <c r="AE11" s="281"/>
      <c r="AF11" s="75"/>
      <c r="AG11" s="75"/>
      <c r="AH11" s="284"/>
      <c r="AI11" s="281"/>
      <c r="AJ11" s="75"/>
      <c r="AK11" s="75"/>
      <c r="AL11" s="284"/>
      <c r="AM11" s="28" t="str">
        <f>IF(Tabelle6[[#This Row],[Min MTPD Prozessabhängigkeit Alle]]="","-",VLOOKUP(Tabelle6[[#This Row],[Min MTPD Prozessabhängigkeit Alle]],'Datenbank (nur für Befugte)'!$A$3:$B$13,2,FALSE))</f>
        <v>24 Stunden</v>
      </c>
      <c r="AN11" s="14" t="str">
        <f>IF(Tabelle6[[#This Row],[FEHLER?]]=TRUE,"Schadensbewertung fehlerhaft",Tabelle6[[#This Row],[MTPD min]])</f>
        <v>24 Stunden</v>
      </c>
      <c r="AO11" s="14" t="str">
        <f>IF(Tabelle6[[#This Row],[FEHLER?]]=TRUE,"Schadensbewertung fehlerhaft",Tabelle6[[#This Row],[RTO]])</f>
        <v>&lt;24 Stunden</v>
      </c>
      <c r="AP11" s="29"/>
      <c r="AQ11" s="27"/>
      <c r="AR11" s="112">
        <f>MIN(Tabelle6[[#This Row],[Index MPTD SB]],Tabelle6[[#This Row],[Min MTPD Prozessabhängigkeit Alle]])</f>
        <v>1</v>
      </c>
      <c r="AS11" s="113" t="str">
        <f>IF(D11&lt;&gt;"",VLOOKUP(Tabelle6[[#This Row],[Index MTPD min]],'Datenbank (nur für Befugte)'!$A$3:$B$13,2,FALSE),"")</f>
        <v>24 Stunden</v>
      </c>
      <c r="AT11" s="113">
        <f>IF(COUNTIF(J11:S11,"&gt;="&amp;Deckblatt!$B$33)=0,'Datenbank (nur für Befugte)'!$A$3,(COUNTIF($J$3:$S$3,"&lt;&gt;-")+1)-COUNTIF(J11:S11,"&gt;="&amp;Deckblatt!$B$33))</f>
        <v>2</v>
      </c>
      <c r="AU11" s="113" t="str">
        <f>IF(D11&lt;&gt;"",VLOOKUP(Tabelle6[[#This Row],[Index MPTD SB]],'Datenbank (nur für Befugte)'!$A$3:$B$13,2,FALSE),"")</f>
        <v>3 Tage</v>
      </c>
      <c r="AV11" s="114" t="str">
        <f t="array" ref="AV11">IF(AC11&lt;&gt;"",VLOOKUP(AC11,Zeithorizonte[],3,FALSE),"")</f>
        <v/>
      </c>
      <c r="AW11" s="114" t="str">
        <f t="array" ref="AW11">IF(AG11&lt;&gt;"",VLOOKUP(AG11,Zeithorizonte[],3,FALSE),"")</f>
        <v/>
      </c>
      <c r="AX11" s="114" t="str">
        <f t="array" ref="AX11">IF(AK11&lt;&gt;"",VLOOKUP(AK11,Zeithorizonte[],3,FALSE),"")</f>
        <v/>
      </c>
      <c r="AY11" s="114">
        <f t="array" ref="AY11">IF(D11&lt;&gt;"",MIN(IF(D11=$AA$5:$AA$34,Tabelle6[Index MTPD (Prozessabhängigkeit)1],99)),"")</f>
        <v>1</v>
      </c>
      <c r="AZ11" s="114">
        <f t="array" ref="AZ11">IF(D11&lt;&gt;"",MIN(IF(D11=$AE$5:$AE$34,Tabelle6[Index MTPD (Prozessabhängigkeit)2],99)),"")</f>
        <v>99</v>
      </c>
      <c r="BA11" s="114">
        <f t="array" ref="BA11">IF(D11&lt;&gt;"",MIN(IF(D11=$AI$5:$AI$34,Tabelle6[Index MTPD (Prozessabhängigkeit)3],99)),"")</f>
        <v>99</v>
      </c>
      <c r="BB11" s="114">
        <f t="array" ref="BB11">IF(D11&lt;&gt;"",IF(MIN(Tabelle6[[#This Row],[Min MTPD Prozessabhängigkeit 1]:[Min MTPD Prozessabhängigkeit 3]])=99,"",MIN(Tabelle6[[#This Row],[Min MTPD Prozessabhängigkeit 1]:[Min MTPD Prozessabhängigkeit 3]])),"")</f>
        <v>1</v>
      </c>
      <c r="BC11" s="114" t="str">
        <f>IF(D11&lt;&gt;"",VLOOKUP(Tabelle6[[#This Row],[Index RTO]],'Datenbank (nur für Befugte)'!$A$3:$C$13,3,FALSE),"")</f>
        <v>&lt;24 Stunden</v>
      </c>
      <c r="BD11" s="115">
        <f>Tabelle6[[#This Row],[Index MTPD min]]</f>
        <v>1</v>
      </c>
      <c r="BE11" s="116">
        <f>COUNTIF(Deckblatt!$B$11:$B$20,"&lt;&gt;-")</f>
        <v>5</v>
      </c>
      <c r="BF11" s="116">
        <f t="shared" si="0"/>
        <v>5</v>
      </c>
      <c r="BG11" s="116">
        <f>IF(D11&lt;&gt;"",Tabelle6[[#This Row],[ANZAHL ZH]]-Tabelle6[[#This Row],[ANZAHL ZH BEF]],0)</f>
        <v>0</v>
      </c>
      <c r="BH11" s="116" t="b">
        <f>IF(Tabelle6[[#This Row],[DIFF]]&gt;0,TRUE,FALSE)</f>
        <v>0</v>
      </c>
      <c r="BI11" s="116" t="b">
        <f>IF(Tabelle6[[#This Row],[DIFF]]&lt;0,TRUE,FALSE)</f>
        <v>0</v>
      </c>
      <c r="BJ11" s="116" t="b">
        <f t="shared" si="1"/>
        <v>0</v>
      </c>
      <c r="BK11" s="116" t="b">
        <f>OR(Tabelle6[[#This Row],[Fehler WENIG]],Tabelle6[[#This Row],[FEHLER VIEL]],Tabelle6[[#This Row],[Fehler ABST]])</f>
        <v>0</v>
      </c>
    </row>
    <row r="12" spans="1:63" s="6" customFormat="1" ht="50.25" customHeight="1" x14ac:dyDescent="0.25">
      <c r="A12" s="71">
        <v>8</v>
      </c>
      <c r="B12" s="65"/>
      <c r="C12" s="78" t="s">
        <v>352</v>
      </c>
      <c r="D12" s="79" t="s">
        <v>357</v>
      </c>
      <c r="E12" s="78" t="s">
        <v>358</v>
      </c>
      <c r="F12" s="78" t="s">
        <v>359</v>
      </c>
      <c r="G12" s="78" t="s">
        <v>360</v>
      </c>
      <c r="H12" s="80" t="s">
        <v>361</v>
      </c>
      <c r="I12" s="315">
        <v>44503</v>
      </c>
      <c r="J12" s="316">
        <v>1</v>
      </c>
      <c r="K12" s="76">
        <v>1</v>
      </c>
      <c r="L12" s="76">
        <v>1</v>
      </c>
      <c r="M12" s="76">
        <v>1</v>
      </c>
      <c r="N12" s="76">
        <v>1</v>
      </c>
      <c r="O12" s="76"/>
      <c r="P12" s="67"/>
      <c r="Q12" s="67"/>
      <c r="R12" s="67"/>
      <c r="S12" s="67"/>
      <c r="T12" s="68" t="str">
        <f>IF(Tabelle6[[#This Row],[FEHLER?]]=TRUE,"Schadensbewertung fehlerhaft",Tabelle6[[#This Row],[MTPD SB]])</f>
        <v>keine MTPD</v>
      </c>
      <c r="U12" s="75" t="s">
        <v>373</v>
      </c>
      <c r="V12" s="76"/>
      <c r="W12" s="76"/>
      <c r="X12" s="76"/>
      <c r="Y12" s="76"/>
      <c r="Z12" s="77"/>
      <c r="AA12" s="218"/>
      <c r="AB12" s="75"/>
      <c r="AC12" s="75"/>
      <c r="AD12" s="284"/>
      <c r="AE12" s="281"/>
      <c r="AF12" s="75"/>
      <c r="AG12" s="75"/>
      <c r="AH12" s="284"/>
      <c r="AI12" s="281"/>
      <c r="AJ12" s="75"/>
      <c r="AK12" s="75"/>
      <c r="AL12" s="284"/>
      <c r="AM12" s="28" t="str">
        <f>IF(Tabelle6[[#This Row],[Min MTPD Prozessabhängigkeit Alle]]="","-",VLOOKUP(Tabelle6[[#This Row],[Min MTPD Prozessabhängigkeit Alle]],'Datenbank (nur für Befugte)'!$A$3:$B$13,2,FALSE))</f>
        <v>-</v>
      </c>
      <c r="AN12" s="14" t="str">
        <f>IF(Tabelle6[[#This Row],[FEHLER?]]=TRUE,"Schadensbewertung fehlerhaft",Tabelle6[[#This Row],[MTPD min]])</f>
        <v>keine MTPD</v>
      </c>
      <c r="AO12" s="14" t="str">
        <f>IF(Tabelle6[[#This Row],[FEHLER?]]=TRUE,"Schadensbewertung fehlerhaft",Tabelle6[[#This Row],[RTO]])</f>
        <v>keine RTO</v>
      </c>
      <c r="AP12" s="29"/>
      <c r="AQ12" s="27"/>
      <c r="AR12" s="112">
        <f>MIN(Tabelle6[[#This Row],[Index MPTD SB]],Tabelle6[[#This Row],[Min MTPD Prozessabhängigkeit Alle]])</f>
        <v>11</v>
      </c>
      <c r="AS12" s="113" t="str">
        <f>IF(D12&lt;&gt;"",VLOOKUP(Tabelle6[[#This Row],[Index MTPD min]],'Datenbank (nur für Befugte)'!$A$3:$B$13,2,FALSE),"")</f>
        <v>keine MTPD</v>
      </c>
      <c r="AT12" s="113">
        <f>IF(COUNTIF(J12:S12,"&gt;="&amp;Deckblatt!$B$33)=0,'Datenbank (nur für Befugte)'!$A$3,(COUNTIF($J$3:$S$3,"&lt;&gt;-")+1)-COUNTIF(J12:S12,"&gt;="&amp;Deckblatt!$B$33))</f>
        <v>11</v>
      </c>
      <c r="AU12" s="113" t="str">
        <f>IF(D12&lt;&gt;"",VLOOKUP(Tabelle6[[#This Row],[Index MPTD SB]],'Datenbank (nur für Befugte)'!$A$3:$B$13,2,FALSE),"")</f>
        <v>keine MTPD</v>
      </c>
      <c r="AV12" s="114" t="str">
        <f t="array" ref="AV12">IF(AC12&lt;&gt;"",VLOOKUP(AC12,Zeithorizonte[],3,FALSE),"")</f>
        <v/>
      </c>
      <c r="AW12" s="114" t="str">
        <f t="array" ref="AW12">IF(AG12&lt;&gt;"",VLOOKUP(AG12,Zeithorizonte[],3,FALSE),"")</f>
        <v/>
      </c>
      <c r="AX12" s="114" t="str">
        <f t="array" ref="AX12">IF(AK12&lt;&gt;"",VLOOKUP(AK12,Zeithorizonte[],3,FALSE),"")</f>
        <v/>
      </c>
      <c r="AY12" s="114">
        <f t="array" ref="AY12">IF(D12&lt;&gt;"",MIN(IF(D12=$AA$5:$AA$34,Tabelle6[Index MTPD (Prozessabhängigkeit)1],99)),"")</f>
        <v>99</v>
      </c>
      <c r="AZ12" s="114">
        <f t="array" ref="AZ12">IF(D12&lt;&gt;"",MIN(IF(D12=$AE$5:$AE$34,Tabelle6[Index MTPD (Prozessabhängigkeit)2],99)),"")</f>
        <v>99</v>
      </c>
      <c r="BA12" s="114">
        <f t="array" ref="BA12">IF(D12&lt;&gt;"",MIN(IF(D12=$AI$5:$AI$34,Tabelle6[Index MTPD (Prozessabhängigkeit)3],99)),"")</f>
        <v>99</v>
      </c>
      <c r="BB12" s="114" t="str">
        <f t="array" ref="BB12">IF(D12&lt;&gt;"",IF(MIN(Tabelle6[[#This Row],[Min MTPD Prozessabhängigkeit 1]:[Min MTPD Prozessabhängigkeit 3]])=99,"",MIN(Tabelle6[[#This Row],[Min MTPD Prozessabhängigkeit 1]:[Min MTPD Prozessabhängigkeit 3]])),"")</f>
        <v/>
      </c>
      <c r="BC12" s="114" t="str">
        <f>IF(D12&lt;&gt;"",VLOOKUP(Tabelle6[[#This Row],[Index RTO]],'Datenbank (nur für Befugte)'!$A$3:$C$13,3,FALSE),"")</f>
        <v>keine RTO</v>
      </c>
      <c r="BD12" s="115">
        <f>Tabelle6[[#This Row],[Index MTPD min]]</f>
        <v>11</v>
      </c>
      <c r="BE12" s="116">
        <f>COUNTIF(Deckblatt!$B$11:$B$20,"&lt;&gt;-")</f>
        <v>5</v>
      </c>
      <c r="BF12" s="116">
        <f t="shared" si="0"/>
        <v>5</v>
      </c>
      <c r="BG12" s="116">
        <f>IF(D12&lt;&gt;"",Tabelle6[[#This Row],[ANZAHL ZH]]-Tabelle6[[#This Row],[ANZAHL ZH BEF]],0)</f>
        <v>0</v>
      </c>
      <c r="BH12" s="116" t="b">
        <f>IF(Tabelle6[[#This Row],[DIFF]]&gt;0,TRUE,FALSE)</f>
        <v>0</v>
      </c>
      <c r="BI12" s="116" t="b">
        <f>IF(Tabelle6[[#This Row],[DIFF]]&lt;0,TRUE,FALSE)</f>
        <v>0</v>
      </c>
      <c r="BJ12" s="116" t="b">
        <f t="shared" si="1"/>
        <v>0</v>
      </c>
      <c r="BK12" s="116" t="b">
        <f>OR(Tabelle6[[#This Row],[Fehler WENIG]],Tabelle6[[#This Row],[FEHLER VIEL]],Tabelle6[[#This Row],[Fehler ABST]])</f>
        <v>0</v>
      </c>
    </row>
    <row r="13" spans="1:63" s="6" customFormat="1" ht="59.25" customHeight="1" x14ac:dyDescent="0.25">
      <c r="A13" s="71">
        <v>9</v>
      </c>
      <c r="B13" s="65"/>
      <c r="C13" s="78" t="s">
        <v>352</v>
      </c>
      <c r="D13" s="79" t="s">
        <v>362</v>
      </c>
      <c r="E13" s="78" t="s">
        <v>363</v>
      </c>
      <c r="F13" s="78" t="s">
        <v>341</v>
      </c>
      <c r="G13" s="78" t="s">
        <v>364</v>
      </c>
      <c r="H13" s="80" t="s">
        <v>365</v>
      </c>
      <c r="I13" s="319">
        <v>44503</v>
      </c>
      <c r="J13" s="318">
        <v>2</v>
      </c>
      <c r="K13" s="76">
        <v>2</v>
      </c>
      <c r="L13" s="76">
        <v>3</v>
      </c>
      <c r="M13" s="76">
        <v>3</v>
      </c>
      <c r="N13" s="76">
        <v>4</v>
      </c>
      <c r="O13" s="76"/>
      <c r="P13" s="67"/>
      <c r="Q13" s="67"/>
      <c r="R13" s="67"/>
      <c r="S13" s="67"/>
      <c r="T13" s="68" t="str">
        <f>IF(Tabelle6[[#This Row],[FEHLER?]]=TRUE,"Schadensbewertung fehlerhaft",Tabelle6[[#This Row],[MTPD SB]])</f>
        <v>7 Tage</v>
      </c>
      <c r="U13" s="75" t="s">
        <v>374</v>
      </c>
      <c r="V13" s="76" t="s">
        <v>375</v>
      </c>
      <c r="W13" s="76"/>
      <c r="X13" s="76"/>
      <c r="Y13" s="76"/>
      <c r="Z13" s="77"/>
      <c r="AA13" s="218"/>
      <c r="AB13" s="75"/>
      <c r="AC13" s="75"/>
      <c r="AD13" s="284"/>
      <c r="AE13" s="281"/>
      <c r="AF13" s="75"/>
      <c r="AG13" s="75"/>
      <c r="AH13" s="284"/>
      <c r="AI13" s="281"/>
      <c r="AJ13" s="75"/>
      <c r="AK13" s="75"/>
      <c r="AL13" s="284"/>
      <c r="AM13" s="28" t="str">
        <f>IF(Tabelle6[[#This Row],[Min MTPD Prozessabhängigkeit Alle]]="","-",VLOOKUP(Tabelle6[[#This Row],[Min MTPD Prozessabhängigkeit Alle]],'Datenbank (nur für Befugte)'!$A$3:$B$13,2,FALSE))</f>
        <v>3 Tage</v>
      </c>
      <c r="AN13" s="14" t="str">
        <f>IF(Tabelle6[[#This Row],[FEHLER?]]=TRUE,"Schadensbewertung fehlerhaft",Tabelle6[[#This Row],[MTPD min]])</f>
        <v>3 Tage</v>
      </c>
      <c r="AO13" s="14" t="str">
        <f>IF(Tabelle6[[#This Row],[FEHLER?]]=TRUE,"Schadensbewertung fehlerhaft",Tabelle6[[#This Row],[RTO]])</f>
        <v>&lt;3 Tage</v>
      </c>
      <c r="AP13" s="29"/>
      <c r="AQ13" s="27"/>
      <c r="AR13" s="112">
        <f>MIN(Tabelle6[[#This Row],[Index MPTD SB]],Tabelle6[[#This Row],[Min MTPD Prozessabhängigkeit Alle]])</f>
        <v>2</v>
      </c>
      <c r="AS13" s="113" t="str">
        <f>IF(D13&lt;&gt;"",VLOOKUP(Tabelle6[[#This Row],[Index MTPD min]],'Datenbank (nur für Befugte)'!$A$3:$B$13,2,FALSE),"")</f>
        <v>3 Tage</v>
      </c>
      <c r="AT13" s="113">
        <f>IF(COUNTIF(J13:S13,"&gt;="&amp;Deckblatt!$B$33)=0,'Datenbank (nur für Befugte)'!$A$3,(COUNTIF($J$3:$S$3,"&lt;&gt;-")+1)-COUNTIF(J13:S13,"&gt;="&amp;Deckblatt!$B$33))</f>
        <v>3</v>
      </c>
      <c r="AU13" s="113" t="str">
        <f>IF(D13&lt;&gt;"",VLOOKUP(Tabelle6[[#This Row],[Index MPTD SB]],'Datenbank (nur für Befugte)'!$A$3:$B$13,2,FALSE),"")</f>
        <v>7 Tage</v>
      </c>
      <c r="AV13" s="114" t="str">
        <f t="array" ref="AV13">IF(AC13&lt;&gt;"",VLOOKUP(AC13,Zeithorizonte[],3,FALSE),"")</f>
        <v/>
      </c>
      <c r="AW13" s="114" t="str">
        <f t="array" ref="AW13">IF(AG13&lt;&gt;"",VLOOKUP(AG13,Zeithorizonte[],3,FALSE),"")</f>
        <v/>
      </c>
      <c r="AX13" s="114" t="str">
        <f t="array" ref="AX13">IF(AK13&lt;&gt;"",VLOOKUP(AK13,Zeithorizonte[],3,FALSE),"")</f>
        <v/>
      </c>
      <c r="AY13" s="114">
        <f t="array" ref="AY13">IF(D13&lt;&gt;"",MIN(IF(D13=$AA$5:$AA$34,Tabelle6[Index MTPD (Prozessabhängigkeit)1],99)),"")</f>
        <v>99</v>
      </c>
      <c r="AZ13" s="114">
        <f t="array" ref="AZ13">IF(D13&lt;&gt;"",MIN(IF(D13=$AE$5:$AE$34,Tabelle6[Index MTPD (Prozessabhängigkeit)2],99)),"")</f>
        <v>99</v>
      </c>
      <c r="BA13" s="114">
        <f t="array" ref="BA13">IF(D13&lt;&gt;"",MIN(IF(D13=$AI$5:$AI$34,Tabelle6[Index MTPD (Prozessabhängigkeit)3],99)),"")</f>
        <v>2</v>
      </c>
      <c r="BB13" s="114">
        <f t="array" ref="BB13">IF(D13&lt;&gt;"",IF(MIN(Tabelle6[[#This Row],[Min MTPD Prozessabhängigkeit 1]:[Min MTPD Prozessabhängigkeit 3]])=99,"",MIN(Tabelle6[[#This Row],[Min MTPD Prozessabhängigkeit 1]:[Min MTPD Prozessabhängigkeit 3]])),"")</f>
        <v>2</v>
      </c>
      <c r="BC13" s="114" t="str">
        <f>IF(D13&lt;&gt;"",VLOOKUP(Tabelle6[[#This Row],[Index RTO]],'Datenbank (nur für Befugte)'!$A$3:$C$13,3,FALSE),"")</f>
        <v>&lt;3 Tage</v>
      </c>
      <c r="BD13" s="115">
        <f>Tabelle6[[#This Row],[Index MTPD min]]</f>
        <v>2</v>
      </c>
      <c r="BE13" s="116">
        <f>COUNTIF(Deckblatt!$B$11:$B$20,"&lt;&gt;-")</f>
        <v>5</v>
      </c>
      <c r="BF13" s="116">
        <f t="shared" si="0"/>
        <v>5</v>
      </c>
      <c r="BG13" s="116">
        <f>IF(D13&lt;&gt;"",Tabelle6[[#This Row],[ANZAHL ZH]]-Tabelle6[[#This Row],[ANZAHL ZH BEF]],0)</f>
        <v>0</v>
      </c>
      <c r="BH13" s="116" t="b">
        <f>IF(Tabelle6[[#This Row],[DIFF]]&gt;0,TRUE,FALSE)</f>
        <v>0</v>
      </c>
      <c r="BI13" s="116" t="b">
        <f>IF(Tabelle6[[#This Row],[DIFF]]&lt;0,TRUE,FALSE)</f>
        <v>0</v>
      </c>
      <c r="BJ13" s="116" t="b">
        <f t="shared" si="1"/>
        <v>0</v>
      </c>
      <c r="BK13" s="116" t="b">
        <f>OR(Tabelle6[[#This Row],[Fehler WENIG]],Tabelle6[[#This Row],[FEHLER VIEL]],Tabelle6[[#This Row],[Fehler ABST]])</f>
        <v>0</v>
      </c>
    </row>
    <row r="14" spans="1:63" s="6" customFormat="1" ht="35.85" customHeight="1" x14ac:dyDescent="0.25">
      <c r="A14" s="71">
        <v>10</v>
      </c>
      <c r="B14" s="65"/>
      <c r="C14" s="78"/>
      <c r="D14" s="79"/>
      <c r="E14" s="78"/>
      <c r="F14" s="78"/>
      <c r="G14" s="78"/>
      <c r="H14" s="80"/>
      <c r="I14" s="284"/>
      <c r="J14" s="300"/>
      <c r="K14" s="67"/>
      <c r="L14" s="67"/>
      <c r="M14" s="67"/>
      <c r="N14" s="67"/>
      <c r="O14" s="67"/>
      <c r="P14" s="67"/>
      <c r="Q14" s="67"/>
      <c r="R14" s="67"/>
      <c r="S14" s="67"/>
      <c r="T14" s="68" t="str">
        <f>IF(Tabelle6[[#This Row],[FEHLER?]]=TRUE,"Schadensbewertung fehlerhaft",Tabelle6[[#This Row],[MTPD SB]])</f>
        <v/>
      </c>
      <c r="U14" s="75"/>
      <c r="V14" s="76"/>
      <c r="W14" s="76"/>
      <c r="X14" s="76"/>
      <c r="Y14" s="76"/>
      <c r="Z14" s="77"/>
      <c r="AA14" s="218"/>
      <c r="AB14" s="75"/>
      <c r="AC14" s="75"/>
      <c r="AD14" s="284"/>
      <c r="AE14" s="281"/>
      <c r="AF14" s="75"/>
      <c r="AG14" s="75"/>
      <c r="AH14" s="284"/>
      <c r="AI14" s="281"/>
      <c r="AJ14" s="75"/>
      <c r="AK14" s="75"/>
      <c r="AL14" s="284"/>
      <c r="AM14" s="28" t="str">
        <f>IF(Tabelle6[[#This Row],[Min MTPD Prozessabhängigkeit Alle]]="","-",VLOOKUP(Tabelle6[[#This Row],[Min MTPD Prozessabhängigkeit Alle]],'Datenbank (nur für Befugte)'!$A$3:$B$13,2,FALSE))</f>
        <v>-</v>
      </c>
      <c r="AN14" s="14" t="str">
        <f>IF(Tabelle6[[#This Row],[FEHLER?]]=TRUE,"Schadensbewertung fehlerhaft",Tabelle6[[#This Row],[MTPD min]])</f>
        <v/>
      </c>
      <c r="AO14" s="14" t="str">
        <f>IF(Tabelle6[[#This Row],[FEHLER?]]=TRUE,"Schadensbewertung fehlerhaft",Tabelle6[[#This Row],[RTO]])</f>
        <v/>
      </c>
      <c r="AP14" s="29"/>
      <c r="AQ14" s="27"/>
      <c r="AR14" s="112">
        <f>MIN(Tabelle6[[#This Row],[Index MPTD SB]],Tabelle6[[#This Row],[Min MTPD Prozessabhängigkeit Alle]])</f>
        <v>11</v>
      </c>
      <c r="AS14" s="113" t="str">
        <f>IF(D14&lt;&gt;"",VLOOKUP(Tabelle6[[#This Row],[Index MTPD min]],'Datenbank (nur für Befugte)'!$A$3:$B$13,2,FALSE),"")</f>
        <v/>
      </c>
      <c r="AT14" s="113">
        <f>IF(COUNTIF(J14:S14,"&gt;="&amp;Deckblatt!$B$33)=0,'Datenbank (nur für Befugte)'!$A$3,(COUNTIF($J$3:$S$3,"&lt;&gt;-")+1)-COUNTIF(J14:S14,"&gt;="&amp;Deckblatt!$B$33))</f>
        <v>11</v>
      </c>
      <c r="AU14" s="113" t="str">
        <f>IF(D14&lt;&gt;"",VLOOKUP(Tabelle6[[#This Row],[Index MPTD SB]],'Datenbank (nur für Befugte)'!$A$3:$B$13,2,FALSE),"")</f>
        <v/>
      </c>
      <c r="AV14" s="114" t="str">
        <f t="array" ref="AV14">IF(AC14&lt;&gt;"",VLOOKUP(AC14,Zeithorizonte[],3,FALSE),"")</f>
        <v/>
      </c>
      <c r="AW14" s="114" t="str">
        <f t="array" ref="AW14">IF(AG14&lt;&gt;"",VLOOKUP(AG14,Zeithorizonte[],3,FALSE),"")</f>
        <v/>
      </c>
      <c r="AX14" s="114" t="str">
        <f t="array" ref="AX14">IF(AK14&lt;&gt;"",VLOOKUP(AK14,Zeithorizonte[],3,FALSE),"")</f>
        <v/>
      </c>
      <c r="AY14" s="114" t="str">
        <f t="array" ref="AY14">IF(D14&lt;&gt;"",MIN(IF(D14=$AA$5:$AA$34,Tabelle6[Index MTPD (Prozessabhängigkeit)1],99)),"")</f>
        <v/>
      </c>
      <c r="AZ14" s="114" t="str">
        <f t="array" ref="AZ14">IF(D14&lt;&gt;"",MIN(IF(D14=$AE$5:$AE$34,Tabelle6[Index MTPD (Prozessabhängigkeit)2],99)),"")</f>
        <v/>
      </c>
      <c r="BA14" s="114" t="str">
        <f t="array" ref="BA14">IF(D14&lt;&gt;"",MIN(IF(D14=$AI$5:$AI$34,Tabelle6[Index MTPD (Prozessabhängigkeit)3],99)),"")</f>
        <v/>
      </c>
      <c r="BB14" s="114" t="str">
        <f t="array" ref="BB14">IF(D14&lt;&gt;"",IF(MIN(Tabelle6[[#This Row],[Min MTPD Prozessabhängigkeit 1]:[Min MTPD Prozessabhängigkeit 3]])=99,"",MIN(Tabelle6[[#This Row],[Min MTPD Prozessabhängigkeit 1]:[Min MTPD Prozessabhängigkeit 3]])),"")</f>
        <v/>
      </c>
      <c r="BC14" s="114" t="str">
        <f>IF(D14&lt;&gt;"",VLOOKUP(Tabelle6[[#This Row],[Index RTO]],'Datenbank (nur für Befugte)'!$A$3:$C$13,3,FALSE),"")</f>
        <v/>
      </c>
      <c r="BD14" s="115">
        <f>Tabelle6[[#This Row],[Index MTPD min]]</f>
        <v>11</v>
      </c>
      <c r="BE14" s="116">
        <f>COUNTIF(Deckblatt!$B$11:$B$20,"&lt;&gt;-")</f>
        <v>5</v>
      </c>
      <c r="BF14" s="116">
        <f t="shared" si="0"/>
        <v>0</v>
      </c>
      <c r="BG14" s="116">
        <f>IF(D14&lt;&gt;"",Tabelle6[[#This Row],[ANZAHL ZH]]-Tabelle6[[#This Row],[ANZAHL ZH BEF]],0)</f>
        <v>0</v>
      </c>
      <c r="BH14" s="116" t="b">
        <f>IF(Tabelle6[[#This Row],[DIFF]]&gt;0,TRUE,FALSE)</f>
        <v>0</v>
      </c>
      <c r="BI14" s="116" t="b">
        <f>IF(Tabelle6[[#This Row],[DIFF]]&lt;0,TRUE,FALSE)</f>
        <v>0</v>
      </c>
      <c r="BJ14" s="116" t="b">
        <f t="shared" si="1"/>
        <v>0</v>
      </c>
      <c r="BK14" s="116" t="b">
        <f>OR(Tabelle6[[#This Row],[Fehler WENIG]],Tabelle6[[#This Row],[FEHLER VIEL]],Tabelle6[[#This Row],[Fehler ABST]])</f>
        <v>0</v>
      </c>
    </row>
    <row r="15" spans="1:63" s="6" customFormat="1" ht="35.85" customHeight="1" x14ac:dyDescent="0.25">
      <c r="A15" s="71">
        <v>11</v>
      </c>
      <c r="B15" s="65"/>
      <c r="C15" s="78"/>
      <c r="D15" s="79"/>
      <c r="E15" s="78"/>
      <c r="F15" s="78"/>
      <c r="G15" s="78"/>
      <c r="H15" s="80"/>
      <c r="I15" s="80"/>
      <c r="J15" s="66"/>
      <c r="K15" s="67"/>
      <c r="L15" s="67"/>
      <c r="M15" s="67"/>
      <c r="N15" s="67"/>
      <c r="O15" s="67"/>
      <c r="P15" s="67"/>
      <c r="Q15" s="67"/>
      <c r="R15" s="67"/>
      <c r="S15" s="67"/>
      <c r="T15" s="68" t="str">
        <f>IF(Tabelle6[[#This Row],[FEHLER?]]=TRUE,"Schadensbewertung fehlerhaft",Tabelle6[[#This Row],[MTPD SB]])</f>
        <v/>
      </c>
      <c r="U15" s="75"/>
      <c r="V15" s="76"/>
      <c r="W15" s="76"/>
      <c r="X15" s="76"/>
      <c r="Y15" s="76"/>
      <c r="Z15" s="77"/>
      <c r="AA15" s="218"/>
      <c r="AB15" s="75"/>
      <c r="AC15" s="75"/>
      <c r="AD15" s="284"/>
      <c r="AE15" s="281"/>
      <c r="AF15" s="75"/>
      <c r="AG15" s="75"/>
      <c r="AH15" s="284"/>
      <c r="AI15" s="281"/>
      <c r="AJ15" s="75"/>
      <c r="AK15" s="75"/>
      <c r="AL15" s="284"/>
      <c r="AM15" s="28" t="str">
        <f>IF(Tabelle6[[#This Row],[Min MTPD Prozessabhängigkeit Alle]]="","-",VLOOKUP(Tabelle6[[#This Row],[Min MTPD Prozessabhängigkeit Alle]],'Datenbank (nur für Befugte)'!$A$3:$B$13,2,FALSE))</f>
        <v>-</v>
      </c>
      <c r="AN15" s="14" t="str">
        <f>IF(Tabelle6[[#This Row],[FEHLER?]]=TRUE,"Schadensbewertung fehlerhaft",Tabelle6[[#This Row],[MTPD min]])</f>
        <v/>
      </c>
      <c r="AO15" s="14" t="str">
        <f>IF(Tabelle6[[#This Row],[FEHLER?]]=TRUE,"Schadensbewertung fehlerhaft",Tabelle6[[#This Row],[RTO]])</f>
        <v/>
      </c>
      <c r="AP15" s="29"/>
      <c r="AQ15" s="27"/>
      <c r="AR15" s="112">
        <f>MIN(Tabelle6[[#This Row],[Index MPTD SB]],Tabelle6[[#This Row],[Min MTPD Prozessabhängigkeit Alle]])</f>
        <v>11</v>
      </c>
      <c r="AS15" s="113" t="str">
        <f>IF(D15&lt;&gt;"",VLOOKUP(Tabelle6[[#This Row],[Index MTPD min]],'Datenbank (nur für Befugte)'!$A$3:$B$13,2,FALSE),"")</f>
        <v/>
      </c>
      <c r="AT15" s="113">
        <f>IF(COUNTIF(J15:S15,"&gt;="&amp;Deckblatt!$B$33)=0,'Datenbank (nur für Befugte)'!$A$3,(COUNTIF($J$3:$S$3,"&lt;&gt;-")+1)-COUNTIF(J15:S15,"&gt;="&amp;Deckblatt!$B$33))</f>
        <v>11</v>
      </c>
      <c r="AU15" s="113" t="str">
        <f>IF(D15&lt;&gt;"",VLOOKUP(Tabelle6[[#This Row],[Index MPTD SB]],'Datenbank (nur für Befugte)'!$A$3:$B$13,2,FALSE),"")</f>
        <v/>
      </c>
      <c r="AV15" s="114" t="str">
        <f t="array" ref="AV15">IF(AC15&lt;&gt;"",VLOOKUP(AC15,Zeithorizonte[],3,FALSE),"")</f>
        <v/>
      </c>
      <c r="AW15" s="114" t="str">
        <f t="array" ref="AW15">IF(AG15&lt;&gt;"",VLOOKUP(AG15,Zeithorizonte[],3,FALSE),"")</f>
        <v/>
      </c>
      <c r="AX15" s="114" t="str">
        <f t="array" ref="AX15">IF(AK15&lt;&gt;"",VLOOKUP(AK15,Zeithorizonte[],3,FALSE),"")</f>
        <v/>
      </c>
      <c r="AY15" s="114" t="str">
        <f t="array" ref="AY15">IF(D15&lt;&gt;"",MIN(IF(D15=$AA$5:$AA$34,Tabelle6[Index MTPD (Prozessabhängigkeit)1],99)),"")</f>
        <v/>
      </c>
      <c r="AZ15" s="114" t="str">
        <f t="array" ref="AZ15">IF(D15&lt;&gt;"",MIN(IF(D15=$AE$5:$AE$34,Tabelle6[Index MTPD (Prozessabhängigkeit)2],99)),"")</f>
        <v/>
      </c>
      <c r="BA15" s="114" t="str">
        <f t="array" ref="BA15">IF(D15&lt;&gt;"",MIN(IF(D15=$AI$5:$AI$34,Tabelle6[Index MTPD (Prozessabhängigkeit)3],99)),"")</f>
        <v/>
      </c>
      <c r="BB15" s="114" t="str">
        <f t="array" ref="BB15">IF(D15&lt;&gt;"",IF(MIN(Tabelle6[[#This Row],[Min MTPD Prozessabhängigkeit 1]:[Min MTPD Prozessabhängigkeit 3]])=99,"",MIN(Tabelle6[[#This Row],[Min MTPD Prozessabhängigkeit 1]:[Min MTPD Prozessabhängigkeit 3]])),"")</f>
        <v/>
      </c>
      <c r="BC15" s="114" t="str">
        <f>IF(D15&lt;&gt;"",VLOOKUP(Tabelle6[[#This Row],[Index RTO]],'Datenbank (nur für Befugte)'!$A$3:$C$13,3,FALSE),"")</f>
        <v/>
      </c>
      <c r="BD15" s="115">
        <f>Tabelle6[[#This Row],[Index MTPD min]]</f>
        <v>11</v>
      </c>
      <c r="BE15" s="116">
        <f>COUNTIF(Deckblatt!$B$11:$B$20,"&lt;&gt;-")</f>
        <v>5</v>
      </c>
      <c r="BF15" s="116">
        <f t="shared" si="0"/>
        <v>0</v>
      </c>
      <c r="BG15" s="116">
        <f>IF(D15&lt;&gt;"",Tabelle6[[#This Row],[ANZAHL ZH]]-Tabelle6[[#This Row],[ANZAHL ZH BEF]],0)</f>
        <v>0</v>
      </c>
      <c r="BH15" s="116" t="b">
        <f>IF(Tabelle6[[#This Row],[DIFF]]&gt;0,TRUE,FALSE)</f>
        <v>0</v>
      </c>
      <c r="BI15" s="116" t="b">
        <f>IF(Tabelle6[[#This Row],[DIFF]]&lt;0,TRUE,FALSE)</f>
        <v>0</v>
      </c>
      <c r="BJ15" s="116" t="b">
        <f t="shared" si="1"/>
        <v>0</v>
      </c>
      <c r="BK15" s="116" t="b">
        <f>OR(Tabelle6[[#This Row],[Fehler WENIG]],Tabelle6[[#This Row],[FEHLER VIEL]],Tabelle6[[#This Row],[Fehler ABST]])</f>
        <v>0</v>
      </c>
    </row>
    <row r="16" spans="1:63" s="6" customFormat="1" ht="35.85" customHeight="1" x14ac:dyDescent="0.25">
      <c r="A16" s="71">
        <v>12</v>
      </c>
      <c r="B16" s="65"/>
      <c r="C16" s="78"/>
      <c r="D16" s="321"/>
      <c r="E16" s="78"/>
      <c r="F16" s="78"/>
      <c r="G16" s="78"/>
      <c r="H16" s="277"/>
      <c r="I16" s="278"/>
      <c r="J16" s="66"/>
      <c r="K16" s="67"/>
      <c r="L16" s="67"/>
      <c r="M16" s="67"/>
      <c r="N16" s="67"/>
      <c r="O16" s="67"/>
      <c r="P16" s="67"/>
      <c r="Q16" s="67"/>
      <c r="R16" s="67"/>
      <c r="S16" s="67"/>
      <c r="T16" s="68" t="str">
        <f>IF(Tabelle6[[#This Row],[FEHLER?]]=TRUE,"Schadensbewertung fehlerhaft",Tabelle6[[#This Row],[MTPD SB]])</f>
        <v/>
      </c>
      <c r="U16" s="276"/>
      <c r="V16" s="279"/>
      <c r="W16" s="279"/>
      <c r="X16" s="279"/>
      <c r="Y16" s="279"/>
      <c r="Z16" s="280"/>
      <c r="AA16" s="218"/>
      <c r="AB16" s="75"/>
      <c r="AC16" s="75"/>
      <c r="AD16" s="284"/>
      <c r="AE16" s="281"/>
      <c r="AF16" s="75"/>
      <c r="AG16" s="75"/>
      <c r="AH16" s="284"/>
      <c r="AI16" s="281"/>
      <c r="AJ16" s="75"/>
      <c r="AK16" s="75"/>
      <c r="AL16" s="284"/>
      <c r="AM16" s="28" t="str">
        <f>IF(Tabelle6[[#This Row],[Min MTPD Prozessabhängigkeit Alle]]="","-",VLOOKUP(Tabelle6[[#This Row],[Min MTPD Prozessabhängigkeit Alle]],'Datenbank (nur für Befugte)'!$A$3:$B$13,2,FALSE))</f>
        <v>-</v>
      </c>
      <c r="AN16" s="14" t="str">
        <f>IF(Tabelle6[[#This Row],[FEHLER?]]=TRUE,"Schadensbewertung fehlerhaft",Tabelle6[[#This Row],[MTPD min]])</f>
        <v/>
      </c>
      <c r="AO16" s="14" t="str">
        <f>IF(Tabelle6[[#This Row],[FEHLER?]]=TRUE,"Schadensbewertung fehlerhaft",Tabelle6[[#This Row],[RTO]])</f>
        <v/>
      </c>
      <c r="AP16" s="29"/>
      <c r="AQ16" s="27"/>
      <c r="AR16" s="112">
        <f>MIN(Tabelle6[[#This Row],[Index MPTD SB]],Tabelle6[[#This Row],[Min MTPD Prozessabhängigkeit Alle]])</f>
        <v>11</v>
      </c>
      <c r="AS16" s="113" t="str">
        <f>IF(D16&lt;&gt;"",VLOOKUP(Tabelle6[[#This Row],[Index MTPD min]],'Datenbank (nur für Befugte)'!$A$3:$B$13,2,FALSE),"")</f>
        <v/>
      </c>
      <c r="AT16" s="113">
        <f>IF(COUNTIF(J16:S16,"&gt;="&amp;Deckblatt!$B$33)=0,'Datenbank (nur für Befugte)'!$A$3,(COUNTIF($J$3:$S$3,"&lt;&gt;-")+1)-COUNTIF(J16:S16,"&gt;="&amp;Deckblatt!$B$33))</f>
        <v>11</v>
      </c>
      <c r="AU16" s="113" t="str">
        <f>IF(D16&lt;&gt;"",VLOOKUP(Tabelle6[[#This Row],[Index MPTD SB]],'Datenbank (nur für Befugte)'!$A$3:$B$13,2,FALSE),"")</f>
        <v/>
      </c>
      <c r="AV16" s="114" t="str">
        <f t="array" ref="AV16">IF(AC16&lt;&gt;"",VLOOKUP(AC16,Zeithorizonte[],3,FALSE),"")</f>
        <v/>
      </c>
      <c r="AW16" s="114" t="str">
        <f t="array" ref="AW16">IF(AG16&lt;&gt;"",VLOOKUP(AG16,Zeithorizonte[],3,FALSE),"")</f>
        <v/>
      </c>
      <c r="AX16" s="114" t="str">
        <f t="array" ref="AX16">IF(AK16&lt;&gt;"",VLOOKUP(AK16,Zeithorizonte[],3,FALSE),"")</f>
        <v/>
      </c>
      <c r="AY16" s="114" t="str">
        <f t="array" ref="AY16">IF(D16&lt;&gt;"",MIN(IF(D16=$AA$5:$AA$34,Tabelle6[Index MTPD (Prozessabhängigkeit)1],99)),"")</f>
        <v/>
      </c>
      <c r="AZ16" s="114" t="str">
        <f t="array" ref="AZ16">IF(D16&lt;&gt;"",MIN(IF(D16=$AE$5:$AE$34,Tabelle6[Index MTPD (Prozessabhängigkeit)2],99)),"")</f>
        <v/>
      </c>
      <c r="BA16" s="114" t="str">
        <f t="array" ref="BA16">IF(D16&lt;&gt;"",MIN(IF(D16=$AI$5:$AI$34,Tabelle6[Index MTPD (Prozessabhängigkeit)3],99)),"")</f>
        <v/>
      </c>
      <c r="BB16" s="114" t="str">
        <f t="array" ref="BB16">IF(D16&lt;&gt;"",IF(MIN(Tabelle6[[#This Row],[Min MTPD Prozessabhängigkeit 1]:[Min MTPD Prozessabhängigkeit 3]])=99,"",MIN(Tabelle6[[#This Row],[Min MTPD Prozessabhängigkeit 1]:[Min MTPD Prozessabhängigkeit 3]])),"")</f>
        <v/>
      </c>
      <c r="BC16" s="114" t="str">
        <f>IF(D16&lt;&gt;"",VLOOKUP(Tabelle6[[#This Row],[Index RTO]],'Datenbank (nur für Befugte)'!$A$3:$C$13,3,FALSE),"")</f>
        <v/>
      </c>
      <c r="BD16" s="115">
        <f>Tabelle6[[#This Row],[Index MTPD min]]</f>
        <v>11</v>
      </c>
      <c r="BE16" s="116">
        <f>COUNTIF(Deckblatt!$B$11:$B$20,"&lt;&gt;-")</f>
        <v>5</v>
      </c>
      <c r="BF16" s="116">
        <f t="shared" si="0"/>
        <v>0</v>
      </c>
      <c r="BG16" s="116">
        <f>IF(D16&lt;&gt;"",Tabelle6[[#This Row],[ANZAHL ZH]]-Tabelle6[[#This Row],[ANZAHL ZH BEF]],0)</f>
        <v>0</v>
      </c>
      <c r="BH16" s="116" t="b">
        <f>IF(Tabelle6[[#This Row],[DIFF]]&gt;0,TRUE,FALSE)</f>
        <v>0</v>
      </c>
      <c r="BI16" s="116" t="b">
        <f>IF(Tabelle6[[#This Row],[DIFF]]&lt;0,TRUE,FALSE)</f>
        <v>0</v>
      </c>
      <c r="BJ16" s="116" t="b">
        <f t="shared" si="1"/>
        <v>0</v>
      </c>
      <c r="BK16" s="116" t="b">
        <f>OR(Tabelle6[[#This Row],[Fehler WENIG]],Tabelle6[[#This Row],[FEHLER VIEL]],Tabelle6[[#This Row],[Fehler ABST]])</f>
        <v>0</v>
      </c>
    </row>
    <row r="17" spans="1:63" s="6" customFormat="1" ht="35.85" customHeight="1" x14ac:dyDescent="0.25">
      <c r="A17" s="71">
        <v>13</v>
      </c>
      <c r="B17" s="65"/>
      <c r="C17" s="78"/>
      <c r="D17" s="321"/>
      <c r="E17" s="78"/>
      <c r="F17" s="78"/>
      <c r="G17" s="78"/>
      <c r="H17" s="277"/>
      <c r="I17" s="278"/>
      <c r="J17" s="72"/>
      <c r="K17" s="67"/>
      <c r="L17" s="67"/>
      <c r="M17" s="67"/>
      <c r="N17" s="67"/>
      <c r="O17" s="67"/>
      <c r="P17" s="67"/>
      <c r="Q17" s="67"/>
      <c r="R17" s="67"/>
      <c r="S17" s="67"/>
      <c r="T17" s="68" t="str">
        <f>IF(Tabelle6[[#This Row],[FEHLER?]]=TRUE,"Schadensbewertung fehlerhaft",Tabelle6[[#This Row],[MTPD SB]])</f>
        <v/>
      </c>
      <c r="U17" s="75"/>
      <c r="V17" s="76"/>
      <c r="W17" s="76"/>
      <c r="X17" s="76"/>
      <c r="Y17" s="76"/>
      <c r="Z17" s="77"/>
      <c r="AA17" s="218"/>
      <c r="AB17" s="75"/>
      <c r="AC17" s="75"/>
      <c r="AD17" s="284"/>
      <c r="AE17" s="281"/>
      <c r="AF17" s="75"/>
      <c r="AG17" s="75"/>
      <c r="AH17" s="284"/>
      <c r="AI17" s="281"/>
      <c r="AJ17" s="75"/>
      <c r="AK17" s="75"/>
      <c r="AL17" s="284"/>
      <c r="AM17" s="28" t="str">
        <f>IF(Tabelle6[[#This Row],[Min MTPD Prozessabhängigkeit Alle]]="","-",VLOOKUP(Tabelle6[[#This Row],[Min MTPD Prozessabhängigkeit Alle]],'Datenbank (nur für Befugte)'!$A$3:$B$13,2,FALSE))</f>
        <v>-</v>
      </c>
      <c r="AN17" s="14" t="str">
        <f>IF(Tabelle6[[#This Row],[FEHLER?]]=TRUE,"Schadensbewertung fehlerhaft",Tabelle6[[#This Row],[MTPD min]])</f>
        <v/>
      </c>
      <c r="AO17" s="14" t="str">
        <f>IF(Tabelle6[[#This Row],[FEHLER?]]=TRUE,"Schadensbewertung fehlerhaft",Tabelle6[[#This Row],[RTO]])</f>
        <v/>
      </c>
      <c r="AP17" s="29"/>
      <c r="AQ17" s="27"/>
      <c r="AR17" s="112">
        <f>MIN(Tabelle6[[#This Row],[Index MPTD SB]],Tabelle6[[#This Row],[Min MTPD Prozessabhängigkeit Alle]])</f>
        <v>11</v>
      </c>
      <c r="AS17" s="113" t="str">
        <f>IF(D17&lt;&gt;"",VLOOKUP(Tabelle6[[#This Row],[Index MTPD min]],'Datenbank (nur für Befugte)'!$A$3:$B$13,2,FALSE),"")</f>
        <v/>
      </c>
      <c r="AT17" s="113">
        <f>IF(COUNTIF(J17:S17,"&gt;="&amp;Deckblatt!$B$33)=0,'Datenbank (nur für Befugte)'!$A$3,(COUNTIF($J$3:$S$3,"&lt;&gt;-")+1)-COUNTIF(J17:S17,"&gt;="&amp;Deckblatt!$B$33))</f>
        <v>11</v>
      </c>
      <c r="AU17" s="113" t="str">
        <f>IF(D17&lt;&gt;"",VLOOKUP(Tabelle6[[#This Row],[Index MPTD SB]],'Datenbank (nur für Befugte)'!$A$3:$B$13,2,FALSE),"")</f>
        <v/>
      </c>
      <c r="AV17" s="114" t="str">
        <f t="array" ref="AV17">IF(AC17&lt;&gt;"",VLOOKUP(AC17,Zeithorizonte[],3,FALSE),"")</f>
        <v/>
      </c>
      <c r="AW17" s="114" t="str">
        <f t="array" ref="AW17">IF(AG17&lt;&gt;"",VLOOKUP(AG17,Zeithorizonte[],3,FALSE),"")</f>
        <v/>
      </c>
      <c r="AX17" s="114" t="str">
        <f t="array" ref="AX17">IF(AK17&lt;&gt;"",VLOOKUP(AK17,Zeithorizonte[],3,FALSE),"")</f>
        <v/>
      </c>
      <c r="AY17" s="114" t="str">
        <f t="array" ref="AY17">IF(D17&lt;&gt;"",MIN(IF(D17=$AA$5:$AA$34,Tabelle6[Index MTPD (Prozessabhängigkeit)1],99)),"")</f>
        <v/>
      </c>
      <c r="AZ17" s="114" t="str">
        <f t="array" ref="AZ17">IF(D17&lt;&gt;"",MIN(IF(D17=$AE$5:$AE$34,Tabelle6[Index MTPD (Prozessabhängigkeit)2],99)),"")</f>
        <v/>
      </c>
      <c r="BA17" s="114" t="str">
        <f t="array" ref="BA17">IF(D17&lt;&gt;"",MIN(IF(D17=$AI$5:$AI$34,Tabelle6[Index MTPD (Prozessabhängigkeit)3],99)),"")</f>
        <v/>
      </c>
      <c r="BB17" s="114" t="str">
        <f t="array" ref="BB17">IF(D17&lt;&gt;"",IF(MIN(Tabelle6[[#This Row],[Min MTPD Prozessabhängigkeit 1]:[Min MTPD Prozessabhängigkeit 3]])=99,"",MIN(Tabelle6[[#This Row],[Min MTPD Prozessabhängigkeit 1]:[Min MTPD Prozessabhängigkeit 3]])),"")</f>
        <v/>
      </c>
      <c r="BC17" s="114" t="str">
        <f>IF(D17&lt;&gt;"",VLOOKUP(Tabelle6[[#This Row],[Index RTO]],'Datenbank (nur für Befugte)'!$A$3:$C$13,3,FALSE),"")</f>
        <v/>
      </c>
      <c r="BD17" s="115">
        <f>Tabelle6[[#This Row],[Index MTPD min]]</f>
        <v>11</v>
      </c>
      <c r="BE17" s="116">
        <f>COUNTIF(Deckblatt!$B$11:$B$20,"&lt;&gt;-")</f>
        <v>5</v>
      </c>
      <c r="BF17" s="116">
        <f t="shared" si="0"/>
        <v>0</v>
      </c>
      <c r="BG17" s="116">
        <f>IF(D17&lt;&gt;"",Tabelle6[[#This Row],[ANZAHL ZH]]-Tabelle6[[#This Row],[ANZAHL ZH BEF]],0)</f>
        <v>0</v>
      </c>
      <c r="BH17" s="116" t="b">
        <f>IF(Tabelle6[[#This Row],[DIFF]]&gt;0,TRUE,FALSE)</f>
        <v>0</v>
      </c>
      <c r="BI17" s="116" t="b">
        <f>IF(Tabelle6[[#This Row],[DIFF]]&lt;0,TRUE,FALSE)</f>
        <v>0</v>
      </c>
      <c r="BJ17" s="116" t="b">
        <f t="shared" si="1"/>
        <v>0</v>
      </c>
      <c r="BK17" s="116" t="b">
        <f>OR(Tabelle6[[#This Row],[Fehler WENIG]],Tabelle6[[#This Row],[FEHLER VIEL]],Tabelle6[[#This Row],[Fehler ABST]])</f>
        <v>0</v>
      </c>
    </row>
    <row r="18" spans="1:63" s="6" customFormat="1" ht="35.85" customHeight="1" x14ac:dyDescent="0.25">
      <c r="A18" s="71">
        <v>14</v>
      </c>
      <c r="B18" s="65"/>
      <c r="C18" s="78"/>
      <c r="D18" s="79"/>
      <c r="E18" s="78"/>
      <c r="F18" s="78"/>
      <c r="G18" s="78"/>
      <c r="H18" s="80"/>
      <c r="I18" s="80"/>
      <c r="J18" s="66"/>
      <c r="K18" s="67"/>
      <c r="L18" s="67"/>
      <c r="M18" s="67"/>
      <c r="N18" s="67"/>
      <c r="O18" s="67"/>
      <c r="P18" s="67"/>
      <c r="Q18" s="67"/>
      <c r="R18" s="67"/>
      <c r="S18" s="67"/>
      <c r="T18" s="68" t="str">
        <f>IF(Tabelle6[[#This Row],[FEHLER?]]=TRUE,"Schadensbewertung fehlerhaft",Tabelle6[[#This Row],[MTPD SB]])</f>
        <v/>
      </c>
      <c r="U18" s="75"/>
      <c r="V18" s="76"/>
      <c r="W18" s="76"/>
      <c r="X18" s="76"/>
      <c r="Y18" s="76"/>
      <c r="Z18" s="77"/>
      <c r="AA18" s="73"/>
      <c r="AB18" s="70"/>
      <c r="AC18" s="70"/>
      <c r="AD18" s="74"/>
      <c r="AE18" s="69"/>
      <c r="AF18" s="70"/>
      <c r="AG18" s="70"/>
      <c r="AH18" s="74"/>
      <c r="AI18" s="69"/>
      <c r="AJ18" s="70"/>
      <c r="AK18" s="70"/>
      <c r="AL18" s="74"/>
      <c r="AM18" s="28" t="str">
        <f>IF(Tabelle6[[#This Row],[Min MTPD Prozessabhängigkeit Alle]]="","-",VLOOKUP(Tabelle6[[#This Row],[Min MTPD Prozessabhängigkeit Alle]],'Datenbank (nur für Befugte)'!$A$3:$B$13,2,FALSE))</f>
        <v>-</v>
      </c>
      <c r="AN18" s="14" t="str">
        <f>IF(Tabelle6[[#This Row],[FEHLER?]]=TRUE,"Schadensbewertung fehlerhaft",Tabelle6[[#This Row],[MTPD min]])</f>
        <v/>
      </c>
      <c r="AO18" s="14" t="str">
        <f>IF(Tabelle6[[#This Row],[FEHLER?]]=TRUE,"Schadensbewertung fehlerhaft",Tabelle6[[#This Row],[RTO]])</f>
        <v/>
      </c>
      <c r="AP18" s="29"/>
      <c r="AQ18" s="27"/>
      <c r="AR18" s="112">
        <f>MIN(Tabelle6[[#This Row],[Index MPTD SB]],Tabelle6[[#This Row],[Min MTPD Prozessabhängigkeit Alle]])</f>
        <v>11</v>
      </c>
      <c r="AS18" s="113" t="str">
        <f>IF(D18&lt;&gt;"",VLOOKUP(Tabelle6[[#This Row],[Index MTPD min]],'Datenbank (nur für Befugte)'!$A$3:$B$13,2,FALSE),"")</f>
        <v/>
      </c>
      <c r="AT18" s="113">
        <f>IF(COUNTIF(J18:S18,"&gt;="&amp;Deckblatt!$B$33)=0,'Datenbank (nur für Befugte)'!$A$3,(COUNTIF($J$3:$S$3,"&lt;&gt;-")+1)-COUNTIF(J18:S18,"&gt;="&amp;Deckblatt!$B$33))</f>
        <v>11</v>
      </c>
      <c r="AU18" s="113" t="str">
        <f>IF(D18&lt;&gt;"",VLOOKUP(Tabelle6[[#This Row],[Index MPTD SB]],'Datenbank (nur für Befugte)'!$A$3:$B$13,2,FALSE),"")</f>
        <v/>
      </c>
      <c r="AV18" s="114" t="str">
        <f t="array" ref="AV18">IF(AC18&lt;&gt;"",VLOOKUP(AC18,Zeithorizonte[],3,FALSE),"")</f>
        <v/>
      </c>
      <c r="AW18" s="114" t="str">
        <f t="array" ref="AW18">IF(AG18&lt;&gt;"",VLOOKUP(AG18,Zeithorizonte[],3,FALSE),"")</f>
        <v/>
      </c>
      <c r="AX18" s="114" t="str">
        <f t="array" ref="AX18">IF(AK18&lt;&gt;"",VLOOKUP(AK18,Zeithorizonte[],3,FALSE),"")</f>
        <v/>
      </c>
      <c r="AY18" s="114" t="str">
        <f t="array" ref="AY18">IF(D18&lt;&gt;"",MIN(IF(D18=$AA$5:$AA$34,Tabelle6[Index MTPD (Prozessabhängigkeit)1],99)),"")</f>
        <v/>
      </c>
      <c r="AZ18" s="114" t="str">
        <f t="array" ref="AZ18">IF(D18&lt;&gt;"",MIN(IF(D18=$AE$5:$AE$34,Tabelle6[Index MTPD (Prozessabhängigkeit)2],99)),"")</f>
        <v/>
      </c>
      <c r="BA18" s="114" t="str">
        <f t="array" ref="BA18">IF(D18&lt;&gt;"",MIN(IF(D18=$AI$5:$AI$34,Tabelle6[Index MTPD (Prozessabhängigkeit)3],99)),"")</f>
        <v/>
      </c>
      <c r="BB18" s="114" t="str">
        <f t="array" ref="BB18">IF(D18&lt;&gt;"",IF(MIN(Tabelle6[[#This Row],[Min MTPD Prozessabhängigkeit 1]:[Min MTPD Prozessabhängigkeit 3]])=99,"",MIN(Tabelle6[[#This Row],[Min MTPD Prozessabhängigkeit 1]:[Min MTPD Prozessabhängigkeit 3]])),"")</f>
        <v/>
      </c>
      <c r="BC18" s="114" t="str">
        <f>IF(D18&lt;&gt;"",VLOOKUP(Tabelle6[[#This Row],[Index RTO]],'Datenbank (nur für Befugte)'!$A$3:$C$13,3,FALSE),"")</f>
        <v/>
      </c>
      <c r="BD18" s="115">
        <f>Tabelle6[[#This Row],[Index MTPD min]]</f>
        <v>11</v>
      </c>
      <c r="BE18" s="116">
        <f>COUNTIF(Deckblatt!$B$11:$B$20,"&lt;&gt;-")</f>
        <v>5</v>
      </c>
      <c r="BF18" s="116">
        <f t="shared" si="0"/>
        <v>0</v>
      </c>
      <c r="BG18" s="116">
        <f>IF(D18&lt;&gt;"",Tabelle6[[#This Row],[ANZAHL ZH]]-Tabelle6[[#This Row],[ANZAHL ZH BEF]],0)</f>
        <v>0</v>
      </c>
      <c r="BH18" s="116" t="b">
        <f>IF(Tabelle6[[#This Row],[DIFF]]&gt;0,TRUE,FALSE)</f>
        <v>0</v>
      </c>
      <c r="BI18" s="116" t="b">
        <f>IF(Tabelle6[[#This Row],[DIFF]]&lt;0,TRUE,FALSE)</f>
        <v>0</v>
      </c>
      <c r="BJ18" s="116" t="b">
        <f t="shared" si="1"/>
        <v>0</v>
      </c>
      <c r="BK18" s="116" t="b">
        <f>OR(Tabelle6[[#This Row],[Fehler WENIG]],Tabelle6[[#This Row],[FEHLER VIEL]],Tabelle6[[#This Row],[Fehler ABST]])</f>
        <v>0</v>
      </c>
    </row>
    <row r="19" spans="1:63" s="6" customFormat="1" ht="35.85" customHeight="1" x14ac:dyDescent="0.25">
      <c r="A19" s="71">
        <v>15</v>
      </c>
      <c r="B19" s="65"/>
      <c r="C19" s="78"/>
      <c r="D19" s="81"/>
      <c r="E19" s="78"/>
      <c r="F19" s="78"/>
      <c r="G19" s="78"/>
      <c r="H19" s="80"/>
      <c r="I19" s="80"/>
      <c r="J19" s="66"/>
      <c r="K19" s="67"/>
      <c r="L19" s="67"/>
      <c r="M19" s="67"/>
      <c r="N19" s="67"/>
      <c r="O19" s="67"/>
      <c r="P19" s="67"/>
      <c r="Q19" s="67"/>
      <c r="R19" s="67"/>
      <c r="S19" s="67"/>
      <c r="T19" s="68" t="str">
        <f>IF(Tabelle6[[#This Row],[FEHLER?]]=TRUE,"Schadensbewertung fehlerhaft",Tabelle6[[#This Row],[MTPD SB]])</f>
        <v/>
      </c>
      <c r="U19" s="75"/>
      <c r="V19" s="76"/>
      <c r="W19" s="76"/>
      <c r="X19" s="76"/>
      <c r="Y19" s="76"/>
      <c r="Z19" s="77"/>
      <c r="AA19" s="73"/>
      <c r="AB19" s="70"/>
      <c r="AC19" s="70"/>
      <c r="AD19" s="74"/>
      <c r="AE19" s="69"/>
      <c r="AF19" s="70"/>
      <c r="AG19" s="70"/>
      <c r="AH19" s="74"/>
      <c r="AI19" s="69"/>
      <c r="AJ19" s="70"/>
      <c r="AK19" s="70"/>
      <c r="AL19" s="74"/>
      <c r="AM19" s="28" t="str">
        <f>IF(Tabelle6[[#This Row],[Min MTPD Prozessabhängigkeit Alle]]="","-",VLOOKUP(Tabelle6[[#This Row],[Min MTPD Prozessabhängigkeit Alle]],'Datenbank (nur für Befugte)'!$A$3:$B$13,2,FALSE))</f>
        <v>-</v>
      </c>
      <c r="AN19" s="14" t="str">
        <f>IF(Tabelle6[[#This Row],[FEHLER?]]=TRUE,"Schadensbewertung fehlerhaft",Tabelle6[[#This Row],[MTPD min]])</f>
        <v/>
      </c>
      <c r="AO19" s="14" t="str">
        <f>IF(Tabelle6[[#This Row],[FEHLER?]]=TRUE,"Schadensbewertung fehlerhaft",Tabelle6[[#This Row],[RTO]])</f>
        <v/>
      </c>
      <c r="AP19" s="29"/>
      <c r="AQ19" s="27"/>
      <c r="AR19" s="112">
        <f>MIN(Tabelle6[[#This Row],[Index MPTD SB]],Tabelle6[[#This Row],[Min MTPD Prozessabhängigkeit Alle]])</f>
        <v>11</v>
      </c>
      <c r="AS19" s="113" t="str">
        <f>IF(D19&lt;&gt;"",VLOOKUP(Tabelle6[[#This Row],[Index MTPD min]],'Datenbank (nur für Befugte)'!$A$3:$B$13,2,FALSE),"")</f>
        <v/>
      </c>
      <c r="AT19" s="113">
        <f>IF(COUNTIF(J19:S19,"&gt;="&amp;Deckblatt!$B$33)=0,'Datenbank (nur für Befugte)'!$A$3,(COUNTIF($J$3:$S$3,"&lt;&gt;-")+1)-COUNTIF(J19:S19,"&gt;="&amp;Deckblatt!$B$33))</f>
        <v>11</v>
      </c>
      <c r="AU19" s="113" t="str">
        <f>IF(D19&lt;&gt;"",VLOOKUP(Tabelle6[[#This Row],[Index MPTD SB]],'Datenbank (nur für Befugte)'!$A$3:$B$13,2,FALSE),"")</f>
        <v/>
      </c>
      <c r="AV19" s="114" t="str">
        <f t="array" ref="AV19">IF(AC19&lt;&gt;"",VLOOKUP(AC19,Zeithorizonte[],3,FALSE),"")</f>
        <v/>
      </c>
      <c r="AW19" s="114" t="str">
        <f t="array" ref="AW19">IF(AG19&lt;&gt;"",VLOOKUP(AG19,Zeithorizonte[],3,FALSE),"")</f>
        <v/>
      </c>
      <c r="AX19" s="114" t="str">
        <f t="array" ref="AX19">IF(AK19&lt;&gt;"",VLOOKUP(AK19,Zeithorizonte[],3,FALSE),"")</f>
        <v/>
      </c>
      <c r="AY19" s="114" t="str">
        <f t="array" ref="AY19">IF(D19&lt;&gt;"",MIN(IF(D19=$AA$5:$AA$34,Tabelle6[Index MTPD (Prozessabhängigkeit)1],99)),"")</f>
        <v/>
      </c>
      <c r="AZ19" s="114" t="str">
        <f t="array" ref="AZ19">IF(D19&lt;&gt;"",MIN(IF(D19=$AE$5:$AE$34,Tabelle6[Index MTPD (Prozessabhängigkeit)2],99)),"")</f>
        <v/>
      </c>
      <c r="BA19" s="114" t="str">
        <f t="array" ref="BA19">IF(D19&lt;&gt;"",MIN(IF(D19=$AI$5:$AI$34,Tabelle6[Index MTPD (Prozessabhängigkeit)3],99)),"")</f>
        <v/>
      </c>
      <c r="BB19" s="114" t="str">
        <f t="array" ref="BB19">IF(D19&lt;&gt;"",IF(MIN(Tabelle6[[#This Row],[Min MTPD Prozessabhängigkeit 1]:[Min MTPD Prozessabhängigkeit 3]])=99,"",MIN(Tabelle6[[#This Row],[Min MTPD Prozessabhängigkeit 1]:[Min MTPD Prozessabhängigkeit 3]])),"")</f>
        <v/>
      </c>
      <c r="BC19" s="114" t="str">
        <f>IF(D19&lt;&gt;"",VLOOKUP(Tabelle6[[#This Row],[Index RTO]],'Datenbank (nur für Befugte)'!$A$3:$C$13,3,FALSE),"")</f>
        <v/>
      </c>
      <c r="BD19" s="115">
        <f>Tabelle6[[#This Row],[Index MTPD min]]</f>
        <v>11</v>
      </c>
      <c r="BE19" s="116">
        <f>COUNTIF(Deckblatt!$B$11:$B$20,"&lt;&gt;-")</f>
        <v>5</v>
      </c>
      <c r="BF19" s="116">
        <f t="shared" si="0"/>
        <v>0</v>
      </c>
      <c r="BG19" s="116">
        <f>IF(D19&lt;&gt;"",Tabelle6[[#This Row],[ANZAHL ZH]]-Tabelle6[[#This Row],[ANZAHL ZH BEF]],0)</f>
        <v>0</v>
      </c>
      <c r="BH19" s="116" t="b">
        <f>IF(Tabelle6[[#This Row],[DIFF]]&gt;0,TRUE,FALSE)</f>
        <v>0</v>
      </c>
      <c r="BI19" s="116" t="b">
        <f>IF(Tabelle6[[#This Row],[DIFF]]&lt;0,TRUE,FALSE)</f>
        <v>0</v>
      </c>
      <c r="BJ19" s="116" t="b">
        <f t="shared" si="1"/>
        <v>0</v>
      </c>
      <c r="BK19" s="116" t="b">
        <f>OR(Tabelle6[[#This Row],[Fehler WENIG]],Tabelle6[[#This Row],[FEHLER VIEL]],Tabelle6[[#This Row],[Fehler ABST]])</f>
        <v>0</v>
      </c>
    </row>
    <row r="20" spans="1:63" s="6" customFormat="1" ht="35.85" customHeight="1" x14ac:dyDescent="0.25">
      <c r="A20" s="71">
        <v>16</v>
      </c>
      <c r="B20" s="65"/>
      <c r="C20" s="78"/>
      <c r="D20" s="81"/>
      <c r="E20" s="78"/>
      <c r="F20" s="78"/>
      <c r="G20" s="78"/>
      <c r="H20" s="80"/>
      <c r="I20" s="80"/>
      <c r="J20" s="66"/>
      <c r="K20" s="67"/>
      <c r="L20" s="67"/>
      <c r="M20" s="67"/>
      <c r="N20" s="67"/>
      <c r="O20" s="67"/>
      <c r="P20" s="67"/>
      <c r="Q20" s="67"/>
      <c r="R20" s="67"/>
      <c r="S20" s="67"/>
      <c r="T20" s="68" t="str">
        <f>IF(Tabelle6[[#This Row],[FEHLER?]]=TRUE,"Schadensbewertung fehlerhaft",Tabelle6[[#This Row],[MTPD SB]])</f>
        <v/>
      </c>
      <c r="U20" s="75"/>
      <c r="V20" s="76"/>
      <c r="W20" s="76"/>
      <c r="X20" s="76"/>
      <c r="Y20" s="76"/>
      <c r="Z20" s="77"/>
      <c r="AA20" s="73"/>
      <c r="AB20" s="70"/>
      <c r="AC20" s="70"/>
      <c r="AD20" s="74"/>
      <c r="AE20" s="69"/>
      <c r="AF20" s="70"/>
      <c r="AG20" s="70"/>
      <c r="AH20" s="74"/>
      <c r="AI20" s="69"/>
      <c r="AJ20" s="70"/>
      <c r="AK20" s="70"/>
      <c r="AL20" s="74"/>
      <c r="AM20" s="28" t="str">
        <f>IF(Tabelle6[[#This Row],[Min MTPD Prozessabhängigkeit Alle]]="","-",VLOOKUP(Tabelle6[[#This Row],[Min MTPD Prozessabhängigkeit Alle]],'Datenbank (nur für Befugte)'!$A$3:$B$13,2,FALSE))</f>
        <v>-</v>
      </c>
      <c r="AN20" s="14" t="str">
        <f>IF(Tabelle6[[#This Row],[FEHLER?]]=TRUE,"Schadensbewertung fehlerhaft",Tabelle6[[#This Row],[MTPD min]])</f>
        <v/>
      </c>
      <c r="AO20" s="14" t="str">
        <f>IF(Tabelle6[[#This Row],[FEHLER?]]=TRUE,"Schadensbewertung fehlerhaft",Tabelle6[[#This Row],[RTO]])</f>
        <v/>
      </c>
      <c r="AP20" s="29"/>
      <c r="AQ20" s="27"/>
      <c r="AR20" s="112">
        <f>MIN(Tabelle6[[#This Row],[Index MPTD SB]],Tabelle6[[#This Row],[Min MTPD Prozessabhängigkeit Alle]])</f>
        <v>11</v>
      </c>
      <c r="AS20" s="113" t="str">
        <f>IF(D20&lt;&gt;"",VLOOKUP(Tabelle6[[#This Row],[Index MTPD min]],'Datenbank (nur für Befugte)'!$A$3:$B$13,2,FALSE),"")</f>
        <v/>
      </c>
      <c r="AT20" s="113">
        <f>IF(COUNTIF(J20:S20,"&gt;="&amp;Deckblatt!$B$33)=0,'Datenbank (nur für Befugte)'!$A$3,(COUNTIF($J$3:$S$3,"&lt;&gt;-")+1)-COUNTIF(J20:S20,"&gt;="&amp;Deckblatt!$B$33))</f>
        <v>11</v>
      </c>
      <c r="AU20" s="113" t="str">
        <f>IF(D20&lt;&gt;"",VLOOKUP(Tabelle6[[#This Row],[Index MPTD SB]],'Datenbank (nur für Befugte)'!$A$3:$B$13,2,FALSE),"")</f>
        <v/>
      </c>
      <c r="AV20" s="114" t="str">
        <f t="array" ref="AV20">IF(AC20&lt;&gt;"",VLOOKUP(AC20,Zeithorizonte[],3,FALSE),"")</f>
        <v/>
      </c>
      <c r="AW20" s="114" t="str">
        <f t="array" ref="AW20">IF(AG20&lt;&gt;"",VLOOKUP(AG20,Zeithorizonte[],3,FALSE),"")</f>
        <v/>
      </c>
      <c r="AX20" s="114" t="str">
        <f t="array" ref="AX20">IF(AK20&lt;&gt;"",VLOOKUP(AK20,Zeithorizonte[],3,FALSE),"")</f>
        <v/>
      </c>
      <c r="AY20" s="114" t="str">
        <f t="array" ref="AY20">IF(D20&lt;&gt;"",MIN(IF(D20=$AA$5:$AA$34,Tabelle6[Index MTPD (Prozessabhängigkeit)1],99)),"")</f>
        <v/>
      </c>
      <c r="AZ20" s="114" t="str">
        <f t="array" ref="AZ20">IF(D20&lt;&gt;"",MIN(IF(D20=$AE$5:$AE$34,Tabelle6[Index MTPD (Prozessabhängigkeit)2],99)),"")</f>
        <v/>
      </c>
      <c r="BA20" s="114" t="str">
        <f t="array" ref="BA20">IF(D20&lt;&gt;"",MIN(IF(D20=$AI$5:$AI$34,Tabelle6[Index MTPD (Prozessabhängigkeit)3],99)),"")</f>
        <v/>
      </c>
      <c r="BB20" s="114" t="str">
        <f t="array" ref="BB20">IF(D20&lt;&gt;"",IF(MIN(Tabelle6[[#This Row],[Min MTPD Prozessabhängigkeit 1]:[Min MTPD Prozessabhängigkeit 3]])=99,"",MIN(Tabelle6[[#This Row],[Min MTPD Prozessabhängigkeit 1]:[Min MTPD Prozessabhängigkeit 3]])),"")</f>
        <v/>
      </c>
      <c r="BC20" s="114" t="str">
        <f>IF(D20&lt;&gt;"",VLOOKUP(Tabelle6[[#This Row],[Index RTO]],'Datenbank (nur für Befugte)'!$A$3:$C$13,3,FALSE),"")</f>
        <v/>
      </c>
      <c r="BD20" s="115">
        <f>Tabelle6[[#This Row],[Index MTPD min]]</f>
        <v>11</v>
      </c>
      <c r="BE20" s="116">
        <f>COUNTIF(Deckblatt!$B$11:$B$20,"&lt;&gt;-")</f>
        <v>5</v>
      </c>
      <c r="BF20" s="116">
        <f t="shared" si="0"/>
        <v>0</v>
      </c>
      <c r="BG20" s="116">
        <f>IF(D20&lt;&gt;"",Tabelle6[[#This Row],[ANZAHL ZH]]-Tabelle6[[#This Row],[ANZAHL ZH BEF]],0)</f>
        <v>0</v>
      </c>
      <c r="BH20" s="116" t="b">
        <f>IF(Tabelle6[[#This Row],[DIFF]]&gt;0,TRUE,FALSE)</f>
        <v>0</v>
      </c>
      <c r="BI20" s="116" t="b">
        <f>IF(Tabelle6[[#This Row],[DIFF]]&lt;0,TRUE,FALSE)</f>
        <v>0</v>
      </c>
      <c r="BJ20" s="116" t="b">
        <f t="shared" si="1"/>
        <v>0</v>
      </c>
      <c r="BK20" s="116" t="b">
        <f>OR(Tabelle6[[#This Row],[Fehler WENIG]],Tabelle6[[#This Row],[FEHLER VIEL]],Tabelle6[[#This Row],[Fehler ABST]])</f>
        <v>0</v>
      </c>
    </row>
    <row r="21" spans="1:63" s="6" customFormat="1" ht="35.85" customHeight="1" x14ac:dyDescent="0.25">
      <c r="A21" s="71">
        <v>17</v>
      </c>
      <c r="B21" s="65"/>
      <c r="C21" s="78"/>
      <c r="D21" s="81"/>
      <c r="E21" s="78"/>
      <c r="F21" s="78"/>
      <c r="G21" s="78"/>
      <c r="H21" s="80"/>
      <c r="I21" s="80"/>
      <c r="J21" s="66"/>
      <c r="K21" s="67"/>
      <c r="L21" s="67"/>
      <c r="M21" s="67"/>
      <c r="N21" s="67"/>
      <c r="O21" s="67"/>
      <c r="P21" s="67"/>
      <c r="Q21" s="67"/>
      <c r="R21" s="67"/>
      <c r="S21" s="67"/>
      <c r="T21" s="68" t="str">
        <f>IF(Tabelle6[[#This Row],[FEHLER?]]=TRUE,"Schadensbewertung fehlerhaft",Tabelle6[[#This Row],[MTPD SB]])</f>
        <v/>
      </c>
      <c r="U21" s="75"/>
      <c r="V21" s="76"/>
      <c r="W21" s="76"/>
      <c r="X21" s="76"/>
      <c r="Y21" s="76"/>
      <c r="Z21" s="77"/>
      <c r="AA21" s="73"/>
      <c r="AB21" s="70"/>
      <c r="AC21" s="70"/>
      <c r="AD21" s="74"/>
      <c r="AE21" s="69"/>
      <c r="AF21" s="70"/>
      <c r="AG21" s="70"/>
      <c r="AH21" s="74"/>
      <c r="AI21" s="69"/>
      <c r="AJ21" s="70"/>
      <c r="AK21" s="70"/>
      <c r="AL21" s="74"/>
      <c r="AM21" s="28" t="str">
        <f>IF(Tabelle6[[#This Row],[Min MTPD Prozessabhängigkeit Alle]]="","-",VLOOKUP(Tabelle6[[#This Row],[Min MTPD Prozessabhängigkeit Alle]],'Datenbank (nur für Befugte)'!$A$3:$B$13,2,FALSE))</f>
        <v>-</v>
      </c>
      <c r="AN21" s="14" t="str">
        <f>IF(Tabelle6[[#This Row],[FEHLER?]]=TRUE,"Schadensbewertung fehlerhaft",Tabelle6[[#This Row],[MTPD min]])</f>
        <v/>
      </c>
      <c r="AO21" s="14" t="str">
        <f>IF(Tabelle6[[#This Row],[FEHLER?]]=TRUE,"Schadensbewertung fehlerhaft",Tabelle6[[#This Row],[RTO]])</f>
        <v/>
      </c>
      <c r="AP21" s="29"/>
      <c r="AQ21" s="27"/>
      <c r="AR21" s="112">
        <f>MIN(Tabelle6[[#This Row],[Index MPTD SB]],Tabelle6[[#This Row],[Min MTPD Prozessabhängigkeit Alle]])</f>
        <v>11</v>
      </c>
      <c r="AS21" s="113" t="str">
        <f>IF(D21&lt;&gt;"",VLOOKUP(Tabelle6[[#This Row],[Index MTPD min]],'Datenbank (nur für Befugte)'!$A$3:$B$13,2,FALSE),"")</f>
        <v/>
      </c>
      <c r="AT21" s="113">
        <f>IF(COUNTIF(J21:S21,"&gt;="&amp;Deckblatt!$B$33)=0,'Datenbank (nur für Befugte)'!$A$3,(COUNTIF($J$3:$S$3,"&lt;&gt;-")+1)-COUNTIF(J21:S21,"&gt;="&amp;Deckblatt!$B$33))</f>
        <v>11</v>
      </c>
      <c r="AU21" s="113" t="str">
        <f>IF(D21&lt;&gt;"",VLOOKUP(Tabelle6[[#This Row],[Index MPTD SB]],'Datenbank (nur für Befugte)'!$A$3:$B$13,2,FALSE),"")</f>
        <v/>
      </c>
      <c r="AV21" s="114" t="str">
        <f t="array" ref="AV21">IF(AC21&lt;&gt;"",VLOOKUP(AC21,Zeithorizonte[],3,FALSE),"")</f>
        <v/>
      </c>
      <c r="AW21" s="114" t="str">
        <f t="array" ref="AW21">IF(AG21&lt;&gt;"",VLOOKUP(AG21,Zeithorizonte[],3,FALSE),"")</f>
        <v/>
      </c>
      <c r="AX21" s="114" t="str">
        <f t="array" ref="AX21">IF(AK21&lt;&gt;"",VLOOKUP(AK21,Zeithorizonte[],3,FALSE),"")</f>
        <v/>
      </c>
      <c r="AY21" s="114" t="str">
        <f t="array" ref="AY21">IF(D21&lt;&gt;"",MIN(IF(D21=$AA$5:$AA$34,Tabelle6[Index MTPD (Prozessabhängigkeit)1],99)),"")</f>
        <v/>
      </c>
      <c r="AZ21" s="114" t="str">
        <f t="array" ref="AZ21">IF(D21&lt;&gt;"",MIN(IF(D21=$AE$5:$AE$34,Tabelle6[Index MTPD (Prozessabhängigkeit)2],99)),"")</f>
        <v/>
      </c>
      <c r="BA21" s="114" t="str">
        <f t="array" ref="BA21">IF(D21&lt;&gt;"",MIN(IF(D21=$AI$5:$AI$34,Tabelle6[Index MTPD (Prozessabhängigkeit)3],99)),"")</f>
        <v/>
      </c>
      <c r="BB21" s="114" t="str">
        <f t="array" ref="BB21">IF(D21&lt;&gt;"",IF(MIN(Tabelle6[[#This Row],[Min MTPD Prozessabhängigkeit 1]:[Min MTPD Prozessabhängigkeit 3]])=99,"",MIN(Tabelle6[[#This Row],[Min MTPD Prozessabhängigkeit 1]:[Min MTPD Prozessabhängigkeit 3]])),"")</f>
        <v/>
      </c>
      <c r="BC21" s="114" t="str">
        <f>IF(D21&lt;&gt;"",VLOOKUP(Tabelle6[[#This Row],[Index RTO]],'Datenbank (nur für Befugte)'!$A$3:$C$13,3,FALSE),"")</f>
        <v/>
      </c>
      <c r="BD21" s="115">
        <f>Tabelle6[[#This Row],[Index MTPD min]]</f>
        <v>11</v>
      </c>
      <c r="BE21" s="116">
        <f>COUNTIF(Deckblatt!$B$11:$B$20,"&lt;&gt;-")</f>
        <v>5</v>
      </c>
      <c r="BF21" s="116">
        <f t="shared" si="0"/>
        <v>0</v>
      </c>
      <c r="BG21" s="116">
        <f>IF(D21&lt;&gt;"",Tabelle6[[#This Row],[ANZAHL ZH]]-Tabelle6[[#This Row],[ANZAHL ZH BEF]],0)</f>
        <v>0</v>
      </c>
      <c r="BH21" s="116" t="b">
        <f>IF(Tabelle6[[#This Row],[DIFF]]&gt;0,TRUE,FALSE)</f>
        <v>0</v>
      </c>
      <c r="BI21" s="116" t="b">
        <f>IF(Tabelle6[[#This Row],[DIFF]]&lt;0,TRUE,FALSE)</f>
        <v>0</v>
      </c>
      <c r="BJ21" s="116" t="b">
        <f t="shared" si="1"/>
        <v>0</v>
      </c>
      <c r="BK21" s="116" t="b">
        <f>OR(Tabelle6[[#This Row],[Fehler WENIG]],Tabelle6[[#This Row],[FEHLER VIEL]],Tabelle6[[#This Row],[Fehler ABST]])</f>
        <v>0</v>
      </c>
    </row>
    <row r="22" spans="1:63" s="6" customFormat="1" ht="35.85" customHeight="1" x14ac:dyDescent="0.25">
      <c r="A22" s="71">
        <v>18</v>
      </c>
      <c r="B22" s="65"/>
      <c r="C22" s="78"/>
      <c r="D22" s="81"/>
      <c r="E22" s="78"/>
      <c r="F22" s="78"/>
      <c r="G22" s="78"/>
      <c r="H22" s="80"/>
      <c r="I22" s="80"/>
      <c r="J22" s="66"/>
      <c r="K22" s="67"/>
      <c r="L22" s="67"/>
      <c r="M22" s="67"/>
      <c r="N22" s="67"/>
      <c r="O22" s="67"/>
      <c r="P22" s="67"/>
      <c r="Q22" s="67"/>
      <c r="R22" s="67"/>
      <c r="S22" s="67"/>
      <c r="T22" s="68" t="str">
        <f>IF(Tabelle6[[#This Row],[FEHLER?]]=TRUE,"Schadensbewertung fehlerhaft",Tabelle6[[#This Row],[MTPD SB]])</f>
        <v/>
      </c>
      <c r="U22" s="75"/>
      <c r="V22" s="76"/>
      <c r="W22" s="76"/>
      <c r="X22" s="76"/>
      <c r="Y22" s="76"/>
      <c r="Z22" s="77"/>
      <c r="AA22" s="73"/>
      <c r="AB22" s="70"/>
      <c r="AC22" s="70"/>
      <c r="AD22" s="74"/>
      <c r="AE22" s="69"/>
      <c r="AF22" s="70"/>
      <c r="AG22" s="70"/>
      <c r="AH22" s="74"/>
      <c r="AI22" s="69"/>
      <c r="AJ22" s="70"/>
      <c r="AK22" s="70"/>
      <c r="AL22" s="74"/>
      <c r="AM22" s="28" t="str">
        <f>IF(Tabelle6[[#This Row],[Min MTPD Prozessabhängigkeit Alle]]="","-",VLOOKUP(Tabelle6[[#This Row],[Min MTPD Prozessabhängigkeit Alle]],'Datenbank (nur für Befugte)'!$A$3:$B$13,2,FALSE))</f>
        <v>-</v>
      </c>
      <c r="AN22" s="14" t="str">
        <f>IF(Tabelle6[[#This Row],[FEHLER?]]=TRUE,"Schadensbewertung fehlerhaft",Tabelle6[[#This Row],[MTPD min]])</f>
        <v/>
      </c>
      <c r="AO22" s="14" t="str">
        <f>IF(Tabelle6[[#This Row],[FEHLER?]]=TRUE,"Schadensbewertung fehlerhaft",Tabelle6[[#This Row],[RTO]])</f>
        <v/>
      </c>
      <c r="AP22" s="29"/>
      <c r="AQ22" s="27"/>
      <c r="AR22" s="112">
        <f>MIN(Tabelle6[[#This Row],[Index MPTD SB]],Tabelle6[[#This Row],[Min MTPD Prozessabhängigkeit Alle]])</f>
        <v>11</v>
      </c>
      <c r="AS22" s="113" t="str">
        <f>IF(D22&lt;&gt;"",VLOOKUP(Tabelle6[[#This Row],[Index MTPD min]],'Datenbank (nur für Befugte)'!$A$3:$B$13,2,FALSE),"")</f>
        <v/>
      </c>
      <c r="AT22" s="113">
        <f>IF(COUNTIF(J22:S22,"&gt;="&amp;Deckblatt!$B$33)=0,'Datenbank (nur für Befugte)'!$A$3,(COUNTIF($J$3:$S$3,"&lt;&gt;-")+1)-COUNTIF(J22:S22,"&gt;="&amp;Deckblatt!$B$33))</f>
        <v>11</v>
      </c>
      <c r="AU22" s="113" t="str">
        <f>IF(D22&lt;&gt;"",VLOOKUP(Tabelle6[[#This Row],[Index MPTD SB]],'Datenbank (nur für Befugte)'!$A$3:$B$13,2,FALSE),"")</f>
        <v/>
      </c>
      <c r="AV22" s="114" t="str">
        <f t="array" ref="AV22">IF(AC22&lt;&gt;"",VLOOKUP(AC22,Zeithorizonte[],3,FALSE),"")</f>
        <v/>
      </c>
      <c r="AW22" s="114" t="str">
        <f t="array" ref="AW22">IF(AG22&lt;&gt;"",VLOOKUP(AG22,Zeithorizonte[],3,FALSE),"")</f>
        <v/>
      </c>
      <c r="AX22" s="114" t="str">
        <f t="array" ref="AX22">IF(AK22&lt;&gt;"",VLOOKUP(AK22,Zeithorizonte[],3,FALSE),"")</f>
        <v/>
      </c>
      <c r="AY22" s="114" t="str">
        <f t="array" ref="AY22">IF(D22&lt;&gt;"",MIN(IF(D22=$AA$5:$AA$34,Tabelle6[Index MTPD (Prozessabhängigkeit)1],99)),"")</f>
        <v/>
      </c>
      <c r="AZ22" s="114" t="str">
        <f t="array" ref="AZ22">IF(D22&lt;&gt;"",MIN(IF(D22=$AE$5:$AE$34,Tabelle6[Index MTPD (Prozessabhängigkeit)2],99)),"")</f>
        <v/>
      </c>
      <c r="BA22" s="114" t="str">
        <f t="array" ref="BA22">IF(D22&lt;&gt;"",MIN(IF(D22=$AI$5:$AI$34,Tabelle6[Index MTPD (Prozessabhängigkeit)3],99)),"")</f>
        <v/>
      </c>
      <c r="BB22" s="114" t="str">
        <f t="array" ref="BB22">IF(D22&lt;&gt;"",IF(MIN(Tabelle6[[#This Row],[Min MTPD Prozessabhängigkeit 1]:[Min MTPD Prozessabhängigkeit 3]])=99,"",MIN(Tabelle6[[#This Row],[Min MTPD Prozessabhängigkeit 1]:[Min MTPD Prozessabhängigkeit 3]])),"")</f>
        <v/>
      </c>
      <c r="BC22" s="114" t="str">
        <f>IF(D22&lt;&gt;"",VLOOKUP(Tabelle6[[#This Row],[Index RTO]],'Datenbank (nur für Befugte)'!$A$3:$C$13,3,FALSE),"")</f>
        <v/>
      </c>
      <c r="BD22" s="115">
        <f>Tabelle6[[#This Row],[Index MTPD min]]</f>
        <v>11</v>
      </c>
      <c r="BE22" s="116">
        <f>COUNTIF(Deckblatt!$B$11:$B$20,"&lt;&gt;-")</f>
        <v>5</v>
      </c>
      <c r="BF22" s="116">
        <f t="shared" si="0"/>
        <v>0</v>
      </c>
      <c r="BG22" s="116">
        <f>IF(D22&lt;&gt;"",Tabelle6[[#This Row],[ANZAHL ZH]]-Tabelle6[[#This Row],[ANZAHL ZH BEF]],0)</f>
        <v>0</v>
      </c>
      <c r="BH22" s="116" t="b">
        <f>IF(Tabelle6[[#This Row],[DIFF]]&gt;0,TRUE,FALSE)</f>
        <v>0</v>
      </c>
      <c r="BI22" s="116" t="b">
        <f>IF(Tabelle6[[#This Row],[DIFF]]&lt;0,TRUE,FALSE)</f>
        <v>0</v>
      </c>
      <c r="BJ22" s="116" t="b">
        <f t="shared" si="1"/>
        <v>0</v>
      </c>
      <c r="BK22" s="116" t="b">
        <f>OR(Tabelle6[[#This Row],[Fehler WENIG]],Tabelle6[[#This Row],[FEHLER VIEL]],Tabelle6[[#This Row],[Fehler ABST]])</f>
        <v>0</v>
      </c>
    </row>
    <row r="23" spans="1:63" s="6" customFormat="1" ht="35.85" customHeight="1" x14ac:dyDescent="0.25">
      <c r="A23" s="71">
        <v>19</v>
      </c>
      <c r="B23" s="65"/>
      <c r="C23" s="78"/>
      <c r="D23" s="81"/>
      <c r="E23" s="78"/>
      <c r="F23" s="78"/>
      <c r="G23" s="78"/>
      <c r="H23" s="80"/>
      <c r="I23" s="80"/>
      <c r="J23" s="66"/>
      <c r="K23" s="67"/>
      <c r="L23" s="67"/>
      <c r="M23" s="67"/>
      <c r="N23" s="67"/>
      <c r="O23" s="67"/>
      <c r="P23" s="67"/>
      <c r="Q23" s="67"/>
      <c r="R23" s="67"/>
      <c r="S23" s="67"/>
      <c r="T23" s="68" t="str">
        <f>IF(Tabelle6[[#This Row],[FEHLER?]]=TRUE,"Schadensbewertung fehlerhaft",Tabelle6[[#This Row],[MTPD SB]])</f>
        <v/>
      </c>
      <c r="U23" s="75"/>
      <c r="V23" s="76"/>
      <c r="W23" s="76"/>
      <c r="X23" s="76"/>
      <c r="Y23" s="76"/>
      <c r="Z23" s="77"/>
      <c r="AA23" s="73"/>
      <c r="AB23" s="70"/>
      <c r="AC23" s="70"/>
      <c r="AD23" s="74"/>
      <c r="AE23" s="69"/>
      <c r="AF23" s="70"/>
      <c r="AG23" s="70"/>
      <c r="AH23" s="74"/>
      <c r="AI23" s="69"/>
      <c r="AJ23" s="70"/>
      <c r="AK23" s="70"/>
      <c r="AL23" s="74"/>
      <c r="AM23" s="28" t="str">
        <f>IF(Tabelle6[[#This Row],[Min MTPD Prozessabhängigkeit Alle]]="","-",VLOOKUP(Tabelle6[[#This Row],[Min MTPD Prozessabhängigkeit Alle]],'Datenbank (nur für Befugte)'!$A$3:$B$13,2,FALSE))</f>
        <v>-</v>
      </c>
      <c r="AN23" s="14" t="str">
        <f>IF(Tabelle6[[#This Row],[FEHLER?]]=TRUE,"Schadensbewertung fehlerhaft",Tabelle6[[#This Row],[MTPD min]])</f>
        <v/>
      </c>
      <c r="AO23" s="14" t="str">
        <f>IF(Tabelle6[[#This Row],[FEHLER?]]=TRUE,"Schadensbewertung fehlerhaft",Tabelle6[[#This Row],[RTO]])</f>
        <v/>
      </c>
      <c r="AP23" s="29"/>
      <c r="AQ23" s="27"/>
      <c r="AR23" s="112">
        <f>MIN(Tabelle6[[#This Row],[Index MPTD SB]],Tabelle6[[#This Row],[Min MTPD Prozessabhängigkeit Alle]])</f>
        <v>11</v>
      </c>
      <c r="AS23" s="113" t="str">
        <f>IF(D23&lt;&gt;"",VLOOKUP(Tabelle6[[#This Row],[Index MTPD min]],'Datenbank (nur für Befugte)'!$A$3:$B$13,2,FALSE),"")</f>
        <v/>
      </c>
      <c r="AT23" s="113">
        <f>IF(COUNTIF(J23:S23,"&gt;="&amp;Deckblatt!$B$33)=0,'Datenbank (nur für Befugte)'!$A$3,(COUNTIF($J$3:$S$3,"&lt;&gt;-")+1)-COUNTIF(J23:S23,"&gt;="&amp;Deckblatt!$B$33))</f>
        <v>11</v>
      </c>
      <c r="AU23" s="113" t="str">
        <f>IF(D23&lt;&gt;"",VLOOKUP(Tabelle6[[#This Row],[Index MPTD SB]],'Datenbank (nur für Befugte)'!$A$3:$B$13,2,FALSE),"")</f>
        <v/>
      </c>
      <c r="AV23" s="114" t="str">
        <f t="array" ref="AV23">IF(AC23&lt;&gt;"",VLOOKUP(AC23,Zeithorizonte[],3,FALSE),"")</f>
        <v/>
      </c>
      <c r="AW23" s="114" t="str">
        <f t="array" ref="AW23">IF(AG23&lt;&gt;"",VLOOKUP(AG23,Zeithorizonte[],3,FALSE),"")</f>
        <v/>
      </c>
      <c r="AX23" s="114" t="str">
        <f t="array" ref="AX23">IF(AK23&lt;&gt;"",VLOOKUP(AK23,Zeithorizonte[],3,FALSE),"")</f>
        <v/>
      </c>
      <c r="AY23" s="114" t="str">
        <f t="array" ref="AY23">IF(D23&lt;&gt;"",MIN(IF(D23=$AA$5:$AA$34,Tabelle6[Index MTPD (Prozessabhängigkeit)1],99)),"")</f>
        <v/>
      </c>
      <c r="AZ23" s="114" t="str">
        <f t="array" ref="AZ23">IF(D23&lt;&gt;"",MIN(IF(D23=$AE$5:$AE$34,Tabelle6[Index MTPD (Prozessabhängigkeit)2],99)),"")</f>
        <v/>
      </c>
      <c r="BA23" s="114" t="str">
        <f t="array" ref="BA23">IF(D23&lt;&gt;"",MIN(IF(D23=$AI$5:$AI$34,Tabelle6[Index MTPD (Prozessabhängigkeit)3],99)),"")</f>
        <v/>
      </c>
      <c r="BB23" s="114" t="str">
        <f t="array" ref="BB23">IF(D23&lt;&gt;"",IF(MIN(Tabelle6[[#This Row],[Min MTPD Prozessabhängigkeit 1]:[Min MTPD Prozessabhängigkeit 3]])=99,"",MIN(Tabelle6[[#This Row],[Min MTPD Prozessabhängigkeit 1]:[Min MTPD Prozessabhängigkeit 3]])),"")</f>
        <v/>
      </c>
      <c r="BC23" s="114" t="str">
        <f>IF(D23&lt;&gt;"",VLOOKUP(Tabelle6[[#This Row],[Index RTO]],'Datenbank (nur für Befugte)'!$A$3:$C$13,3,FALSE),"")</f>
        <v/>
      </c>
      <c r="BD23" s="115">
        <f>Tabelle6[[#This Row],[Index MTPD min]]</f>
        <v>11</v>
      </c>
      <c r="BE23" s="116">
        <f>COUNTIF(Deckblatt!$B$11:$B$20,"&lt;&gt;-")</f>
        <v>5</v>
      </c>
      <c r="BF23" s="116">
        <f t="shared" si="0"/>
        <v>0</v>
      </c>
      <c r="BG23" s="116">
        <f>IF(D23&lt;&gt;"",Tabelle6[[#This Row],[ANZAHL ZH]]-Tabelle6[[#This Row],[ANZAHL ZH BEF]],0)</f>
        <v>0</v>
      </c>
      <c r="BH23" s="116" t="b">
        <f>IF(Tabelle6[[#This Row],[DIFF]]&gt;0,TRUE,FALSE)</f>
        <v>0</v>
      </c>
      <c r="BI23" s="116" t="b">
        <f>IF(Tabelle6[[#This Row],[DIFF]]&lt;0,TRUE,FALSE)</f>
        <v>0</v>
      </c>
      <c r="BJ23" s="116" t="b">
        <f t="shared" si="1"/>
        <v>0</v>
      </c>
      <c r="BK23" s="116" t="b">
        <f>OR(Tabelle6[[#This Row],[Fehler WENIG]],Tabelle6[[#This Row],[FEHLER VIEL]],Tabelle6[[#This Row],[Fehler ABST]])</f>
        <v>0</v>
      </c>
    </row>
    <row r="24" spans="1:63" s="6" customFormat="1" ht="35.85" customHeight="1" x14ac:dyDescent="0.25">
      <c r="A24" s="71">
        <v>20</v>
      </c>
      <c r="B24" s="65"/>
      <c r="C24" s="78"/>
      <c r="D24" s="81"/>
      <c r="E24" s="78"/>
      <c r="F24" s="78"/>
      <c r="G24" s="78"/>
      <c r="H24" s="80"/>
      <c r="I24" s="80"/>
      <c r="J24" s="66"/>
      <c r="K24" s="67"/>
      <c r="L24" s="67"/>
      <c r="M24" s="67"/>
      <c r="N24" s="67"/>
      <c r="O24" s="67"/>
      <c r="P24" s="67"/>
      <c r="Q24" s="67"/>
      <c r="R24" s="67"/>
      <c r="S24" s="67"/>
      <c r="T24" s="68" t="str">
        <f>IF(Tabelle6[[#This Row],[FEHLER?]]=TRUE,"Schadensbewertung fehlerhaft",Tabelle6[[#This Row],[MTPD SB]])</f>
        <v/>
      </c>
      <c r="U24" s="75"/>
      <c r="V24" s="76"/>
      <c r="W24" s="76"/>
      <c r="X24" s="76"/>
      <c r="Y24" s="76"/>
      <c r="Z24" s="77"/>
      <c r="AA24" s="73"/>
      <c r="AB24" s="70"/>
      <c r="AC24" s="70"/>
      <c r="AD24" s="74"/>
      <c r="AE24" s="69"/>
      <c r="AF24" s="70"/>
      <c r="AG24" s="70"/>
      <c r="AH24" s="74"/>
      <c r="AI24" s="69"/>
      <c r="AJ24" s="70"/>
      <c r="AK24" s="70"/>
      <c r="AL24" s="74"/>
      <c r="AM24" s="28" t="str">
        <f>IF(Tabelle6[[#This Row],[Min MTPD Prozessabhängigkeit Alle]]="","-",VLOOKUP(Tabelle6[[#This Row],[Min MTPD Prozessabhängigkeit Alle]],'Datenbank (nur für Befugte)'!$A$3:$B$13,2,FALSE))</f>
        <v>-</v>
      </c>
      <c r="AN24" s="14" t="str">
        <f>IF(Tabelle6[[#This Row],[FEHLER?]]=TRUE,"Schadensbewertung fehlerhaft",Tabelle6[[#This Row],[MTPD min]])</f>
        <v/>
      </c>
      <c r="AO24" s="14" t="str">
        <f>IF(Tabelle6[[#This Row],[FEHLER?]]=TRUE,"Schadensbewertung fehlerhaft",Tabelle6[[#This Row],[RTO]])</f>
        <v/>
      </c>
      <c r="AP24" s="29"/>
      <c r="AQ24" s="27"/>
      <c r="AR24" s="112">
        <f>MIN(Tabelle6[[#This Row],[Index MPTD SB]],Tabelle6[[#This Row],[Min MTPD Prozessabhängigkeit Alle]])</f>
        <v>11</v>
      </c>
      <c r="AS24" s="113" t="str">
        <f>IF(D24&lt;&gt;"",VLOOKUP(Tabelle6[[#This Row],[Index MTPD min]],'Datenbank (nur für Befugte)'!$A$3:$B$13,2,FALSE),"")</f>
        <v/>
      </c>
      <c r="AT24" s="113">
        <f>IF(COUNTIF(J24:S24,"&gt;="&amp;Deckblatt!$B$33)=0,'Datenbank (nur für Befugte)'!$A$3,(COUNTIF($J$3:$S$3,"&lt;&gt;-")+1)-COUNTIF(J24:S24,"&gt;="&amp;Deckblatt!$B$33))</f>
        <v>11</v>
      </c>
      <c r="AU24" s="113" t="str">
        <f>IF(D24&lt;&gt;"",VLOOKUP(Tabelle6[[#This Row],[Index MPTD SB]],'Datenbank (nur für Befugte)'!$A$3:$B$13,2,FALSE),"")</f>
        <v/>
      </c>
      <c r="AV24" s="114" t="str">
        <f t="array" ref="AV24">IF(AC24&lt;&gt;"",VLOOKUP(AC24,Zeithorizonte[],3,FALSE),"")</f>
        <v/>
      </c>
      <c r="AW24" s="114" t="str">
        <f t="array" ref="AW24">IF(AG24&lt;&gt;"",VLOOKUP(AG24,Zeithorizonte[],3,FALSE),"")</f>
        <v/>
      </c>
      <c r="AX24" s="114" t="str">
        <f t="array" ref="AX24">IF(AK24&lt;&gt;"",VLOOKUP(AK24,Zeithorizonte[],3,FALSE),"")</f>
        <v/>
      </c>
      <c r="AY24" s="114" t="str">
        <f t="array" ref="AY24">IF(D24&lt;&gt;"",MIN(IF(D24=$AA$5:$AA$34,Tabelle6[Index MTPD (Prozessabhängigkeit)1],99)),"")</f>
        <v/>
      </c>
      <c r="AZ24" s="114" t="str">
        <f t="array" ref="AZ24">IF(D24&lt;&gt;"",MIN(IF(D24=$AE$5:$AE$34,Tabelle6[Index MTPD (Prozessabhängigkeit)2],99)),"")</f>
        <v/>
      </c>
      <c r="BA24" s="114" t="str">
        <f t="array" ref="BA24">IF(D24&lt;&gt;"",MIN(IF(D24=$AI$5:$AI$34,Tabelle6[Index MTPD (Prozessabhängigkeit)3],99)),"")</f>
        <v/>
      </c>
      <c r="BB24" s="114" t="str">
        <f t="array" ref="BB24">IF(D24&lt;&gt;"",IF(MIN(Tabelle6[[#This Row],[Min MTPD Prozessabhängigkeit 1]:[Min MTPD Prozessabhängigkeit 3]])=99,"",MIN(Tabelle6[[#This Row],[Min MTPD Prozessabhängigkeit 1]:[Min MTPD Prozessabhängigkeit 3]])),"")</f>
        <v/>
      </c>
      <c r="BC24" s="114" t="str">
        <f>IF(D24&lt;&gt;"",VLOOKUP(Tabelle6[[#This Row],[Index RTO]],'Datenbank (nur für Befugte)'!$A$3:$C$13,3,FALSE),"")</f>
        <v/>
      </c>
      <c r="BD24" s="115">
        <f>Tabelle6[[#This Row],[Index MTPD min]]</f>
        <v>11</v>
      </c>
      <c r="BE24" s="116">
        <f>COUNTIF(Deckblatt!$B$11:$B$20,"&lt;&gt;-")</f>
        <v>5</v>
      </c>
      <c r="BF24" s="116">
        <f t="shared" si="0"/>
        <v>0</v>
      </c>
      <c r="BG24" s="116">
        <f>IF(D24&lt;&gt;"",Tabelle6[[#This Row],[ANZAHL ZH]]-Tabelle6[[#This Row],[ANZAHL ZH BEF]],0)</f>
        <v>0</v>
      </c>
      <c r="BH24" s="116" t="b">
        <f>IF(Tabelle6[[#This Row],[DIFF]]&gt;0,TRUE,FALSE)</f>
        <v>0</v>
      </c>
      <c r="BI24" s="116" t="b">
        <f>IF(Tabelle6[[#This Row],[DIFF]]&lt;0,TRUE,FALSE)</f>
        <v>0</v>
      </c>
      <c r="BJ24" s="116" t="b">
        <f t="shared" si="1"/>
        <v>0</v>
      </c>
      <c r="BK24" s="116" t="b">
        <f>OR(Tabelle6[[#This Row],[Fehler WENIG]],Tabelle6[[#This Row],[FEHLER VIEL]],Tabelle6[[#This Row],[Fehler ABST]])</f>
        <v>0</v>
      </c>
    </row>
    <row r="25" spans="1:63" s="6" customFormat="1" ht="35.85" customHeight="1" x14ac:dyDescent="0.25">
      <c r="A25" s="71">
        <v>21</v>
      </c>
      <c r="B25" s="65"/>
      <c r="C25" s="78"/>
      <c r="D25" s="81"/>
      <c r="E25" s="78"/>
      <c r="F25" s="78"/>
      <c r="G25" s="78"/>
      <c r="H25" s="80"/>
      <c r="I25" s="80"/>
      <c r="J25" s="66"/>
      <c r="K25" s="67"/>
      <c r="L25" s="67"/>
      <c r="M25" s="67"/>
      <c r="N25" s="67"/>
      <c r="O25" s="67"/>
      <c r="P25" s="67"/>
      <c r="Q25" s="67"/>
      <c r="R25" s="67"/>
      <c r="S25" s="67"/>
      <c r="T25" s="68" t="str">
        <f>IF(Tabelle6[[#This Row],[FEHLER?]]=TRUE,"Schadensbewertung fehlerhaft",Tabelle6[[#This Row],[MTPD SB]])</f>
        <v/>
      </c>
      <c r="U25" s="75"/>
      <c r="V25" s="76"/>
      <c r="W25" s="76"/>
      <c r="X25" s="76"/>
      <c r="Y25" s="76"/>
      <c r="Z25" s="77"/>
      <c r="AA25" s="73"/>
      <c r="AB25" s="70"/>
      <c r="AC25" s="70"/>
      <c r="AD25" s="74"/>
      <c r="AE25" s="69"/>
      <c r="AF25" s="70"/>
      <c r="AG25" s="70"/>
      <c r="AH25" s="74"/>
      <c r="AI25" s="69"/>
      <c r="AJ25" s="70"/>
      <c r="AK25" s="70"/>
      <c r="AL25" s="74"/>
      <c r="AM25" s="28" t="str">
        <f>IF(Tabelle6[[#This Row],[Min MTPD Prozessabhängigkeit Alle]]="","-",VLOOKUP(Tabelle6[[#This Row],[Min MTPD Prozessabhängigkeit Alle]],'Datenbank (nur für Befugte)'!$A$3:$B$13,2,FALSE))</f>
        <v>-</v>
      </c>
      <c r="AN25" s="14" t="str">
        <f>IF(Tabelle6[[#This Row],[FEHLER?]]=TRUE,"Schadensbewertung fehlerhaft",Tabelle6[[#This Row],[MTPD min]])</f>
        <v/>
      </c>
      <c r="AO25" s="14" t="str">
        <f>IF(Tabelle6[[#This Row],[FEHLER?]]=TRUE,"Schadensbewertung fehlerhaft",Tabelle6[[#This Row],[RTO]])</f>
        <v/>
      </c>
      <c r="AP25" s="29"/>
      <c r="AQ25" s="27"/>
      <c r="AR25" s="112">
        <f>MIN(Tabelle6[[#This Row],[Index MPTD SB]],Tabelle6[[#This Row],[Min MTPD Prozessabhängigkeit Alle]])</f>
        <v>11</v>
      </c>
      <c r="AS25" s="113" t="str">
        <f>IF(D25&lt;&gt;"",VLOOKUP(Tabelle6[[#This Row],[Index MTPD min]],'Datenbank (nur für Befugte)'!$A$3:$B$13,2,FALSE),"")</f>
        <v/>
      </c>
      <c r="AT25" s="113">
        <f>IF(COUNTIF(J25:S25,"&gt;="&amp;Deckblatt!$B$33)=0,'Datenbank (nur für Befugte)'!$A$3,(COUNTIF($J$3:$S$3,"&lt;&gt;-")+1)-COUNTIF(J25:S25,"&gt;="&amp;Deckblatt!$B$33))</f>
        <v>11</v>
      </c>
      <c r="AU25" s="113" t="str">
        <f>IF(D25&lt;&gt;"",VLOOKUP(Tabelle6[[#This Row],[Index MPTD SB]],'Datenbank (nur für Befugte)'!$A$3:$B$13,2,FALSE),"")</f>
        <v/>
      </c>
      <c r="AV25" s="114" t="str">
        <f t="array" ref="AV25">IF(AC25&lt;&gt;"",VLOOKUP(AC25,Zeithorizonte[],3,FALSE),"")</f>
        <v/>
      </c>
      <c r="AW25" s="114" t="str">
        <f t="array" ref="AW25">IF(AG25&lt;&gt;"",VLOOKUP(AG25,Zeithorizonte[],3,FALSE),"")</f>
        <v/>
      </c>
      <c r="AX25" s="114" t="str">
        <f t="array" ref="AX25">IF(AK25&lt;&gt;"",VLOOKUP(AK25,Zeithorizonte[],3,FALSE),"")</f>
        <v/>
      </c>
      <c r="AY25" s="114" t="str">
        <f t="array" ref="AY25">IF(D25&lt;&gt;"",MIN(IF(D25=$AA$5:$AA$34,Tabelle6[Index MTPD (Prozessabhängigkeit)1],99)),"")</f>
        <v/>
      </c>
      <c r="AZ25" s="114" t="str">
        <f t="array" ref="AZ25">IF(D25&lt;&gt;"",MIN(IF(D25=$AE$5:$AE$34,Tabelle6[Index MTPD (Prozessabhängigkeit)2],99)),"")</f>
        <v/>
      </c>
      <c r="BA25" s="114" t="str">
        <f t="array" ref="BA25">IF(D25&lt;&gt;"",MIN(IF(D25=$AI$5:$AI$34,Tabelle6[Index MTPD (Prozessabhängigkeit)3],99)),"")</f>
        <v/>
      </c>
      <c r="BB25" s="114" t="str">
        <f t="array" ref="BB25">IF(D25&lt;&gt;"",IF(MIN(Tabelle6[[#This Row],[Min MTPD Prozessabhängigkeit 1]:[Min MTPD Prozessabhängigkeit 3]])=99,"",MIN(Tabelle6[[#This Row],[Min MTPD Prozessabhängigkeit 1]:[Min MTPD Prozessabhängigkeit 3]])),"")</f>
        <v/>
      </c>
      <c r="BC25" s="114" t="str">
        <f>IF(D25&lt;&gt;"",VLOOKUP(Tabelle6[[#This Row],[Index RTO]],'Datenbank (nur für Befugte)'!$A$3:$C$13,3,FALSE),"")</f>
        <v/>
      </c>
      <c r="BD25" s="115">
        <f>Tabelle6[[#This Row],[Index MTPD min]]</f>
        <v>11</v>
      </c>
      <c r="BE25" s="116">
        <f>COUNTIF(Deckblatt!$B$11:$B$20,"&lt;&gt;-")</f>
        <v>5</v>
      </c>
      <c r="BF25" s="116">
        <f t="shared" si="0"/>
        <v>0</v>
      </c>
      <c r="BG25" s="116">
        <f>IF(D25&lt;&gt;"",Tabelle6[[#This Row],[ANZAHL ZH]]-Tabelle6[[#This Row],[ANZAHL ZH BEF]],0)</f>
        <v>0</v>
      </c>
      <c r="BH25" s="116" t="b">
        <f>IF(Tabelle6[[#This Row],[DIFF]]&gt;0,TRUE,FALSE)</f>
        <v>0</v>
      </c>
      <c r="BI25" s="116" t="b">
        <f>IF(Tabelle6[[#This Row],[DIFF]]&lt;0,TRUE,FALSE)</f>
        <v>0</v>
      </c>
      <c r="BJ25" s="116" t="b">
        <f t="shared" si="1"/>
        <v>0</v>
      </c>
      <c r="BK25" s="116" t="b">
        <f>OR(Tabelle6[[#This Row],[Fehler WENIG]],Tabelle6[[#This Row],[FEHLER VIEL]],Tabelle6[[#This Row],[Fehler ABST]])</f>
        <v>0</v>
      </c>
    </row>
    <row r="26" spans="1:63" s="6" customFormat="1" ht="35.85" customHeight="1" x14ac:dyDescent="0.25">
      <c r="A26" s="71">
        <v>22</v>
      </c>
      <c r="B26" s="65"/>
      <c r="C26" s="78"/>
      <c r="D26" s="78"/>
      <c r="E26" s="78"/>
      <c r="F26" s="78"/>
      <c r="G26" s="78"/>
      <c r="H26" s="80"/>
      <c r="I26" s="80"/>
      <c r="J26" s="66"/>
      <c r="K26" s="67"/>
      <c r="L26" s="67"/>
      <c r="M26" s="67"/>
      <c r="N26" s="67"/>
      <c r="O26" s="67"/>
      <c r="P26" s="67"/>
      <c r="Q26" s="67"/>
      <c r="R26" s="67"/>
      <c r="S26" s="67"/>
      <c r="T26" s="68" t="str">
        <f>IF(Tabelle6[[#This Row],[FEHLER?]]=TRUE,"Schadensbewertung fehlerhaft",Tabelle6[[#This Row],[MTPD SB]])</f>
        <v/>
      </c>
      <c r="U26" s="75"/>
      <c r="V26" s="76"/>
      <c r="W26" s="76"/>
      <c r="X26" s="76"/>
      <c r="Y26" s="76"/>
      <c r="Z26" s="77"/>
      <c r="AA26" s="73"/>
      <c r="AB26" s="70"/>
      <c r="AC26" s="70"/>
      <c r="AD26" s="74"/>
      <c r="AE26" s="69"/>
      <c r="AF26" s="70"/>
      <c r="AG26" s="70"/>
      <c r="AH26" s="74"/>
      <c r="AI26" s="69"/>
      <c r="AJ26" s="70"/>
      <c r="AK26" s="70"/>
      <c r="AL26" s="74"/>
      <c r="AM26" s="28" t="str">
        <f>IF(Tabelle6[[#This Row],[Min MTPD Prozessabhängigkeit Alle]]="","-",VLOOKUP(Tabelle6[[#This Row],[Min MTPD Prozessabhängigkeit Alle]],'Datenbank (nur für Befugte)'!$A$3:$B$13,2,FALSE))</f>
        <v>-</v>
      </c>
      <c r="AN26" s="14" t="str">
        <f>IF(Tabelle6[[#This Row],[FEHLER?]]=TRUE,"Schadensbewertung fehlerhaft",Tabelle6[[#This Row],[MTPD min]])</f>
        <v/>
      </c>
      <c r="AO26" s="14" t="str">
        <f>IF(Tabelle6[[#This Row],[FEHLER?]]=TRUE,"Schadensbewertung fehlerhaft",Tabelle6[[#This Row],[RTO]])</f>
        <v/>
      </c>
      <c r="AP26" s="29"/>
      <c r="AQ26" s="27"/>
      <c r="AR26" s="112">
        <f>MIN(Tabelle6[[#This Row],[Index MPTD SB]],Tabelle6[[#This Row],[Min MTPD Prozessabhängigkeit Alle]])</f>
        <v>11</v>
      </c>
      <c r="AS26" s="113" t="str">
        <f>IF(D26&lt;&gt;"",VLOOKUP(Tabelle6[[#This Row],[Index MTPD min]],'Datenbank (nur für Befugte)'!$A$3:$B$13,2,FALSE),"")</f>
        <v/>
      </c>
      <c r="AT26" s="113">
        <f>IF(COUNTIF(J26:S26,"&gt;="&amp;Deckblatt!$B$33)=0,'Datenbank (nur für Befugte)'!$A$3,(COUNTIF($J$3:$S$3,"&lt;&gt;-")+1)-COUNTIF(J26:S26,"&gt;="&amp;Deckblatt!$B$33))</f>
        <v>11</v>
      </c>
      <c r="AU26" s="113" t="str">
        <f>IF(D26&lt;&gt;"",VLOOKUP(Tabelle6[[#This Row],[Index MPTD SB]],'Datenbank (nur für Befugte)'!$A$3:$B$13,2,FALSE),"")</f>
        <v/>
      </c>
      <c r="AV26" s="114" t="str">
        <f t="array" ref="AV26">IF(AC26&lt;&gt;"",VLOOKUP(AC26,Zeithorizonte[],3,FALSE),"")</f>
        <v/>
      </c>
      <c r="AW26" s="114" t="str">
        <f t="array" ref="AW26">IF(AG26&lt;&gt;"",VLOOKUP(AG26,Zeithorizonte[],3,FALSE),"")</f>
        <v/>
      </c>
      <c r="AX26" s="114" t="str">
        <f t="array" ref="AX26">IF(AK26&lt;&gt;"",VLOOKUP(AK26,Zeithorizonte[],3,FALSE),"")</f>
        <v/>
      </c>
      <c r="AY26" s="114" t="str">
        <f t="array" ref="AY26">IF(D26&lt;&gt;"",MIN(IF(D26=$AA$5:$AA$34,Tabelle6[Index MTPD (Prozessabhängigkeit)1],99)),"")</f>
        <v/>
      </c>
      <c r="AZ26" s="114" t="str">
        <f t="array" ref="AZ26">IF(D26&lt;&gt;"",MIN(IF(D26=$AE$5:$AE$34,Tabelle6[Index MTPD (Prozessabhängigkeit)2],99)),"")</f>
        <v/>
      </c>
      <c r="BA26" s="114" t="str">
        <f t="array" ref="BA26">IF(D26&lt;&gt;"",MIN(IF(D26=$AI$5:$AI$34,Tabelle6[Index MTPD (Prozessabhängigkeit)3],99)),"")</f>
        <v/>
      </c>
      <c r="BB26" s="114" t="str">
        <f t="array" ref="BB26">IF(D26&lt;&gt;"",IF(MIN(Tabelle6[[#This Row],[Min MTPD Prozessabhängigkeit 1]:[Min MTPD Prozessabhängigkeit 3]])=99,"",MIN(Tabelle6[[#This Row],[Min MTPD Prozessabhängigkeit 1]:[Min MTPD Prozessabhängigkeit 3]])),"")</f>
        <v/>
      </c>
      <c r="BC26" s="114" t="str">
        <f>IF(D26&lt;&gt;"",VLOOKUP(Tabelle6[[#This Row],[Index RTO]],'Datenbank (nur für Befugte)'!$A$3:$C$13,3,FALSE),"")</f>
        <v/>
      </c>
      <c r="BD26" s="115">
        <f>Tabelle6[[#This Row],[Index MTPD min]]</f>
        <v>11</v>
      </c>
      <c r="BE26" s="116">
        <f>COUNTIF(Deckblatt!$B$11:$B$20,"&lt;&gt;-")</f>
        <v>5</v>
      </c>
      <c r="BF26" s="116">
        <f t="shared" si="0"/>
        <v>0</v>
      </c>
      <c r="BG26" s="116">
        <f>IF(D26&lt;&gt;"",Tabelle6[[#This Row],[ANZAHL ZH]]-Tabelle6[[#This Row],[ANZAHL ZH BEF]],0)</f>
        <v>0</v>
      </c>
      <c r="BH26" s="116" t="b">
        <f>IF(Tabelle6[[#This Row],[DIFF]]&gt;0,TRUE,FALSE)</f>
        <v>0</v>
      </c>
      <c r="BI26" s="116" t="b">
        <f>IF(Tabelle6[[#This Row],[DIFF]]&lt;0,TRUE,FALSE)</f>
        <v>0</v>
      </c>
      <c r="BJ26" s="116" t="b">
        <f t="shared" si="1"/>
        <v>0</v>
      </c>
      <c r="BK26" s="116" t="b">
        <f>OR(Tabelle6[[#This Row],[Fehler WENIG]],Tabelle6[[#This Row],[FEHLER VIEL]],Tabelle6[[#This Row],[Fehler ABST]])</f>
        <v>0</v>
      </c>
    </row>
    <row r="27" spans="1:63" s="6" customFormat="1" ht="35.85" customHeight="1" x14ac:dyDescent="0.25">
      <c r="A27" s="71">
        <v>23</v>
      </c>
      <c r="B27" s="65"/>
      <c r="C27" s="78"/>
      <c r="D27" s="78"/>
      <c r="E27" s="78"/>
      <c r="F27" s="78"/>
      <c r="G27" s="78"/>
      <c r="H27" s="80"/>
      <c r="I27" s="80"/>
      <c r="J27" s="66"/>
      <c r="K27" s="67"/>
      <c r="L27" s="67"/>
      <c r="M27" s="67"/>
      <c r="N27" s="67"/>
      <c r="O27" s="67"/>
      <c r="P27" s="67"/>
      <c r="Q27" s="67"/>
      <c r="R27" s="67"/>
      <c r="S27" s="67"/>
      <c r="T27" s="68" t="str">
        <f>IF(Tabelle6[[#This Row],[FEHLER?]]=TRUE,"Schadensbewertung fehlerhaft",Tabelle6[[#This Row],[MTPD SB]])</f>
        <v/>
      </c>
      <c r="U27" s="75"/>
      <c r="V27" s="76"/>
      <c r="W27" s="76"/>
      <c r="X27" s="76"/>
      <c r="Y27" s="76"/>
      <c r="Z27" s="77"/>
      <c r="AA27" s="73"/>
      <c r="AB27" s="70"/>
      <c r="AC27" s="70"/>
      <c r="AD27" s="74"/>
      <c r="AE27" s="69"/>
      <c r="AF27" s="70"/>
      <c r="AG27" s="70"/>
      <c r="AH27" s="74"/>
      <c r="AI27" s="69"/>
      <c r="AJ27" s="70"/>
      <c r="AK27" s="70"/>
      <c r="AL27" s="74"/>
      <c r="AM27" s="28" t="str">
        <f>IF(Tabelle6[[#This Row],[Min MTPD Prozessabhängigkeit Alle]]="","-",VLOOKUP(Tabelle6[[#This Row],[Min MTPD Prozessabhängigkeit Alle]],'Datenbank (nur für Befugte)'!$A$3:$B$13,2,FALSE))</f>
        <v>-</v>
      </c>
      <c r="AN27" s="14" t="str">
        <f>IF(Tabelle6[[#This Row],[FEHLER?]]=TRUE,"Schadensbewertung fehlerhaft",Tabelle6[[#This Row],[MTPD min]])</f>
        <v/>
      </c>
      <c r="AO27" s="14" t="str">
        <f>IF(Tabelle6[[#This Row],[FEHLER?]]=TRUE,"Schadensbewertung fehlerhaft",Tabelle6[[#This Row],[RTO]])</f>
        <v/>
      </c>
      <c r="AP27" s="29"/>
      <c r="AQ27" s="27"/>
      <c r="AR27" s="112">
        <f>MIN(Tabelle6[[#This Row],[Index MPTD SB]],Tabelle6[[#This Row],[Min MTPD Prozessabhängigkeit Alle]])</f>
        <v>11</v>
      </c>
      <c r="AS27" s="113" t="str">
        <f>IF(D27&lt;&gt;"",VLOOKUP(Tabelle6[[#This Row],[Index MTPD min]],'Datenbank (nur für Befugte)'!$A$3:$B$13,2,FALSE),"")</f>
        <v/>
      </c>
      <c r="AT27" s="113">
        <f>IF(COUNTIF(J27:S27,"&gt;="&amp;Deckblatt!$B$33)=0,'Datenbank (nur für Befugte)'!$A$3,(COUNTIF($J$3:$S$3,"&lt;&gt;-")+1)-COUNTIF(J27:S27,"&gt;="&amp;Deckblatt!$B$33))</f>
        <v>11</v>
      </c>
      <c r="AU27" s="113" t="str">
        <f>IF(D27&lt;&gt;"",VLOOKUP(Tabelle6[[#This Row],[Index MPTD SB]],'Datenbank (nur für Befugte)'!$A$3:$B$13,2,FALSE),"")</f>
        <v/>
      </c>
      <c r="AV27" s="114" t="str">
        <f t="array" ref="AV27">IF(AC27&lt;&gt;"",VLOOKUP(AC27,Zeithorizonte[],3,FALSE),"")</f>
        <v/>
      </c>
      <c r="AW27" s="114" t="str">
        <f t="array" ref="AW27">IF(AG27&lt;&gt;"",VLOOKUP(AG27,Zeithorizonte[],3,FALSE),"")</f>
        <v/>
      </c>
      <c r="AX27" s="114" t="str">
        <f t="array" ref="AX27">IF(AK27&lt;&gt;"",VLOOKUP(AK27,Zeithorizonte[],3,FALSE),"")</f>
        <v/>
      </c>
      <c r="AY27" s="114" t="str">
        <f t="array" ref="AY27">IF(D27&lt;&gt;"",MIN(IF(D27=$AA$5:$AA$34,Tabelle6[Index MTPD (Prozessabhängigkeit)1],99)),"")</f>
        <v/>
      </c>
      <c r="AZ27" s="114" t="str">
        <f t="array" ref="AZ27">IF(D27&lt;&gt;"",MIN(IF(D27=$AE$5:$AE$34,Tabelle6[Index MTPD (Prozessabhängigkeit)2],99)),"")</f>
        <v/>
      </c>
      <c r="BA27" s="114" t="str">
        <f t="array" ref="BA27">IF(D27&lt;&gt;"",MIN(IF(D27=$AI$5:$AI$34,Tabelle6[Index MTPD (Prozessabhängigkeit)3],99)),"")</f>
        <v/>
      </c>
      <c r="BB27" s="114" t="str">
        <f t="array" ref="BB27">IF(D27&lt;&gt;"",IF(MIN(Tabelle6[[#This Row],[Min MTPD Prozessabhängigkeit 1]:[Min MTPD Prozessabhängigkeit 3]])=99,"",MIN(Tabelle6[[#This Row],[Min MTPD Prozessabhängigkeit 1]:[Min MTPD Prozessabhängigkeit 3]])),"")</f>
        <v/>
      </c>
      <c r="BC27" s="114" t="str">
        <f>IF(D27&lt;&gt;"",VLOOKUP(Tabelle6[[#This Row],[Index RTO]],'Datenbank (nur für Befugte)'!$A$3:$C$13,3,FALSE),"")</f>
        <v/>
      </c>
      <c r="BD27" s="115">
        <f>Tabelle6[[#This Row],[Index MTPD min]]</f>
        <v>11</v>
      </c>
      <c r="BE27" s="116">
        <f>COUNTIF(Deckblatt!$B$11:$B$20,"&lt;&gt;-")</f>
        <v>5</v>
      </c>
      <c r="BF27" s="116">
        <f t="shared" si="0"/>
        <v>0</v>
      </c>
      <c r="BG27" s="116">
        <f>IF(D27&lt;&gt;"",Tabelle6[[#This Row],[ANZAHL ZH]]-Tabelle6[[#This Row],[ANZAHL ZH BEF]],0)</f>
        <v>0</v>
      </c>
      <c r="BH27" s="116" t="b">
        <f>IF(Tabelle6[[#This Row],[DIFF]]&gt;0,TRUE,FALSE)</f>
        <v>0</v>
      </c>
      <c r="BI27" s="116" t="b">
        <f>IF(Tabelle6[[#This Row],[DIFF]]&lt;0,TRUE,FALSE)</f>
        <v>0</v>
      </c>
      <c r="BJ27" s="116" t="b">
        <f t="shared" si="1"/>
        <v>0</v>
      </c>
      <c r="BK27" s="116" t="b">
        <f>OR(Tabelle6[[#This Row],[Fehler WENIG]],Tabelle6[[#This Row],[FEHLER VIEL]],Tabelle6[[#This Row],[Fehler ABST]])</f>
        <v>0</v>
      </c>
    </row>
    <row r="28" spans="1:63" s="6" customFormat="1" ht="35.85" customHeight="1" x14ac:dyDescent="0.25">
      <c r="A28" s="71">
        <v>24</v>
      </c>
      <c r="B28" s="65"/>
      <c r="C28" s="78"/>
      <c r="D28" s="78"/>
      <c r="E28" s="78"/>
      <c r="F28" s="78"/>
      <c r="G28" s="78"/>
      <c r="H28" s="80"/>
      <c r="I28" s="80"/>
      <c r="J28" s="66"/>
      <c r="K28" s="67"/>
      <c r="L28" s="67"/>
      <c r="M28" s="67"/>
      <c r="N28" s="67"/>
      <c r="O28" s="67"/>
      <c r="P28" s="67"/>
      <c r="Q28" s="67"/>
      <c r="R28" s="67"/>
      <c r="S28" s="67"/>
      <c r="T28" s="68" t="str">
        <f>IF(Tabelle6[[#This Row],[FEHLER?]]=TRUE,"Schadensbewertung fehlerhaft",Tabelle6[[#This Row],[MTPD SB]])</f>
        <v/>
      </c>
      <c r="U28" s="75"/>
      <c r="V28" s="76"/>
      <c r="W28" s="76"/>
      <c r="X28" s="76"/>
      <c r="Y28" s="76"/>
      <c r="Z28" s="77"/>
      <c r="AA28" s="73"/>
      <c r="AB28" s="70"/>
      <c r="AC28" s="70"/>
      <c r="AD28" s="74"/>
      <c r="AE28" s="69"/>
      <c r="AF28" s="70"/>
      <c r="AG28" s="70"/>
      <c r="AH28" s="74"/>
      <c r="AI28" s="69"/>
      <c r="AJ28" s="70"/>
      <c r="AK28" s="70"/>
      <c r="AL28" s="74"/>
      <c r="AM28" s="28" t="str">
        <f>IF(Tabelle6[[#This Row],[Min MTPD Prozessabhängigkeit Alle]]="","-",VLOOKUP(Tabelle6[[#This Row],[Min MTPD Prozessabhängigkeit Alle]],'Datenbank (nur für Befugte)'!$A$3:$B$13,2,FALSE))</f>
        <v>-</v>
      </c>
      <c r="AN28" s="14" t="str">
        <f>IF(Tabelle6[[#This Row],[FEHLER?]]=TRUE,"Schadensbewertung fehlerhaft",Tabelle6[[#This Row],[MTPD min]])</f>
        <v/>
      </c>
      <c r="AO28" s="14" t="str">
        <f>IF(Tabelle6[[#This Row],[FEHLER?]]=TRUE,"Schadensbewertung fehlerhaft",Tabelle6[[#This Row],[RTO]])</f>
        <v/>
      </c>
      <c r="AP28" s="29"/>
      <c r="AQ28" s="27"/>
      <c r="AR28" s="112">
        <f>MIN(Tabelle6[[#This Row],[Index MPTD SB]],Tabelle6[[#This Row],[Min MTPD Prozessabhängigkeit Alle]])</f>
        <v>11</v>
      </c>
      <c r="AS28" s="113" t="str">
        <f>IF(D28&lt;&gt;"",VLOOKUP(Tabelle6[[#This Row],[Index MTPD min]],'Datenbank (nur für Befugte)'!$A$3:$B$13,2,FALSE),"")</f>
        <v/>
      </c>
      <c r="AT28" s="113">
        <f>IF(COUNTIF(J28:S28,"&gt;="&amp;Deckblatt!$B$33)=0,'Datenbank (nur für Befugte)'!$A$3,(COUNTIF($J$3:$S$3,"&lt;&gt;-")+1)-COUNTIF(J28:S28,"&gt;="&amp;Deckblatt!$B$33))</f>
        <v>11</v>
      </c>
      <c r="AU28" s="113" t="str">
        <f>IF(D28&lt;&gt;"",VLOOKUP(Tabelle6[[#This Row],[Index MPTD SB]],'Datenbank (nur für Befugte)'!$A$3:$B$13,2,FALSE),"")</f>
        <v/>
      </c>
      <c r="AV28" s="114" t="str">
        <f t="array" ref="AV28">IF(AC28&lt;&gt;"",VLOOKUP(AC28,Zeithorizonte[],3,FALSE),"")</f>
        <v/>
      </c>
      <c r="AW28" s="114" t="str">
        <f t="array" ref="AW28">IF(AG28&lt;&gt;"",VLOOKUP(AG28,Zeithorizonte[],3,FALSE),"")</f>
        <v/>
      </c>
      <c r="AX28" s="114" t="str">
        <f t="array" ref="AX28">IF(AK28&lt;&gt;"",VLOOKUP(AK28,Zeithorizonte[],3,FALSE),"")</f>
        <v/>
      </c>
      <c r="AY28" s="114" t="str">
        <f t="array" ref="AY28">IF(D28&lt;&gt;"",MIN(IF(D28=$AA$5:$AA$34,Tabelle6[Index MTPD (Prozessabhängigkeit)1],99)),"")</f>
        <v/>
      </c>
      <c r="AZ28" s="114" t="str">
        <f t="array" ref="AZ28">IF(D28&lt;&gt;"",MIN(IF(D28=$AE$5:$AE$34,Tabelle6[Index MTPD (Prozessabhängigkeit)2],99)),"")</f>
        <v/>
      </c>
      <c r="BA28" s="114" t="str">
        <f t="array" ref="BA28">IF(D28&lt;&gt;"",MIN(IF(D28=$AI$5:$AI$34,Tabelle6[Index MTPD (Prozessabhängigkeit)3],99)),"")</f>
        <v/>
      </c>
      <c r="BB28" s="114" t="str">
        <f t="array" ref="BB28">IF(D28&lt;&gt;"",IF(MIN(Tabelle6[[#This Row],[Min MTPD Prozessabhängigkeit 1]:[Min MTPD Prozessabhängigkeit 3]])=99,"",MIN(Tabelle6[[#This Row],[Min MTPD Prozessabhängigkeit 1]:[Min MTPD Prozessabhängigkeit 3]])),"")</f>
        <v/>
      </c>
      <c r="BC28" s="114" t="str">
        <f>IF(D28&lt;&gt;"",VLOOKUP(Tabelle6[[#This Row],[Index RTO]],'Datenbank (nur für Befugte)'!$A$3:$C$13,3,FALSE),"")</f>
        <v/>
      </c>
      <c r="BD28" s="115">
        <f>Tabelle6[[#This Row],[Index MTPD min]]</f>
        <v>11</v>
      </c>
      <c r="BE28" s="116">
        <f>COUNTIF(Deckblatt!$B$11:$B$20,"&lt;&gt;-")</f>
        <v>5</v>
      </c>
      <c r="BF28" s="116">
        <f t="shared" si="0"/>
        <v>0</v>
      </c>
      <c r="BG28" s="116">
        <f>IF(D28&lt;&gt;"",Tabelle6[[#This Row],[ANZAHL ZH]]-Tabelle6[[#This Row],[ANZAHL ZH BEF]],0)</f>
        <v>0</v>
      </c>
      <c r="BH28" s="116" t="b">
        <f>IF(Tabelle6[[#This Row],[DIFF]]&gt;0,TRUE,FALSE)</f>
        <v>0</v>
      </c>
      <c r="BI28" s="116" t="b">
        <f>IF(Tabelle6[[#This Row],[DIFF]]&lt;0,TRUE,FALSE)</f>
        <v>0</v>
      </c>
      <c r="BJ28" s="116" t="b">
        <f t="shared" si="1"/>
        <v>0</v>
      </c>
      <c r="BK28" s="116" t="b">
        <f>OR(Tabelle6[[#This Row],[Fehler WENIG]],Tabelle6[[#This Row],[FEHLER VIEL]],Tabelle6[[#This Row],[Fehler ABST]])</f>
        <v>0</v>
      </c>
    </row>
    <row r="29" spans="1:63" s="6" customFormat="1" ht="35.85" customHeight="1" x14ac:dyDescent="0.25">
      <c r="A29" s="71">
        <v>25</v>
      </c>
      <c r="B29" s="65"/>
      <c r="C29" s="78"/>
      <c r="D29" s="78"/>
      <c r="E29" s="78"/>
      <c r="F29" s="78"/>
      <c r="G29" s="78"/>
      <c r="H29" s="80"/>
      <c r="I29" s="80"/>
      <c r="J29" s="66"/>
      <c r="K29" s="67"/>
      <c r="L29" s="67"/>
      <c r="M29" s="67"/>
      <c r="N29" s="67"/>
      <c r="O29" s="67"/>
      <c r="P29" s="67"/>
      <c r="Q29" s="67"/>
      <c r="R29" s="67"/>
      <c r="S29" s="67"/>
      <c r="T29" s="68" t="str">
        <f>IF(Tabelle6[[#This Row],[FEHLER?]]=TRUE,"Schadensbewertung fehlerhaft",Tabelle6[[#This Row],[MTPD SB]])</f>
        <v/>
      </c>
      <c r="U29" s="75"/>
      <c r="V29" s="76"/>
      <c r="W29" s="76"/>
      <c r="X29" s="76"/>
      <c r="Y29" s="76"/>
      <c r="Z29" s="77"/>
      <c r="AA29" s="73"/>
      <c r="AB29" s="70"/>
      <c r="AC29" s="70"/>
      <c r="AD29" s="74"/>
      <c r="AE29" s="69"/>
      <c r="AF29" s="70"/>
      <c r="AG29" s="70"/>
      <c r="AH29" s="74"/>
      <c r="AI29" s="69"/>
      <c r="AJ29" s="70"/>
      <c r="AK29" s="70"/>
      <c r="AL29" s="74"/>
      <c r="AM29" s="28" t="str">
        <f>IF(Tabelle6[[#This Row],[Min MTPD Prozessabhängigkeit Alle]]="","-",VLOOKUP(Tabelle6[[#This Row],[Min MTPD Prozessabhängigkeit Alle]],'Datenbank (nur für Befugte)'!$A$3:$B$13,2,FALSE))</f>
        <v>-</v>
      </c>
      <c r="AN29" s="14" t="str">
        <f>IF(Tabelle6[[#This Row],[FEHLER?]]=TRUE,"Schadensbewertung fehlerhaft",Tabelle6[[#This Row],[MTPD min]])</f>
        <v/>
      </c>
      <c r="AO29" s="14" t="str">
        <f>IF(Tabelle6[[#This Row],[FEHLER?]]=TRUE,"Schadensbewertung fehlerhaft",Tabelle6[[#This Row],[RTO]])</f>
        <v/>
      </c>
      <c r="AP29" s="29"/>
      <c r="AQ29" s="27"/>
      <c r="AR29" s="112">
        <f>MIN(Tabelle6[[#This Row],[Index MPTD SB]],Tabelle6[[#This Row],[Min MTPD Prozessabhängigkeit Alle]])</f>
        <v>11</v>
      </c>
      <c r="AS29" s="113" t="str">
        <f>IF(D29&lt;&gt;"",VLOOKUP(Tabelle6[[#This Row],[Index MTPD min]],'Datenbank (nur für Befugte)'!$A$3:$B$13,2,FALSE),"")</f>
        <v/>
      </c>
      <c r="AT29" s="113">
        <f>IF(COUNTIF(J29:S29,"&gt;="&amp;Deckblatt!$B$33)=0,'Datenbank (nur für Befugte)'!$A$3,(COUNTIF($J$3:$S$3,"&lt;&gt;-")+1)-COUNTIF(J29:S29,"&gt;="&amp;Deckblatt!$B$33))</f>
        <v>11</v>
      </c>
      <c r="AU29" s="113" t="str">
        <f>IF(D29&lt;&gt;"",VLOOKUP(Tabelle6[[#This Row],[Index MPTD SB]],'Datenbank (nur für Befugte)'!$A$3:$B$13,2,FALSE),"")</f>
        <v/>
      </c>
      <c r="AV29" s="114" t="str">
        <f t="array" ref="AV29">IF(AC29&lt;&gt;"",VLOOKUP(AC29,Zeithorizonte[],3,FALSE),"")</f>
        <v/>
      </c>
      <c r="AW29" s="114" t="str">
        <f t="array" ref="AW29">IF(AG29&lt;&gt;"",VLOOKUP(AG29,Zeithorizonte[],3,FALSE),"")</f>
        <v/>
      </c>
      <c r="AX29" s="114" t="str">
        <f t="array" ref="AX29">IF(AK29&lt;&gt;"",VLOOKUP(AK29,Zeithorizonte[],3,FALSE),"")</f>
        <v/>
      </c>
      <c r="AY29" s="114" t="str">
        <f t="array" ref="AY29">IF(D29&lt;&gt;"",MIN(IF(D29=$AA$5:$AA$34,Tabelle6[Index MTPD (Prozessabhängigkeit)1],99)),"")</f>
        <v/>
      </c>
      <c r="AZ29" s="114" t="str">
        <f t="array" ref="AZ29">IF(D29&lt;&gt;"",MIN(IF(D29=$AE$5:$AE$34,Tabelle6[Index MTPD (Prozessabhängigkeit)2],99)),"")</f>
        <v/>
      </c>
      <c r="BA29" s="114" t="str">
        <f t="array" ref="BA29">IF(D29&lt;&gt;"",MIN(IF(D29=$AI$5:$AI$34,Tabelle6[Index MTPD (Prozessabhängigkeit)3],99)),"")</f>
        <v/>
      </c>
      <c r="BB29" s="114" t="str">
        <f t="array" ref="BB29">IF(D29&lt;&gt;"",IF(MIN(Tabelle6[[#This Row],[Min MTPD Prozessabhängigkeit 1]:[Min MTPD Prozessabhängigkeit 3]])=99,"",MIN(Tabelle6[[#This Row],[Min MTPD Prozessabhängigkeit 1]:[Min MTPD Prozessabhängigkeit 3]])),"")</f>
        <v/>
      </c>
      <c r="BC29" s="114" t="str">
        <f>IF(D29&lt;&gt;"",VLOOKUP(Tabelle6[[#This Row],[Index RTO]],'Datenbank (nur für Befugte)'!$A$3:$C$13,3,FALSE),"")</f>
        <v/>
      </c>
      <c r="BD29" s="115">
        <f>Tabelle6[[#This Row],[Index MTPD min]]</f>
        <v>11</v>
      </c>
      <c r="BE29" s="116">
        <f>COUNTIF(Deckblatt!$B$11:$B$20,"&lt;&gt;-")</f>
        <v>5</v>
      </c>
      <c r="BF29" s="116">
        <f t="shared" si="0"/>
        <v>0</v>
      </c>
      <c r="BG29" s="116">
        <f>IF(D29&lt;&gt;"",Tabelle6[[#This Row],[ANZAHL ZH]]-Tabelle6[[#This Row],[ANZAHL ZH BEF]],0)</f>
        <v>0</v>
      </c>
      <c r="BH29" s="116" t="b">
        <f>IF(Tabelle6[[#This Row],[DIFF]]&gt;0,TRUE,FALSE)</f>
        <v>0</v>
      </c>
      <c r="BI29" s="116" t="b">
        <f>IF(Tabelle6[[#This Row],[DIFF]]&lt;0,TRUE,FALSE)</f>
        <v>0</v>
      </c>
      <c r="BJ29" s="116" t="b">
        <f t="shared" si="1"/>
        <v>0</v>
      </c>
      <c r="BK29" s="116" t="b">
        <f>OR(Tabelle6[[#This Row],[Fehler WENIG]],Tabelle6[[#This Row],[FEHLER VIEL]],Tabelle6[[#This Row],[Fehler ABST]])</f>
        <v>0</v>
      </c>
    </row>
    <row r="30" spans="1:63" s="6" customFormat="1" ht="35.85" customHeight="1" x14ac:dyDescent="0.25">
      <c r="A30" s="71">
        <v>26</v>
      </c>
      <c r="B30" s="65"/>
      <c r="C30" s="82"/>
      <c r="D30" s="82"/>
      <c r="E30" s="82"/>
      <c r="F30" s="82"/>
      <c r="G30" s="82"/>
      <c r="H30" s="83"/>
      <c r="I30" s="83"/>
      <c r="J30" s="66"/>
      <c r="K30" s="84"/>
      <c r="L30" s="84"/>
      <c r="M30" s="84"/>
      <c r="N30" s="84"/>
      <c r="O30" s="84"/>
      <c r="P30" s="67"/>
      <c r="Q30" s="67"/>
      <c r="R30" s="67"/>
      <c r="S30" s="67"/>
      <c r="T30" s="68" t="str">
        <f>IF(Tabelle6[[#This Row],[FEHLER?]]=TRUE,"Schadensbewertung fehlerhaft",Tabelle6[[#This Row],[MTPD SB]])</f>
        <v/>
      </c>
      <c r="U30" s="85"/>
      <c r="V30" s="86"/>
      <c r="W30" s="86"/>
      <c r="X30" s="86"/>
      <c r="Y30" s="86"/>
      <c r="Z30" s="87"/>
      <c r="AA30" s="88"/>
      <c r="AB30" s="89"/>
      <c r="AC30" s="70"/>
      <c r="AD30" s="90"/>
      <c r="AE30" s="69"/>
      <c r="AF30" s="89"/>
      <c r="AG30" s="70"/>
      <c r="AH30" s="90"/>
      <c r="AI30" s="69"/>
      <c r="AJ30" s="89"/>
      <c r="AK30" s="70"/>
      <c r="AL30" s="90"/>
      <c r="AM30" s="28" t="str">
        <f>IF(Tabelle6[[#This Row],[Min MTPD Prozessabhängigkeit Alle]]="","-",VLOOKUP(Tabelle6[[#This Row],[Min MTPD Prozessabhängigkeit Alle]],'Datenbank (nur für Befugte)'!$A$3:$B$13,2,FALSE))</f>
        <v>-</v>
      </c>
      <c r="AN30" s="14" t="str">
        <f>IF(Tabelle6[[#This Row],[FEHLER?]]=TRUE,"Schadensbewertung fehlerhaft",Tabelle6[[#This Row],[MTPD min]])</f>
        <v/>
      </c>
      <c r="AO30" s="14" t="str">
        <f>IF(Tabelle6[[#This Row],[FEHLER?]]=TRUE,"Schadensbewertung fehlerhaft",Tabelle6[[#This Row],[RTO]])</f>
        <v/>
      </c>
      <c r="AP30" s="30"/>
      <c r="AQ30" s="27"/>
      <c r="AR30" s="112">
        <f>MIN(Tabelle6[[#This Row],[Index MPTD SB]],Tabelle6[[#This Row],[Min MTPD Prozessabhängigkeit Alle]])</f>
        <v>11</v>
      </c>
      <c r="AS30" s="113" t="str">
        <f>IF(D30&lt;&gt;"",VLOOKUP(Tabelle6[[#This Row],[Index MTPD min]],'Datenbank (nur für Befugte)'!$A$3:$B$13,2,FALSE),"")</f>
        <v/>
      </c>
      <c r="AT30" s="113">
        <f>IF(COUNTIF(J30:S30,"&gt;="&amp;Deckblatt!$B$33)=0,'Datenbank (nur für Befugte)'!$A$3,(COUNTIF($J$3:$S$3,"&lt;&gt;-")+1)-COUNTIF(J30:S30,"&gt;="&amp;Deckblatt!$B$33))</f>
        <v>11</v>
      </c>
      <c r="AU30" s="113" t="str">
        <f>IF(D30&lt;&gt;"",VLOOKUP(Tabelle6[[#This Row],[Index MPTD SB]],'Datenbank (nur für Befugte)'!$A$3:$B$13,2,FALSE),"")</f>
        <v/>
      </c>
      <c r="AV30" s="114" t="str">
        <f t="array" ref="AV30">IF(AC30&lt;&gt;"",VLOOKUP(AC30,Zeithorizonte[],3,FALSE),"")</f>
        <v/>
      </c>
      <c r="AW30" s="114" t="str">
        <f t="array" ref="AW30">IF(AG30&lt;&gt;"",VLOOKUP(AG30,Zeithorizonte[],3,FALSE),"")</f>
        <v/>
      </c>
      <c r="AX30" s="114" t="str">
        <f t="array" ref="AX30">IF(AK30&lt;&gt;"",VLOOKUP(AK30,Zeithorizonte[],3,FALSE),"")</f>
        <v/>
      </c>
      <c r="AY30" s="114" t="str">
        <f t="array" ref="AY30">IF(D30&lt;&gt;"",MIN(IF(D30=$AA$5:$AA$34,Tabelle6[Index MTPD (Prozessabhängigkeit)1],99)),"")</f>
        <v/>
      </c>
      <c r="AZ30" s="114" t="str">
        <f t="array" ref="AZ30">IF(D30&lt;&gt;"",MIN(IF(D30=$AE$5:$AE$34,Tabelle6[Index MTPD (Prozessabhängigkeit)2],99)),"")</f>
        <v/>
      </c>
      <c r="BA30" s="114" t="str">
        <f t="array" ref="BA30">IF(D30&lt;&gt;"",MIN(IF(D30=$AI$5:$AI$34,Tabelle6[Index MTPD (Prozessabhängigkeit)3],99)),"")</f>
        <v/>
      </c>
      <c r="BB30" s="114" t="str">
        <f t="array" ref="BB30">IF(D30&lt;&gt;"",IF(MIN(Tabelle6[[#This Row],[Min MTPD Prozessabhängigkeit 1]:[Min MTPD Prozessabhängigkeit 3]])=99,"",MIN(Tabelle6[[#This Row],[Min MTPD Prozessabhängigkeit 1]:[Min MTPD Prozessabhängigkeit 3]])),"")</f>
        <v/>
      </c>
      <c r="BC30" s="114" t="str">
        <f>IF(D30&lt;&gt;"",VLOOKUP(Tabelle6[[#This Row],[Index RTO]],'Datenbank (nur für Befugte)'!$A$3:$C$13,3,FALSE),"")</f>
        <v/>
      </c>
      <c r="BD30" s="115">
        <f>Tabelle6[[#This Row],[Index MTPD min]]</f>
        <v>11</v>
      </c>
      <c r="BE30" s="116">
        <f>COUNTIF(Deckblatt!$B$11:$B$20,"&lt;&gt;-")</f>
        <v>5</v>
      </c>
      <c r="BF30" s="116">
        <f t="shared" si="0"/>
        <v>0</v>
      </c>
      <c r="BG30" s="116">
        <f>IF(D30&lt;&gt;"",Tabelle6[[#This Row],[ANZAHL ZH]]-Tabelle6[[#This Row],[ANZAHL ZH BEF]],0)</f>
        <v>0</v>
      </c>
      <c r="BH30" s="116" t="b">
        <f>IF(Tabelle6[[#This Row],[DIFF]]&gt;0,TRUE,FALSE)</f>
        <v>0</v>
      </c>
      <c r="BI30" s="116" t="b">
        <f>IF(Tabelle6[[#This Row],[DIFF]]&lt;0,TRUE,FALSE)</f>
        <v>0</v>
      </c>
      <c r="BJ30" s="116" t="b">
        <f t="shared" si="1"/>
        <v>0</v>
      </c>
      <c r="BK30" s="116" t="b">
        <f>OR(Tabelle6[[#This Row],[Fehler WENIG]],Tabelle6[[#This Row],[FEHLER VIEL]],Tabelle6[[#This Row],[Fehler ABST]])</f>
        <v>0</v>
      </c>
    </row>
    <row r="31" spans="1:63" s="6" customFormat="1" ht="35.85" customHeight="1" x14ac:dyDescent="0.25">
      <c r="A31" s="71">
        <v>27</v>
      </c>
      <c r="B31" s="65"/>
      <c r="C31" s="82"/>
      <c r="D31" s="82"/>
      <c r="E31" s="82"/>
      <c r="F31" s="82"/>
      <c r="G31" s="82"/>
      <c r="H31" s="83"/>
      <c r="I31" s="83"/>
      <c r="J31" s="66"/>
      <c r="K31" s="84"/>
      <c r="L31" s="84"/>
      <c r="M31" s="84"/>
      <c r="N31" s="84"/>
      <c r="O31" s="84"/>
      <c r="P31" s="67"/>
      <c r="Q31" s="67"/>
      <c r="R31" s="67"/>
      <c r="S31" s="67"/>
      <c r="T31" s="68" t="str">
        <f>IF(Tabelle6[[#This Row],[FEHLER?]]=TRUE,"Schadensbewertung fehlerhaft",Tabelle6[[#This Row],[MTPD SB]])</f>
        <v/>
      </c>
      <c r="U31" s="85"/>
      <c r="V31" s="86"/>
      <c r="W31" s="86"/>
      <c r="X31" s="86"/>
      <c r="Y31" s="86"/>
      <c r="Z31" s="87"/>
      <c r="AA31" s="88"/>
      <c r="AB31" s="89"/>
      <c r="AC31" s="70"/>
      <c r="AD31" s="90"/>
      <c r="AE31" s="69"/>
      <c r="AF31" s="89"/>
      <c r="AG31" s="70"/>
      <c r="AH31" s="90"/>
      <c r="AI31" s="69"/>
      <c r="AJ31" s="89"/>
      <c r="AK31" s="70"/>
      <c r="AL31" s="90"/>
      <c r="AM31" s="28" t="str">
        <f>IF(Tabelle6[[#This Row],[Min MTPD Prozessabhängigkeit Alle]]="","-",VLOOKUP(Tabelle6[[#This Row],[Min MTPD Prozessabhängigkeit Alle]],'Datenbank (nur für Befugte)'!$A$3:$B$13,2,FALSE))</f>
        <v>-</v>
      </c>
      <c r="AN31" s="14" t="str">
        <f>IF(Tabelle6[[#This Row],[FEHLER?]]=TRUE,"Schadensbewertung fehlerhaft",Tabelle6[[#This Row],[MTPD min]])</f>
        <v/>
      </c>
      <c r="AO31" s="14" t="str">
        <f>IF(Tabelle6[[#This Row],[FEHLER?]]=TRUE,"Schadensbewertung fehlerhaft",Tabelle6[[#This Row],[RTO]])</f>
        <v/>
      </c>
      <c r="AP31" s="30"/>
      <c r="AQ31" s="27"/>
      <c r="AR31" s="112">
        <f>MIN(Tabelle6[[#This Row],[Index MPTD SB]],Tabelle6[[#This Row],[Min MTPD Prozessabhängigkeit Alle]])</f>
        <v>11</v>
      </c>
      <c r="AS31" s="113" t="str">
        <f>IF(D31&lt;&gt;"",VLOOKUP(Tabelle6[[#This Row],[Index MTPD min]],'Datenbank (nur für Befugte)'!$A$3:$B$13,2,FALSE),"")</f>
        <v/>
      </c>
      <c r="AT31" s="113">
        <f>IF(COUNTIF(J31:S31,"&gt;="&amp;Deckblatt!$B$33)=0,'Datenbank (nur für Befugte)'!$A$3,(COUNTIF($J$3:$S$3,"&lt;&gt;-")+1)-COUNTIF(J31:S31,"&gt;="&amp;Deckblatt!$B$33))</f>
        <v>11</v>
      </c>
      <c r="AU31" s="113" t="str">
        <f>IF(D31&lt;&gt;"",VLOOKUP(Tabelle6[[#This Row],[Index MPTD SB]],'Datenbank (nur für Befugte)'!$A$3:$B$13,2,FALSE),"")</f>
        <v/>
      </c>
      <c r="AV31" s="114" t="str">
        <f t="array" ref="AV31">IF(AC31&lt;&gt;"",VLOOKUP(AC31,Zeithorizonte[],3,FALSE),"")</f>
        <v/>
      </c>
      <c r="AW31" s="114" t="str">
        <f t="array" ref="AW31">IF(AG31&lt;&gt;"",VLOOKUP(AG31,Zeithorizonte[],3,FALSE),"")</f>
        <v/>
      </c>
      <c r="AX31" s="114" t="str">
        <f t="array" ref="AX31">IF(AK31&lt;&gt;"",VLOOKUP(AK31,Zeithorizonte[],3,FALSE),"")</f>
        <v/>
      </c>
      <c r="AY31" s="114" t="str">
        <f t="array" ref="AY31">IF(D31&lt;&gt;"",MIN(IF(D31=$AA$5:$AA$34,Tabelle6[Index MTPD (Prozessabhängigkeit)1],99)),"")</f>
        <v/>
      </c>
      <c r="AZ31" s="114" t="str">
        <f t="array" ref="AZ31">IF(D31&lt;&gt;"",MIN(IF(D31=$AE$5:$AE$34,Tabelle6[Index MTPD (Prozessabhängigkeit)2],99)),"")</f>
        <v/>
      </c>
      <c r="BA31" s="114" t="str">
        <f t="array" ref="BA31">IF(D31&lt;&gt;"",MIN(IF(D31=$AI$5:$AI$34,Tabelle6[Index MTPD (Prozessabhängigkeit)3],99)),"")</f>
        <v/>
      </c>
      <c r="BB31" s="114" t="str">
        <f t="array" ref="BB31">IF(D31&lt;&gt;"",IF(MIN(Tabelle6[[#This Row],[Min MTPD Prozessabhängigkeit 1]:[Min MTPD Prozessabhängigkeit 3]])=99,"",MIN(Tabelle6[[#This Row],[Min MTPD Prozessabhängigkeit 1]:[Min MTPD Prozessabhängigkeit 3]])),"")</f>
        <v/>
      </c>
      <c r="BC31" s="114" t="str">
        <f>IF(D31&lt;&gt;"",VLOOKUP(Tabelle6[[#This Row],[Index RTO]],'Datenbank (nur für Befugte)'!$A$3:$C$13,3,FALSE),"")</f>
        <v/>
      </c>
      <c r="BD31" s="115">
        <f>Tabelle6[[#This Row],[Index MTPD min]]</f>
        <v>11</v>
      </c>
      <c r="BE31" s="116">
        <f>COUNTIF(Deckblatt!$B$11:$B$20,"&lt;&gt;-")</f>
        <v>5</v>
      </c>
      <c r="BF31" s="116">
        <f t="shared" si="0"/>
        <v>0</v>
      </c>
      <c r="BG31" s="116">
        <f>IF(D31&lt;&gt;"",Tabelle6[[#This Row],[ANZAHL ZH]]-Tabelle6[[#This Row],[ANZAHL ZH BEF]],0)</f>
        <v>0</v>
      </c>
      <c r="BH31" s="116" t="b">
        <f>IF(Tabelle6[[#This Row],[DIFF]]&gt;0,TRUE,FALSE)</f>
        <v>0</v>
      </c>
      <c r="BI31" s="116" t="b">
        <f>IF(Tabelle6[[#This Row],[DIFF]]&lt;0,TRUE,FALSE)</f>
        <v>0</v>
      </c>
      <c r="BJ31" s="116" t="b">
        <f t="shared" si="1"/>
        <v>0</v>
      </c>
      <c r="BK31" s="116" t="b">
        <f>OR(Tabelle6[[#This Row],[Fehler WENIG]],Tabelle6[[#This Row],[FEHLER VIEL]],Tabelle6[[#This Row],[Fehler ABST]])</f>
        <v>0</v>
      </c>
    </row>
    <row r="32" spans="1:63" s="6" customFormat="1" ht="35.85" customHeight="1" x14ac:dyDescent="0.25">
      <c r="A32" s="71">
        <v>28</v>
      </c>
      <c r="B32" s="65"/>
      <c r="C32" s="82"/>
      <c r="D32" s="82"/>
      <c r="E32" s="82"/>
      <c r="F32" s="82"/>
      <c r="G32" s="82"/>
      <c r="H32" s="83"/>
      <c r="I32" s="83"/>
      <c r="J32" s="66"/>
      <c r="K32" s="84"/>
      <c r="L32" s="84"/>
      <c r="M32" s="84"/>
      <c r="N32" s="84"/>
      <c r="O32" s="84"/>
      <c r="P32" s="67"/>
      <c r="Q32" s="67"/>
      <c r="R32" s="67"/>
      <c r="S32" s="67"/>
      <c r="T32" s="68" t="str">
        <f>IF(Tabelle6[[#This Row],[FEHLER?]]=TRUE,"Schadensbewertung fehlerhaft",Tabelle6[[#This Row],[MTPD SB]])</f>
        <v/>
      </c>
      <c r="U32" s="85"/>
      <c r="V32" s="86"/>
      <c r="W32" s="86"/>
      <c r="X32" s="86"/>
      <c r="Y32" s="86"/>
      <c r="Z32" s="87"/>
      <c r="AA32" s="88"/>
      <c r="AB32" s="89"/>
      <c r="AC32" s="70"/>
      <c r="AD32" s="90"/>
      <c r="AE32" s="69"/>
      <c r="AF32" s="89"/>
      <c r="AG32" s="70"/>
      <c r="AH32" s="90"/>
      <c r="AI32" s="69"/>
      <c r="AJ32" s="89"/>
      <c r="AK32" s="70"/>
      <c r="AL32" s="90"/>
      <c r="AM32" s="28" t="str">
        <f>IF(Tabelle6[[#This Row],[Min MTPD Prozessabhängigkeit Alle]]="","-",VLOOKUP(Tabelle6[[#This Row],[Min MTPD Prozessabhängigkeit Alle]],'Datenbank (nur für Befugte)'!$A$3:$B$13,2,FALSE))</f>
        <v>-</v>
      </c>
      <c r="AN32" s="14" t="str">
        <f>IF(Tabelle6[[#This Row],[FEHLER?]]=TRUE,"Schadensbewertung fehlerhaft",Tabelle6[[#This Row],[MTPD min]])</f>
        <v/>
      </c>
      <c r="AO32" s="14" t="str">
        <f>IF(Tabelle6[[#This Row],[FEHLER?]]=TRUE,"Schadensbewertung fehlerhaft",Tabelle6[[#This Row],[RTO]])</f>
        <v/>
      </c>
      <c r="AP32" s="30"/>
      <c r="AQ32" s="27"/>
      <c r="AR32" s="112">
        <f>MIN(Tabelle6[[#This Row],[Index MPTD SB]],Tabelle6[[#This Row],[Min MTPD Prozessabhängigkeit Alle]])</f>
        <v>11</v>
      </c>
      <c r="AS32" s="113" t="str">
        <f>IF(D32&lt;&gt;"",VLOOKUP(Tabelle6[[#This Row],[Index MTPD min]],'Datenbank (nur für Befugte)'!$A$3:$B$13,2,FALSE),"")</f>
        <v/>
      </c>
      <c r="AT32" s="113">
        <f>IF(COUNTIF(J32:S32,"&gt;="&amp;Deckblatt!$B$33)=0,'Datenbank (nur für Befugte)'!$A$3,(COUNTIF($J$3:$S$3,"&lt;&gt;-")+1)-COUNTIF(J32:S32,"&gt;="&amp;Deckblatt!$B$33))</f>
        <v>11</v>
      </c>
      <c r="AU32" s="113" t="str">
        <f>IF(D32&lt;&gt;"",VLOOKUP(Tabelle6[[#This Row],[Index MPTD SB]],'Datenbank (nur für Befugte)'!$A$3:$B$13,2,FALSE),"")</f>
        <v/>
      </c>
      <c r="AV32" s="114" t="str">
        <f t="array" ref="AV32">IF(AC32&lt;&gt;"",VLOOKUP(AC32,Zeithorizonte[],3,FALSE),"")</f>
        <v/>
      </c>
      <c r="AW32" s="114" t="str">
        <f t="array" ref="AW32">IF(AG32&lt;&gt;"",VLOOKUP(AG32,Zeithorizonte[],3,FALSE),"")</f>
        <v/>
      </c>
      <c r="AX32" s="114" t="str">
        <f t="array" ref="AX32">IF(AK32&lt;&gt;"",VLOOKUP(AK32,Zeithorizonte[],3,FALSE),"")</f>
        <v/>
      </c>
      <c r="AY32" s="114" t="str">
        <f t="array" ref="AY32">IF(D32&lt;&gt;"",MIN(IF(D32=$AA$5:$AA$34,Tabelle6[Index MTPD (Prozessabhängigkeit)1],99)),"")</f>
        <v/>
      </c>
      <c r="AZ32" s="114" t="str">
        <f t="array" ref="AZ32">IF(D32&lt;&gt;"",MIN(IF(D32=$AE$5:$AE$34,Tabelle6[Index MTPD (Prozessabhängigkeit)2],99)),"")</f>
        <v/>
      </c>
      <c r="BA32" s="114" t="str">
        <f t="array" ref="BA32">IF(D32&lt;&gt;"",MIN(IF(D32=$AI$5:$AI$34,Tabelle6[Index MTPD (Prozessabhängigkeit)3],99)),"")</f>
        <v/>
      </c>
      <c r="BB32" s="114" t="str">
        <f t="array" ref="BB32">IF(D32&lt;&gt;"",IF(MIN(Tabelle6[[#This Row],[Min MTPD Prozessabhängigkeit 1]:[Min MTPD Prozessabhängigkeit 3]])=99,"",MIN(Tabelle6[[#This Row],[Min MTPD Prozessabhängigkeit 1]:[Min MTPD Prozessabhängigkeit 3]])),"")</f>
        <v/>
      </c>
      <c r="BC32" s="114" t="str">
        <f>IF(D32&lt;&gt;"",VLOOKUP(Tabelle6[[#This Row],[Index RTO]],'Datenbank (nur für Befugte)'!$A$3:$C$13,3,FALSE),"")</f>
        <v/>
      </c>
      <c r="BD32" s="115">
        <f>Tabelle6[[#This Row],[Index MTPD min]]</f>
        <v>11</v>
      </c>
      <c r="BE32" s="116">
        <f>COUNTIF(Deckblatt!$B$11:$B$20,"&lt;&gt;-")</f>
        <v>5</v>
      </c>
      <c r="BF32" s="116">
        <f t="shared" si="0"/>
        <v>0</v>
      </c>
      <c r="BG32" s="116">
        <f>IF(D32&lt;&gt;"",Tabelle6[[#This Row],[ANZAHL ZH]]-Tabelle6[[#This Row],[ANZAHL ZH BEF]],0)</f>
        <v>0</v>
      </c>
      <c r="BH32" s="116" t="b">
        <f>IF(Tabelle6[[#This Row],[DIFF]]&gt;0,TRUE,FALSE)</f>
        <v>0</v>
      </c>
      <c r="BI32" s="116" t="b">
        <f>IF(Tabelle6[[#This Row],[DIFF]]&lt;0,TRUE,FALSE)</f>
        <v>0</v>
      </c>
      <c r="BJ32" s="116" t="b">
        <f t="shared" si="1"/>
        <v>0</v>
      </c>
      <c r="BK32" s="116" t="b">
        <f>OR(Tabelle6[[#This Row],[Fehler WENIG]],Tabelle6[[#This Row],[FEHLER VIEL]],Tabelle6[[#This Row],[Fehler ABST]])</f>
        <v>0</v>
      </c>
    </row>
    <row r="33" spans="1:63" s="6" customFormat="1" ht="35.85" customHeight="1" x14ac:dyDescent="0.25">
      <c r="A33" s="71">
        <v>29</v>
      </c>
      <c r="B33" s="65"/>
      <c r="C33" s="82"/>
      <c r="D33" s="82"/>
      <c r="E33" s="82"/>
      <c r="F33" s="82"/>
      <c r="G33" s="82"/>
      <c r="H33" s="83"/>
      <c r="I33" s="83"/>
      <c r="J33" s="66"/>
      <c r="K33" s="84"/>
      <c r="L33" s="84"/>
      <c r="M33" s="84"/>
      <c r="N33" s="84"/>
      <c r="O33" s="84"/>
      <c r="P33" s="67"/>
      <c r="Q33" s="67"/>
      <c r="R33" s="67"/>
      <c r="S33" s="67"/>
      <c r="T33" s="68" t="str">
        <f>IF(Tabelle6[[#This Row],[FEHLER?]]=TRUE,"Schadensbewertung fehlerhaft",Tabelle6[[#This Row],[MTPD SB]])</f>
        <v/>
      </c>
      <c r="U33" s="85"/>
      <c r="V33" s="86"/>
      <c r="W33" s="86"/>
      <c r="X33" s="86"/>
      <c r="Y33" s="86"/>
      <c r="Z33" s="87"/>
      <c r="AA33" s="88"/>
      <c r="AB33" s="89"/>
      <c r="AC33" s="70"/>
      <c r="AD33" s="90"/>
      <c r="AE33" s="69"/>
      <c r="AF33" s="89"/>
      <c r="AG33" s="70"/>
      <c r="AH33" s="90"/>
      <c r="AI33" s="69"/>
      <c r="AJ33" s="89"/>
      <c r="AK33" s="70"/>
      <c r="AL33" s="90"/>
      <c r="AM33" s="28" t="str">
        <f>IF(Tabelle6[[#This Row],[Min MTPD Prozessabhängigkeit Alle]]="","-",VLOOKUP(Tabelle6[[#This Row],[Min MTPD Prozessabhängigkeit Alle]],'Datenbank (nur für Befugte)'!$A$3:$B$13,2,FALSE))</f>
        <v>-</v>
      </c>
      <c r="AN33" s="14" t="str">
        <f>IF(Tabelle6[[#This Row],[FEHLER?]]=TRUE,"Schadensbewertung fehlerhaft",Tabelle6[[#This Row],[MTPD min]])</f>
        <v/>
      </c>
      <c r="AO33" s="14" t="str">
        <f>IF(Tabelle6[[#This Row],[FEHLER?]]=TRUE,"Schadensbewertung fehlerhaft",Tabelle6[[#This Row],[RTO]])</f>
        <v/>
      </c>
      <c r="AP33" s="30"/>
      <c r="AQ33" s="27"/>
      <c r="AR33" s="112">
        <f>MIN(Tabelle6[[#This Row],[Index MPTD SB]],Tabelle6[[#This Row],[Min MTPD Prozessabhängigkeit Alle]])</f>
        <v>11</v>
      </c>
      <c r="AS33" s="113" t="str">
        <f>IF(D33&lt;&gt;"",VLOOKUP(Tabelle6[[#This Row],[Index MTPD min]],'Datenbank (nur für Befugte)'!$A$3:$B$13,2,FALSE),"")</f>
        <v/>
      </c>
      <c r="AT33" s="113">
        <f>IF(COUNTIF(J33:S33,"&gt;="&amp;Deckblatt!$B$33)=0,'Datenbank (nur für Befugte)'!$A$3,(COUNTIF($J$3:$S$3,"&lt;&gt;-")+1)-COUNTIF(J33:S33,"&gt;="&amp;Deckblatt!$B$33))</f>
        <v>11</v>
      </c>
      <c r="AU33" s="113" t="str">
        <f>IF(D33&lt;&gt;"",VLOOKUP(Tabelle6[[#This Row],[Index MPTD SB]],'Datenbank (nur für Befugte)'!$A$3:$B$13,2,FALSE),"")</f>
        <v/>
      </c>
      <c r="AV33" s="114" t="str">
        <f t="array" ref="AV33">IF(AC33&lt;&gt;"",VLOOKUP(AC33,Zeithorizonte[],3,FALSE),"")</f>
        <v/>
      </c>
      <c r="AW33" s="114" t="str">
        <f t="array" ref="AW33">IF(AG33&lt;&gt;"",VLOOKUP(AG33,Zeithorizonte[],3,FALSE),"")</f>
        <v/>
      </c>
      <c r="AX33" s="114" t="str">
        <f t="array" ref="AX33">IF(AK33&lt;&gt;"",VLOOKUP(AK33,Zeithorizonte[],3,FALSE),"")</f>
        <v/>
      </c>
      <c r="AY33" s="114" t="str">
        <f t="array" ref="AY33">IF(D33&lt;&gt;"",MIN(IF(D33=$AA$5:$AA$34,Tabelle6[Index MTPD (Prozessabhängigkeit)1],99)),"")</f>
        <v/>
      </c>
      <c r="AZ33" s="114" t="str">
        <f t="array" ref="AZ33">IF(D33&lt;&gt;"",MIN(IF(D33=$AE$5:$AE$34,Tabelle6[Index MTPD (Prozessabhängigkeit)2],99)),"")</f>
        <v/>
      </c>
      <c r="BA33" s="114" t="str">
        <f t="array" ref="BA33">IF(D33&lt;&gt;"",MIN(IF(D33=$AI$5:$AI$34,Tabelle6[Index MTPD (Prozessabhängigkeit)3],99)),"")</f>
        <v/>
      </c>
      <c r="BB33" s="114" t="str">
        <f t="array" ref="BB33">IF(D33&lt;&gt;"",IF(MIN(Tabelle6[[#This Row],[Min MTPD Prozessabhängigkeit 1]:[Min MTPD Prozessabhängigkeit 3]])=99,"",MIN(Tabelle6[[#This Row],[Min MTPD Prozessabhängigkeit 1]:[Min MTPD Prozessabhängigkeit 3]])),"")</f>
        <v/>
      </c>
      <c r="BC33" s="114" t="str">
        <f>IF(D33&lt;&gt;"",VLOOKUP(Tabelle6[[#This Row],[Index RTO]],'Datenbank (nur für Befugte)'!$A$3:$C$13,3,FALSE),"")</f>
        <v/>
      </c>
      <c r="BD33" s="115">
        <f>Tabelle6[[#This Row],[Index MTPD min]]</f>
        <v>11</v>
      </c>
      <c r="BE33" s="116">
        <f>COUNTIF(Deckblatt!$B$11:$B$20,"&lt;&gt;-")</f>
        <v>5</v>
      </c>
      <c r="BF33" s="116">
        <f t="shared" si="0"/>
        <v>0</v>
      </c>
      <c r="BG33" s="116">
        <f>IF(D33&lt;&gt;"",Tabelle6[[#This Row],[ANZAHL ZH]]-Tabelle6[[#This Row],[ANZAHL ZH BEF]],0)</f>
        <v>0</v>
      </c>
      <c r="BH33" s="116" t="b">
        <f>IF(Tabelle6[[#This Row],[DIFF]]&gt;0,TRUE,FALSE)</f>
        <v>0</v>
      </c>
      <c r="BI33" s="116" t="b">
        <f>IF(Tabelle6[[#This Row],[DIFF]]&lt;0,TRUE,FALSE)</f>
        <v>0</v>
      </c>
      <c r="BJ33" s="116" t="b">
        <f t="shared" si="1"/>
        <v>0</v>
      </c>
      <c r="BK33" s="116" t="b">
        <f>OR(Tabelle6[[#This Row],[Fehler WENIG]],Tabelle6[[#This Row],[FEHLER VIEL]],Tabelle6[[#This Row],[Fehler ABST]])</f>
        <v>0</v>
      </c>
    </row>
    <row r="34" spans="1:63" s="6" customFormat="1" ht="35.85" customHeight="1" thickBot="1" x14ac:dyDescent="0.3">
      <c r="A34" s="91">
        <v>30</v>
      </c>
      <c r="B34" s="92"/>
      <c r="C34" s="93"/>
      <c r="D34" s="93"/>
      <c r="E34" s="93"/>
      <c r="F34" s="93"/>
      <c r="G34" s="93"/>
      <c r="H34" s="94"/>
      <c r="I34" s="94"/>
      <c r="J34" s="95"/>
      <c r="K34" s="96"/>
      <c r="L34" s="96"/>
      <c r="M34" s="96"/>
      <c r="N34" s="96"/>
      <c r="O34" s="96"/>
      <c r="P34" s="67"/>
      <c r="Q34" s="67"/>
      <c r="R34" s="67"/>
      <c r="S34" s="67"/>
      <c r="T34" s="68" t="str">
        <f>IF(Tabelle6[[#This Row],[FEHLER?]]=TRUE,"Schadensbewertung fehlerhaft",Tabelle6[[#This Row],[MTPD SB]])</f>
        <v/>
      </c>
      <c r="U34" s="97"/>
      <c r="V34" s="98"/>
      <c r="W34" s="98"/>
      <c r="X34" s="98"/>
      <c r="Y34" s="98"/>
      <c r="Z34" s="99"/>
      <c r="AA34" s="100"/>
      <c r="AB34" s="101"/>
      <c r="AC34" s="101"/>
      <c r="AD34" s="102"/>
      <c r="AE34" s="103"/>
      <c r="AF34" s="101"/>
      <c r="AG34" s="101"/>
      <c r="AH34" s="102"/>
      <c r="AI34" s="103"/>
      <c r="AJ34" s="101"/>
      <c r="AK34" s="101"/>
      <c r="AL34" s="102"/>
      <c r="AM34" s="31" t="str">
        <f>IF(Tabelle6[[#This Row],[Min MTPD Prozessabhängigkeit Alle]]="","-",VLOOKUP(Tabelle6[[#This Row],[Min MTPD Prozessabhängigkeit Alle]],'Datenbank (nur für Befugte)'!$A$3:$B$13,2,FALSE))</f>
        <v>-</v>
      </c>
      <c r="AN34" s="32" t="str">
        <f>IF(Tabelle6[[#This Row],[FEHLER?]]=TRUE,"Schadensbewertung fehlerhaft",Tabelle6[[#This Row],[MTPD min]])</f>
        <v/>
      </c>
      <c r="AO34" s="32" t="str">
        <f>IF(Tabelle6[[#This Row],[FEHLER?]]=TRUE,"Schadensbewertung fehlerhaft",Tabelle6[[#This Row],[RTO]])</f>
        <v/>
      </c>
      <c r="AP34" s="33"/>
      <c r="AQ34" s="27"/>
      <c r="AR34" s="117">
        <f>MIN(Tabelle6[[#This Row],[Index MPTD SB]],Tabelle6[[#This Row],[Min MTPD Prozessabhängigkeit Alle]])</f>
        <v>11</v>
      </c>
      <c r="AS34" s="113" t="str">
        <f>IF(D34&lt;&gt;"",VLOOKUP(Tabelle6[[#This Row],[Index MTPD min]],'Datenbank (nur für Befugte)'!$A$3:$B$13,2,FALSE),"")</f>
        <v/>
      </c>
      <c r="AT34" s="113">
        <f>IF(COUNTIF(J34:S34,"&gt;="&amp;Deckblatt!$B$33)=0,'Datenbank (nur für Befugte)'!$A$3,(COUNTIF($J$3:$S$3,"&lt;&gt;-")+1)-COUNTIF(J34:S34,"&gt;="&amp;Deckblatt!$B$33))</f>
        <v>11</v>
      </c>
      <c r="AU34" s="113" t="str">
        <f>IF(D34&lt;&gt;"",VLOOKUP(Tabelle6[[#This Row],[Index MPTD SB]],'Datenbank (nur für Befugte)'!$A$3:$B$13,2,FALSE),"")</f>
        <v/>
      </c>
      <c r="AV34" s="118" t="str">
        <f t="array" ref="AV34">IF(AC34&lt;&gt;"",VLOOKUP(AC34,Zeithorizonte[],3,FALSE),"")</f>
        <v/>
      </c>
      <c r="AW34" s="118" t="str">
        <f t="array" ref="AW34">IF(AG34&lt;&gt;"",VLOOKUP(AG34,Zeithorizonte[],3,FALSE),"")</f>
        <v/>
      </c>
      <c r="AX34" s="118" t="str">
        <f t="array" ref="AX34">IF(AK34&lt;&gt;"",VLOOKUP(AK34,Zeithorizonte[],3,FALSE),"")</f>
        <v/>
      </c>
      <c r="AY34" s="118" t="str">
        <f t="array" ref="AY34">IF(D34&lt;&gt;"",MIN(IF(D34=$AA$5:$AA$34,Tabelle6[Index MTPD (Prozessabhängigkeit)1],99)),"")</f>
        <v/>
      </c>
      <c r="AZ34" s="118" t="str">
        <f t="array" ref="AZ34">IF(D34&lt;&gt;"",MIN(IF(D34=$AE$5:$AE$34,Tabelle6[Index MTPD (Prozessabhängigkeit)2],99)),"")</f>
        <v/>
      </c>
      <c r="BA34" s="118" t="str">
        <f t="array" ref="BA34">IF(D34&lt;&gt;"",MIN(IF(D34=$AI$5:$AI$34,Tabelle6[Index MTPD (Prozessabhängigkeit)3],99)),"")</f>
        <v/>
      </c>
      <c r="BB34" s="118" t="str">
        <f t="array" ref="BB34">IF(D34&lt;&gt;"",IF(MIN(Tabelle6[[#This Row],[Min MTPD Prozessabhängigkeit 1]:[Min MTPD Prozessabhängigkeit 3]])=99,"",MIN(Tabelle6[[#This Row],[Min MTPD Prozessabhängigkeit 1]:[Min MTPD Prozessabhängigkeit 3]])),"")</f>
        <v/>
      </c>
      <c r="BC34" s="114" t="str">
        <f>IF(D34&lt;&gt;"",VLOOKUP(Tabelle6[[#This Row],[Index RTO]],'Datenbank (nur für Befugte)'!$A$3:$C$13,3,FALSE),"")</f>
        <v/>
      </c>
      <c r="BD34" s="119">
        <f>Tabelle6[[#This Row],[Index MTPD min]]</f>
        <v>11</v>
      </c>
      <c r="BE34" s="116">
        <f>COUNTIF(Deckblatt!$B$11:$B$20,"&lt;&gt;-")</f>
        <v>5</v>
      </c>
      <c r="BF34" s="116">
        <f t="shared" si="0"/>
        <v>0</v>
      </c>
      <c r="BG34" s="116">
        <f>IF(D34&lt;&gt;"",Tabelle6[[#This Row],[ANZAHL ZH]]-Tabelle6[[#This Row],[ANZAHL ZH BEF]],0)</f>
        <v>0</v>
      </c>
      <c r="BH34" s="116" t="b">
        <f>IF(Tabelle6[[#This Row],[DIFF]]&gt;0,TRUE,FALSE)</f>
        <v>0</v>
      </c>
      <c r="BI34" s="116" t="b">
        <f>IF(Tabelle6[[#This Row],[DIFF]]&lt;0,TRUE,FALSE)</f>
        <v>0</v>
      </c>
      <c r="BJ34" s="116" t="b">
        <f t="shared" si="1"/>
        <v>0</v>
      </c>
      <c r="BK34" s="116" t="b">
        <f>OR(Tabelle6[[#This Row],[Fehler WENIG]],Tabelle6[[#This Row],[FEHLER VIEL]],Tabelle6[[#This Row],[Fehler ABST]])</f>
        <v>0</v>
      </c>
    </row>
    <row r="35" spans="1:63" s="1" customFormat="1"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row>
    <row r="36" spans="1:63" x14ac:dyDescent="0.3">
      <c r="A36" s="10" t="s">
        <v>113</v>
      </c>
      <c r="B36" s="9"/>
      <c r="C36" s="9"/>
      <c r="D36" s="9"/>
      <c r="E36" s="9"/>
      <c r="F36" s="9"/>
      <c r="G36" s="413"/>
      <c r="H36" s="413"/>
      <c r="I36" s="413"/>
      <c r="J36" s="34"/>
      <c r="K36" s="34"/>
      <c r="L36" s="34"/>
      <c r="M36" s="34"/>
      <c r="N36" s="34"/>
      <c r="O36" s="34"/>
      <c r="P36" s="34"/>
      <c r="Q36" s="9"/>
      <c r="R36" s="9"/>
      <c r="S36" s="9"/>
      <c r="T36" s="9"/>
      <c r="U36" s="9"/>
      <c r="V36" s="11"/>
      <c r="W36" s="11"/>
      <c r="X36" s="11"/>
      <c r="Y36" s="11"/>
      <c r="Z36" s="11"/>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row>
    <row r="37" spans="1:63" x14ac:dyDescent="0.3"/>
    <row r="38" spans="1:63" hidden="1" x14ac:dyDescent="0.3"/>
    <row r="39" spans="1:63" hidden="1" x14ac:dyDescent="0.3"/>
    <row r="40" spans="1:63" hidden="1" x14ac:dyDescent="0.3"/>
    <row r="41" spans="1:63" hidden="1" x14ac:dyDescent="0.3"/>
    <row r="42" spans="1:63" hidden="1" x14ac:dyDescent="0.3"/>
    <row r="43" spans="1:63" hidden="1" x14ac:dyDescent="0.3"/>
    <row r="44" spans="1:63" hidden="1" x14ac:dyDescent="0.3"/>
    <row r="45" spans="1:63" hidden="1" x14ac:dyDescent="0.3"/>
    <row r="46" spans="1:63" hidden="1" x14ac:dyDescent="0.3"/>
    <row r="47" spans="1:63" hidden="1" x14ac:dyDescent="0.3"/>
    <row r="48" spans="1:63" hidden="1" x14ac:dyDescent="0.3"/>
    <row r="49" hidden="1" x14ac:dyDescent="0.3"/>
    <row r="50" hidden="1" x14ac:dyDescent="0.3"/>
    <row r="51" hidden="1" x14ac:dyDescent="0.3"/>
    <row r="52" hidden="1" x14ac:dyDescent="0.3"/>
    <row r="53" hidden="1" x14ac:dyDescent="0.3"/>
    <row r="54" hidden="1" x14ac:dyDescent="0.3"/>
    <row r="55" hidden="1" x14ac:dyDescent="0.3"/>
    <row r="56" hidden="1" x14ac:dyDescent="0.3"/>
    <row r="57" hidden="1" x14ac:dyDescent="0.3"/>
    <row r="58" hidden="1" x14ac:dyDescent="0.3"/>
    <row r="59" hidden="1" x14ac:dyDescent="0.3"/>
    <row r="60" hidden="1" x14ac:dyDescent="0.3"/>
    <row r="61" hidden="1" x14ac:dyDescent="0.3"/>
    <row r="62" hidden="1" x14ac:dyDescent="0.3"/>
    <row r="63" hidden="1" x14ac:dyDescent="0.3"/>
    <row r="64"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hidden="1" x14ac:dyDescent="0.3"/>
    <row r="77" hidden="1" x14ac:dyDescent="0.3"/>
    <row r="78" hidden="1" x14ac:dyDescent="0.3"/>
    <row r="79" hidden="1" x14ac:dyDescent="0.3"/>
    <row r="80"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sheetData>
  <autoFilter ref="B4:I4"/>
  <mergeCells count="9">
    <mergeCell ref="AR2:BJ2"/>
    <mergeCell ref="AR3:BJ3"/>
    <mergeCell ref="AA2:AL2"/>
    <mergeCell ref="J4:S4"/>
    <mergeCell ref="G36:I36"/>
    <mergeCell ref="V4:Z4"/>
    <mergeCell ref="A2:I2"/>
    <mergeCell ref="AM2:AO2"/>
    <mergeCell ref="J2:Z2"/>
  </mergeCells>
  <conditionalFormatting sqref="V5:Z15 V17:Z34">
    <cfRule type="cellIs" dxfId="215" priority="106" operator="equal">
      <formula>"X"</formula>
    </cfRule>
  </conditionalFormatting>
  <conditionalFormatting sqref="V16:Z16">
    <cfRule type="cellIs" dxfId="214" priority="58" operator="equal">
      <formula>"X"</formula>
    </cfRule>
  </conditionalFormatting>
  <conditionalFormatting sqref="P5:S34">
    <cfRule type="expression" dxfId="213" priority="4">
      <formula>IF(AND(P$3="-",P5&lt;&gt;""),TRUE,FALSE)</formula>
    </cfRule>
  </conditionalFormatting>
  <conditionalFormatting sqref="K5:S34">
    <cfRule type="expression" dxfId="212" priority="42">
      <formula>IF(AND(K5&lt;&gt;"",K$3&lt;&gt;"-",K5&lt;J5),TRUE,FALSE)</formula>
    </cfRule>
  </conditionalFormatting>
  <conditionalFormatting sqref="T5:T34">
    <cfRule type="cellIs" dxfId="211" priority="35" operator="equal">
      <formula>"Schadensbewertung fehlerhaft"</formula>
    </cfRule>
    <cfRule type="cellIs" dxfId="210" priority="36" operator="equal">
      <formula>"Anzahl Bewertungen zu hoch"</formula>
    </cfRule>
    <cfRule type="cellIs" dxfId="209" priority="37" operator="equal">
      <formula>"Bewertung unvollständig"</formula>
    </cfRule>
  </conditionalFormatting>
  <conditionalFormatting sqref="AC5:AC34">
    <cfRule type="expression" dxfId="208" priority="18">
      <formula>AND(AC5="",AA5&lt;&gt;"")</formula>
    </cfRule>
  </conditionalFormatting>
  <conditionalFormatting sqref="AG5:AG34">
    <cfRule type="expression" dxfId="207" priority="17">
      <formula>AND(AG5="",AE5&lt;&gt;"")</formula>
    </cfRule>
  </conditionalFormatting>
  <conditionalFormatting sqref="AK5:AK34">
    <cfRule type="expression" dxfId="206" priority="16">
      <formula>AND(AK5="",AI5&lt;&gt;"")</formula>
    </cfRule>
  </conditionalFormatting>
  <conditionalFormatting sqref="AA5:AA34">
    <cfRule type="expression" dxfId="205" priority="15">
      <formula>AND(AA5="",AC5&lt;&gt;"")</formula>
    </cfRule>
  </conditionalFormatting>
  <conditionalFormatting sqref="AE5">
    <cfRule type="expression" dxfId="204" priority="14">
      <formula>AND(AE5="",AG5&lt;&gt;"")</formula>
    </cfRule>
  </conditionalFormatting>
  <conditionalFormatting sqref="AE6">
    <cfRule type="expression" dxfId="203" priority="13">
      <formula>AND(AE6="",AG6&lt;&gt;"")</formula>
    </cfRule>
  </conditionalFormatting>
  <conditionalFormatting sqref="AE7:AE34">
    <cfRule type="expression" dxfId="202" priority="12">
      <formula>AND(AE7="",AG7&lt;&gt;"")</formula>
    </cfRule>
  </conditionalFormatting>
  <conditionalFormatting sqref="AI5:AI34">
    <cfRule type="expression" dxfId="201" priority="11">
      <formula>AND(AI5="",AK5&lt;&gt;"")</formula>
    </cfRule>
  </conditionalFormatting>
  <conditionalFormatting sqref="Q5:Q34">
    <cfRule type="expression" dxfId="200" priority="8">
      <formula>Q$3="-"</formula>
    </cfRule>
  </conditionalFormatting>
  <conditionalFormatting sqref="P5:P34">
    <cfRule type="expression" dxfId="199" priority="7">
      <formula>P$3="-"</formula>
    </cfRule>
  </conditionalFormatting>
  <conditionalFormatting sqref="R5:R34">
    <cfRule type="expression" dxfId="198" priority="6">
      <formula>R$3="-"</formula>
    </cfRule>
  </conditionalFormatting>
  <conditionalFormatting sqref="S5:S34">
    <cfRule type="expression" dxfId="197" priority="5">
      <formula>S$3="-"</formula>
    </cfRule>
  </conditionalFormatting>
  <conditionalFormatting sqref="J5:S34">
    <cfRule type="expression" dxfId="196" priority="112">
      <formula>IF(AND(J5="",J$3&lt;&gt;"-",$BG5&lt;&gt;0),TRUE,FALSE)</formula>
    </cfRule>
  </conditionalFormatting>
  <dataValidations count="6">
    <dataValidation type="list" allowBlank="1" showInputMessage="1" showErrorMessage="1" sqref="AJ35 AA35:AG35 AI5:AI34 AE5:AE34 AA5:AA34">
      <formula1>$D$5:$D$34</formula1>
    </dataValidation>
    <dataValidation allowBlank="1" sqref="AM5:AN34"/>
    <dataValidation type="list" allowBlank="1" showInputMessage="1" showErrorMessage="1" sqref="J5:S34">
      <formula1>Schadenskategorien</formula1>
    </dataValidation>
    <dataValidation type="list" allowBlank="1" showInputMessage="1" showErrorMessage="1" sqref="V35:Z35">
      <formula1>$N$3:$N$4</formula1>
    </dataValidation>
    <dataValidation type="textLength" allowBlank="1" showInputMessage="1" showErrorMessage="1" errorTitle="Maximale Anzahl Zeichen" error="Der Name des Geschäftsprozesses darf maximal 255 Zeichen lang sein." sqref="D5:D34">
      <formula1>1</formula1>
      <formula2>255</formula2>
    </dataValidation>
    <dataValidation type="list" allowBlank="1" showInputMessage="1" showErrorMessage="1" sqref="V5:Z34">
      <formula1>"x"</formula1>
    </dataValidation>
  </dataValidations>
  <pageMargins left="0.23622047244094491" right="0.23622047244094491" top="0.74803149606299213" bottom="0.74803149606299213" header="0.31496062992125984" footer="0.31496062992125984"/>
  <pageSetup paperSize="9" scale="38" fitToWidth="0" orientation="landscape" horizontalDpi="90" verticalDpi="90" r:id="rId1"/>
  <colBreaks count="2" manualBreakCount="2">
    <brk id="9" max="1048575" man="1"/>
    <brk id="26" max="1048575" man="1"/>
  </colBreaks>
  <tableParts count="1">
    <tablePart r:id="rId2"/>
  </tableParts>
  <extLst>
    <ext xmlns:x14="http://schemas.microsoft.com/office/spreadsheetml/2009/9/main" uri="{78C0D931-6437-407d-A8EE-F0AAD7539E65}">
      <x14:conditionalFormattings>
        <x14:conditionalFormatting xmlns:xm="http://schemas.microsoft.com/office/excel/2006/main">
          <x14:cfRule type="cellIs" priority="41" operator="equal" id="{5245F5C0-05C2-45D9-A311-E2DFF0A0517E}">
            <xm:f>Bewertungsmatrix!$B$39</xm:f>
            <x14:dxf>
              <font>
                <color theme="0"/>
              </font>
              <fill>
                <patternFill>
                  <bgColor rgb="FF953735"/>
                </patternFill>
              </fill>
            </x14:dxf>
          </x14:cfRule>
          <x14:cfRule type="cellIs" priority="107" operator="equal" id="{17620448-A467-4A3C-8C85-377B6B095B04}">
            <xm:f>Bewertungsmatrix!$B$33</xm:f>
            <x14:dxf>
              <font>
                <color theme="0"/>
              </font>
              <fill>
                <patternFill>
                  <bgColor rgb="FFC05048"/>
                </patternFill>
              </fill>
            </x14:dxf>
          </x14:cfRule>
          <xm:sqref>J5:S34</xm:sqref>
        </x14:conditionalFormatting>
        <x14:conditionalFormatting xmlns:xm="http://schemas.microsoft.com/office/excel/2006/main">
          <x14:cfRule type="cellIs" priority="108" operator="equal" id="{FC30555A-C3DE-45FA-937A-6702C0028DCF}">
            <xm:f>Bewertungsmatrix!$B$27</xm:f>
            <x14:dxf>
              <font>
                <color theme="0"/>
              </font>
              <fill>
                <patternFill>
                  <bgColor rgb="FFE98383"/>
                </patternFill>
              </fill>
            </x14:dxf>
          </x14:cfRule>
          <x14:cfRule type="cellIs" priority="109" operator="equal" id="{BAAB974F-0F39-46E0-99DE-DB2B733626BA}">
            <xm:f>Bewertungsmatrix!$B$21</xm:f>
            <x14:dxf>
              <fill>
                <patternFill>
                  <bgColor theme="5" tint="0.59996337778862885"/>
                </patternFill>
              </fill>
            </x14:dxf>
          </x14:cfRule>
          <x14:cfRule type="cellIs" priority="110" operator="equal" id="{7C0239F6-AD95-4354-8471-99E39D7F7162}">
            <xm:f>Bewertungsmatrix!$B$15</xm:f>
            <x14:dxf>
              <fill>
                <patternFill>
                  <bgColor theme="7" tint="0.59996337778862885"/>
                </patternFill>
              </fill>
            </x14:dxf>
          </x14:cfRule>
          <x14:cfRule type="cellIs" priority="111" operator="equal" id="{E6D4B604-FD73-40BC-A82F-14F81B5A2CC8}">
            <xm:f>Bewertungsmatrix!$B$9</xm:f>
            <x14:dxf>
              <fill>
                <patternFill>
                  <bgColor theme="9" tint="0.39994506668294322"/>
                </patternFill>
              </fill>
            </x14:dxf>
          </x14:cfRule>
          <xm:sqref>J5:S34</xm:sqref>
        </x14:conditionalFormatting>
        <x14:conditionalFormatting xmlns:xm="http://schemas.microsoft.com/office/excel/2006/main">
          <x14:cfRule type="containsText" priority="10" operator="containsText" id="{30766764-C584-4C7C-B6AB-D9412AEC299E}">
            <xm:f>NOT(ISERROR(SEARCH("Schadensbewertung fehlerhaft",AN5)))</xm:f>
            <xm:f>"Schadensbewertung fehlerhaft"</xm:f>
            <x14:dxf>
              <font>
                <color theme="0"/>
              </font>
              <fill>
                <patternFill>
                  <bgColor rgb="FFC00000"/>
                </patternFill>
              </fill>
            </x14:dxf>
          </x14:cfRule>
          <xm:sqref>AN5:AN34</xm:sqref>
        </x14:conditionalFormatting>
        <x14:conditionalFormatting xmlns:xm="http://schemas.microsoft.com/office/excel/2006/main">
          <x14:cfRule type="containsText" priority="3" operator="containsText" id="{CD2ED1D8-A774-466F-B755-4FA0C7615771}">
            <xm:f>NOT(ISERROR(SEARCH("Schadensbewertung fehlerhaft",AO5)))</xm:f>
            <xm:f>"Schadensbewertung fehlerhaft"</xm:f>
            <x14:dxf>
              <font>
                <color theme="0"/>
              </font>
              <fill>
                <patternFill>
                  <bgColor rgb="FFC00000"/>
                </patternFill>
              </fill>
            </x14:dxf>
          </x14:cfRule>
          <xm:sqref>AO5</xm:sqref>
        </x14:conditionalFormatting>
        <x14:conditionalFormatting xmlns:xm="http://schemas.microsoft.com/office/excel/2006/main">
          <x14:cfRule type="containsText" priority="2" operator="containsText" id="{DFBEE22E-C358-4DEC-8A5A-A40134EFDA18}">
            <xm:f>NOT(ISERROR(SEARCH("Schadensbewertung fehlerhaft",AO6)))</xm:f>
            <xm:f>"Schadensbewertung fehlerhaft"</xm:f>
            <x14:dxf>
              <font>
                <color theme="0"/>
              </font>
              <fill>
                <patternFill>
                  <bgColor rgb="FFC00000"/>
                </patternFill>
              </fill>
            </x14:dxf>
          </x14:cfRule>
          <xm:sqref>AO6:AO33</xm:sqref>
        </x14:conditionalFormatting>
        <x14:conditionalFormatting xmlns:xm="http://schemas.microsoft.com/office/excel/2006/main">
          <x14:cfRule type="containsText" priority="1" operator="containsText" id="{01E8967A-05FA-4C01-99B3-41ADDABF6366}">
            <xm:f>NOT(ISERROR(SEARCH("Schadensbewertung fehlerhaft",AO34)))</xm:f>
            <xm:f>"Schadensbewertung fehlerhaft"</xm:f>
            <x14:dxf>
              <font>
                <color theme="0"/>
              </font>
              <fill>
                <patternFill>
                  <bgColor rgb="FFC00000"/>
                </patternFill>
              </fill>
            </x14:dxf>
          </x14:cfRule>
          <xm:sqref>AO34</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14:formula1>
            <xm:f>'Datenbank (nur für Befugte)'!$F$3:$F$5</xm:f>
          </x14:formula1>
          <xm:sqref>AJ5:AJ34</xm:sqref>
        </x14:dataValidation>
        <x14:dataValidation type="list" allowBlank="1" showInputMessage="1" showErrorMessage="1">
          <x14:formula1>
            <xm:f>'Datenbank (nur für Befugte)'!$B$3:$B$13</xm:f>
          </x14:formula1>
          <xm:sqref>AG5:AG34 AC5:AC34 AK5:AK34</xm:sqref>
        </x14:dataValidation>
        <x14:dataValidation type="list" allowBlank="1" showInputMessage="1" showErrorMessage="1">
          <x14:formula1>
            <xm:f>'Datenbank (nur für Befugte)'!$F$3:$F$5</xm:f>
          </x14:formula1>
          <xm:sqref>AF5:AF34 AB5:AB34</xm:sqref>
        </x14:dataValidation>
        <x14:dataValidation type="list" allowBlank="1" showInputMessage="1" showErrorMessage="1">
          <x14:formula1>
            <xm:f>'Datenbank (nur für Befugte)'!#REF!</xm:f>
          </x14:formula1>
          <xm:sqref>J35:T35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zoomScaleNormal="100" workbookViewId="0">
      <selection activeCell="J56" sqref="J56"/>
    </sheetView>
  </sheetViews>
  <sheetFormatPr baseColWidth="10" defaultRowHeight="15" x14ac:dyDescent="0.25"/>
  <cols>
    <col min="1" max="1" width="21" bestFit="1" customWidth="1"/>
    <col min="2" max="2" width="13.28515625" customWidth="1"/>
  </cols>
  <sheetData>
    <row r="1" spans="1:9" x14ac:dyDescent="0.25">
      <c r="A1" s="121"/>
      <c r="B1" s="121"/>
      <c r="C1" s="121"/>
      <c r="D1" s="121"/>
      <c r="E1" s="121"/>
      <c r="F1" s="121"/>
      <c r="G1" s="121"/>
      <c r="H1" s="121"/>
      <c r="I1" s="121"/>
    </row>
    <row r="2" spans="1:9" x14ac:dyDescent="0.25">
      <c r="A2" s="121"/>
      <c r="B2" s="121"/>
      <c r="C2" s="121"/>
      <c r="D2" s="121"/>
      <c r="E2" s="121"/>
      <c r="F2" s="121"/>
      <c r="G2" s="121"/>
      <c r="H2" s="121"/>
      <c r="I2" s="121"/>
    </row>
    <row r="3" spans="1:9" x14ac:dyDescent="0.25">
      <c r="A3" s="121"/>
      <c r="B3" s="121"/>
      <c r="C3" s="121"/>
      <c r="D3" s="121"/>
      <c r="E3" s="121"/>
      <c r="F3" s="121"/>
      <c r="G3" s="121"/>
      <c r="H3" s="121"/>
      <c r="I3" s="121"/>
    </row>
    <row r="4" spans="1:9" x14ac:dyDescent="0.25">
      <c r="A4" s="121"/>
      <c r="B4" s="121"/>
      <c r="C4" s="121"/>
      <c r="D4" s="121"/>
      <c r="E4" s="121"/>
      <c r="F4" s="121"/>
      <c r="G4" s="121"/>
      <c r="H4" s="121"/>
      <c r="I4" s="121"/>
    </row>
    <row r="5" spans="1:9" x14ac:dyDescent="0.25">
      <c r="A5" s="121"/>
      <c r="B5" s="121"/>
      <c r="C5" s="121"/>
      <c r="D5" s="121"/>
      <c r="E5" s="121"/>
      <c r="F5" s="121"/>
      <c r="G5" s="121"/>
      <c r="H5" s="121"/>
      <c r="I5" s="121"/>
    </row>
    <row r="6" spans="1:9" x14ac:dyDescent="0.25">
      <c r="A6" s="121"/>
      <c r="B6" s="121"/>
      <c r="C6" s="121"/>
      <c r="D6" s="121"/>
      <c r="E6" s="121"/>
      <c r="F6" s="121"/>
      <c r="G6" s="121"/>
      <c r="H6" s="121"/>
      <c r="I6" s="121"/>
    </row>
    <row r="7" spans="1:9" x14ac:dyDescent="0.25">
      <c r="A7" s="121"/>
      <c r="B7" s="121"/>
      <c r="C7" s="121"/>
      <c r="D7" s="121"/>
      <c r="E7" s="121"/>
      <c r="F7" s="121"/>
      <c r="G7" s="121"/>
      <c r="H7" s="121"/>
      <c r="I7" s="121"/>
    </row>
    <row r="8" spans="1:9" x14ac:dyDescent="0.25">
      <c r="A8" s="121"/>
      <c r="B8" s="121"/>
      <c r="C8" s="121"/>
      <c r="D8" s="121"/>
      <c r="E8" s="121"/>
      <c r="F8" s="121"/>
      <c r="G8" s="121"/>
      <c r="H8" s="121"/>
      <c r="I8" s="121"/>
    </row>
    <row r="9" spans="1:9" x14ac:dyDescent="0.25">
      <c r="A9" s="121"/>
      <c r="B9" s="121"/>
      <c r="C9" s="121"/>
      <c r="D9" s="121"/>
      <c r="E9" s="121"/>
      <c r="F9" s="121"/>
      <c r="G9" s="121"/>
      <c r="H9" s="121"/>
      <c r="I9" s="121"/>
    </row>
    <row r="10" spans="1:9" x14ac:dyDescent="0.25">
      <c r="A10" s="121"/>
      <c r="B10" s="121"/>
      <c r="C10" s="121"/>
      <c r="D10" s="121"/>
      <c r="E10" s="121"/>
      <c r="F10" s="121"/>
      <c r="G10" s="121"/>
      <c r="H10" s="121"/>
      <c r="I10" s="121"/>
    </row>
    <row r="11" spans="1:9" x14ac:dyDescent="0.25">
      <c r="A11" s="121"/>
      <c r="B11" s="121"/>
      <c r="C11" s="121"/>
      <c r="D11" s="121"/>
      <c r="E11" s="121"/>
      <c r="F11" s="121"/>
      <c r="G11" s="121"/>
      <c r="H11" s="121"/>
      <c r="I11" s="121"/>
    </row>
    <row r="12" spans="1:9" x14ac:dyDescent="0.25">
      <c r="A12" s="121"/>
      <c r="B12" s="121"/>
      <c r="C12" s="121"/>
      <c r="D12" s="121"/>
      <c r="E12" s="121"/>
      <c r="F12" s="121"/>
      <c r="G12" s="121"/>
      <c r="H12" s="121"/>
      <c r="I12" s="121"/>
    </row>
    <row r="13" spans="1:9" x14ac:dyDescent="0.25">
      <c r="A13" s="121"/>
      <c r="B13" s="121"/>
      <c r="C13" s="121"/>
      <c r="D13" s="121"/>
      <c r="E13" s="121"/>
      <c r="F13" s="121"/>
      <c r="G13" s="121"/>
      <c r="H13" s="121"/>
      <c r="I13" s="121"/>
    </row>
    <row r="14" spans="1:9" x14ac:dyDescent="0.25">
      <c r="A14" s="121"/>
      <c r="B14" s="121"/>
      <c r="C14" s="121"/>
      <c r="D14" s="121"/>
      <c r="E14" s="121"/>
      <c r="F14" s="121"/>
      <c r="G14" s="121"/>
      <c r="H14" s="121"/>
      <c r="I14" s="121"/>
    </row>
    <row r="15" spans="1:9" x14ac:dyDescent="0.25">
      <c r="A15" s="121"/>
      <c r="B15" s="121"/>
      <c r="C15" s="121"/>
      <c r="D15" s="121"/>
      <c r="E15" s="121"/>
      <c r="F15" s="121"/>
      <c r="G15" s="121"/>
      <c r="H15" s="121"/>
      <c r="I15" s="121"/>
    </row>
    <row r="16" spans="1:9" x14ac:dyDescent="0.25">
      <c r="A16" s="121"/>
      <c r="B16" s="121"/>
      <c r="C16" s="121"/>
      <c r="D16" s="121"/>
      <c r="E16" s="121"/>
      <c r="F16" s="121"/>
      <c r="G16" s="121"/>
      <c r="H16" s="121"/>
      <c r="I16" s="121"/>
    </row>
    <row r="17" spans="1:9" x14ac:dyDescent="0.25">
      <c r="A17" s="231" t="s">
        <v>231</v>
      </c>
      <c r="B17" s="231" t="s">
        <v>289</v>
      </c>
      <c r="C17" s="121"/>
      <c r="D17" s="121"/>
      <c r="E17" s="121"/>
      <c r="F17" s="121"/>
      <c r="G17" s="121"/>
      <c r="H17" s="121"/>
      <c r="I17" s="121"/>
    </row>
    <row r="18" spans="1:9" x14ac:dyDescent="0.25">
      <c r="A18" s="337" t="str">
        <f>Deckblatt!B11</f>
        <v>24 Stunden</v>
      </c>
      <c r="B18" s="337">
        <f>COUNTIF(Tabelle6[Automatische Berechnung MTPD anhand Minimalprinzip zwischen eigenbewerteter MTPD und MTPD aus Prozessabhängigkeit],A18)</f>
        <v>3</v>
      </c>
      <c r="C18" s="121"/>
      <c r="D18" s="121"/>
      <c r="E18" s="121"/>
      <c r="F18" s="121"/>
      <c r="G18" s="121"/>
      <c r="H18" s="121"/>
      <c r="I18" s="121"/>
    </row>
    <row r="19" spans="1:9" x14ac:dyDescent="0.25">
      <c r="A19" s="337" t="str">
        <f>Deckblatt!B12</f>
        <v>3 Tage</v>
      </c>
      <c r="B19" s="337">
        <f>COUNTIF(Tabelle6[Automatische Berechnung MTPD anhand Minimalprinzip zwischen eigenbewerteter MTPD und MTPD aus Prozessabhängigkeit],A19)</f>
        <v>3</v>
      </c>
      <c r="C19" s="121"/>
      <c r="D19" s="121"/>
      <c r="E19" s="121"/>
      <c r="F19" s="121"/>
      <c r="G19" s="121"/>
      <c r="H19" s="121"/>
      <c r="I19" s="121"/>
    </row>
    <row r="20" spans="1:9" x14ac:dyDescent="0.25">
      <c r="A20" s="337" t="str">
        <f>Deckblatt!B13</f>
        <v>7 Tage</v>
      </c>
      <c r="B20" s="337">
        <f>COUNTIF(Tabelle6[Automatische Berechnung MTPD anhand Minimalprinzip zwischen eigenbewerteter MTPD und MTPD aus Prozessabhängigkeit],A20)</f>
        <v>1</v>
      </c>
      <c r="C20" s="121"/>
      <c r="D20" s="121"/>
      <c r="E20" s="121"/>
      <c r="F20" s="121"/>
      <c r="G20" s="121"/>
      <c r="H20" s="121"/>
      <c r="I20" s="121"/>
    </row>
    <row r="21" spans="1:9" x14ac:dyDescent="0.25">
      <c r="A21" s="337" t="str">
        <f>Deckblatt!B14</f>
        <v>14 Tage</v>
      </c>
      <c r="B21" s="337">
        <f>COUNTIF(Tabelle6[Automatische Berechnung MTPD anhand Minimalprinzip zwischen eigenbewerteter MTPD und MTPD aus Prozessabhängigkeit],A21)</f>
        <v>0</v>
      </c>
      <c r="C21" s="121"/>
      <c r="D21" s="121"/>
      <c r="E21" s="121"/>
      <c r="F21" s="121"/>
      <c r="G21" s="121"/>
      <c r="H21" s="121"/>
      <c r="I21" s="121"/>
    </row>
    <row r="22" spans="1:9" x14ac:dyDescent="0.25">
      <c r="A22" s="337" t="str">
        <f>Deckblatt!B15</f>
        <v>30 Tage</v>
      </c>
      <c r="B22" s="337">
        <f>COUNTIF(Tabelle6[Automatische Berechnung MTPD anhand Minimalprinzip zwischen eigenbewerteter MTPD und MTPD aus Prozessabhängigkeit],A22)</f>
        <v>0</v>
      </c>
      <c r="C22" s="121"/>
      <c r="D22" s="121"/>
      <c r="E22" s="121"/>
      <c r="F22" s="121"/>
      <c r="G22" s="121"/>
      <c r="H22" s="121"/>
      <c r="I22" s="121"/>
    </row>
    <row r="23" spans="1:9" x14ac:dyDescent="0.25">
      <c r="A23" s="337" t="str">
        <f>Deckblatt!B16</f>
        <v>-</v>
      </c>
      <c r="B23" s="337">
        <f>COUNTIF(Tabelle6[Automatische Berechnung MTPD anhand Minimalprinzip zwischen eigenbewerteter MTPD und MTPD aus Prozessabhängigkeit],A23)</f>
        <v>0</v>
      </c>
      <c r="C23" s="121"/>
      <c r="D23" s="121"/>
      <c r="E23" s="121"/>
      <c r="F23" s="121"/>
      <c r="G23" s="121"/>
      <c r="H23" s="121"/>
      <c r="I23" s="121"/>
    </row>
    <row r="24" spans="1:9" x14ac:dyDescent="0.25">
      <c r="A24" s="337" t="str">
        <f>Deckblatt!B17</f>
        <v>-</v>
      </c>
      <c r="B24" s="337">
        <f>COUNTIF(Tabelle6[Automatische Berechnung MTPD anhand Minimalprinzip zwischen eigenbewerteter MTPD und MTPD aus Prozessabhängigkeit],A24)</f>
        <v>0</v>
      </c>
      <c r="C24" s="121"/>
      <c r="D24" s="121"/>
      <c r="E24" s="121"/>
      <c r="F24" s="121"/>
      <c r="G24" s="121"/>
      <c r="H24" s="121"/>
      <c r="I24" s="121"/>
    </row>
    <row r="25" spans="1:9" x14ac:dyDescent="0.25">
      <c r="A25" s="337" t="str">
        <f>Deckblatt!B18</f>
        <v>-</v>
      </c>
      <c r="B25" s="337">
        <f>COUNTIF(Tabelle6[Automatische Berechnung MTPD anhand Minimalprinzip zwischen eigenbewerteter MTPD und MTPD aus Prozessabhängigkeit],A25)</f>
        <v>0</v>
      </c>
      <c r="C25" s="121"/>
      <c r="D25" s="121"/>
      <c r="E25" s="121"/>
      <c r="F25" s="121"/>
      <c r="G25" s="121"/>
      <c r="H25" s="121"/>
      <c r="I25" s="121"/>
    </row>
    <row r="26" spans="1:9" x14ac:dyDescent="0.25">
      <c r="A26" s="337" t="str">
        <f>Deckblatt!B19</f>
        <v>-</v>
      </c>
      <c r="B26" s="337">
        <f>COUNTIF(Tabelle6[Automatische Berechnung MTPD anhand Minimalprinzip zwischen eigenbewerteter MTPD und MTPD aus Prozessabhängigkeit],A26)</f>
        <v>0</v>
      </c>
      <c r="C26" s="121"/>
      <c r="D26" s="121"/>
      <c r="E26" s="121"/>
      <c r="F26" s="121"/>
      <c r="G26" s="121"/>
      <c r="H26" s="121"/>
      <c r="I26" s="121"/>
    </row>
    <row r="27" spans="1:9" x14ac:dyDescent="0.25">
      <c r="A27" s="337" t="str">
        <f>Deckblatt!B20</f>
        <v>-</v>
      </c>
      <c r="B27" s="337">
        <f>COUNTIF(Tabelle6[Automatische Berechnung MTPD anhand Minimalprinzip zwischen eigenbewerteter MTPD und MTPD aus Prozessabhängigkeit],A27)</f>
        <v>0</v>
      </c>
      <c r="C27" s="121"/>
      <c r="D27" s="121"/>
      <c r="E27" s="121"/>
      <c r="F27" s="121"/>
      <c r="G27" s="121"/>
      <c r="H27" s="121"/>
      <c r="I27" s="121"/>
    </row>
    <row r="28" spans="1:9" x14ac:dyDescent="0.25">
      <c r="A28" s="232" t="s">
        <v>233</v>
      </c>
      <c r="B28" s="121"/>
      <c r="C28" s="121"/>
      <c r="D28" s="121"/>
      <c r="E28" s="121"/>
      <c r="F28" s="121"/>
      <c r="G28" s="121"/>
      <c r="H28" s="121"/>
      <c r="I28" s="121"/>
    </row>
    <row r="29" spans="1:9" x14ac:dyDescent="0.25">
      <c r="A29" s="121"/>
      <c r="B29" s="121"/>
      <c r="C29" s="121"/>
      <c r="D29" s="121"/>
      <c r="E29" s="121"/>
      <c r="F29" s="121"/>
      <c r="G29" s="121"/>
      <c r="H29" s="121"/>
      <c r="I29" s="121"/>
    </row>
    <row r="30" spans="1:9" x14ac:dyDescent="0.25">
      <c r="A30" s="121"/>
      <c r="B30" s="121"/>
      <c r="C30" s="121"/>
      <c r="D30" s="121"/>
      <c r="E30" s="121"/>
      <c r="F30" s="121"/>
      <c r="G30" s="121"/>
      <c r="H30" s="121"/>
      <c r="I30" s="121"/>
    </row>
    <row r="31" spans="1:9" x14ac:dyDescent="0.25">
      <c r="A31" s="121"/>
      <c r="B31" s="121"/>
      <c r="C31" s="121"/>
      <c r="D31" s="121"/>
      <c r="E31" s="121"/>
      <c r="F31" s="121"/>
      <c r="G31" s="121"/>
      <c r="H31" s="121"/>
      <c r="I31" s="121"/>
    </row>
    <row r="32" spans="1:9" x14ac:dyDescent="0.25">
      <c r="A32" s="121"/>
      <c r="B32" s="121"/>
      <c r="C32" s="121"/>
      <c r="D32" s="121"/>
      <c r="E32" s="121"/>
      <c r="F32" s="121"/>
      <c r="G32" s="121"/>
      <c r="H32" s="121"/>
      <c r="I32" s="121"/>
    </row>
    <row r="33" spans="1:9" x14ac:dyDescent="0.25">
      <c r="A33" s="121"/>
      <c r="B33" s="121"/>
      <c r="C33" s="121"/>
      <c r="D33" s="121"/>
      <c r="E33" s="121"/>
      <c r="F33" s="121"/>
      <c r="G33" s="121"/>
      <c r="H33" s="121"/>
      <c r="I33" s="121"/>
    </row>
  </sheetData>
  <conditionalFormatting sqref="A18:B26">
    <cfRule type="expression" dxfId="157" priority="3">
      <formula>$D18="nein"</formula>
    </cfRule>
  </conditionalFormatting>
  <conditionalFormatting sqref="A27">
    <cfRule type="expression" dxfId="156" priority="2">
      <formula>$D27="nein"</formula>
    </cfRule>
  </conditionalFormatting>
  <conditionalFormatting sqref="B27">
    <cfRule type="expression" dxfId="155" priority="1">
      <formula>$D27="nein"</formula>
    </cfRule>
  </conditionalFormatting>
  <pageMargins left="0.7" right="0.7" top="0.78740157499999996" bottom="0.78740157499999996" header="0.3" footer="0.3"/>
  <pageSetup paperSize="256"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outlinePr summaryBelow="0" summaryRight="0"/>
  </sheetPr>
  <dimension ref="A1:AQ41"/>
  <sheetViews>
    <sheetView showGridLines="0" zoomScale="90" zoomScaleNormal="90" workbookViewId="0">
      <pane ySplit="4" topLeftCell="A5" activePane="bottomLeft" state="frozen"/>
      <selection pane="bottomLeft" activeCell="Q22" sqref="Q22"/>
    </sheetView>
  </sheetViews>
  <sheetFormatPr baseColWidth="10" defaultColWidth="10.7109375" defaultRowHeight="15" zeroHeight="1" outlineLevelCol="1" x14ac:dyDescent="0.25"/>
  <cols>
    <col min="1" max="1" width="24.7109375" style="38" customWidth="1"/>
    <col min="2" max="2" width="28.7109375" style="38" customWidth="1"/>
    <col min="3" max="3" width="25.7109375" style="38" customWidth="1"/>
    <col min="4" max="4" width="32.7109375" style="38" customWidth="1"/>
    <col min="5" max="6" width="25.7109375" style="38" customWidth="1"/>
    <col min="7" max="7" width="23.7109375" style="38" customWidth="1"/>
    <col min="8" max="8" width="21.28515625" style="38" customWidth="1"/>
    <col min="9" max="10" width="34.28515625" style="38" customWidth="1"/>
    <col min="11" max="16" width="20.7109375" style="38" customWidth="1"/>
    <col min="17" max="17" width="20.7109375" style="38" customWidth="1" outlineLevel="1"/>
    <col min="18" max="18" width="20.7109375" style="38" customWidth="1" outlineLevel="1" collapsed="1"/>
    <col min="19" max="21" width="20.7109375" style="38" customWidth="1" outlineLevel="1"/>
    <col min="22" max="22" width="3.28515625" style="38" customWidth="1" collapsed="1"/>
    <col min="23" max="28" width="16.28515625" style="38" hidden="1" customWidth="1" outlineLevel="1"/>
    <col min="29" max="29" width="11.28515625" style="38" hidden="1" customWidth="1" outlineLevel="1"/>
    <col min="30" max="30" width="24.28515625" style="38" hidden="1" customWidth="1" outlineLevel="1"/>
    <col min="31" max="31" width="20" style="38" hidden="1" customWidth="1" outlineLevel="1"/>
    <col min="32" max="98" width="11.28515625" style="38" customWidth="1"/>
    <col min="99" max="100" width="10.7109375" style="38" customWidth="1"/>
    <col min="101" max="173" width="11.28515625" style="38" customWidth="1"/>
    <col min="174" max="176" width="10.7109375" style="38" customWidth="1"/>
    <col min="177" max="178" width="11.28515625" style="38" customWidth="1"/>
    <col min="179" max="16384" width="10.7109375" style="38"/>
  </cols>
  <sheetData>
    <row r="1" spans="1:43" ht="22.5" customHeight="1" thickBot="1" x14ac:dyDescent="0.3">
      <c r="A1" s="36" t="s">
        <v>114</v>
      </c>
      <c r="C1" s="37"/>
      <c r="AQ1" s="38">
        <v>38</v>
      </c>
    </row>
    <row r="2" spans="1:43" ht="14.25" customHeight="1" x14ac:dyDescent="0.25">
      <c r="A2" s="425"/>
      <c r="B2" s="426"/>
      <c r="C2" s="433" t="s">
        <v>36</v>
      </c>
      <c r="D2" s="434"/>
      <c r="E2" s="434"/>
      <c r="F2" s="434"/>
      <c r="G2" s="434"/>
      <c r="H2" s="434"/>
      <c r="I2" s="434"/>
      <c r="J2" s="434"/>
      <c r="K2" s="430" t="s">
        <v>153</v>
      </c>
      <c r="L2" s="431"/>
      <c r="M2" s="431"/>
      <c r="N2" s="431"/>
      <c r="O2" s="431"/>
      <c r="P2" s="431"/>
      <c r="Q2" s="431"/>
      <c r="R2" s="431"/>
      <c r="S2" s="431"/>
      <c r="T2" s="431"/>
      <c r="U2" s="432"/>
      <c r="W2" s="435" t="s">
        <v>104</v>
      </c>
      <c r="X2" s="436"/>
      <c r="Y2" s="436"/>
      <c r="Z2" s="436"/>
      <c r="AA2" s="436"/>
      <c r="AB2" s="436"/>
      <c r="AC2" s="436"/>
    </row>
    <row r="3" spans="1:43" s="171" customFormat="1" ht="67.349999999999994" customHeight="1" x14ac:dyDescent="0.25">
      <c r="A3" s="173" t="s">
        <v>13</v>
      </c>
      <c r="B3" s="174" t="s">
        <v>133</v>
      </c>
      <c r="C3" s="175" t="s">
        <v>22</v>
      </c>
      <c r="D3" s="173" t="s">
        <v>29</v>
      </c>
      <c r="E3" s="173" t="s">
        <v>102</v>
      </c>
      <c r="F3" s="176" t="s">
        <v>141</v>
      </c>
      <c r="G3" s="176" t="s">
        <v>139</v>
      </c>
      <c r="H3" s="173" t="s">
        <v>122</v>
      </c>
      <c r="I3" s="173" t="s">
        <v>97</v>
      </c>
      <c r="J3" s="173" t="s">
        <v>152</v>
      </c>
      <c r="K3" s="179" t="s">
        <v>158</v>
      </c>
      <c r="L3" s="180" t="str">
        <f>'Datenbank (nur für Befugte)'!$B$4</f>
        <v>24 Stunden</v>
      </c>
      <c r="M3" s="180" t="str">
        <f>'Datenbank (nur für Befugte)'!$B$5</f>
        <v>3 Tage</v>
      </c>
      <c r="N3" s="180" t="str">
        <f>'Datenbank (nur für Befugte)'!$B$6</f>
        <v>7 Tage</v>
      </c>
      <c r="O3" s="180" t="str">
        <f>'Datenbank (nur für Befugte)'!$B$7</f>
        <v>14 Tage</v>
      </c>
      <c r="P3" s="180" t="str">
        <f>'Datenbank (nur für Befugte)'!$B$8</f>
        <v>30 Tage</v>
      </c>
      <c r="Q3" s="180" t="str">
        <f>'Datenbank (nur für Befugte)'!$B$9</f>
        <v>-</v>
      </c>
      <c r="R3" s="180" t="str">
        <f>'Datenbank (nur für Befugte)'!$B$10</f>
        <v>-</v>
      </c>
      <c r="S3" s="180" t="str">
        <f>'Datenbank (nur für Befugte)'!$B$11</f>
        <v>-</v>
      </c>
      <c r="T3" s="180" t="str">
        <f>'Datenbank (nur für Befugte)'!$B$12</f>
        <v>-</v>
      </c>
      <c r="U3" s="181" t="str">
        <f>'Datenbank (nur für Befugte)'!$B$13</f>
        <v>-</v>
      </c>
      <c r="W3" s="427" t="s">
        <v>134</v>
      </c>
      <c r="X3" s="428"/>
      <c r="Y3" s="428"/>
      <c r="Z3" s="429"/>
      <c r="AA3" s="182"/>
      <c r="AB3" s="182"/>
      <c r="AC3" s="183"/>
      <c r="AD3" s="178" t="s">
        <v>40</v>
      </c>
      <c r="AE3" s="177" t="s">
        <v>40</v>
      </c>
    </row>
    <row r="4" spans="1:43" s="171" customFormat="1" ht="71.25" customHeight="1" x14ac:dyDescent="0.25">
      <c r="A4" s="184" t="s">
        <v>130</v>
      </c>
      <c r="B4" s="185" t="s">
        <v>99</v>
      </c>
      <c r="C4" s="186" t="s">
        <v>251</v>
      </c>
      <c r="D4" s="186" t="s">
        <v>250</v>
      </c>
      <c r="E4" s="187" t="s">
        <v>176</v>
      </c>
      <c r="F4" s="188" t="s">
        <v>144</v>
      </c>
      <c r="G4" s="188" t="s">
        <v>140</v>
      </c>
      <c r="H4" s="184" t="s">
        <v>100</v>
      </c>
      <c r="I4" s="184" t="s">
        <v>101</v>
      </c>
      <c r="J4" s="184" t="s">
        <v>265</v>
      </c>
      <c r="K4" s="191" t="s">
        <v>159</v>
      </c>
      <c r="L4" s="184" t="s">
        <v>160</v>
      </c>
      <c r="M4" s="184" t="s">
        <v>161</v>
      </c>
      <c r="N4" s="184" t="s">
        <v>162</v>
      </c>
      <c r="O4" s="184" t="s">
        <v>163</v>
      </c>
      <c r="P4" s="184" t="s">
        <v>164</v>
      </c>
      <c r="Q4" s="184" t="s">
        <v>165</v>
      </c>
      <c r="R4" s="184" t="s">
        <v>166</v>
      </c>
      <c r="S4" s="184" t="s">
        <v>167</v>
      </c>
      <c r="T4" s="184" t="s">
        <v>168</v>
      </c>
      <c r="U4" s="184" t="s">
        <v>169</v>
      </c>
      <c r="V4" s="171" t="s">
        <v>131</v>
      </c>
      <c r="W4" s="192" t="s">
        <v>268</v>
      </c>
      <c r="X4" s="192" t="s">
        <v>272</v>
      </c>
      <c r="Y4" s="192" t="s">
        <v>271</v>
      </c>
      <c r="Z4" s="193" t="s">
        <v>132</v>
      </c>
      <c r="AA4" s="57" t="s">
        <v>270</v>
      </c>
      <c r="AB4" s="194" t="s">
        <v>269</v>
      </c>
      <c r="AC4" s="195" t="s">
        <v>138</v>
      </c>
      <c r="AD4" s="190" t="s">
        <v>95</v>
      </c>
      <c r="AE4" s="189" t="s">
        <v>94</v>
      </c>
    </row>
    <row r="5" spans="1:43" s="172" customFormat="1" x14ac:dyDescent="0.25">
      <c r="A5" s="286" t="s">
        <v>330</v>
      </c>
      <c r="B5" s="320" t="str">
        <f>Ressourcenbewertung[[#This Row],[MTPD des Prozesses]]</f>
        <v>3 Tage</v>
      </c>
      <c r="C5" s="286" t="s">
        <v>23</v>
      </c>
      <c r="D5" s="286" t="s">
        <v>384</v>
      </c>
      <c r="E5" s="286" t="s">
        <v>401</v>
      </c>
      <c r="F5" s="287" t="str">
        <f>Ressourcenbewertung[[#This Row],[RTO einzeln]]</f>
        <v>&lt;3 Tage</v>
      </c>
      <c r="G5" s="287" t="str">
        <f>Ressourcenbewertung[[#This Row],[RTO min]]</f>
        <v>&lt;24 Stunden</v>
      </c>
      <c r="H5" s="286"/>
      <c r="I5" s="286"/>
      <c r="J5" s="199" t="s">
        <v>4</v>
      </c>
      <c r="K5" s="199"/>
      <c r="L5" s="199"/>
      <c r="M5" s="199"/>
      <c r="N5" s="199"/>
      <c r="O5" s="199"/>
      <c r="P5" s="199"/>
      <c r="Q5" s="199"/>
      <c r="R5" s="200"/>
      <c r="S5" s="200"/>
      <c r="T5" s="200"/>
      <c r="U5" s="200"/>
      <c r="W5" s="201" t="str">
        <f>IF(OR(A5="",ISNA(VLOOKUP(A5,'Bewertung Geschäftsprozesse'!$D$5:$AN$34,37,FALSE))),"",VLOOKUP(A5,'Bewertung Geschäftsprozesse'!$D$5:$AN$34,37,FALSE))</f>
        <v>3 Tage</v>
      </c>
      <c r="X5" s="202" t="b">
        <f>IF(A5&lt;&gt;"",ISNA(VLOOKUP(A5,'Bewertung Geschäftsprozesse'!$D$5:$AN$34,37,FALSE)),"")</f>
        <v>0</v>
      </c>
      <c r="Y5" s="203">
        <f>IF(OR(Ressourcenbewertung[[#This Row],[MTPD des Prozesses]]="",Ressourcenbewertung[[#This Row],[MTPD des Prozesses]]="Schadensbewertung fehlerhaft"),"",VLOOKUP(Ressourcenbewertung[[#This Row],[Automatische Berechnung MTPD]],Zeithorizonte[],3,FALSE))</f>
        <v>2</v>
      </c>
      <c r="Z5" s="204">
        <f t="array" ref="Z5">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Standardarbeitsplatz)]=D5,Ressourcenbewertung[Index der MTPD])),"")</f>
        <v>1</v>
      </c>
      <c r="AA5" s="205" t="str">
        <f>IF(Ressourcenbewertung[[#This Row],[Index der MTPD]]&lt;&gt;"",VLOOKUP(Ressourcenbewertung[[#This Row],[Index der MTPD]],'Datenbank (nur für Befugte)'!$A$3:$C$13,3,FALSE),"")</f>
        <v>&lt;3 Tage</v>
      </c>
      <c r="AB5" s="205" t="str">
        <f>IF(Ressourcenbewertung[[#This Row],[Kleinster Index der Ressource]]="","",VLOOKUP(Ressourcenbewertung[[#This Row],[Kleinster Index der Ressource]],'Datenbank (nur für Befugte)'!$A$3:$C$13,3,FALSE))</f>
        <v>&lt;24 Stunden</v>
      </c>
      <c r="AC5" s="172" t="str">
        <f>VLOOKUP(Ressourcenbewertung[[#This Row],[Auswahl der Ressourcenkategorie
(Bsp. Ressourcencluster)]],Tabelle122[],4,FALSE)</f>
        <v>Ress_1</v>
      </c>
      <c r="AD5" s="288" t="str">
        <f>IF(Ressourcenbewertung[[#This Row],[Auswahl der Ressourcenkategorie
(Bsp. Ressourcencluster)]]&lt;&gt;"",VLOOKUP(Ressourcenbewertung[[#This Row],[Auswahl der Ressourcenkategorie
(Bsp. Ressourcencluster)]],Tabelle122[],2,FALSE),"")</f>
        <v>Nein</v>
      </c>
      <c r="AE5"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6" spans="1:43" s="172" customFormat="1" x14ac:dyDescent="0.25">
      <c r="A6" s="286" t="s">
        <v>330</v>
      </c>
      <c r="B6" s="320" t="str">
        <f>Ressourcenbewertung[[#This Row],[MTPD des Prozesses]]</f>
        <v>3 Tage</v>
      </c>
      <c r="C6" s="286" t="s">
        <v>23</v>
      </c>
      <c r="D6" s="286" t="s">
        <v>390</v>
      </c>
      <c r="E6" s="286" t="s">
        <v>401</v>
      </c>
      <c r="F6" s="287" t="str">
        <f>Ressourcenbewertung[[#This Row],[RTO einzeln]]</f>
        <v>&lt;3 Tage</v>
      </c>
      <c r="G6" s="287" t="str">
        <f>Ressourcenbewertung[[#This Row],[RTO min]]</f>
        <v>&lt;24 Stunden</v>
      </c>
      <c r="H6" s="286"/>
      <c r="I6" s="286"/>
      <c r="J6" s="199"/>
      <c r="K6" s="199"/>
      <c r="L6" s="199"/>
      <c r="M6" s="199"/>
      <c r="N6" s="199"/>
      <c r="O6" s="199"/>
      <c r="P6" s="199"/>
      <c r="Q6" s="199"/>
      <c r="R6" s="200"/>
      <c r="S6" s="200"/>
      <c r="T6" s="200"/>
      <c r="U6" s="200"/>
      <c r="W6" s="201" t="str">
        <f>IF(OR(A6="",ISNA(VLOOKUP(A6,'Bewertung Geschäftsprozesse'!$D$5:$AN$34,37,FALSE))),"",VLOOKUP(A6,'Bewertung Geschäftsprozesse'!$D$5:$AN$34,37,FALSE))</f>
        <v>3 Tage</v>
      </c>
      <c r="X6" s="202" t="b">
        <f>IF(A6&lt;&gt;"",ISNA(VLOOKUP(A6,'Bewertung Geschäftsprozesse'!$D$5:$AN$34,37,FALSE)),"")</f>
        <v>0</v>
      </c>
      <c r="Y6" s="203">
        <f>IF(OR(Ressourcenbewertung[[#This Row],[MTPD des Prozesses]]="",Ressourcenbewertung[[#This Row],[MTPD des Prozesses]]="Schadensbewertung fehlerhaft"),"",VLOOKUP(Ressourcenbewertung[[#This Row],[Automatische Berechnung MTPD]],Zeithorizonte[],3,FALSE))</f>
        <v>2</v>
      </c>
      <c r="Z6" s="204">
        <f t="array" ref="Z6">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Standardarbeitsplatz)]=D6,Ressourcenbewertung[Index der MTPD])),"")</f>
        <v>1</v>
      </c>
      <c r="AA6" s="205" t="str">
        <f>IF(Ressourcenbewertung[[#This Row],[Index der MTPD]]&lt;&gt;"",VLOOKUP(Ressourcenbewertung[[#This Row],[Index der MTPD]],'Datenbank (nur für Befugte)'!$A$3:$C$13,3,FALSE),"")</f>
        <v>&lt;3 Tage</v>
      </c>
      <c r="AB6" s="205" t="str">
        <f>IF(Ressourcenbewertung[[#This Row],[Kleinster Index der Ressource]]="","",VLOOKUP(Ressourcenbewertung[[#This Row],[Kleinster Index der Ressource]],'Datenbank (nur für Befugte)'!$A$3:$C$13,3,FALSE))</f>
        <v>&lt;24 Stunden</v>
      </c>
      <c r="AC6" s="172" t="str">
        <f>VLOOKUP(Ressourcenbewertung[[#This Row],[Auswahl der Ressourcenkategorie
(Bsp. Ressourcencluster)]],Tabelle122[],4,FALSE)</f>
        <v>Ress_1</v>
      </c>
      <c r="AD6" s="288" t="str">
        <f>IF(Ressourcenbewertung[[#This Row],[Auswahl der Ressourcenkategorie
(Bsp. Ressourcencluster)]]&lt;&gt;"",VLOOKUP(Ressourcenbewertung[[#This Row],[Auswahl der Ressourcenkategorie
(Bsp. Ressourcencluster)]],Tabelle122[],2,FALSE),"")</f>
        <v>Nein</v>
      </c>
      <c r="AE6"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7" spans="1:43" s="172" customFormat="1" ht="30" x14ac:dyDescent="0.25">
      <c r="A7" s="286" t="s">
        <v>330</v>
      </c>
      <c r="B7" s="320" t="str">
        <f>Ressourcenbewertung[[#This Row],[MTPD des Prozesses]]</f>
        <v>3 Tage</v>
      </c>
      <c r="C7" s="286" t="s">
        <v>23</v>
      </c>
      <c r="D7" s="286" t="s">
        <v>394</v>
      </c>
      <c r="E7" s="286" t="s">
        <v>401</v>
      </c>
      <c r="F7" s="287" t="str">
        <f>Ressourcenbewertung[[#This Row],[RTO einzeln]]</f>
        <v>&lt;3 Tage</v>
      </c>
      <c r="G7" s="287" t="str">
        <f>Ressourcenbewertung[[#This Row],[RTO min]]</f>
        <v>&lt;24 Stunden</v>
      </c>
      <c r="H7" s="286" t="s">
        <v>408</v>
      </c>
      <c r="I7" s="286" t="s">
        <v>409</v>
      </c>
      <c r="J7" s="199" t="s">
        <v>5</v>
      </c>
      <c r="K7" s="199"/>
      <c r="L7" s="199"/>
      <c r="M7" s="199"/>
      <c r="N7" s="199"/>
      <c r="O7" s="199"/>
      <c r="P7" s="199"/>
      <c r="Q7" s="199"/>
      <c r="R7" s="200"/>
      <c r="S7" s="200"/>
      <c r="T7" s="200"/>
      <c r="U7" s="200"/>
      <c r="W7" s="201" t="str">
        <f>IF(OR(A7="",ISNA(VLOOKUP(A7,'Bewertung Geschäftsprozesse'!$D$5:$AN$34,37,FALSE))),"",VLOOKUP(A7,'Bewertung Geschäftsprozesse'!$D$5:$AN$34,37,FALSE))</f>
        <v>3 Tage</v>
      </c>
      <c r="X7" s="202" t="b">
        <f>IF(A7&lt;&gt;"",ISNA(VLOOKUP(A7,'Bewertung Geschäftsprozesse'!$D$5:$AN$34,37,FALSE)),"")</f>
        <v>0</v>
      </c>
      <c r="Y7" s="203">
        <f>IF(OR(Ressourcenbewertung[[#This Row],[MTPD des Prozesses]]="",Ressourcenbewertung[[#This Row],[MTPD des Prozesses]]="Schadensbewertung fehlerhaft"),"",VLOOKUP(Ressourcenbewertung[[#This Row],[Automatische Berechnung MTPD]],Zeithorizonte[],3,FALSE))</f>
        <v>2</v>
      </c>
      <c r="Z7" s="204">
        <f t="array" ref="Z7">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Standardarbeitsplatz)]=D7,Ressourcenbewertung[Index der MTPD])),"")</f>
        <v>1</v>
      </c>
      <c r="AA7" s="205" t="str">
        <f>IF(Ressourcenbewertung[[#This Row],[Index der MTPD]]&lt;&gt;"",VLOOKUP(Ressourcenbewertung[[#This Row],[Index der MTPD]],'Datenbank (nur für Befugte)'!$A$3:$C$13,3,FALSE),"")</f>
        <v>&lt;3 Tage</v>
      </c>
      <c r="AB7" s="205" t="str">
        <f>IF(Ressourcenbewertung[[#This Row],[Kleinster Index der Ressource]]="","",VLOOKUP(Ressourcenbewertung[[#This Row],[Kleinster Index der Ressource]],'Datenbank (nur für Befugte)'!$A$3:$C$13,3,FALSE))</f>
        <v>&lt;24 Stunden</v>
      </c>
      <c r="AC7" s="172" t="str">
        <f>VLOOKUP(Ressourcenbewertung[[#This Row],[Auswahl der Ressourcenkategorie
(Bsp. Ressourcencluster)]],Tabelle122[],4,FALSE)</f>
        <v>Ress_1</v>
      </c>
      <c r="AD7" s="288" t="str">
        <f>IF(Ressourcenbewertung[[#This Row],[Auswahl der Ressourcenkategorie
(Bsp. Ressourcencluster)]]&lt;&gt;"",VLOOKUP(Ressourcenbewertung[[#This Row],[Auswahl der Ressourcenkategorie
(Bsp. Ressourcencluster)]],Tabelle122[],2,FALSE),"")</f>
        <v>Nein</v>
      </c>
      <c r="AE7"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8" spans="1:43" s="172" customFormat="1" x14ac:dyDescent="0.25">
      <c r="A8" s="286" t="s">
        <v>330</v>
      </c>
      <c r="B8" s="320" t="str">
        <f>Ressourcenbewertung[[#This Row],[MTPD des Prozesses]]</f>
        <v>3 Tage</v>
      </c>
      <c r="C8" s="286" t="s">
        <v>25</v>
      </c>
      <c r="D8" s="286" t="s">
        <v>395</v>
      </c>
      <c r="E8" s="286" t="s">
        <v>402</v>
      </c>
      <c r="F8" s="287" t="str">
        <f>Ressourcenbewertung[[#This Row],[RTO einzeln]]</f>
        <v>&lt;3 Tage</v>
      </c>
      <c r="G8" s="287" t="str">
        <f>Ressourcenbewertung[[#This Row],[RTO min]]</f>
        <v>&lt;24 Stunden</v>
      </c>
      <c r="H8" s="286"/>
      <c r="I8" s="286"/>
      <c r="J8" s="199" t="s">
        <v>3</v>
      </c>
      <c r="K8" s="199"/>
      <c r="L8" s="199"/>
      <c r="M8" s="199"/>
      <c r="N8" s="199"/>
      <c r="O8" s="199"/>
      <c r="P8" s="199"/>
      <c r="Q8" s="199"/>
      <c r="R8" s="200"/>
      <c r="S8" s="200"/>
      <c r="T8" s="200"/>
      <c r="U8" s="200"/>
      <c r="W8" s="201" t="str">
        <f>IF(OR(A8="",ISNA(VLOOKUP(A8,'Bewertung Geschäftsprozesse'!$D$5:$AN$34,37,FALSE))),"",VLOOKUP(A8,'Bewertung Geschäftsprozesse'!$D$5:$AN$34,37,FALSE))</f>
        <v>3 Tage</v>
      </c>
      <c r="X8" s="202" t="b">
        <f>IF(A8&lt;&gt;"",ISNA(VLOOKUP(A8,'Bewertung Geschäftsprozesse'!$D$5:$AN$34,37,FALSE)),"")</f>
        <v>0</v>
      </c>
      <c r="Y8" s="203">
        <f>IF(OR(Ressourcenbewertung[[#This Row],[MTPD des Prozesses]]="",Ressourcenbewertung[[#This Row],[MTPD des Prozesses]]="Schadensbewertung fehlerhaft"),"",VLOOKUP(Ressourcenbewertung[[#This Row],[Automatische Berechnung MTPD]],Zeithorizonte[],3,FALSE))</f>
        <v>2</v>
      </c>
      <c r="Z8" s="204">
        <f t="array" ref="Z8">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Standardarbeitsplatz)]=D8,Ressourcenbewertung[Index der MTPD])),"")</f>
        <v>1</v>
      </c>
      <c r="AA8" s="205" t="str">
        <f>IF(Ressourcenbewertung[[#This Row],[Index der MTPD]]&lt;&gt;"",VLOOKUP(Ressourcenbewertung[[#This Row],[Index der MTPD]],'Datenbank (nur für Befugte)'!$A$3:$C$13,3,FALSE),"")</f>
        <v>&lt;3 Tage</v>
      </c>
      <c r="AB8" s="205" t="str">
        <f>IF(Ressourcenbewertung[[#This Row],[Kleinster Index der Ressource]]="","",VLOOKUP(Ressourcenbewertung[[#This Row],[Kleinster Index der Ressource]],'Datenbank (nur für Befugte)'!$A$3:$C$13,3,FALSE))</f>
        <v>&lt;24 Stunden</v>
      </c>
      <c r="AC8" s="172" t="str">
        <f>VLOOKUP(Ressourcenbewertung[[#This Row],[Auswahl der Ressourcenkategorie
(Bsp. Ressourcencluster)]],Tabelle122[],4,FALSE)</f>
        <v>Ress_3</v>
      </c>
      <c r="AD8" s="288" t="str">
        <f>IF(Ressourcenbewertung[[#This Row],[Auswahl der Ressourcenkategorie
(Bsp. Ressourcencluster)]]&lt;&gt;"",VLOOKUP(Ressourcenbewertung[[#This Row],[Auswahl der Ressourcenkategorie
(Bsp. Ressourcencluster)]],Tabelle122[],2,FALSE),"")</f>
        <v>Nein</v>
      </c>
      <c r="AE8"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9" spans="1:43" s="172" customFormat="1" x14ac:dyDescent="0.25">
      <c r="A9" s="286" t="s">
        <v>334</v>
      </c>
      <c r="B9" s="320" t="str">
        <f>Ressourcenbewertung[[#This Row],[MTPD des Prozesses]]</f>
        <v>24 Stunden</v>
      </c>
      <c r="C9" s="286" t="s">
        <v>23</v>
      </c>
      <c r="D9" s="286" t="s">
        <v>390</v>
      </c>
      <c r="E9" s="286" t="s">
        <v>401</v>
      </c>
      <c r="F9" s="287" t="str">
        <f>Ressourcenbewertung[[#This Row],[RTO einzeln]]</f>
        <v>&lt;24 Stunden</v>
      </c>
      <c r="G9" s="287" t="str">
        <f>Ressourcenbewertung[[#This Row],[RTO min]]</f>
        <v>&lt;24 Stunden</v>
      </c>
      <c r="H9" s="286" t="s">
        <v>408</v>
      </c>
      <c r="I9" s="286"/>
      <c r="J9" s="199"/>
      <c r="K9" s="199"/>
      <c r="L9" s="199"/>
      <c r="M9" s="199"/>
      <c r="N9" s="199"/>
      <c r="O9" s="199"/>
      <c r="P9" s="199"/>
      <c r="Q9" s="199"/>
      <c r="R9" s="200"/>
      <c r="S9" s="200"/>
      <c r="T9" s="200"/>
      <c r="U9" s="200"/>
      <c r="W9" s="201" t="str">
        <f>IF(OR(A9="",ISNA(VLOOKUP(A9,'Bewertung Geschäftsprozesse'!$D$5:$AN$34,37,FALSE))),"",VLOOKUP(A9,'Bewertung Geschäftsprozesse'!$D$5:$AN$34,37,FALSE))</f>
        <v>24 Stunden</v>
      </c>
      <c r="X9" s="202" t="b">
        <f>IF(A9&lt;&gt;"",ISNA(VLOOKUP(A9,'Bewertung Geschäftsprozesse'!$D$5:$AN$34,37,FALSE)),"")</f>
        <v>0</v>
      </c>
      <c r="Y9" s="203">
        <f>IF(OR(Ressourcenbewertung[[#This Row],[MTPD des Prozesses]]="",Ressourcenbewertung[[#This Row],[MTPD des Prozesses]]="Schadensbewertung fehlerhaft"),"",VLOOKUP(Ressourcenbewertung[[#This Row],[Automatische Berechnung MTPD]],Zeithorizonte[],3,FALSE))</f>
        <v>1</v>
      </c>
      <c r="Z9" s="204">
        <f t="array" ref="Z9">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Standardarbeitsplatz)]=D9,Ressourcenbewertung[Index der MTPD])),"")</f>
        <v>1</v>
      </c>
      <c r="AA9" s="205" t="str">
        <f>IF(Ressourcenbewertung[[#This Row],[Index der MTPD]]&lt;&gt;"",VLOOKUP(Ressourcenbewertung[[#This Row],[Index der MTPD]],'Datenbank (nur für Befugte)'!$A$3:$C$13,3,FALSE),"")</f>
        <v>&lt;24 Stunden</v>
      </c>
      <c r="AB9" s="205" t="str">
        <f>IF(Ressourcenbewertung[[#This Row],[Kleinster Index der Ressource]]="","",VLOOKUP(Ressourcenbewertung[[#This Row],[Kleinster Index der Ressource]],'Datenbank (nur für Befugte)'!$A$3:$C$13,3,FALSE))</f>
        <v>&lt;24 Stunden</v>
      </c>
      <c r="AC9" s="172" t="str">
        <f>VLOOKUP(Ressourcenbewertung[[#This Row],[Auswahl der Ressourcenkategorie
(Bsp. Ressourcencluster)]],Tabelle122[],4,FALSE)</f>
        <v>Ress_1</v>
      </c>
      <c r="AD9" s="288" t="str">
        <f>IF(Ressourcenbewertung[[#This Row],[Auswahl der Ressourcenkategorie
(Bsp. Ressourcencluster)]]&lt;&gt;"",VLOOKUP(Ressourcenbewertung[[#This Row],[Auswahl der Ressourcenkategorie
(Bsp. Ressourcencluster)]],Tabelle122[],2,FALSE),"")</f>
        <v>Nein</v>
      </c>
      <c r="AE9"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10" spans="1:43" s="172" customFormat="1" x14ac:dyDescent="0.25">
      <c r="A10" s="286" t="s">
        <v>334</v>
      </c>
      <c r="B10" s="320" t="str">
        <f>Ressourcenbewertung[[#This Row],[MTPD des Prozesses]]</f>
        <v>24 Stunden</v>
      </c>
      <c r="C10" s="286" t="s">
        <v>24</v>
      </c>
      <c r="D10" s="286" t="s">
        <v>385</v>
      </c>
      <c r="E10" s="286" t="s">
        <v>403</v>
      </c>
      <c r="F10" s="287" t="str">
        <f>Ressourcenbewertung[[#This Row],[RTO einzeln]]</f>
        <v>&lt;24 Stunden</v>
      </c>
      <c r="G10" s="287" t="str">
        <f>Ressourcenbewertung[[#This Row],[RTO min]]</f>
        <v>&lt;24 Stunden</v>
      </c>
      <c r="H10" s="286"/>
      <c r="I10" s="286"/>
      <c r="J10" s="199"/>
      <c r="K10" s="199"/>
      <c r="L10" s="199"/>
      <c r="M10" s="199"/>
      <c r="N10" s="199"/>
      <c r="O10" s="199"/>
      <c r="P10" s="199"/>
      <c r="Q10" s="199"/>
      <c r="R10" s="200"/>
      <c r="S10" s="200"/>
      <c r="T10" s="200"/>
      <c r="U10" s="200"/>
      <c r="W10" s="201" t="str">
        <f>IF(OR(A10="",ISNA(VLOOKUP(A10,'Bewertung Geschäftsprozesse'!$D$5:$AN$34,37,FALSE))),"",VLOOKUP(A10,'Bewertung Geschäftsprozesse'!$D$5:$AN$34,37,FALSE))</f>
        <v>24 Stunden</v>
      </c>
      <c r="X10" s="202" t="b">
        <f>IF(A10&lt;&gt;"",ISNA(VLOOKUP(A10,'Bewertung Geschäftsprozesse'!$D$5:$AN$34,37,FALSE)),"")</f>
        <v>0</v>
      </c>
      <c r="Y10" s="203">
        <f>IF(OR(Ressourcenbewertung[[#This Row],[MTPD des Prozesses]]="",Ressourcenbewertung[[#This Row],[MTPD des Prozesses]]="Schadensbewertung fehlerhaft"),"",VLOOKUP(Ressourcenbewertung[[#This Row],[Automatische Berechnung MTPD]],Zeithorizonte[],3,FALSE))</f>
        <v>1</v>
      </c>
      <c r="Z10" s="204">
        <f t="array" ref="Z10">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Standardarbeitsplatz)]=D10,Ressourcenbewertung[Index der MTPD])),"")</f>
        <v>1</v>
      </c>
      <c r="AA10" s="205" t="str">
        <f>IF(Ressourcenbewertung[[#This Row],[Index der MTPD]]&lt;&gt;"",VLOOKUP(Ressourcenbewertung[[#This Row],[Index der MTPD]],'Datenbank (nur für Befugte)'!$A$3:$C$13,3,FALSE),"")</f>
        <v>&lt;24 Stunden</v>
      </c>
      <c r="AB10" s="205" t="str">
        <f>IF(Ressourcenbewertung[[#This Row],[Kleinster Index der Ressource]]="","",VLOOKUP(Ressourcenbewertung[[#This Row],[Kleinster Index der Ressource]],'Datenbank (nur für Befugte)'!$A$3:$C$13,3,FALSE))</f>
        <v>&lt;24 Stunden</v>
      </c>
      <c r="AC10" s="172" t="str">
        <f>VLOOKUP(Ressourcenbewertung[[#This Row],[Auswahl der Ressourcenkategorie
(Bsp. Ressourcencluster)]],Tabelle122[],4,FALSE)</f>
        <v>Ress_2</v>
      </c>
      <c r="AD10" s="288" t="str">
        <f>IF(Ressourcenbewertung[[#This Row],[Auswahl der Ressourcenkategorie
(Bsp. Ressourcencluster)]]&lt;&gt;"",VLOOKUP(Ressourcenbewertung[[#This Row],[Auswahl der Ressourcenkategorie
(Bsp. Ressourcencluster)]],Tabelle122[],2,FALSE),"")</f>
        <v>Nein</v>
      </c>
      <c r="AE10"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11" spans="1:43" s="172" customFormat="1" x14ac:dyDescent="0.25">
      <c r="A11" s="286" t="s">
        <v>339</v>
      </c>
      <c r="B11" s="320" t="str">
        <f>Ressourcenbewertung[[#This Row],[MTPD des Prozesses]]</f>
        <v>3 Tage</v>
      </c>
      <c r="C11" s="286" t="s">
        <v>25</v>
      </c>
      <c r="D11" s="286" t="s">
        <v>395</v>
      </c>
      <c r="E11" s="286" t="s">
        <v>402</v>
      </c>
      <c r="F11" s="287" t="str">
        <f>Ressourcenbewertung[[#This Row],[RTO einzeln]]</f>
        <v>&lt;3 Tage</v>
      </c>
      <c r="G11" s="287" t="str">
        <f>Ressourcenbewertung[[#This Row],[RTO min]]</f>
        <v>&lt;24 Stunden</v>
      </c>
      <c r="H11" s="286"/>
      <c r="I11" s="286"/>
      <c r="J11" s="199" t="s">
        <v>3</v>
      </c>
      <c r="K11" s="199"/>
      <c r="L11" s="199"/>
      <c r="M11" s="199"/>
      <c r="N11" s="199"/>
      <c r="O11" s="199"/>
      <c r="P11" s="199"/>
      <c r="Q11" s="199"/>
      <c r="R11" s="200"/>
      <c r="S11" s="200"/>
      <c r="T11" s="200"/>
      <c r="U11" s="200"/>
      <c r="W11" s="201" t="str">
        <f>IF(OR(A11="",ISNA(VLOOKUP(A11,'Bewertung Geschäftsprozesse'!$D$5:$AN$34,37,FALSE))),"",VLOOKUP(A11,'Bewertung Geschäftsprozesse'!$D$5:$AN$34,37,FALSE))</f>
        <v>3 Tage</v>
      </c>
      <c r="X11" s="202" t="b">
        <f>IF(A11&lt;&gt;"",ISNA(VLOOKUP(A11,'Bewertung Geschäftsprozesse'!$D$5:$AN$34,37,FALSE)),"")</f>
        <v>0</v>
      </c>
      <c r="Y11" s="203">
        <f>IF(OR(Ressourcenbewertung[[#This Row],[MTPD des Prozesses]]="",Ressourcenbewertung[[#This Row],[MTPD des Prozesses]]="Schadensbewertung fehlerhaft"),"",VLOOKUP(Ressourcenbewertung[[#This Row],[Automatische Berechnung MTPD]],Zeithorizonte[],3,FALSE))</f>
        <v>2</v>
      </c>
      <c r="Z11" s="204">
        <f t="array" ref="Z11">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Standardarbeitsplatz)]=D11,Ressourcenbewertung[Index der MTPD])),"")</f>
        <v>1</v>
      </c>
      <c r="AA11" s="205" t="str">
        <f>IF(Ressourcenbewertung[[#This Row],[Index der MTPD]]&lt;&gt;"",VLOOKUP(Ressourcenbewertung[[#This Row],[Index der MTPD]],'Datenbank (nur für Befugte)'!$A$3:$C$13,3,FALSE),"")</f>
        <v>&lt;3 Tage</v>
      </c>
      <c r="AB11" s="205" t="str">
        <f>IF(Ressourcenbewertung[[#This Row],[Kleinster Index der Ressource]]="","",VLOOKUP(Ressourcenbewertung[[#This Row],[Kleinster Index der Ressource]],'Datenbank (nur für Befugte)'!$A$3:$C$13,3,FALSE))</f>
        <v>&lt;24 Stunden</v>
      </c>
      <c r="AC11" s="172" t="str">
        <f>VLOOKUP(Ressourcenbewertung[[#This Row],[Auswahl der Ressourcenkategorie
(Bsp. Ressourcencluster)]],Tabelle122[],4,FALSE)</f>
        <v>Ress_3</v>
      </c>
      <c r="AD11" s="288" t="str">
        <f>IF(Ressourcenbewertung[[#This Row],[Auswahl der Ressourcenkategorie
(Bsp. Ressourcencluster)]]&lt;&gt;"",VLOOKUP(Ressourcenbewertung[[#This Row],[Auswahl der Ressourcenkategorie
(Bsp. Ressourcencluster)]],Tabelle122[],2,FALSE),"")</f>
        <v>Nein</v>
      </c>
      <c r="AE11"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12" spans="1:43" s="172" customFormat="1" x14ac:dyDescent="0.25">
      <c r="A12" s="286" t="s">
        <v>339</v>
      </c>
      <c r="B12" s="320" t="str">
        <f>Ressourcenbewertung[[#This Row],[MTPD des Prozesses]]</f>
        <v>3 Tage</v>
      </c>
      <c r="C12" s="286" t="s">
        <v>23</v>
      </c>
      <c r="D12" s="286" t="s">
        <v>394</v>
      </c>
      <c r="E12" s="286" t="s">
        <v>401</v>
      </c>
      <c r="F12" s="287" t="str">
        <f>Ressourcenbewertung[[#This Row],[RTO einzeln]]</f>
        <v>&lt;3 Tage</v>
      </c>
      <c r="G12" s="287" t="str">
        <f>Ressourcenbewertung[[#This Row],[RTO min]]</f>
        <v>&lt;24 Stunden</v>
      </c>
      <c r="H12" s="286"/>
      <c r="I12" s="286"/>
      <c r="J12" s="199" t="s">
        <v>5</v>
      </c>
      <c r="K12" s="199"/>
      <c r="L12" s="199"/>
      <c r="M12" s="199"/>
      <c r="N12" s="199"/>
      <c r="O12" s="199"/>
      <c r="P12" s="199"/>
      <c r="Q12" s="199"/>
      <c r="R12" s="200"/>
      <c r="S12" s="200"/>
      <c r="T12" s="200"/>
      <c r="U12" s="200"/>
      <c r="W12" s="201" t="str">
        <f>IF(OR(A12="",ISNA(VLOOKUP(A12,'Bewertung Geschäftsprozesse'!$D$5:$AN$34,37,FALSE))),"",VLOOKUP(A12,'Bewertung Geschäftsprozesse'!$D$5:$AN$34,37,FALSE))</f>
        <v>3 Tage</v>
      </c>
      <c r="X12" s="202" t="b">
        <f>IF(A12&lt;&gt;"",ISNA(VLOOKUP(A12,'Bewertung Geschäftsprozesse'!$D$5:$AN$34,37,FALSE)),"")</f>
        <v>0</v>
      </c>
      <c r="Y12" s="203">
        <f>IF(OR(Ressourcenbewertung[[#This Row],[MTPD des Prozesses]]="",Ressourcenbewertung[[#This Row],[MTPD des Prozesses]]="Schadensbewertung fehlerhaft"),"",VLOOKUP(Ressourcenbewertung[[#This Row],[Automatische Berechnung MTPD]],Zeithorizonte[],3,FALSE))</f>
        <v>2</v>
      </c>
      <c r="Z12" s="204">
        <f t="array" ref="Z12">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Standardarbeitsplatz)]=D12,Ressourcenbewertung[Index der MTPD])),"")</f>
        <v>1</v>
      </c>
      <c r="AA12" s="205" t="str">
        <f>IF(Ressourcenbewertung[[#This Row],[Index der MTPD]]&lt;&gt;"",VLOOKUP(Ressourcenbewertung[[#This Row],[Index der MTPD]],'Datenbank (nur für Befugte)'!$A$3:$C$13,3,FALSE),"")</f>
        <v>&lt;3 Tage</v>
      </c>
      <c r="AB12" s="205" t="str">
        <f>IF(Ressourcenbewertung[[#This Row],[Kleinster Index der Ressource]]="","",VLOOKUP(Ressourcenbewertung[[#This Row],[Kleinster Index der Ressource]],'Datenbank (nur für Befugte)'!$A$3:$C$13,3,FALSE))</f>
        <v>&lt;24 Stunden</v>
      </c>
      <c r="AC12" s="172" t="str">
        <f>VLOOKUP(Ressourcenbewertung[[#This Row],[Auswahl der Ressourcenkategorie
(Bsp. Ressourcencluster)]],Tabelle122[],4,FALSE)</f>
        <v>Ress_1</v>
      </c>
      <c r="AD12" s="288" t="str">
        <f>IF(Ressourcenbewertung[[#This Row],[Auswahl der Ressourcenkategorie
(Bsp. Ressourcencluster)]]&lt;&gt;"",VLOOKUP(Ressourcenbewertung[[#This Row],[Auswahl der Ressourcenkategorie
(Bsp. Ressourcencluster)]],Tabelle122[],2,FALSE),"")</f>
        <v>Nein</v>
      </c>
      <c r="AE12"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13" spans="1:43" s="172" customFormat="1" x14ac:dyDescent="0.25">
      <c r="A13" s="286" t="s">
        <v>339</v>
      </c>
      <c r="B13" s="320" t="str">
        <f>Ressourcenbewertung[[#This Row],[MTPD des Prozesses]]</f>
        <v>3 Tage</v>
      </c>
      <c r="C13" s="286" t="s">
        <v>26</v>
      </c>
      <c r="D13" s="286" t="s">
        <v>387</v>
      </c>
      <c r="E13" s="286" t="s">
        <v>404</v>
      </c>
      <c r="F13" s="287" t="str">
        <f>Ressourcenbewertung[[#This Row],[RTO einzeln]]</f>
        <v>&lt;3 Tage</v>
      </c>
      <c r="G13" s="287" t="str">
        <f>Ressourcenbewertung[[#This Row],[RTO min]]</f>
        <v>&lt;24 Stunden</v>
      </c>
      <c r="H13" s="286"/>
      <c r="I13" s="286"/>
      <c r="J13" s="199"/>
      <c r="K13" s="199"/>
      <c r="L13" s="199"/>
      <c r="M13" s="199"/>
      <c r="N13" s="199"/>
      <c r="O13" s="199"/>
      <c r="P13" s="199"/>
      <c r="Q13" s="199"/>
      <c r="R13" s="200"/>
      <c r="S13" s="200"/>
      <c r="T13" s="200"/>
      <c r="U13" s="200"/>
      <c r="W13" s="201" t="str">
        <f>IF(OR(A13="",ISNA(VLOOKUP(A13,'Bewertung Geschäftsprozesse'!$D$5:$AN$34,37,FALSE))),"",VLOOKUP(A13,'Bewertung Geschäftsprozesse'!$D$5:$AN$34,37,FALSE))</f>
        <v>3 Tage</v>
      </c>
      <c r="X13" s="202" t="b">
        <f>IF(A13&lt;&gt;"",ISNA(VLOOKUP(A13,'Bewertung Geschäftsprozesse'!$D$5:$AN$34,37,FALSE)),"")</f>
        <v>0</v>
      </c>
      <c r="Y13" s="203">
        <f>IF(OR(Ressourcenbewertung[[#This Row],[MTPD des Prozesses]]="",Ressourcenbewertung[[#This Row],[MTPD des Prozesses]]="Schadensbewertung fehlerhaft"),"",VLOOKUP(Ressourcenbewertung[[#This Row],[Automatische Berechnung MTPD]],Zeithorizonte[],3,FALSE))</f>
        <v>2</v>
      </c>
      <c r="Z13" s="204">
        <f t="array" ref="Z13">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Standardarbeitsplatz)]=D13,Ressourcenbewertung[Index der MTPD])),"")</f>
        <v>1</v>
      </c>
      <c r="AA13" s="205" t="str">
        <f>IF(Ressourcenbewertung[[#This Row],[Index der MTPD]]&lt;&gt;"",VLOOKUP(Ressourcenbewertung[[#This Row],[Index der MTPD]],'Datenbank (nur für Befugte)'!$A$3:$C$13,3,FALSE),"")</f>
        <v>&lt;3 Tage</v>
      </c>
      <c r="AB13" s="205" t="str">
        <f>IF(Ressourcenbewertung[[#This Row],[Kleinster Index der Ressource]]="","",VLOOKUP(Ressourcenbewertung[[#This Row],[Kleinster Index der Ressource]],'Datenbank (nur für Befugte)'!$A$3:$C$13,3,FALSE))</f>
        <v>&lt;24 Stunden</v>
      </c>
      <c r="AC13" s="172" t="str">
        <f>VLOOKUP(Ressourcenbewertung[[#This Row],[Auswahl der Ressourcenkategorie
(Bsp. Ressourcencluster)]],Tabelle122[],4,FALSE)</f>
        <v>Ress_4</v>
      </c>
      <c r="AD13" s="288" t="str">
        <f>IF(Ressourcenbewertung[[#This Row],[Auswahl der Ressourcenkategorie
(Bsp. Ressourcencluster)]]&lt;&gt;"",VLOOKUP(Ressourcenbewertung[[#This Row],[Auswahl der Ressourcenkategorie
(Bsp. Ressourcencluster)]],Tabelle122[],2,FALSE),"")</f>
        <v>Nein</v>
      </c>
      <c r="AE13"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14" spans="1:43" s="172" customFormat="1" x14ac:dyDescent="0.25">
      <c r="A14" s="286" t="s">
        <v>339</v>
      </c>
      <c r="B14" s="320" t="str">
        <f>Ressourcenbewertung[[#This Row],[MTPD des Prozesses]]</f>
        <v>3 Tage</v>
      </c>
      <c r="C14" s="286" t="s">
        <v>28</v>
      </c>
      <c r="D14" s="286" t="s">
        <v>389</v>
      </c>
      <c r="E14" s="286" t="s">
        <v>405</v>
      </c>
      <c r="F14" s="287" t="str">
        <f>Ressourcenbewertung[[#This Row],[RTO einzeln]]</f>
        <v>&lt;3 Tage</v>
      </c>
      <c r="G14" s="287" t="str">
        <f>Ressourcenbewertung[[#This Row],[RTO min]]</f>
        <v>&lt;3 Tage</v>
      </c>
      <c r="H14" s="286"/>
      <c r="I14" s="286"/>
      <c r="J14" s="199"/>
      <c r="K14" s="199"/>
      <c r="L14" s="199"/>
      <c r="M14" s="199"/>
      <c r="N14" s="199"/>
      <c r="O14" s="199"/>
      <c r="P14" s="199"/>
      <c r="Q14" s="199"/>
      <c r="R14" s="200"/>
      <c r="S14" s="200"/>
      <c r="T14" s="200"/>
      <c r="U14" s="200"/>
      <c r="W14" s="201" t="str">
        <f>IF(OR(A14="",ISNA(VLOOKUP(A14,'Bewertung Geschäftsprozesse'!$D$5:$AN$34,37,FALSE))),"",VLOOKUP(A14,'Bewertung Geschäftsprozesse'!$D$5:$AN$34,37,FALSE))</f>
        <v>3 Tage</v>
      </c>
      <c r="X14" s="202" t="b">
        <f>IF(A14&lt;&gt;"",ISNA(VLOOKUP(A14,'Bewertung Geschäftsprozesse'!$D$5:$AN$34,37,FALSE)),"")</f>
        <v>0</v>
      </c>
      <c r="Y14" s="203">
        <f>IF(OR(Ressourcenbewertung[[#This Row],[MTPD des Prozesses]]="",Ressourcenbewertung[[#This Row],[MTPD des Prozesses]]="Schadensbewertung fehlerhaft"),"",VLOOKUP(Ressourcenbewertung[[#This Row],[Automatische Berechnung MTPD]],Zeithorizonte[],3,FALSE))</f>
        <v>2</v>
      </c>
      <c r="Z14" s="204">
        <f t="array" ref="Z14">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Standardarbeitsplatz)]=D14,Ressourcenbewertung[Index der MTPD])),"")</f>
        <v>2</v>
      </c>
      <c r="AA14" s="205" t="str">
        <f>IF(Ressourcenbewertung[[#This Row],[Index der MTPD]]&lt;&gt;"",VLOOKUP(Ressourcenbewertung[[#This Row],[Index der MTPD]],'Datenbank (nur für Befugte)'!$A$3:$C$13,3,FALSE),"")</f>
        <v>&lt;3 Tage</v>
      </c>
      <c r="AB14" s="205" t="str">
        <f>IF(Ressourcenbewertung[[#This Row],[Kleinster Index der Ressource]]="","",VLOOKUP(Ressourcenbewertung[[#This Row],[Kleinster Index der Ressource]],'Datenbank (nur für Befugte)'!$A$3:$C$13,3,FALSE))</f>
        <v>&lt;3 Tage</v>
      </c>
      <c r="AC14" s="172" t="str">
        <f>VLOOKUP(Ressourcenbewertung[[#This Row],[Auswahl der Ressourcenkategorie
(Bsp. Ressourcencluster)]],Tabelle122[],4,FALSE)</f>
        <v>Ress_6</v>
      </c>
      <c r="AD14" s="288" t="str">
        <f>IF(Ressourcenbewertung[[#This Row],[Auswahl der Ressourcenkategorie
(Bsp. Ressourcencluster)]]&lt;&gt;"",VLOOKUP(Ressourcenbewertung[[#This Row],[Auswahl der Ressourcenkategorie
(Bsp. Ressourcencluster)]],Tabelle122[],2,FALSE),"")</f>
        <v>Nein</v>
      </c>
      <c r="AE14"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15" spans="1:43" s="172" customFormat="1" x14ac:dyDescent="0.25">
      <c r="A15" s="286" t="s">
        <v>339</v>
      </c>
      <c r="B15" s="320" t="str">
        <f>Ressourcenbewertung[[#This Row],[MTPD des Prozesses]]</f>
        <v>3 Tage</v>
      </c>
      <c r="C15" s="286" t="s">
        <v>28</v>
      </c>
      <c r="D15" s="286" t="s">
        <v>393</v>
      </c>
      <c r="E15" s="286" t="s">
        <v>406</v>
      </c>
      <c r="F15" s="287" t="str">
        <f>Ressourcenbewertung[[#This Row],[RTO einzeln]]</f>
        <v>&lt;3 Tage</v>
      </c>
      <c r="G15" s="287" t="str">
        <f>Ressourcenbewertung[[#This Row],[RTO min]]</f>
        <v>&lt;3 Tage</v>
      </c>
      <c r="H15" s="286"/>
      <c r="I15" s="286"/>
      <c r="J15" s="199"/>
      <c r="K15" s="199"/>
      <c r="L15" s="199"/>
      <c r="M15" s="199"/>
      <c r="N15" s="199"/>
      <c r="O15" s="199"/>
      <c r="P15" s="199"/>
      <c r="Q15" s="199"/>
      <c r="R15" s="200"/>
      <c r="S15" s="200"/>
      <c r="T15" s="200"/>
      <c r="U15" s="200"/>
      <c r="W15" s="201" t="str">
        <f>IF(OR(A15="",ISNA(VLOOKUP(A15,'Bewertung Geschäftsprozesse'!$D$5:$AN$34,37,FALSE))),"",VLOOKUP(A15,'Bewertung Geschäftsprozesse'!$D$5:$AN$34,37,FALSE))</f>
        <v>3 Tage</v>
      </c>
      <c r="X15" s="202" t="b">
        <f>IF(A15&lt;&gt;"",ISNA(VLOOKUP(A15,'Bewertung Geschäftsprozesse'!$D$5:$AN$34,37,FALSE)),"")</f>
        <v>0</v>
      </c>
      <c r="Y15" s="203">
        <f>IF(OR(Ressourcenbewertung[[#This Row],[MTPD des Prozesses]]="",Ressourcenbewertung[[#This Row],[MTPD des Prozesses]]="Schadensbewertung fehlerhaft"),"",VLOOKUP(Ressourcenbewertung[[#This Row],[Automatische Berechnung MTPD]],Zeithorizonte[],3,FALSE))</f>
        <v>2</v>
      </c>
      <c r="Z15" s="204">
        <f t="array" ref="Z15">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Standardarbeitsplatz)]=D15,Ressourcenbewertung[Index der MTPD])),"")</f>
        <v>2</v>
      </c>
      <c r="AA15" s="205" t="str">
        <f>IF(Ressourcenbewertung[[#This Row],[Index der MTPD]]&lt;&gt;"",VLOOKUP(Ressourcenbewertung[[#This Row],[Index der MTPD]],'Datenbank (nur für Befugte)'!$A$3:$C$13,3,FALSE),"")</f>
        <v>&lt;3 Tage</v>
      </c>
      <c r="AB15" s="205" t="str">
        <f>IF(Ressourcenbewertung[[#This Row],[Kleinster Index der Ressource]]="","",VLOOKUP(Ressourcenbewertung[[#This Row],[Kleinster Index der Ressource]],'Datenbank (nur für Befugte)'!$A$3:$C$13,3,FALSE))</f>
        <v>&lt;3 Tage</v>
      </c>
      <c r="AC15" s="172" t="str">
        <f>VLOOKUP(Ressourcenbewertung[[#This Row],[Auswahl der Ressourcenkategorie
(Bsp. Ressourcencluster)]],Tabelle122[],4,FALSE)</f>
        <v>Ress_6</v>
      </c>
      <c r="AD15" s="288" t="str">
        <f>IF(Ressourcenbewertung[[#This Row],[Auswahl der Ressourcenkategorie
(Bsp. Ressourcencluster)]]&lt;&gt;"",VLOOKUP(Ressourcenbewertung[[#This Row],[Auswahl der Ressourcenkategorie
(Bsp. Ressourcencluster)]],Tabelle122[],2,FALSE),"")</f>
        <v>Nein</v>
      </c>
      <c r="AE15"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16" spans="1:43" s="172" customFormat="1" x14ac:dyDescent="0.25">
      <c r="A16" s="286" t="s">
        <v>339</v>
      </c>
      <c r="B16" s="320" t="str">
        <f>Ressourcenbewertung[[#This Row],[MTPD des Prozesses]]</f>
        <v>3 Tage</v>
      </c>
      <c r="C16" s="286" t="s">
        <v>28</v>
      </c>
      <c r="D16" s="286" t="s">
        <v>396</v>
      </c>
      <c r="E16" s="286" t="s">
        <v>407</v>
      </c>
      <c r="F16" s="287" t="str">
        <f>Ressourcenbewertung[[#This Row],[RTO einzeln]]</f>
        <v>&lt;3 Tage</v>
      </c>
      <c r="G16" s="287" t="str">
        <f>Ressourcenbewertung[[#This Row],[RTO min]]</f>
        <v>&lt;3 Tage</v>
      </c>
      <c r="H16" s="286"/>
      <c r="I16" s="286"/>
      <c r="J16" s="199"/>
      <c r="K16" s="199"/>
      <c r="L16" s="199"/>
      <c r="M16" s="199"/>
      <c r="N16" s="199"/>
      <c r="O16" s="199"/>
      <c r="P16" s="199"/>
      <c r="Q16" s="199"/>
      <c r="R16" s="200"/>
      <c r="S16" s="200"/>
      <c r="T16" s="200"/>
      <c r="U16" s="200"/>
      <c r="W16" s="201" t="str">
        <f>IF(OR(A16="",ISNA(VLOOKUP(A16,'Bewertung Geschäftsprozesse'!$D$5:$AN$34,37,FALSE))),"",VLOOKUP(A16,'Bewertung Geschäftsprozesse'!$D$5:$AN$34,37,FALSE))</f>
        <v>3 Tage</v>
      </c>
      <c r="X16" s="202" t="b">
        <f>IF(A16&lt;&gt;"",ISNA(VLOOKUP(A16,'Bewertung Geschäftsprozesse'!$D$5:$AN$34,37,FALSE)),"")</f>
        <v>0</v>
      </c>
      <c r="Y16" s="203">
        <f>IF(OR(Ressourcenbewertung[[#This Row],[MTPD des Prozesses]]="",Ressourcenbewertung[[#This Row],[MTPD des Prozesses]]="Schadensbewertung fehlerhaft"),"",VLOOKUP(Ressourcenbewertung[[#This Row],[Automatische Berechnung MTPD]],Zeithorizonte[],3,FALSE))</f>
        <v>2</v>
      </c>
      <c r="Z16" s="204">
        <f t="array" ref="Z16">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Standardarbeitsplatz)]=D16,Ressourcenbewertung[Index der MTPD])),"")</f>
        <v>2</v>
      </c>
      <c r="AA16" s="205" t="str">
        <f>IF(Ressourcenbewertung[[#This Row],[Index der MTPD]]&lt;&gt;"",VLOOKUP(Ressourcenbewertung[[#This Row],[Index der MTPD]],'Datenbank (nur für Befugte)'!$A$3:$C$13,3,FALSE),"")</f>
        <v>&lt;3 Tage</v>
      </c>
      <c r="AB16" s="205" t="str">
        <f>IF(Ressourcenbewertung[[#This Row],[Kleinster Index der Ressource]]="","",VLOOKUP(Ressourcenbewertung[[#This Row],[Kleinster Index der Ressource]],'Datenbank (nur für Befugte)'!$A$3:$C$13,3,FALSE))</f>
        <v>&lt;3 Tage</v>
      </c>
      <c r="AC16" s="172" t="str">
        <f>VLOOKUP(Ressourcenbewertung[[#This Row],[Auswahl der Ressourcenkategorie
(Bsp. Ressourcencluster)]],Tabelle122[],4,FALSE)</f>
        <v>Ress_6</v>
      </c>
      <c r="AD16" s="288" t="str">
        <f>IF(Ressourcenbewertung[[#This Row],[Auswahl der Ressourcenkategorie
(Bsp. Ressourcencluster)]]&lt;&gt;"",VLOOKUP(Ressourcenbewertung[[#This Row],[Auswahl der Ressourcenkategorie
(Bsp. Ressourcencluster)]],Tabelle122[],2,FALSE),"")</f>
        <v>Nein</v>
      </c>
      <c r="AE16"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17" spans="1:31" s="172" customFormat="1" x14ac:dyDescent="0.25">
      <c r="A17" s="286" t="s">
        <v>339</v>
      </c>
      <c r="B17" s="320" t="str">
        <f>Ressourcenbewertung[[#This Row],[MTPD des Prozesses]]</f>
        <v>3 Tage</v>
      </c>
      <c r="C17" s="286" t="s">
        <v>248</v>
      </c>
      <c r="D17" s="286" t="s">
        <v>399</v>
      </c>
      <c r="E17" s="286" t="s">
        <v>401</v>
      </c>
      <c r="F17" s="287" t="str">
        <f>Ressourcenbewertung[[#This Row],[RTO einzeln]]</f>
        <v>&lt;3 Tage</v>
      </c>
      <c r="G17" s="287" t="str">
        <f>Ressourcenbewertung[[#This Row],[RTO min]]</f>
        <v>&lt;3 Tage</v>
      </c>
      <c r="H17" s="286"/>
      <c r="I17" s="286"/>
      <c r="J17" s="199"/>
      <c r="K17" s="199">
        <v>20</v>
      </c>
      <c r="L17" s="199">
        <v>0</v>
      </c>
      <c r="M17" s="199">
        <v>10</v>
      </c>
      <c r="N17" s="199">
        <v>12</v>
      </c>
      <c r="O17" s="199">
        <v>13</v>
      </c>
      <c r="P17" s="199">
        <v>20</v>
      </c>
      <c r="Q17" s="199"/>
      <c r="R17" s="200"/>
      <c r="S17" s="200"/>
      <c r="T17" s="200"/>
      <c r="U17" s="200"/>
      <c r="W17" s="201" t="str">
        <f>IF(OR(A17="",ISNA(VLOOKUP(A17,'Bewertung Geschäftsprozesse'!$D$5:$AN$34,37,FALSE))),"",VLOOKUP(A17,'Bewertung Geschäftsprozesse'!$D$5:$AN$34,37,FALSE))</f>
        <v>3 Tage</v>
      </c>
      <c r="X17" s="202" t="b">
        <f>IF(A17&lt;&gt;"",ISNA(VLOOKUP(A17,'Bewertung Geschäftsprozesse'!$D$5:$AN$34,37,FALSE)),"")</f>
        <v>0</v>
      </c>
      <c r="Y17" s="203">
        <f>IF(OR(Ressourcenbewertung[[#This Row],[MTPD des Prozesses]]="",Ressourcenbewertung[[#This Row],[MTPD des Prozesses]]="Schadensbewertung fehlerhaft"),"",VLOOKUP(Ressourcenbewertung[[#This Row],[Automatische Berechnung MTPD]],Zeithorizonte[],3,FALSE))</f>
        <v>2</v>
      </c>
      <c r="Z17" s="204">
        <f t="array" ref="Z17">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Standardarbeitsplatz)]=D17,Ressourcenbewertung[Index der MTPD])),"")</f>
        <v>2</v>
      </c>
      <c r="AA17" s="205" t="str">
        <f>IF(Ressourcenbewertung[[#This Row],[Index der MTPD]]&lt;&gt;"",VLOOKUP(Ressourcenbewertung[[#This Row],[Index der MTPD]],'Datenbank (nur für Befugte)'!$A$3:$C$13,3,FALSE),"")</f>
        <v>&lt;3 Tage</v>
      </c>
      <c r="AB17" s="205" t="str">
        <f>IF(Ressourcenbewertung[[#This Row],[Kleinster Index der Ressource]]="","",VLOOKUP(Ressourcenbewertung[[#This Row],[Kleinster Index der Ressource]],'Datenbank (nur für Befugte)'!$A$3:$C$13,3,FALSE))</f>
        <v>&lt;3 Tage</v>
      </c>
      <c r="AC17" s="172" t="str">
        <f>VLOOKUP(Ressourcenbewertung[[#This Row],[Auswahl der Ressourcenkategorie
(Bsp. Ressourcencluster)]],Tabelle122[],4,FALSE)</f>
        <v>Ress_9</v>
      </c>
      <c r="AD17" s="288" t="str">
        <f>IF(Ressourcenbewertung[[#This Row],[Auswahl der Ressourcenkategorie
(Bsp. Ressourcencluster)]]&lt;&gt;"",VLOOKUP(Ressourcenbewertung[[#This Row],[Auswahl der Ressourcenkategorie
(Bsp. Ressourcencluster)]],Tabelle122[],2,FALSE),"")</f>
        <v>Ja</v>
      </c>
      <c r="AE17"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18" spans="1:31" s="172" customFormat="1" x14ac:dyDescent="0.25">
      <c r="A18" s="286" t="s">
        <v>344</v>
      </c>
      <c r="B18" s="320" t="str">
        <f>Ressourcenbewertung[[#This Row],[MTPD des Prozesses]]</f>
        <v>24 Stunden</v>
      </c>
      <c r="C18" s="286" t="s">
        <v>23</v>
      </c>
      <c r="D18" s="286" t="s">
        <v>394</v>
      </c>
      <c r="E18" s="286" t="s">
        <v>401</v>
      </c>
      <c r="F18" s="287" t="str">
        <f>Ressourcenbewertung[[#This Row],[RTO einzeln]]</f>
        <v>&lt;24 Stunden</v>
      </c>
      <c r="G18" s="287" t="str">
        <f>Ressourcenbewertung[[#This Row],[RTO min]]</f>
        <v>&lt;24 Stunden</v>
      </c>
      <c r="H18" s="286"/>
      <c r="I18" s="286"/>
      <c r="J18" s="199" t="s">
        <v>5</v>
      </c>
      <c r="K18" s="199"/>
      <c r="L18" s="199"/>
      <c r="M18" s="199"/>
      <c r="N18" s="199"/>
      <c r="O18" s="199"/>
      <c r="P18" s="199"/>
      <c r="Q18" s="199"/>
      <c r="R18" s="200"/>
      <c r="S18" s="200"/>
      <c r="T18" s="200"/>
      <c r="U18" s="200"/>
      <c r="W18" s="201" t="str">
        <f>IF(OR(A18="",ISNA(VLOOKUP(A18,'Bewertung Geschäftsprozesse'!$D$5:$AN$34,37,FALSE))),"",VLOOKUP(A18,'Bewertung Geschäftsprozesse'!$D$5:$AN$34,37,FALSE))</f>
        <v>24 Stunden</v>
      </c>
      <c r="X18" s="202" t="b">
        <f>IF(A18&lt;&gt;"",ISNA(VLOOKUP(A18,'Bewertung Geschäftsprozesse'!$D$5:$AN$34,37,FALSE)),"")</f>
        <v>0</v>
      </c>
      <c r="Y18" s="203">
        <f>IF(OR(Ressourcenbewertung[[#This Row],[MTPD des Prozesses]]="",Ressourcenbewertung[[#This Row],[MTPD des Prozesses]]="Schadensbewertung fehlerhaft"),"",VLOOKUP(Ressourcenbewertung[[#This Row],[Automatische Berechnung MTPD]],Zeithorizonte[],3,FALSE))</f>
        <v>1</v>
      </c>
      <c r="Z18" s="204">
        <f t="array" ref="Z18">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Standardarbeitsplatz)]=D18,Ressourcenbewertung[Index der MTPD])),"")</f>
        <v>1</v>
      </c>
      <c r="AA18" s="205" t="str">
        <f>IF(Ressourcenbewertung[[#This Row],[Index der MTPD]]&lt;&gt;"",VLOOKUP(Ressourcenbewertung[[#This Row],[Index der MTPD]],'Datenbank (nur für Befugte)'!$A$3:$C$13,3,FALSE),"")</f>
        <v>&lt;24 Stunden</v>
      </c>
      <c r="AB18" s="205" t="str">
        <f>IF(Ressourcenbewertung[[#This Row],[Kleinster Index der Ressource]]="","",VLOOKUP(Ressourcenbewertung[[#This Row],[Kleinster Index der Ressource]],'Datenbank (nur für Befugte)'!$A$3:$C$13,3,FALSE))</f>
        <v>&lt;24 Stunden</v>
      </c>
      <c r="AC18" s="172" t="str">
        <f>VLOOKUP(Ressourcenbewertung[[#This Row],[Auswahl der Ressourcenkategorie
(Bsp. Ressourcencluster)]],Tabelle122[],4,FALSE)</f>
        <v>Ress_1</v>
      </c>
      <c r="AD18" s="288" t="str">
        <f>IF(Ressourcenbewertung[[#This Row],[Auswahl der Ressourcenkategorie
(Bsp. Ressourcencluster)]]&lt;&gt;"",VLOOKUP(Ressourcenbewertung[[#This Row],[Auswahl der Ressourcenkategorie
(Bsp. Ressourcencluster)]],Tabelle122[],2,FALSE),"")</f>
        <v>Nein</v>
      </c>
      <c r="AE18"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19" spans="1:31" s="172" customFormat="1" x14ac:dyDescent="0.25">
      <c r="A19" s="286" t="s">
        <v>344</v>
      </c>
      <c r="B19" s="320" t="str">
        <f>Ressourcenbewertung[[#This Row],[MTPD des Prozesses]]</f>
        <v>24 Stunden</v>
      </c>
      <c r="C19" s="286" t="s">
        <v>25</v>
      </c>
      <c r="D19" s="286" t="s">
        <v>391</v>
      </c>
      <c r="E19" s="286" t="s">
        <v>402</v>
      </c>
      <c r="F19" s="287" t="str">
        <f>Ressourcenbewertung[[#This Row],[RTO einzeln]]</f>
        <v>&lt;24 Stunden</v>
      </c>
      <c r="G19" s="287" t="str">
        <f>Ressourcenbewertung[[#This Row],[RTO min]]</f>
        <v>&lt;24 Stunden</v>
      </c>
      <c r="H19" s="286"/>
      <c r="I19" s="286"/>
      <c r="J19" s="199" t="s">
        <v>8</v>
      </c>
      <c r="K19" s="199"/>
      <c r="L19" s="199"/>
      <c r="M19" s="199"/>
      <c r="N19" s="199"/>
      <c r="O19" s="199"/>
      <c r="P19" s="199"/>
      <c r="Q19" s="199"/>
      <c r="R19" s="200"/>
      <c r="S19" s="200"/>
      <c r="T19" s="200"/>
      <c r="U19" s="200"/>
      <c r="W19" s="201" t="str">
        <f>IF(OR(A19="",ISNA(VLOOKUP(A19,'Bewertung Geschäftsprozesse'!$D$5:$AN$34,37,FALSE))),"",VLOOKUP(A19,'Bewertung Geschäftsprozesse'!$D$5:$AN$34,37,FALSE))</f>
        <v>24 Stunden</v>
      </c>
      <c r="X19" s="202" t="b">
        <f>IF(A19&lt;&gt;"",ISNA(VLOOKUP(A19,'Bewertung Geschäftsprozesse'!$D$5:$AN$34,37,FALSE)),"")</f>
        <v>0</v>
      </c>
      <c r="Y19" s="203">
        <f>IF(OR(Ressourcenbewertung[[#This Row],[MTPD des Prozesses]]="",Ressourcenbewertung[[#This Row],[MTPD des Prozesses]]="Schadensbewertung fehlerhaft"),"",VLOOKUP(Ressourcenbewertung[[#This Row],[Automatische Berechnung MTPD]],Zeithorizonte[],3,FALSE))</f>
        <v>1</v>
      </c>
      <c r="Z19" s="204">
        <f t="array" ref="Z19">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Standardarbeitsplatz)]=D19,Ressourcenbewertung[Index der MTPD])),"")</f>
        <v>1</v>
      </c>
      <c r="AA19" s="205" t="str">
        <f>IF(Ressourcenbewertung[[#This Row],[Index der MTPD]]&lt;&gt;"",VLOOKUP(Ressourcenbewertung[[#This Row],[Index der MTPD]],'Datenbank (nur für Befugte)'!$A$3:$C$13,3,FALSE),"")</f>
        <v>&lt;24 Stunden</v>
      </c>
      <c r="AB19" s="205" t="str">
        <f>IF(Ressourcenbewertung[[#This Row],[Kleinster Index der Ressource]]="","",VLOOKUP(Ressourcenbewertung[[#This Row],[Kleinster Index der Ressource]],'Datenbank (nur für Befugte)'!$A$3:$C$13,3,FALSE))</f>
        <v>&lt;24 Stunden</v>
      </c>
      <c r="AC19" s="172" t="str">
        <f>VLOOKUP(Ressourcenbewertung[[#This Row],[Auswahl der Ressourcenkategorie
(Bsp. Ressourcencluster)]],Tabelle122[],4,FALSE)</f>
        <v>Ress_3</v>
      </c>
      <c r="AD19" s="288" t="str">
        <f>IF(Ressourcenbewertung[[#This Row],[Auswahl der Ressourcenkategorie
(Bsp. Ressourcencluster)]]&lt;&gt;"",VLOOKUP(Ressourcenbewertung[[#This Row],[Auswahl der Ressourcenkategorie
(Bsp. Ressourcencluster)]],Tabelle122[],2,FALSE),"")</f>
        <v>Nein</v>
      </c>
      <c r="AE19"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20" spans="1:31" s="172" customFormat="1" x14ac:dyDescent="0.25">
      <c r="A20" s="286" t="s">
        <v>344</v>
      </c>
      <c r="B20" s="320" t="str">
        <f>Ressourcenbewertung[[#This Row],[MTPD des Prozesses]]</f>
        <v>24 Stunden</v>
      </c>
      <c r="C20" s="286" t="s">
        <v>25</v>
      </c>
      <c r="D20" s="286" t="s">
        <v>395</v>
      </c>
      <c r="E20" s="286" t="s">
        <v>402</v>
      </c>
      <c r="F20" s="287" t="str">
        <f>Ressourcenbewertung[[#This Row],[RTO einzeln]]</f>
        <v>&lt;24 Stunden</v>
      </c>
      <c r="G20" s="287" t="str">
        <f>Ressourcenbewertung[[#This Row],[RTO min]]</f>
        <v>&lt;24 Stunden</v>
      </c>
      <c r="H20" s="286"/>
      <c r="I20" s="286"/>
      <c r="J20" s="199" t="s">
        <v>3</v>
      </c>
      <c r="K20" s="199"/>
      <c r="L20" s="199"/>
      <c r="M20" s="199"/>
      <c r="N20" s="199"/>
      <c r="O20" s="199"/>
      <c r="P20" s="199"/>
      <c r="Q20" s="199"/>
      <c r="R20" s="200"/>
      <c r="S20" s="200"/>
      <c r="T20" s="200"/>
      <c r="U20" s="200"/>
      <c r="W20" s="201" t="str">
        <f>IF(OR(A20="",ISNA(VLOOKUP(A20,'Bewertung Geschäftsprozesse'!$D$5:$AN$34,37,FALSE))),"",VLOOKUP(A20,'Bewertung Geschäftsprozesse'!$D$5:$AN$34,37,FALSE))</f>
        <v>24 Stunden</v>
      </c>
      <c r="X20" s="202" t="b">
        <f>IF(A20&lt;&gt;"",ISNA(VLOOKUP(A20,'Bewertung Geschäftsprozesse'!$D$5:$AN$34,37,FALSE)),"")</f>
        <v>0</v>
      </c>
      <c r="Y20" s="203">
        <f>IF(OR(Ressourcenbewertung[[#This Row],[MTPD des Prozesses]]="",Ressourcenbewertung[[#This Row],[MTPD des Prozesses]]="Schadensbewertung fehlerhaft"),"",VLOOKUP(Ressourcenbewertung[[#This Row],[Automatische Berechnung MTPD]],Zeithorizonte[],3,FALSE))</f>
        <v>1</v>
      </c>
      <c r="Z20" s="204">
        <f t="array" ref="Z20">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Standardarbeitsplatz)]=D20,Ressourcenbewertung[Index der MTPD])),"")</f>
        <v>1</v>
      </c>
      <c r="AA20" s="205" t="str">
        <f>IF(Ressourcenbewertung[[#This Row],[Index der MTPD]]&lt;&gt;"",VLOOKUP(Ressourcenbewertung[[#This Row],[Index der MTPD]],'Datenbank (nur für Befugte)'!$A$3:$C$13,3,FALSE),"")</f>
        <v>&lt;24 Stunden</v>
      </c>
      <c r="AB20" s="205" t="str">
        <f>IF(Ressourcenbewertung[[#This Row],[Kleinster Index der Ressource]]="","",VLOOKUP(Ressourcenbewertung[[#This Row],[Kleinster Index der Ressource]],'Datenbank (nur für Befugte)'!$A$3:$C$13,3,FALSE))</f>
        <v>&lt;24 Stunden</v>
      </c>
      <c r="AC20" s="172" t="str">
        <f>VLOOKUP(Ressourcenbewertung[[#This Row],[Auswahl der Ressourcenkategorie
(Bsp. Ressourcencluster)]],Tabelle122[],4,FALSE)</f>
        <v>Ress_3</v>
      </c>
      <c r="AD20" s="288" t="str">
        <f>IF(Ressourcenbewertung[[#This Row],[Auswahl der Ressourcenkategorie
(Bsp. Ressourcencluster)]]&lt;&gt;"",VLOOKUP(Ressourcenbewertung[[#This Row],[Auswahl der Ressourcenkategorie
(Bsp. Ressourcencluster)]],Tabelle122[],2,FALSE),"")</f>
        <v>Nein</v>
      </c>
      <c r="AE20"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21" spans="1:31" s="172" customFormat="1" x14ac:dyDescent="0.25">
      <c r="A21" s="286" t="s">
        <v>344</v>
      </c>
      <c r="B21" s="320" t="str">
        <f>Ressourcenbewertung[[#This Row],[MTPD des Prozesses]]</f>
        <v>24 Stunden</v>
      </c>
      <c r="C21" s="286" t="s">
        <v>26</v>
      </c>
      <c r="D21" s="286" t="s">
        <v>387</v>
      </c>
      <c r="E21" s="286" t="s">
        <v>404</v>
      </c>
      <c r="F21" s="287" t="str">
        <f>Ressourcenbewertung[[#This Row],[RTO einzeln]]</f>
        <v>&lt;24 Stunden</v>
      </c>
      <c r="G21" s="287" t="str">
        <f>Ressourcenbewertung[[#This Row],[RTO min]]</f>
        <v>&lt;24 Stunden</v>
      </c>
      <c r="H21" s="286"/>
      <c r="I21" s="286"/>
      <c r="J21" s="199"/>
      <c r="K21" s="199"/>
      <c r="L21" s="199"/>
      <c r="M21" s="199"/>
      <c r="N21" s="199"/>
      <c r="O21" s="199"/>
      <c r="P21" s="199"/>
      <c r="Q21" s="199"/>
      <c r="R21" s="200"/>
      <c r="S21" s="200"/>
      <c r="T21" s="200"/>
      <c r="U21" s="200"/>
      <c r="W21" s="201" t="str">
        <f>IF(OR(A21="",ISNA(VLOOKUP(A21,'Bewertung Geschäftsprozesse'!$D$5:$AN$34,37,FALSE))),"",VLOOKUP(A21,'Bewertung Geschäftsprozesse'!$D$5:$AN$34,37,FALSE))</f>
        <v>24 Stunden</v>
      </c>
      <c r="X21" s="202" t="b">
        <f>IF(A21&lt;&gt;"",ISNA(VLOOKUP(A21,'Bewertung Geschäftsprozesse'!$D$5:$AN$34,37,FALSE)),"")</f>
        <v>0</v>
      </c>
      <c r="Y21" s="203">
        <f>IF(OR(Ressourcenbewertung[[#This Row],[MTPD des Prozesses]]="",Ressourcenbewertung[[#This Row],[MTPD des Prozesses]]="Schadensbewertung fehlerhaft"),"",VLOOKUP(Ressourcenbewertung[[#This Row],[Automatische Berechnung MTPD]],Zeithorizonte[],3,FALSE))</f>
        <v>1</v>
      </c>
      <c r="Z21" s="204">
        <f t="array" ref="Z21">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Standardarbeitsplatz)]=D21,Ressourcenbewertung[Index der MTPD])),"")</f>
        <v>1</v>
      </c>
      <c r="AA21" s="205" t="str">
        <f>IF(Ressourcenbewertung[[#This Row],[Index der MTPD]]&lt;&gt;"",VLOOKUP(Ressourcenbewertung[[#This Row],[Index der MTPD]],'Datenbank (nur für Befugte)'!$A$3:$C$13,3,FALSE),"")</f>
        <v>&lt;24 Stunden</v>
      </c>
      <c r="AB21" s="205" t="str">
        <f>IF(Ressourcenbewertung[[#This Row],[Kleinster Index der Ressource]]="","",VLOOKUP(Ressourcenbewertung[[#This Row],[Kleinster Index der Ressource]],'Datenbank (nur für Befugte)'!$A$3:$C$13,3,FALSE))</f>
        <v>&lt;24 Stunden</v>
      </c>
      <c r="AC21" s="172" t="str">
        <f>VLOOKUP(Ressourcenbewertung[[#This Row],[Auswahl der Ressourcenkategorie
(Bsp. Ressourcencluster)]],Tabelle122[],4,FALSE)</f>
        <v>Ress_4</v>
      </c>
      <c r="AD21" s="288" t="str">
        <f>IF(Ressourcenbewertung[[#This Row],[Auswahl der Ressourcenkategorie
(Bsp. Ressourcencluster)]]&lt;&gt;"",VLOOKUP(Ressourcenbewertung[[#This Row],[Auswahl der Ressourcenkategorie
(Bsp. Ressourcencluster)]],Tabelle122[],2,FALSE),"")</f>
        <v>Nein</v>
      </c>
      <c r="AE21"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22" spans="1:31" s="172" customFormat="1" ht="30" x14ac:dyDescent="0.25">
      <c r="A22" s="286" t="s">
        <v>344</v>
      </c>
      <c r="B22" s="320" t="str">
        <f>Ressourcenbewertung[[#This Row],[MTPD des Prozesses]]</f>
        <v>24 Stunden</v>
      </c>
      <c r="C22" s="286" t="s">
        <v>27</v>
      </c>
      <c r="D22" s="286" t="s">
        <v>388</v>
      </c>
      <c r="E22" s="286" t="s">
        <v>402</v>
      </c>
      <c r="F22" s="287" t="str">
        <f>Ressourcenbewertung[[#This Row],[RTO einzeln]]</f>
        <v>&lt;24 Stunden</v>
      </c>
      <c r="G22" s="287" t="str">
        <f>Ressourcenbewertung[[#This Row],[RTO min]]</f>
        <v>&lt;24 Stunden</v>
      </c>
      <c r="H22" s="286" t="s">
        <v>408</v>
      </c>
      <c r="I22" s="286"/>
      <c r="J22" s="199"/>
      <c r="K22" s="199"/>
      <c r="L22" s="199"/>
      <c r="M22" s="199"/>
      <c r="N22" s="199"/>
      <c r="O22" s="199"/>
      <c r="P22" s="199"/>
      <c r="Q22" s="199"/>
      <c r="R22" s="200"/>
      <c r="S22" s="200"/>
      <c r="T22" s="200"/>
      <c r="U22" s="200"/>
      <c r="W22" s="201" t="str">
        <f>IF(OR(A22="",ISNA(VLOOKUP(A22,'Bewertung Geschäftsprozesse'!$D$5:$AN$34,37,FALSE))),"",VLOOKUP(A22,'Bewertung Geschäftsprozesse'!$D$5:$AN$34,37,FALSE))</f>
        <v>24 Stunden</v>
      </c>
      <c r="X22" s="202" t="b">
        <f>IF(A22&lt;&gt;"",ISNA(VLOOKUP(A22,'Bewertung Geschäftsprozesse'!$D$5:$AN$34,37,FALSE)),"")</f>
        <v>0</v>
      </c>
      <c r="Y22" s="203">
        <f>IF(OR(Ressourcenbewertung[[#This Row],[MTPD des Prozesses]]="",Ressourcenbewertung[[#This Row],[MTPD des Prozesses]]="Schadensbewertung fehlerhaft"),"",VLOOKUP(Ressourcenbewertung[[#This Row],[Automatische Berechnung MTPD]],Zeithorizonte[],3,FALSE))</f>
        <v>1</v>
      </c>
      <c r="Z22" s="204">
        <f t="array" ref="Z22">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Standardarbeitsplatz)]=D22,Ressourcenbewertung[Index der MTPD])),"")</f>
        <v>1</v>
      </c>
      <c r="AA22" s="205" t="str">
        <f>IF(Ressourcenbewertung[[#This Row],[Index der MTPD]]&lt;&gt;"",VLOOKUP(Ressourcenbewertung[[#This Row],[Index der MTPD]],'Datenbank (nur für Befugte)'!$A$3:$C$13,3,FALSE),"")</f>
        <v>&lt;24 Stunden</v>
      </c>
      <c r="AB22" s="205" t="str">
        <f>IF(Ressourcenbewertung[[#This Row],[Kleinster Index der Ressource]]="","",VLOOKUP(Ressourcenbewertung[[#This Row],[Kleinster Index der Ressource]],'Datenbank (nur für Befugte)'!$A$3:$C$13,3,FALSE))</f>
        <v>&lt;24 Stunden</v>
      </c>
      <c r="AC22" s="172" t="str">
        <f>VLOOKUP(Ressourcenbewertung[[#This Row],[Auswahl der Ressourcenkategorie
(Bsp. Ressourcencluster)]],Tabelle122[],4,FALSE)</f>
        <v>Ress_5</v>
      </c>
      <c r="AD22" s="288" t="str">
        <f>IF(Ressourcenbewertung[[#This Row],[Auswahl der Ressourcenkategorie
(Bsp. Ressourcencluster)]]&lt;&gt;"",VLOOKUP(Ressourcenbewertung[[#This Row],[Auswahl der Ressourcenkategorie
(Bsp. Ressourcencluster)]],Tabelle122[],2,FALSE),"")</f>
        <v>Nein</v>
      </c>
      <c r="AE22"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23" spans="1:31" s="172" customFormat="1" ht="30" x14ac:dyDescent="0.25">
      <c r="A23" s="286" t="s">
        <v>347</v>
      </c>
      <c r="B23" s="320" t="str">
        <f>Ressourcenbewertung[[#This Row],[MTPD des Prozesses]]</f>
        <v>7 Tage</v>
      </c>
      <c r="C23" s="286" t="s">
        <v>26</v>
      </c>
      <c r="D23" s="286" t="s">
        <v>349</v>
      </c>
      <c r="E23" s="286" t="s">
        <v>404</v>
      </c>
      <c r="F23" s="287" t="str">
        <f>Ressourcenbewertung[[#This Row],[RTO einzeln]]</f>
        <v>&lt;7 Tage</v>
      </c>
      <c r="G23" s="287" t="str">
        <f>Ressourcenbewertung[[#This Row],[RTO min]]</f>
        <v>&lt;7 Tage</v>
      </c>
      <c r="H23" s="286"/>
      <c r="I23" s="286"/>
      <c r="J23" s="199"/>
      <c r="K23" s="199"/>
      <c r="L23" s="199"/>
      <c r="M23" s="199"/>
      <c r="N23" s="199"/>
      <c r="O23" s="199"/>
      <c r="P23" s="199"/>
      <c r="Q23" s="199"/>
      <c r="R23" s="200"/>
      <c r="S23" s="200"/>
      <c r="T23" s="200"/>
      <c r="U23" s="200"/>
      <c r="W23" s="201" t="str">
        <f>IF(OR(A23="",ISNA(VLOOKUP(A23,'Bewertung Geschäftsprozesse'!$D$5:$AN$34,37,FALSE))),"",VLOOKUP(A23,'Bewertung Geschäftsprozesse'!$D$5:$AN$34,37,FALSE))</f>
        <v>7 Tage</v>
      </c>
      <c r="X23" s="202" t="b">
        <f>IF(A23&lt;&gt;"",ISNA(VLOOKUP(A23,'Bewertung Geschäftsprozesse'!$D$5:$AN$34,37,FALSE)),"")</f>
        <v>0</v>
      </c>
      <c r="Y23" s="203">
        <f>IF(OR(Ressourcenbewertung[[#This Row],[MTPD des Prozesses]]="",Ressourcenbewertung[[#This Row],[MTPD des Prozesses]]="Schadensbewertung fehlerhaft"),"",VLOOKUP(Ressourcenbewertung[[#This Row],[Automatische Berechnung MTPD]],Zeithorizonte[],3,FALSE))</f>
        <v>3</v>
      </c>
      <c r="Z23" s="204">
        <f t="array" ref="Z23">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Standardarbeitsplatz)]=D23,Ressourcenbewertung[Index der MTPD])),"")</f>
        <v>3</v>
      </c>
      <c r="AA23" s="205" t="str">
        <f>IF(Ressourcenbewertung[[#This Row],[Index der MTPD]]&lt;&gt;"",VLOOKUP(Ressourcenbewertung[[#This Row],[Index der MTPD]],'Datenbank (nur für Befugte)'!$A$3:$C$13,3,FALSE),"")</f>
        <v>&lt;7 Tage</v>
      </c>
      <c r="AB23" s="205" t="str">
        <f>IF(Ressourcenbewertung[[#This Row],[Kleinster Index der Ressource]]="","",VLOOKUP(Ressourcenbewertung[[#This Row],[Kleinster Index der Ressource]],'Datenbank (nur für Befugte)'!$A$3:$C$13,3,FALSE))</f>
        <v>&lt;7 Tage</v>
      </c>
      <c r="AC23" s="172" t="str">
        <f>VLOOKUP(Ressourcenbewertung[[#This Row],[Auswahl der Ressourcenkategorie
(Bsp. Ressourcencluster)]],Tabelle122[],4,FALSE)</f>
        <v>Ress_4</v>
      </c>
      <c r="AD23" s="288" t="str">
        <f>IF(Ressourcenbewertung[[#This Row],[Auswahl der Ressourcenkategorie
(Bsp. Ressourcencluster)]]&lt;&gt;"",VLOOKUP(Ressourcenbewertung[[#This Row],[Auswahl der Ressourcenkategorie
(Bsp. Ressourcencluster)]],Tabelle122[],2,FALSE),"")</f>
        <v>Nein</v>
      </c>
      <c r="AE23"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24" spans="1:31" s="172" customFormat="1" ht="30" x14ac:dyDescent="0.25">
      <c r="A24" s="286" t="s">
        <v>347</v>
      </c>
      <c r="B24" s="320" t="str">
        <f>Ressourcenbewertung[[#This Row],[MTPD des Prozesses]]</f>
        <v>7 Tage</v>
      </c>
      <c r="C24" s="286" t="s">
        <v>23</v>
      </c>
      <c r="D24" s="286" t="s">
        <v>384</v>
      </c>
      <c r="E24" s="286" t="s">
        <v>401</v>
      </c>
      <c r="F24" s="287" t="str">
        <f>Ressourcenbewertung[[#This Row],[RTO einzeln]]</f>
        <v>&lt;7 Tage</v>
      </c>
      <c r="G24" s="287" t="str">
        <f>Ressourcenbewertung[[#This Row],[RTO min]]</f>
        <v>&lt;24 Stunden</v>
      </c>
      <c r="H24" s="286"/>
      <c r="I24" s="286"/>
      <c r="J24" s="199" t="s">
        <v>4</v>
      </c>
      <c r="K24" s="199"/>
      <c r="L24" s="199"/>
      <c r="M24" s="199"/>
      <c r="N24" s="199"/>
      <c r="O24" s="199"/>
      <c r="P24" s="199"/>
      <c r="Q24" s="199"/>
      <c r="R24" s="200"/>
      <c r="S24" s="200"/>
      <c r="T24" s="200"/>
      <c r="U24" s="200"/>
      <c r="W24" s="201" t="str">
        <f>IF(OR(A24="",ISNA(VLOOKUP(A24,'Bewertung Geschäftsprozesse'!$D$5:$AN$34,37,FALSE))),"",VLOOKUP(A24,'Bewertung Geschäftsprozesse'!$D$5:$AN$34,37,FALSE))</f>
        <v>7 Tage</v>
      </c>
      <c r="X24" s="202" t="b">
        <f>IF(A24&lt;&gt;"",ISNA(VLOOKUP(A24,'Bewertung Geschäftsprozesse'!$D$5:$AN$34,37,FALSE)),"")</f>
        <v>0</v>
      </c>
      <c r="Y24" s="203">
        <f>IF(OR(Ressourcenbewertung[[#This Row],[MTPD des Prozesses]]="",Ressourcenbewertung[[#This Row],[MTPD des Prozesses]]="Schadensbewertung fehlerhaft"),"",VLOOKUP(Ressourcenbewertung[[#This Row],[Automatische Berechnung MTPD]],Zeithorizonte[],3,FALSE))</f>
        <v>3</v>
      </c>
      <c r="Z24" s="204">
        <f t="array" ref="Z24">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Standardarbeitsplatz)]=D24,Ressourcenbewertung[Index der MTPD])),"")</f>
        <v>1</v>
      </c>
      <c r="AA24" s="205" t="str">
        <f>IF(Ressourcenbewertung[[#This Row],[Index der MTPD]]&lt;&gt;"",VLOOKUP(Ressourcenbewertung[[#This Row],[Index der MTPD]],'Datenbank (nur für Befugte)'!$A$3:$C$13,3,FALSE),"")</f>
        <v>&lt;7 Tage</v>
      </c>
      <c r="AB24" s="205" t="str">
        <f>IF(Ressourcenbewertung[[#This Row],[Kleinster Index der Ressource]]="","",VLOOKUP(Ressourcenbewertung[[#This Row],[Kleinster Index der Ressource]],'Datenbank (nur für Befugte)'!$A$3:$C$13,3,FALSE))</f>
        <v>&lt;24 Stunden</v>
      </c>
      <c r="AC24" s="172" t="str">
        <f>VLOOKUP(Ressourcenbewertung[[#This Row],[Auswahl der Ressourcenkategorie
(Bsp. Ressourcencluster)]],Tabelle122[],4,FALSE)</f>
        <v>Ress_1</v>
      </c>
      <c r="AD24" s="288" t="str">
        <f>IF(Ressourcenbewertung[[#This Row],[Auswahl der Ressourcenkategorie
(Bsp. Ressourcencluster)]]&lt;&gt;"",VLOOKUP(Ressourcenbewertung[[#This Row],[Auswahl der Ressourcenkategorie
(Bsp. Ressourcencluster)]],Tabelle122[],2,FALSE),"")</f>
        <v>Nein</v>
      </c>
      <c r="AE24"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25" spans="1:31" s="172" customFormat="1" ht="30" x14ac:dyDescent="0.25">
      <c r="A25" s="286" t="s">
        <v>347</v>
      </c>
      <c r="B25" s="320" t="str">
        <f>Ressourcenbewertung[[#This Row],[MTPD des Prozesses]]</f>
        <v>7 Tage</v>
      </c>
      <c r="C25" s="286" t="s">
        <v>23</v>
      </c>
      <c r="D25" s="286" t="s">
        <v>390</v>
      </c>
      <c r="E25" s="286" t="s">
        <v>401</v>
      </c>
      <c r="F25" s="287" t="str">
        <f>Ressourcenbewertung[[#This Row],[RTO einzeln]]</f>
        <v>&lt;7 Tage</v>
      </c>
      <c r="G25" s="287" t="str">
        <f>Ressourcenbewertung[[#This Row],[RTO min]]</f>
        <v>&lt;24 Stunden</v>
      </c>
      <c r="H25" s="286"/>
      <c r="I25" s="286"/>
      <c r="J25" s="199"/>
      <c r="K25" s="199"/>
      <c r="L25" s="199"/>
      <c r="M25" s="199"/>
      <c r="N25" s="199"/>
      <c r="O25" s="199"/>
      <c r="P25" s="199"/>
      <c r="Q25" s="199"/>
      <c r="R25" s="200"/>
      <c r="S25" s="200"/>
      <c r="T25" s="200"/>
      <c r="U25" s="200"/>
      <c r="W25" s="201" t="str">
        <f>IF(OR(A25="",ISNA(VLOOKUP(A25,'Bewertung Geschäftsprozesse'!$D$5:$AN$34,37,FALSE))),"",VLOOKUP(A25,'Bewertung Geschäftsprozesse'!$D$5:$AN$34,37,FALSE))</f>
        <v>7 Tage</v>
      </c>
      <c r="X25" s="202" t="b">
        <f>IF(A25&lt;&gt;"",ISNA(VLOOKUP(A25,'Bewertung Geschäftsprozesse'!$D$5:$AN$34,37,FALSE)),"")</f>
        <v>0</v>
      </c>
      <c r="Y25" s="203">
        <f>IF(OR(Ressourcenbewertung[[#This Row],[MTPD des Prozesses]]="",Ressourcenbewertung[[#This Row],[MTPD des Prozesses]]="Schadensbewertung fehlerhaft"),"",VLOOKUP(Ressourcenbewertung[[#This Row],[Automatische Berechnung MTPD]],Zeithorizonte[],3,FALSE))</f>
        <v>3</v>
      </c>
      <c r="Z25" s="204">
        <f t="array" ref="Z25">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Standardarbeitsplatz)]=D25,Ressourcenbewertung[Index der MTPD])),"")</f>
        <v>1</v>
      </c>
      <c r="AA25" s="205" t="str">
        <f>IF(Ressourcenbewertung[[#This Row],[Index der MTPD]]&lt;&gt;"",VLOOKUP(Ressourcenbewertung[[#This Row],[Index der MTPD]],'Datenbank (nur für Befugte)'!$A$3:$C$13,3,FALSE),"")</f>
        <v>&lt;7 Tage</v>
      </c>
      <c r="AB25" s="205" t="str">
        <f>IF(Ressourcenbewertung[[#This Row],[Kleinster Index der Ressource]]="","",VLOOKUP(Ressourcenbewertung[[#This Row],[Kleinster Index der Ressource]],'Datenbank (nur für Befugte)'!$A$3:$C$13,3,FALSE))</f>
        <v>&lt;24 Stunden</v>
      </c>
      <c r="AC25" s="172" t="str">
        <f>VLOOKUP(Ressourcenbewertung[[#This Row],[Auswahl der Ressourcenkategorie
(Bsp. Ressourcencluster)]],Tabelle122[],4,FALSE)</f>
        <v>Ress_1</v>
      </c>
      <c r="AD25" s="288" t="str">
        <f>IF(Ressourcenbewertung[[#This Row],[Auswahl der Ressourcenkategorie
(Bsp. Ressourcencluster)]]&lt;&gt;"",VLOOKUP(Ressourcenbewertung[[#This Row],[Auswahl der Ressourcenkategorie
(Bsp. Ressourcencluster)]],Tabelle122[],2,FALSE),"")</f>
        <v>Nein</v>
      </c>
      <c r="AE25"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26" spans="1:31" s="172" customFormat="1" ht="30" x14ac:dyDescent="0.25">
      <c r="A26" s="286" t="s">
        <v>347</v>
      </c>
      <c r="B26" s="320" t="str">
        <f>Ressourcenbewertung[[#This Row],[MTPD des Prozesses]]</f>
        <v>7 Tage</v>
      </c>
      <c r="C26" s="286" t="s">
        <v>25</v>
      </c>
      <c r="D26" s="286" t="s">
        <v>397</v>
      </c>
      <c r="E26" s="286" t="s">
        <v>401</v>
      </c>
      <c r="F26" s="287" t="str">
        <f>Ressourcenbewertung[[#This Row],[RTO einzeln]]</f>
        <v>&lt;7 Tage</v>
      </c>
      <c r="G26" s="287" t="str">
        <f>Ressourcenbewertung[[#This Row],[RTO min]]</f>
        <v>&lt;7 Tage</v>
      </c>
      <c r="H26" s="286"/>
      <c r="I26" s="286"/>
      <c r="J26" s="199" t="s">
        <v>7</v>
      </c>
      <c r="K26" s="199"/>
      <c r="L26" s="199"/>
      <c r="M26" s="199"/>
      <c r="N26" s="199"/>
      <c r="O26" s="199"/>
      <c r="P26" s="199"/>
      <c r="Q26" s="199"/>
      <c r="R26" s="200"/>
      <c r="S26" s="200"/>
      <c r="T26" s="200"/>
      <c r="U26" s="200"/>
      <c r="W26" s="201" t="str">
        <f>IF(OR(A26="",ISNA(VLOOKUP(A26,'Bewertung Geschäftsprozesse'!$D$5:$AN$34,37,FALSE))),"",VLOOKUP(A26,'Bewertung Geschäftsprozesse'!$D$5:$AN$34,37,FALSE))</f>
        <v>7 Tage</v>
      </c>
      <c r="X26" s="202" t="b">
        <f>IF(A26&lt;&gt;"",ISNA(VLOOKUP(A26,'Bewertung Geschäftsprozesse'!$D$5:$AN$34,37,FALSE)),"")</f>
        <v>0</v>
      </c>
      <c r="Y26" s="203">
        <f>IF(OR(Ressourcenbewertung[[#This Row],[MTPD des Prozesses]]="",Ressourcenbewertung[[#This Row],[MTPD des Prozesses]]="Schadensbewertung fehlerhaft"),"",VLOOKUP(Ressourcenbewertung[[#This Row],[Automatische Berechnung MTPD]],Zeithorizonte[],3,FALSE))</f>
        <v>3</v>
      </c>
      <c r="Z26" s="204">
        <f t="array" ref="Z26">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Standardarbeitsplatz)]=D26,Ressourcenbewertung[Index der MTPD])),"")</f>
        <v>3</v>
      </c>
      <c r="AA26" s="205" t="str">
        <f>IF(Ressourcenbewertung[[#This Row],[Index der MTPD]]&lt;&gt;"",VLOOKUP(Ressourcenbewertung[[#This Row],[Index der MTPD]],'Datenbank (nur für Befugte)'!$A$3:$C$13,3,FALSE),"")</f>
        <v>&lt;7 Tage</v>
      </c>
      <c r="AB26" s="205" t="str">
        <f>IF(Ressourcenbewertung[[#This Row],[Kleinster Index der Ressource]]="","",VLOOKUP(Ressourcenbewertung[[#This Row],[Kleinster Index der Ressource]],'Datenbank (nur für Befugte)'!$A$3:$C$13,3,FALSE))</f>
        <v>&lt;7 Tage</v>
      </c>
      <c r="AC26" s="172" t="str">
        <f>VLOOKUP(Ressourcenbewertung[[#This Row],[Auswahl der Ressourcenkategorie
(Bsp. Ressourcencluster)]],Tabelle122[],4,FALSE)</f>
        <v>Ress_3</v>
      </c>
      <c r="AD26" s="288" t="str">
        <f>IF(Ressourcenbewertung[[#This Row],[Auswahl der Ressourcenkategorie
(Bsp. Ressourcencluster)]]&lt;&gt;"",VLOOKUP(Ressourcenbewertung[[#This Row],[Auswahl der Ressourcenkategorie
(Bsp. Ressourcencluster)]],Tabelle122[],2,FALSE),"")</f>
        <v>Nein</v>
      </c>
      <c r="AE26"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27" spans="1:31" s="172" customFormat="1" ht="30" x14ac:dyDescent="0.25">
      <c r="A27" s="286" t="s">
        <v>347</v>
      </c>
      <c r="B27" s="320" t="str">
        <f>Ressourcenbewertung[[#This Row],[MTPD des Prozesses]]</f>
        <v>7 Tage</v>
      </c>
      <c r="C27" s="286" t="s">
        <v>248</v>
      </c>
      <c r="D27" s="286" t="s">
        <v>249</v>
      </c>
      <c r="E27" s="286" t="s">
        <v>401</v>
      </c>
      <c r="F27" s="287" t="str">
        <f>Ressourcenbewertung[[#This Row],[RTO einzeln]]</f>
        <v>&lt;7 Tage</v>
      </c>
      <c r="G27" s="287" t="str">
        <f>Ressourcenbewertung[[#This Row],[RTO min]]</f>
        <v>&lt;7 Tage</v>
      </c>
      <c r="H27" s="286"/>
      <c r="I27" s="286"/>
      <c r="J27" s="199"/>
      <c r="K27" s="199">
        <v>12</v>
      </c>
      <c r="L27" s="199">
        <v>0</v>
      </c>
      <c r="M27" s="199">
        <v>0</v>
      </c>
      <c r="N27" s="199">
        <v>5</v>
      </c>
      <c r="O27" s="199">
        <v>5</v>
      </c>
      <c r="P27" s="199">
        <v>10</v>
      </c>
      <c r="Q27" s="199"/>
      <c r="R27" s="200"/>
      <c r="S27" s="200"/>
      <c r="T27" s="200"/>
      <c r="U27" s="200"/>
      <c r="W27" s="201" t="str">
        <f>IF(OR(A27="",ISNA(VLOOKUP(A27,'Bewertung Geschäftsprozesse'!$D$5:$AN$34,37,FALSE))),"",VLOOKUP(A27,'Bewertung Geschäftsprozesse'!$D$5:$AN$34,37,FALSE))</f>
        <v>7 Tage</v>
      </c>
      <c r="X27" s="202" t="b">
        <f>IF(A27&lt;&gt;"",ISNA(VLOOKUP(A27,'Bewertung Geschäftsprozesse'!$D$5:$AN$34,37,FALSE)),"")</f>
        <v>0</v>
      </c>
      <c r="Y27" s="203">
        <f>IF(OR(Ressourcenbewertung[[#This Row],[MTPD des Prozesses]]="",Ressourcenbewertung[[#This Row],[MTPD des Prozesses]]="Schadensbewertung fehlerhaft"),"",VLOOKUP(Ressourcenbewertung[[#This Row],[Automatische Berechnung MTPD]],Zeithorizonte[],3,FALSE))</f>
        <v>3</v>
      </c>
      <c r="Z27" s="204">
        <f t="array" ref="Z27">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Standardarbeitsplatz)]=D27,Ressourcenbewertung[Index der MTPD])),"")</f>
        <v>3</v>
      </c>
      <c r="AA27" s="205" t="str">
        <f>IF(Ressourcenbewertung[[#This Row],[Index der MTPD]]&lt;&gt;"",VLOOKUP(Ressourcenbewertung[[#This Row],[Index der MTPD]],'Datenbank (nur für Befugte)'!$A$3:$C$13,3,FALSE),"")</f>
        <v>&lt;7 Tage</v>
      </c>
      <c r="AB27" s="205" t="str">
        <f>IF(Ressourcenbewertung[[#This Row],[Kleinster Index der Ressource]]="","",VLOOKUP(Ressourcenbewertung[[#This Row],[Kleinster Index der Ressource]],'Datenbank (nur für Befugte)'!$A$3:$C$13,3,FALSE))</f>
        <v>&lt;7 Tage</v>
      </c>
      <c r="AC27" s="172" t="str">
        <f>VLOOKUP(Ressourcenbewertung[[#This Row],[Auswahl der Ressourcenkategorie
(Bsp. Ressourcencluster)]],Tabelle122[],4,FALSE)</f>
        <v>Ress_9</v>
      </c>
      <c r="AD27" s="288" t="str">
        <f>IF(Ressourcenbewertung[[#This Row],[Auswahl der Ressourcenkategorie
(Bsp. Ressourcencluster)]]&lt;&gt;"",VLOOKUP(Ressourcenbewertung[[#This Row],[Auswahl der Ressourcenkategorie
(Bsp. Ressourcencluster)]],Tabelle122[],2,FALSE),"")</f>
        <v>Ja</v>
      </c>
      <c r="AE27"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28" spans="1:31" s="172" customFormat="1" x14ac:dyDescent="0.25">
      <c r="A28" s="286" t="s">
        <v>353</v>
      </c>
      <c r="B28" s="320" t="str">
        <f>Ressourcenbewertung[[#This Row],[MTPD des Prozesses]]</f>
        <v>24 Stunden</v>
      </c>
      <c r="C28" s="286" t="s">
        <v>23</v>
      </c>
      <c r="D28" s="286" t="s">
        <v>384</v>
      </c>
      <c r="E28" s="286" t="s">
        <v>401</v>
      </c>
      <c r="F28" s="287" t="str">
        <f>Ressourcenbewertung[[#This Row],[RTO einzeln]]</f>
        <v>&lt;24 Stunden</v>
      </c>
      <c r="G28" s="287" t="str">
        <f>Ressourcenbewertung[[#This Row],[RTO min]]</f>
        <v>&lt;24 Stunden</v>
      </c>
      <c r="H28" s="286"/>
      <c r="I28" s="286"/>
      <c r="J28" s="199"/>
      <c r="K28" s="199"/>
      <c r="L28" s="199"/>
      <c r="M28" s="199"/>
      <c r="N28" s="199"/>
      <c r="O28" s="199"/>
      <c r="P28" s="199"/>
      <c r="Q28" s="199"/>
      <c r="R28" s="200"/>
      <c r="S28" s="200"/>
      <c r="T28" s="200"/>
      <c r="U28" s="200"/>
      <c r="W28" s="201" t="str">
        <f>IF(OR(A28="",ISNA(VLOOKUP(A28,'Bewertung Geschäftsprozesse'!$D$5:$AN$34,37,FALSE))),"",VLOOKUP(A28,'Bewertung Geschäftsprozesse'!$D$5:$AN$34,37,FALSE))</f>
        <v>24 Stunden</v>
      </c>
      <c r="X28" s="202" t="b">
        <f>IF(A28&lt;&gt;"",ISNA(VLOOKUP(A28,'Bewertung Geschäftsprozesse'!$D$5:$AN$34,37,FALSE)),"")</f>
        <v>0</v>
      </c>
      <c r="Y28" s="203">
        <f>IF(OR(Ressourcenbewertung[[#This Row],[MTPD des Prozesses]]="",Ressourcenbewertung[[#This Row],[MTPD des Prozesses]]="Schadensbewertung fehlerhaft"),"",VLOOKUP(Ressourcenbewertung[[#This Row],[Automatische Berechnung MTPD]],Zeithorizonte[],3,FALSE))</f>
        <v>1</v>
      </c>
      <c r="Z28" s="204">
        <f t="array" ref="Z28">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Standardarbeitsplatz)]=D28,Ressourcenbewertung[Index der MTPD])),"")</f>
        <v>1</v>
      </c>
      <c r="AA28" s="205" t="str">
        <f>IF(Ressourcenbewertung[[#This Row],[Index der MTPD]]&lt;&gt;"",VLOOKUP(Ressourcenbewertung[[#This Row],[Index der MTPD]],'Datenbank (nur für Befugte)'!$A$3:$C$13,3,FALSE),"")</f>
        <v>&lt;24 Stunden</v>
      </c>
      <c r="AB28" s="205" t="str">
        <f>IF(Ressourcenbewertung[[#This Row],[Kleinster Index der Ressource]]="","",VLOOKUP(Ressourcenbewertung[[#This Row],[Kleinster Index der Ressource]],'Datenbank (nur für Befugte)'!$A$3:$C$13,3,FALSE))</f>
        <v>&lt;24 Stunden</v>
      </c>
      <c r="AC28" s="172" t="str">
        <f>VLOOKUP(Ressourcenbewertung[[#This Row],[Auswahl der Ressourcenkategorie
(Bsp. Ressourcencluster)]],Tabelle122[],4,FALSE)</f>
        <v>Ress_1</v>
      </c>
      <c r="AD28" s="288" t="str">
        <f>IF(Ressourcenbewertung[[#This Row],[Auswahl der Ressourcenkategorie
(Bsp. Ressourcencluster)]]&lt;&gt;"",VLOOKUP(Ressourcenbewertung[[#This Row],[Auswahl der Ressourcenkategorie
(Bsp. Ressourcencluster)]],Tabelle122[],2,FALSE),"")</f>
        <v>Nein</v>
      </c>
      <c r="AE28"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29" spans="1:31" s="172" customFormat="1" x14ac:dyDescent="0.25">
      <c r="A29" s="286" t="s">
        <v>353</v>
      </c>
      <c r="B29" s="320" t="str">
        <f>Ressourcenbewertung[[#This Row],[MTPD des Prozesses]]</f>
        <v>24 Stunden</v>
      </c>
      <c r="C29" s="286" t="s">
        <v>25</v>
      </c>
      <c r="D29" s="286" t="s">
        <v>386</v>
      </c>
      <c r="E29" s="286" t="s">
        <v>401</v>
      </c>
      <c r="F29" s="287" t="str">
        <f>Ressourcenbewertung[[#This Row],[RTO einzeln]]</f>
        <v>&lt;24 Stunden</v>
      </c>
      <c r="G29" s="287" t="str">
        <f>Ressourcenbewertung[[#This Row],[RTO min]]</f>
        <v>&lt;24 Stunden</v>
      </c>
      <c r="H29" s="286"/>
      <c r="I29" s="286"/>
      <c r="J29" s="199" t="s">
        <v>7</v>
      </c>
      <c r="K29" s="198"/>
      <c r="L29" s="198"/>
      <c r="M29" s="198"/>
      <c r="N29" s="198"/>
      <c r="O29" s="198"/>
      <c r="P29" s="198"/>
      <c r="Q29" s="199"/>
      <c r="R29" s="200"/>
      <c r="S29" s="200"/>
      <c r="T29" s="200"/>
      <c r="U29" s="200"/>
      <c r="W29" s="201" t="str">
        <f>IF(OR(A29="",ISNA(VLOOKUP(A29,'Bewertung Geschäftsprozesse'!$D$5:$AN$34,37,FALSE))),"",VLOOKUP(A29,'Bewertung Geschäftsprozesse'!$D$5:$AN$34,37,FALSE))</f>
        <v>24 Stunden</v>
      </c>
      <c r="X29" s="202" t="b">
        <f>IF(A29&lt;&gt;"",ISNA(VLOOKUP(A29,'Bewertung Geschäftsprozesse'!$D$5:$AN$34,37,FALSE)),"")</f>
        <v>0</v>
      </c>
      <c r="Y29" s="203">
        <f>IF(OR(Ressourcenbewertung[[#This Row],[MTPD des Prozesses]]="",Ressourcenbewertung[[#This Row],[MTPD des Prozesses]]="Schadensbewertung fehlerhaft"),"",VLOOKUP(Ressourcenbewertung[[#This Row],[Automatische Berechnung MTPD]],Zeithorizonte[],3,FALSE))</f>
        <v>1</v>
      </c>
      <c r="Z29" s="204">
        <f t="array" ref="Z29">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Standardarbeitsplatz)]=D29,Ressourcenbewertung[Index der MTPD])),"")</f>
        <v>1</v>
      </c>
      <c r="AA29" s="205" t="str">
        <f>IF(Ressourcenbewertung[[#This Row],[Index der MTPD]]&lt;&gt;"",VLOOKUP(Ressourcenbewertung[[#This Row],[Index der MTPD]],'Datenbank (nur für Befugte)'!$A$3:$C$13,3,FALSE),"")</f>
        <v>&lt;24 Stunden</v>
      </c>
      <c r="AB29" s="205" t="str">
        <f>IF(Ressourcenbewertung[[#This Row],[Kleinster Index der Ressource]]="","",VLOOKUP(Ressourcenbewertung[[#This Row],[Kleinster Index der Ressource]],'Datenbank (nur für Befugte)'!$A$3:$C$13,3,FALSE))</f>
        <v>&lt;24 Stunden</v>
      </c>
      <c r="AC29" s="172" t="str">
        <f>VLOOKUP(Ressourcenbewertung[[#This Row],[Auswahl der Ressourcenkategorie
(Bsp. Ressourcencluster)]],Tabelle122[],4,FALSE)</f>
        <v>Ress_3</v>
      </c>
      <c r="AD29" s="288" t="str">
        <f>IF(Ressourcenbewertung[[#This Row],[Auswahl der Ressourcenkategorie
(Bsp. Ressourcencluster)]]&lt;&gt;"",VLOOKUP(Ressourcenbewertung[[#This Row],[Auswahl der Ressourcenkategorie
(Bsp. Ressourcencluster)]],Tabelle122[],2,FALSE),"")</f>
        <v>Nein</v>
      </c>
      <c r="AE29"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30" spans="1:31" s="172" customFormat="1" x14ac:dyDescent="0.25">
      <c r="A30" s="286" t="s">
        <v>362</v>
      </c>
      <c r="B30" s="320" t="str">
        <f>Ressourcenbewertung[[#This Row],[MTPD des Prozesses]]</f>
        <v>3 Tage</v>
      </c>
      <c r="C30" s="286" t="s">
        <v>25</v>
      </c>
      <c r="D30" s="286" t="s">
        <v>391</v>
      </c>
      <c r="E30" s="286" t="s">
        <v>402</v>
      </c>
      <c r="F30" s="287" t="str">
        <f>Ressourcenbewertung[[#This Row],[RTO einzeln]]</f>
        <v>&lt;3 Tage</v>
      </c>
      <c r="G30" s="287" t="str">
        <f>Ressourcenbewertung[[#This Row],[RTO min]]</f>
        <v>&lt;24 Stunden</v>
      </c>
      <c r="H30" s="286"/>
      <c r="I30" s="286"/>
      <c r="J30" s="199" t="s">
        <v>8</v>
      </c>
      <c r="K30" s="198"/>
      <c r="L30" s="198"/>
      <c r="M30" s="198"/>
      <c r="N30" s="198"/>
      <c r="O30" s="198"/>
      <c r="P30" s="198"/>
      <c r="Q30" s="199"/>
      <c r="R30" s="200"/>
      <c r="S30" s="200"/>
      <c r="T30" s="200"/>
      <c r="U30" s="200"/>
      <c r="W30" s="201" t="str">
        <f>IF(OR(A30="",ISNA(VLOOKUP(A30,'Bewertung Geschäftsprozesse'!$D$5:$AN$34,37,FALSE))),"",VLOOKUP(A30,'Bewertung Geschäftsprozesse'!$D$5:$AN$34,37,FALSE))</f>
        <v>3 Tage</v>
      </c>
      <c r="X30" s="202" t="b">
        <f>IF(A30&lt;&gt;"",ISNA(VLOOKUP(A30,'Bewertung Geschäftsprozesse'!$D$5:$AN$34,37,FALSE)),"")</f>
        <v>0</v>
      </c>
      <c r="Y30" s="203">
        <f>IF(OR(Ressourcenbewertung[[#This Row],[MTPD des Prozesses]]="",Ressourcenbewertung[[#This Row],[MTPD des Prozesses]]="Schadensbewertung fehlerhaft"),"",VLOOKUP(Ressourcenbewertung[[#This Row],[Automatische Berechnung MTPD]],Zeithorizonte[],3,FALSE))</f>
        <v>2</v>
      </c>
      <c r="Z30" s="204">
        <f t="array" ref="Z30">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Standardarbeitsplatz)]=D30,Ressourcenbewertung[Index der MTPD])),"")</f>
        <v>1</v>
      </c>
      <c r="AA30" s="205" t="str">
        <f>IF(Ressourcenbewertung[[#This Row],[Index der MTPD]]&lt;&gt;"",VLOOKUP(Ressourcenbewertung[[#This Row],[Index der MTPD]],'Datenbank (nur für Befugte)'!$A$3:$C$13,3,FALSE),"")</f>
        <v>&lt;3 Tage</v>
      </c>
      <c r="AB30" s="205" t="str">
        <f>IF(Ressourcenbewertung[[#This Row],[Kleinster Index der Ressource]]="","",VLOOKUP(Ressourcenbewertung[[#This Row],[Kleinster Index der Ressource]],'Datenbank (nur für Befugte)'!$A$3:$C$13,3,FALSE))</f>
        <v>&lt;24 Stunden</v>
      </c>
      <c r="AC30" s="172" t="str">
        <f>VLOOKUP(Ressourcenbewertung[[#This Row],[Auswahl der Ressourcenkategorie
(Bsp. Ressourcencluster)]],Tabelle122[],4,FALSE)</f>
        <v>Ress_3</v>
      </c>
      <c r="AD30" s="288" t="str">
        <f>IF(Ressourcenbewertung[[#This Row],[Auswahl der Ressourcenkategorie
(Bsp. Ressourcencluster)]]&lt;&gt;"",VLOOKUP(Ressourcenbewertung[[#This Row],[Auswahl der Ressourcenkategorie
(Bsp. Ressourcencluster)]],Tabelle122[],2,FALSE),"")</f>
        <v>Nein</v>
      </c>
      <c r="AE30"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31" spans="1:31" x14ac:dyDescent="0.25">
      <c r="A31" s="286" t="s">
        <v>362</v>
      </c>
      <c r="B31" s="320" t="str">
        <f>Ressourcenbewertung[[#This Row],[MTPD des Prozesses]]</f>
        <v>3 Tage</v>
      </c>
      <c r="C31" s="286" t="s">
        <v>28</v>
      </c>
      <c r="D31" s="286" t="s">
        <v>398</v>
      </c>
      <c r="E31" s="286" t="s">
        <v>404</v>
      </c>
      <c r="F31" s="287" t="str">
        <f>Ressourcenbewertung[[#This Row],[RTO einzeln]]</f>
        <v>&lt;3 Tage</v>
      </c>
      <c r="G31" s="287" t="str">
        <f>Ressourcenbewertung[[#This Row],[RTO min]]</f>
        <v>&lt;3 Tage</v>
      </c>
      <c r="H31" s="286"/>
      <c r="I31" s="286"/>
      <c r="J31" s="199"/>
      <c r="K31" s="198"/>
      <c r="L31" s="198"/>
      <c r="M31" s="198"/>
      <c r="N31" s="198"/>
      <c r="O31" s="198"/>
      <c r="P31" s="198"/>
      <c r="Q31" s="199"/>
      <c r="R31" s="200"/>
      <c r="S31" s="200"/>
      <c r="T31" s="200"/>
      <c r="U31" s="200"/>
      <c r="V31" s="172"/>
      <c r="W31" s="201" t="str">
        <f>IF(OR(A31="",ISNA(VLOOKUP(A31,'Bewertung Geschäftsprozesse'!$D$5:$AN$34,37,FALSE))),"",VLOOKUP(A31,'Bewertung Geschäftsprozesse'!$D$5:$AN$34,37,FALSE))</f>
        <v>3 Tage</v>
      </c>
      <c r="X31" s="202" t="b">
        <f>IF(A31&lt;&gt;"",ISNA(VLOOKUP(A31,'Bewertung Geschäftsprozesse'!$D$5:$AN$34,37,FALSE)),"")</f>
        <v>0</v>
      </c>
      <c r="Y31" s="203">
        <f>IF(OR(Ressourcenbewertung[[#This Row],[MTPD des Prozesses]]="",Ressourcenbewertung[[#This Row],[MTPD des Prozesses]]="Schadensbewertung fehlerhaft"),"",VLOOKUP(Ressourcenbewertung[[#This Row],[Automatische Berechnung MTPD]],Zeithorizonte[],3,FALSE))</f>
        <v>2</v>
      </c>
      <c r="Z31" s="204">
        <f t="array" ref="Z31">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Standardarbeitsplatz)]=D31,Ressourcenbewertung[Index der MTPD])),"")</f>
        <v>2</v>
      </c>
      <c r="AA31" s="205" t="str">
        <f>IF(Ressourcenbewertung[[#This Row],[Index der MTPD]]&lt;&gt;"",VLOOKUP(Ressourcenbewertung[[#This Row],[Index der MTPD]],'Datenbank (nur für Befugte)'!$A$3:$C$13,3,FALSE),"")</f>
        <v>&lt;3 Tage</v>
      </c>
      <c r="AB31" s="205" t="str">
        <f>IF(Ressourcenbewertung[[#This Row],[Kleinster Index der Ressource]]="","",VLOOKUP(Ressourcenbewertung[[#This Row],[Kleinster Index der Ressource]],'Datenbank (nur für Befugte)'!$A$3:$C$13,3,FALSE))</f>
        <v>&lt;3 Tage</v>
      </c>
      <c r="AC31" s="172" t="str">
        <f>VLOOKUP(Ressourcenbewertung[[#This Row],[Auswahl der Ressourcenkategorie
(Bsp. Ressourcencluster)]],Tabelle122[],4,FALSE)</f>
        <v>Ress_6</v>
      </c>
      <c r="AD31" s="288" t="str">
        <f>IF(Ressourcenbewertung[[#This Row],[Auswahl der Ressourcenkategorie
(Bsp. Ressourcencluster)]]&lt;&gt;"",VLOOKUP(Ressourcenbewertung[[#This Row],[Auswahl der Ressourcenkategorie
(Bsp. Ressourcencluster)]],Tabelle122[],2,FALSE),"")</f>
        <v>Nein</v>
      </c>
      <c r="AE31"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32" spans="1:31" x14ac:dyDescent="0.25">
      <c r="A32" s="286" t="s">
        <v>362</v>
      </c>
      <c r="B32" s="320" t="str">
        <f>Ressourcenbewertung[[#This Row],[MTPD des Prozesses]]</f>
        <v>3 Tage</v>
      </c>
      <c r="C32" s="286" t="s">
        <v>26</v>
      </c>
      <c r="D32" s="328" t="s">
        <v>387</v>
      </c>
      <c r="E32" s="286" t="s">
        <v>404</v>
      </c>
      <c r="F32" s="287" t="str">
        <f>Ressourcenbewertung[[#This Row],[RTO einzeln]]</f>
        <v>&lt;3 Tage</v>
      </c>
      <c r="G32" s="287" t="str">
        <f>Ressourcenbewertung[[#This Row],[RTO min]]</f>
        <v>&lt;24 Stunden</v>
      </c>
      <c r="H32" s="286"/>
      <c r="I32" s="286"/>
      <c r="J32" s="199"/>
      <c r="K32" s="198"/>
      <c r="L32" s="198"/>
      <c r="M32" s="198"/>
      <c r="N32" s="198"/>
      <c r="O32" s="198"/>
      <c r="P32" s="198"/>
      <c r="Q32" s="199"/>
      <c r="R32" s="200"/>
      <c r="S32" s="200"/>
      <c r="T32" s="200"/>
      <c r="U32" s="200"/>
      <c r="V32" s="172"/>
      <c r="W32" s="201" t="str">
        <f>IF(OR(A32="",ISNA(VLOOKUP(A32,'Bewertung Geschäftsprozesse'!$D$5:$AN$34,37,FALSE))),"",VLOOKUP(A32,'Bewertung Geschäftsprozesse'!$D$5:$AN$34,37,FALSE))</f>
        <v>3 Tage</v>
      </c>
      <c r="X32" s="202" t="b">
        <f>IF(A32&lt;&gt;"",ISNA(VLOOKUP(A32,'Bewertung Geschäftsprozesse'!$D$5:$AN$34,37,FALSE)),"")</f>
        <v>0</v>
      </c>
      <c r="Y32" s="203">
        <f>IF(OR(Ressourcenbewertung[[#This Row],[MTPD des Prozesses]]="",Ressourcenbewertung[[#This Row],[MTPD des Prozesses]]="Schadensbewertung fehlerhaft"),"",VLOOKUP(Ressourcenbewertung[[#This Row],[Automatische Berechnung MTPD]],Zeithorizonte[],3,FALSE))</f>
        <v>2</v>
      </c>
      <c r="Z32" s="204">
        <f t="array" ref="Z32">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Standardarbeitsplatz)]=D32,Ressourcenbewertung[Index der MTPD])),"")</f>
        <v>1</v>
      </c>
      <c r="AA32" s="205" t="str">
        <f>IF(Ressourcenbewertung[[#This Row],[Index der MTPD]]&lt;&gt;"",VLOOKUP(Ressourcenbewertung[[#This Row],[Index der MTPD]],'Datenbank (nur für Befugte)'!$A$3:$C$13,3,FALSE),"")</f>
        <v>&lt;3 Tage</v>
      </c>
      <c r="AB32" s="205" t="str">
        <f>IF(Ressourcenbewertung[[#This Row],[Kleinster Index der Ressource]]="","",VLOOKUP(Ressourcenbewertung[[#This Row],[Kleinster Index der Ressource]],'Datenbank (nur für Befugte)'!$A$3:$C$13,3,FALSE))</f>
        <v>&lt;24 Stunden</v>
      </c>
      <c r="AC32" s="172" t="str">
        <f>VLOOKUP(Ressourcenbewertung[[#This Row],[Auswahl der Ressourcenkategorie
(Bsp. Ressourcencluster)]],Tabelle122[],4,FALSE)</f>
        <v>Ress_4</v>
      </c>
      <c r="AD32" s="288" t="str">
        <f>IF(Ressourcenbewertung[[#This Row],[Auswahl der Ressourcenkategorie
(Bsp. Ressourcencluster)]]&lt;&gt;"",VLOOKUP(Ressourcenbewertung[[#This Row],[Auswahl der Ressourcenkategorie
(Bsp. Ressourcencluster)]],Tabelle122[],2,FALSE),"")</f>
        <v>Nein</v>
      </c>
      <c r="AE32" s="288" t="str">
        <f>IF(AND(Ressourcenbewertung[[#This Row],[Auswahl der Ressourcenkategorie
(Bsp. Ressourcencluster)]]&lt;&gt;"",VLOOKUP(Ressourcenbewertung[[#This Row],[Auswahl der Ressourcenkategorie
(Bsp. Ressourcencluster)]],Tabelle122[[Ressourcenkategorie (beachte Spalten O bis Z)]:[RPO relevant]],3,FALSE)="Ja"),"Ja","Nein")</f>
        <v>Nein</v>
      </c>
    </row>
    <row r="33" spans="1:31" x14ac:dyDescent="0.25">
      <c r="A33" s="286" t="s">
        <v>362</v>
      </c>
      <c r="B33" s="320" t="str">
        <f>Ressourcenbewertung[[#This Row],[MTPD des Prozesses]]</f>
        <v>3 Tage</v>
      </c>
      <c r="C33" s="286" t="s">
        <v>23</v>
      </c>
      <c r="D33" s="328" t="s">
        <v>394</v>
      </c>
      <c r="E33" s="286" t="s">
        <v>401</v>
      </c>
      <c r="F33" s="197" t="str">
        <f>Ressourcenbewertung[[#This Row],[RTO einzeln]]</f>
        <v>&lt;3 Tage</v>
      </c>
      <c r="G33" s="197" t="str">
        <f>Ressourcenbewertung[[#This Row],[RTO min]]</f>
        <v>&lt;24 Stunden</v>
      </c>
      <c r="H33" s="196"/>
      <c r="I33" s="196"/>
      <c r="J33" s="199" t="s">
        <v>5</v>
      </c>
      <c r="K33" s="198"/>
      <c r="L33" s="198"/>
      <c r="M33" s="198"/>
      <c r="N33" s="198"/>
      <c r="O33" s="198"/>
      <c r="P33" s="198"/>
      <c r="Q33" s="199"/>
      <c r="R33" s="200"/>
      <c r="S33" s="200"/>
      <c r="T33" s="200"/>
      <c r="U33" s="200"/>
      <c r="W33" s="201" t="str">
        <f>IF(OR(A33="",ISNA(VLOOKUP(A33,'Bewertung Geschäftsprozesse'!$D$5:$AN$34,37,FALSE))),"",VLOOKUP(A33,'Bewertung Geschäftsprozesse'!$D$5:$AN$34,37,FALSE))</f>
        <v>3 Tage</v>
      </c>
      <c r="X33" s="202" t="b">
        <f>IF(A33&lt;&gt;"",ISNA(VLOOKUP(A33,'Bewertung Geschäftsprozesse'!$D$5:$AN$34,37,FALSE)),"")</f>
        <v>0</v>
      </c>
      <c r="Y33" s="203">
        <f>IF(OR(Ressourcenbewertung[[#This Row],[MTPD des Prozesses]]="",Ressourcenbewertung[[#This Row],[MTPD des Prozesses]]="Schadensbewertung fehlerhaft"),"",VLOOKUP(Ressourcenbewertung[[#This Row],[Automatische Berechnung MTPD]],Zeithorizonte[],3,FALSE))</f>
        <v>2</v>
      </c>
      <c r="Z33" s="204">
        <f t="array" ref="Z33">IF(AND(Ressourcenbewertung[[#This Row],[Notfallrelevante Ressourcen eintragen
(Bsp. Standardarbeitsplatz)]]&lt;&gt;"",Ressourcenbewertung[[#This Row],[Automatische Berechnung MTPD]]&lt;&gt;"",Ressourcenbewertung[[#This Row],[Index der MTPD]]&lt;&gt;""),MIN(IF(Ressourcenbewertung[Notfallrelevante Ressourcen eintragen
(Bsp. Standardarbeitsplatz)]=D33,Ressourcenbewertung[Index der MTPD])),"")</f>
        <v>1</v>
      </c>
      <c r="AA33" s="205" t="str">
        <f>IF(Ressourcenbewertung[[#This Row],[Index der MTPD]]&lt;&gt;"",VLOOKUP(Ressourcenbewertung[[#This Row],[Index der MTPD]],'Datenbank (nur für Befugte)'!$A$3:$C$13,3,FALSE),"")</f>
        <v>&lt;3 Tage</v>
      </c>
      <c r="AB33" s="205" t="str">
        <f>IF(Ressourcenbewertung[[#This Row],[Kleinster Index der Ressource]]="","",VLOOKUP(Ressourcenbewertung[[#This Row],[Kleinster Index der Ressource]],'Datenbank (nur für Befugte)'!$A$3:$C$13,3,FALSE))</f>
        <v>&lt;24 Stunden</v>
      </c>
      <c r="AC33" s="172" t="str">
        <f>VLOOKUP(Ressourcenbewertung[[#This Row],[Auswahl der Ressourcenkategorie
(Bsp. Ressourcencluster)]],Tabelle122[],4,FALSE)</f>
        <v>Ress_1</v>
      </c>
      <c r="AD33" s="288" t="str">
        <f>IF(Ressourcenbewertung[[#This Row],[Auswahl der Ressourcenkategorie
(Bsp. Ressourcencluster)]]&lt;&gt;"",VLOOKUP(Ressourcenbewertung[[#This Row],[Auswahl der Ressourcenkategorie
(Bsp. Ressourcencluster)]],Tabelle122[],2,FALSE),"")</f>
        <v>Nein</v>
      </c>
      <c r="AE33" s="288" t="str">
        <f>IF(AND(Ressourcenbewertung[[#This Row],[Auswahl der Ressourcenkategorie
(Bsp. Ressourcencluster)]]&lt;&gt;"",VLOOKUP(Ressourcenbewertung[[#This Row],[Auswahl der Ressourcenkategorie
(Bsp. Ressourcencluster)]],Tabelle122[[Ressourcenkategorie (beachte Spalten O bis Z)]:[RPO relevant]],3,FALSE)="Ja"),"Ja","Nein")</f>
        <v>Ja</v>
      </c>
    </row>
    <row r="34" spans="1:31" x14ac:dyDescent="0.25"/>
    <row r="35" spans="1:31" x14ac:dyDescent="0.25">
      <c r="C35" s="40"/>
    </row>
    <row r="36" spans="1:31" x14ac:dyDescent="0.25"/>
    <row r="37" spans="1:31" x14ac:dyDescent="0.25"/>
    <row r="38" spans="1:31" x14ac:dyDescent="0.25"/>
    <row r="39" spans="1:31" hidden="1" x14ac:dyDescent="0.25"/>
    <row r="40" spans="1:31" hidden="1" x14ac:dyDescent="0.25"/>
    <row r="41" spans="1:31" hidden="1" x14ac:dyDescent="0.25"/>
  </sheetData>
  <mergeCells count="5">
    <mergeCell ref="A2:B2"/>
    <mergeCell ref="W3:Z3"/>
    <mergeCell ref="K2:U2"/>
    <mergeCell ref="C2:J2"/>
    <mergeCell ref="W2:AC2"/>
  </mergeCells>
  <conditionalFormatting sqref="J5:J33">
    <cfRule type="expression" dxfId="154" priority="26">
      <formula>AE5="nein"</formula>
    </cfRule>
  </conditionalFormatting>
  <conditionalFormatting sqref="K5:U16 K18:U26 Q17:U17 K28:U33 R27:U27">
    <cfRule type="expression" dxfId="153" priority="25">
      <formula>$AD5="nein"</formula>
    </cfRule>
  </conditionalFormatting>
  <conditionalFormatting sqref="D11:D33">
    <cfRule type="expression" dxfId="152" priority="23">
      <formula>AND(C11&lt;&gt;"",D11="")</formula>
    </cfRule>
  </conditionalFormatting>
  <conditionalFormatting sqref="A5:A33">
    <cfRule type="expression" dxfId="151" priority="20">
      <formula>AND(D5&lt;&gt;"",A5="")</formula>
    </cfRule>
  </conditionalFormatting>
  <conditionalFormatting sqref="D5:D10">
    <cfRule type="expression" dxfId="150" priority="16">
      <formula>AND(C5&lt;&gt;"",D5="")</formula>
    </cfRule>
  </conditionalFormatting>
  <conditionalFormatting sqref="C5:C6 C33">
    <cfRule type="expression" dxfId="149" priority="15">
      <formula>AND(C5="",D5&lt;&gt;"")</formula>
    </cfRule>
  </conditionalFormatting>
  <conditionalFormatting sqref="A5:A33">
    <cfRule type="expression" dxfId="148" priority="5">
      <formula>$X5=TRUE</formula>
    </cfRule>
  </conditionalFormatting>
  <conditionalFormatting sqref="A26">
    <cfRule type="expression" dxfId="147" priority="4">
      <formula>$X26=TRUE</formula>
    </cfRule>
  </conditionalFormatting>
  <conditionalFormatting sqref="C7:C32">
    <cfRule type="expression" dxfId="146" priority="3">
      <formula>AND(C7="",D7&lt;&gt;"")</formula>
    </cfRule>
  </conditionalFormatting>
  <conditionalFormatting sqref="K17:P17">
    <cfRule type="expression" dxfId="33" priority="2">
      <formula>$L17="nein"</formula>
    </cfRule>
  </conditionalFormatting>
  <conditionalFormatting sqref="K27:Q27">
    <cfRule type="expression" dxfId="32" priority="1">
      <formula>$L27="nein"</formula>
    </cfRule>
  </conditionalFormatting>
  <dataValidations count="3">
    <dataValidation type="list" allowBlank="1" showInputMessage="1" showErrorMessage="1" sqref="D5:D33">
      <formula1>INDIRECT(AC5)</formula1>
    </dataValidation>
    <dataValidation type="list" allowBlank="1" showInputMessage="1" showErrorMessage="1" sqref="J5:J33">
      <formula1>RPO</formula1>
    </dataValidation>
    <dataValidation type="list" allowBlank="1" showInputMessage="1" showErrorMessage="1" sqref="H5:H33">
      <formula1>"ja,nein"</formula1>
    </dataValidation>
  </dataValidations>
  <pageMargins left="0.7" right="0.7" top="0.78740157499999996" bottom="0.78740157499999996" header="0.3" footer="0.3"/>
  <pageSetup paperSize="9" orientation="portrait" horizontalDpi="90" verticalDpi="90"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19" operator="containsText" id="{3333A34E-004A-4EF5-A892-CE208B6C730A}">
            <xm:f>NOT(ISERROR(SEARCH("Schadensbewertung fehlerhaft",B5)))</xm:f>
            <xm:f>"Schadensbewertung fehlerhaft"</xm:f>
            <x14:dxf>
              <font>
                <color theme="0"/>
              </font>
              <fill>
                <patternFill>
                  <bgColor rgb="FFC00000"/>
                </patternFill>
              </fill>
            </x14:dxf>
          </x14:cfRule>
          <xm:sqref>B5:B33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'Bewertung Geschäftsprozesse'!$D$5:$D$34</xm:f>
          </x14:formula1>
          <xm:sqref>A5:A33</xm:sqref>
        </x14:dataValidation>
        <x14:dataValidation type="list" allowBlank="1" showInputMessage="1" showErrorMessage="1">
          <x14:formula1>
            <xm:f>'Datenbank (nur für Befugte)'!$H$2:$O$2</xm:f>
          </x14:formula1>
          <xm:sqref>C5:C33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D38"/>
  <sheetViews>
    <sheetView showGridLines="0" zoomScale="110" zoomScaleNormal="110" workbookViewId="0">
      <pane xSplit="1" topLeftCell="C1" activePane="topRight" state="frozen"/>
      <selection activeCell="E18" sqref="E18"/>
      <selection pane="topRight" activeCell="A5" sqref="A5"/>
    </sheetView>
  </sheetViews>
  <sheetFormatPr baseColWidth="10" defaultColWidth="0" defaultRowHeight="15" zeroHeight="1" outlineLevelCol="1" x14ac:dyDescent="0.25"/>
  <cols>
    <col min="1" max="1" width="19.5703125" style="38" customWidth="1"/>
    <col min="2" max="2" width="13.5703125" style="38" hidden="1" customWidth="1"/>
    <col min="3" max="3" width="27.7109375" style="38" customWidth="1"/>
    <col min="4" max="4" width="22.7109375" style="38" customWidth="1"/>
    <col min="5" max="10" width="20.7109375" style="38" customWidth="1"/>
    <col min="11" max="15" width="20.7109375" style="38" customWidth="1" outlineLevel="1"/>
    <col min="16" max="16" width="3.28515625" style="38" customWidth="1"/>
    <col min="17" max="83" width="11.28515625" style="38" hidden="1" customWidth="1"/>
    <col min="84" max="85" width="10.7109375" style="38" hidden="1" customWidth="1"/>
    <col min="86" max="158" width="11.28515625" style="38" hidden="1" customWidth="1"/>
    <col min="159" max="160" width="10.7109375" style="38" hidden="1" customWidth="1"/>
    <col min="161" max="161" width="0" style="38" hidden="1" customWidth="1"/>
    <col min="162" max="162" width="11.28515625" style="38" hidden="1" customWidth="1"/>
    <col min="163" max="186" width="0" style="38" hidden="1" customWidth="1"/>
    <col min="187" max="16384" width="10.7109375" style="38" hidden="1"/>
  </cols>
  <sheetData>
    <row r="1" spans="1:16" ht="38.25" customHeight="1" thickBot="1" x14ac:dyDescent="0.3">
      <c r="A1" s="230" t="s">
        <v>229</v>
      </c>
      <c r="B1" s="229"/>
      <c r="C1" s="334" t="s">
        <v>308</v>
      </c>
      <c r="D1" s="301"/>
      <c r="E1" s="229"/>
      <c r="F1" s="229"/>
    </row>
    <row r="2" spans="1:16" ht="14.25" customHeight="1" x14ac:dyDescent="0.25">
      <c r="A2" s="206" t="s">
        <v>34</v>
      </c>
      <c r="B2" s="207"/>
      <c r="C2" s="417" t="s">
        <v>307</v>
      </c>
      <c r="D2" s="418"/>
      <c r="E2" s="418"/>
      <c r="F2" s="418"/>
      <c r="G2" s="418"/>
      <c r="H2" s="418"/>
      <c r="I2" s="418"/>
      <c r="J2" s="418"/>
      <c r="K2" s="418"/>
      <c r="L2" s="418"/>
      <c r="M2" s="418"/>
      <c r="N2" s="418"/>
      <c r="O2" s="437"/>
    </row>
    <row r="3" spans="1:16" s="171" customFormat="1" ht="42.4" customHeight="1" x14ac:dyDescent="0.25">
      <c r="A3" s="179" t="s">
        <v>286</v>
      </c>
      <c r="B3" s="178" t="s">
        <v>40</v>
      </c>
      <c r="C3" s="179" t="s">
        <v>45</v>
      </c>
      <c r="D3" s="175" t="s">
        <v>292</v>
      </c>
      <c r="E3" s="208" t="s">
        <v>37</v>
      </c>
      <c r="F3" s="180" t="str">
        <f>'Datenbank (nur für Befugte)'!$B$4</f>
        <v>24 Stunden</v>
      </c>
      <c r="G3" s="180" t="str">
        <f>'Datenbank (nur für Befugte)'!$B$5</f>
        <v>3 Tage</v>
      </c>
      <c r="H3" s="180" t="str">
        <f>'Datenbank (nur für Befugte)'!$B$6</f>
        <v>7 Tage</v>
      </c>
      <c r="I3" s="180" t="str">
        <f>'Datenbank (nur für Befugte)'!$B$7</f>
        <v>14 Tage</v>
      </c>
      <c r="J3" s="180" t="str">
        <f>'Datenbank (nur für Befugte)'!$B$8</f>
        <v>30 Tage</v>
      </c>
      <c r="K3" s="180" t="str">
        <f>'Datenbank (nur für Befugte)'!$B$9</f>
        <v>-</v>
      </c>
      <c r="L3" s="180" t="str">
        <f>'Datenbank (nur für Befugte)'!$B$10</f>
        <v>-</v>
      </c>
      <c r="M3" s="180" t="str">
        <f>'Datenbank (nur für Befugte)'!$B$11</f>
        <v>-</v>
      </c>
      <c r="N3" s="180" t="str">
        <f>'Datenbank (nur für Befugte)'!$B$12</f>
        <v>-</v>
      </c>
      <c r="O3" s="181" t="str">
        <f>'Datenbank (nur für Befugte)'!$B$13</f>
        <v>-</v>
      </c>
    </row>
    <row r="4" spans="1:16" s="171" customFormat="1" ht="61.5" customHeight="1" x14ac:dyDescent="0.25">
      <c r="A4" s="191" t="s">
        <v>287</v>
      </c>
      <c r="B4" s="209" t="s">
        <v>95</v>
      </c>
      <c r="C4" s="210" t="s">
        <v>291</v>
      </c>
      <c r="D4" s="309" t="s">
        <v>293</v>
      </c>
      <c r="E4" s="195" t="s">
        <v>96</v>
      </c>
      <c r="F4" s="195" t="s">
        <v>218</v>
      </c>
      <c r="G4" s="195" t="s">
        <v>295</v>
      </c>
      <c r="H4" s="195" t="s">
        <v>296</v>
      </c>
      <c r="I4" s="195" t="s">
        <v>297</v>
      </c>
      <c r="J4" s="195" t="s">
        <v>219</v>
      </c>
      <c r="K4" s="195" t="s">
        <v>298</v>
      </c>
      <c r="L4" s="195" t="s">
        <v>299</v>
      </c>
      <c r="M4" s="195" t="s">
        <v>300</v>
      </c>
      <c r="N4" s="195" t="s">
        <v>301</v>
      </c>
      <c r="O4" s="211" t="s">
        <v>302</v>
      </c>
      <c r="P4" s="171" t="s">
        <v>131</v>
      </c>
    </row>
    <row r="5" spans="1:16" s="172" customFormat="1" x14ac:dyDescent="0.25">
      <c r="A5" s="218"/>
      <c r="B5" s="289"/>
      <c r="C5" s="331"/>
      <c r="D5" s="310"/>
      <c r="E5" s="212"/>
      <c r="F5" s="212"/>
      <c r="G5" s="212"/>
      <c r="H5" s="212"/>
      <c r="I5" s="212"/>
      <c r="J5" s="212"/>
      <c r="K5" s="212"/>
      <c r="L5" s="213"/>
      <c r="M5" s="213"/>
      <c r="N5" s="213"/>
      <c r="O5" s="214"/>
    </row>
    <row r="6" spans="1:16" s="172" customFormat="1" x14ac:dyDescent="0.25">
      <c r="A6" s="218"/>
      <c r="B6" s="291"/>
      <c r="C6" s="332"/>
      <c r="D6" s="311"/>
      <c r="E6" s="215"/>
      <c r="F6" s="215"/>
      <c r="G6" s="215"/>
      <c r="H6" s="215"/>
      <c r="I6" s="215"/>
      <c r="J6" s="215"/>
      <c r="K6" s="215"/>
      <c r="L6" s="216"/>
      <c r="M6" s="216"/>
      <c r="N6" s="216"/>
      <c r="O6" s="217"/>
    </row>
    <row r="7" spans="1:16" s="172" customFormat="1" x14ac:dyDescent="0.25">
      <c r="A7" s="218"/>
      <c r="B7" s="291"/>
      <c r="C7" s="332"/>
      <c r="D7" s="311"/>
      <c r="E7" s="215"/>
      <c r="F7" s="215"/>
      <c r="G7" s="215"/>
      <c r="H7" s="215"/>
      <c r="I7" s="215"/>
      <c r="J7" s="215"/>
      <c r="K7" s="215"/>
      <c r="L7" s="216"/>
      <c r="M7" s="216"/>
      <c r="N7" s="216"/>
      <c r="O7" s="217"/>
    </row>
    <row r="8" spans="1:16" s="172" customFormat="1" x14ac:dyDescent="0.25">
      <c r="A8" s="218"/>
      <c r="B8" s="291"/>
      <c r="C8" s="332"/>
      <c r="D8" s="311"/>
      <c r="E8" s="215"/>
      <c r="F8" s="215"/>
      <c r="G8" s="215"/>
      <c r="H8" s="215"/>
      <c r="I8" s="215"/>
      <c r="J8" s="215"/>
      <c r="K8" s="215"/>
      <c r="L8" s="216"/>
      <c r="M8" s="216"/>
      <c r="N8" s="216"/>
      <c r="O8" s="217"/>
    </row>
    <row r="9" spans="1:16" s="172" customFormat="1" x14ac:dyDescent="0.25">
      <c r="A9" s="218"/>
      <c r="B9" s="291"/>
      <c r="C9" s="332"/>
      <c r="D9" s="311"/>
      <c r="E9" s="215"/>
      <c r="F9" s="215"/>
      <c r="G9" s="215"/>
      <c r="H9" s="215"/>
      <c r="I9" s="215"/>
      <c r="J9" s="215"/>
      <c r="K9" s="215"/>
      <c r="L9" s="216"/>
      <c r="M9" s="216"/>
      <c r="N9" s="216"/>
      <c r="O9" s="217"/>
    </row>
    <row r="10" spans="1:16" s="172" customFormat="1" x14ac:dyDescent="0.25">
      <c r="A10" s="218"/>
      <c r="B10" s="291"/>
      <c r="C10" s="332"/>
      <c r="D10" s="311"/>
      <c r="E10" s="215"/>
      <c r="F10" s="215"/>
      <c r="G10" s="215"/>
      <c r="H10" s="215"/>
      <c r="I10" s="215"/>
      <c r="J10" s="215"/>
      <c r="K10" s="215"/>
      <c r="L10" s="216"/>
      <c r="M10" s="216"/>
      <c r="N10" s="216"/>
      <c r="O10" s="217"/>
    </row>
    <row r="11" spans="1:16" s="172" customFormat="1" x14ac:dyDescent="0.25">
      <c r="A11" s="218"/>
      <c r="B11" s="291"/>
      <c r="C11" s="332"/>
      <c r="D11" s="311"/>
      <c r="E11" s="215"/>
      <c r="F11" s="215"/>
      <c r="G11" s="215"/>
      <c r="H11" s="215"/>
      <c r="I11" s="215"/>
      <c r="J11" s="215"/>
      <c r="K11" s="215"/>
      <c r="L11" s="216"/>
      <c r="M11" s="216"/>
      <c r="N11" s="216"/>
      <c r="O11" s="217"/>
    </row>
    <row r="12" spans="1:16" s="172" customFormat="1" x14ac:dyDescent="0.25">
      <c r="A12" s="218"/>
      <c r="B12" s="291"/>
      <c r="C12" s="332"/>
      <c r="D12" s="311"/>
      <c r="E12" s="215"/>
      <c r="F12" s="215"/>
      <c r="G12" s="215"/>
      <c r="H12" s="215"/>
      <c r="I12" s="215"/>
      <c r="J12" s="215"/>
      <c r="K12" s="215"/>
      <c r="L12" s="216"/>
      <c r="M12" s="216"/>
      <c r="N12" s="216"/>
      <c r="O12" s="217"/>
    </row>
    <row r="13" spans="1:16" s="172" customFormat="1" x14ac:dyDescent="0.25">
      <c r="A13" s="218"/>
      <c r="B13" s="291"/>
      <c r="C13" s="332"/>
      <c r="D13" s="311"/>
      <c r="E13" s="215"/>
      <c r="F13" s="215"/>
      <c r="G13" s="215"/>
      <c r="H13" s="215"/>
      <c r="I13" s="215"/>
      <c r="J13" s="215"/>
      <c r="K13" s="215"/>
      <c r="L13" s="216"/>
      <c r="M13" s="216"/>
      <c r="N13" s="216"/>
      <c r="O13" s="217"/>
    </row>
    <row r="14" spans="1:16" s="172" customFormat="1" x14ac:dyDescent="0.25">
      <c r="A14" s="218"/>
      <c r="B14" s="291"/>
      <c r="C14" s="333"/>
      <c r="D14" s="312"/>
      <c r="E14" s="220"/>
      <c r="F14" s="220"/>
      <c r="G14" s="220"/>
      <c r="H14" s="220"/>
      <c r="I14" s="220"/>
      <c r="J14" s="220"/>
      <c r="K14" s="220"/>
      <c r="L14" s="221"/>
      <c r="M14" s="221"/>
      <c r="N14" s="221"/>
      <c r="O14" s="222"/>
    </row>
    <row r="15" spans="1:16" s="172" customFormat="1" x14ac:dyDescent="0.25">
      <c r="A15" s="218"/>
      <c r="B15" s="291"/>
      <c r="C15" s="333"/>
      <c r="D15" s="312"/>
      <c r="E15" s="220"/>
      <c r="F15" s="220"/>
      <c r="G15" s="220"/>
      <c r="H15" s="220"/>
      <c r="I15" s="220"/>
      <c r="J15" s="220"/>
      <c r="K15" s="220"/>
      <c r="L15" s="221"/>
      <c r="M15" s="221"/>
      <c r="N15" s="221"/>
      <c r="O15" s="222"/>
    </row>
    <row r="16" spans="1:16" s="172" customFormat="1" x14ac:dyDescent="0.25">
      <c r="A16" s="218"/>
      <c r="B16" s="291"/>
      <c r="C16" s="333"/>
      <c r="D16" s="312"/>
      <c r="E16" s="220"/>
      <c r="F16" s="220"/>
      <c r="G16" s="220"/>
      <c r="H16" s="220"/>
      <c r="I16" s="220"/>
      <c r="J16" s="220"/>
      <c r="K16" s="220"/>
      <c r="L16" s="221"/>
      <c r="M16" s="221"/>
      <c r="N16" s="221"/>
      <c r="O16" s="222"/>
    </row>
    <row r="17" spans="1:16" s="172" customFormat="1" x14ac:dyDescent="0.25">
      <c r="A17" s="218"/>
      <c r="B17" s="291"/>
      <c r="C17" s="219"/>
      <c r="D17" s="312"/>
      <c r="E17" s="220"/>
      <c r="F17" s="220"/>
      <c r="G17" s="220"/>
      <c r="H17" s="220"/>
      <c r="I17" s="220"/>
      <c r="J17" s="220"/>
      <c r="K17" s="220"/>
      <c r="L17" s="221"/>
      <c r="M17" s="221"/>
      <c r="N17" s="221"/>
      <c r="O17" s="222"/>
    </row>
    <row r="18" spans="1:16" s="172" customFormat="1" x14ac:dyDescent="0.25">
      <c r="A18" s="218"/>
      <c r="B18" s="291" t="e">
        <f>IF(OR(Personal_Abhängigkeiten!#REF!='Datenbank (nur für Befugte)'!$R$3,Personal_Abhängigkeiten!#REF!='Datenbank (nur für Befugte)'!$R$4),"ja","nein")</f>
        <v>#REF!</v>
      </c>
      <c r="C18" s="219"/>
      <c r="D18" s="312"/>
      <c r="E18" s="220"/>
      <c r="F18" s="220"/>
      <c r="G18" s="220"/>
      <c r="H18" s="220"/>
      <c r="I18" s="220"/>
      <c r="J18" s="220"/>
      <c r="K18" s="220"/>
      <c r="L18" s="221"/>
      <c r="M18" s="221"/>
      <c r="N18" s="221"/>
      <c r="O18" s="222"/>
    </row>
    <row r="19" spans="1:16" s="172" customFormat="1" x14ac:dyDescent="0.25">
      <c r="A19" s="218"/>
      <c r="B19" s="291" t="e">
        <f>IF(OR(Personal_Abhängigkeiten!#REF!='Datenbank (nur für Befugte)'!$R$3,Personal_Abhängigkeiten!#REF!='Datenbank (nur für Befugte)'!$R$4),"ja","nein")</f>
        <v>#REF!</v>
      </c>
      <c r="C19" s="219"/>
      <c r="D19" s="312"/>
      <c r="E19" s="220"/>
      <c r="F19" s="220"/>
      <c r="G19" s="220"/>
      <c r="H19" s="220"/>
      <c r="I19" s="220"/>
      <c r="J19" s="220"/>
      <c r="K19" s="220"/>
      <c r="L19" s="221"/>
      <c r="M19" s="221"/>
      <c r="N19" s="221"/>
      <c r="O19" s="222"/>
    </row>
    <row r="20" spans="1:16" s="172" customFormat="1" x14ac:dyDescent="0.25">
      <c r="A20" s="218"/>
      <c r="B20" s="291" t="e">
        <f>IF(OR(Personal_Abhängigkeiten!#REF!='Datenbank (nur für Befugte)'!$R$3,Personal_Abhängigkeiten!#REF!='Datenbank (nur für Befugte)'!$R$4),"ja","nein")</f>
        <v>#REF!</v>
      </c>
      <c r="C20" s="219"/>
      <c r="D20" s="312"/>
      <c r="E20" s="220"/>
      <c r="F20" s="220"/>
      <c r="G20" s="220"/>
      <c r="H20" s="220"/>
      <c r="I20" s="220"/>
      <c r="J20" s="220"/>
      <c r="K20" s="220"/>
      <c r="L20" s="221"/>
      <c r="M20" s="221"/>
      <c r="N20" s="221"/>
      <c r="O20" s="222"/>
    </row>
    <row r="21" spans="1:16" s="172" customFormat="1" x14ac:dyDescent="0.25">
      <c r="A21" s="218"/>
      <c r="B21" s="291" t="e">
        <f>IF(OR(Personal_Abhängigkeiten!#REF!='Datenbank (nur für Befugte)'!$R$3,Personal_Abhängigkeiten!#REF!='Datenbank (nur für Befugte)'!$R$4),"ja","nein")</f>
        <v>#REF!</v>
      </c>
      <c r="C21" s="219"/>
      <c r="D21" s="312"/>
      <c r="E21" s="220"/>
      <c r="F21" s="220"/>
      <c r="G21" s="220"/>
      <c r="H21" s="220"/>
      <c r="I21" s="220"/>
      <c r="J21" s="220"/>
      <c r="K21" s="220"/>
      <c r="L21" s="221"/>
      <c r="M21" s="221"/>
      <c r="N21" s="221"/>
      <c r="O21" s="222"/>
    </row>
    <row r="22" spans="1:16" s="172" customFormat="1" x14ac:dyDescent="0.25">
      <c r="A22" s="218"/>
      <c r="B22" s="291" t="e">
        <f>IF(OR(Personal_Abhängigkeiten!#REF!='Datenbank (nur für Befugte)'!$R$3,Personal_Abhängigkeiten!#REF!='Datenbank (nur für Befugte)'!$R$4),"ja","nein")</f>
        <v>#REF!</v>
      </c>
      <c r="C22" s="219"/>
      <c r="D22" s="312"/>
      <c r="E22" s="220"/>
      <c r="F22" s="220"/>
      <c r="G22" s="220"/>
      <c r="H22" s="220"/>
      <c r="I22" s="220"/>
      <c r="J22" s="220"/>
      <c r="K22" s="220"/>
      <c r="L22" s="221"/>
      <c r="M22" s="221"/>
      <c r="N22" s="221"/>
      <c r="O22" s="222"/>
    </row>
    <row r="23" spans="1:16" s="172" customFormat="1" x14ac:dyDescent="0.25">
      <c r="A23" s="218"/>
      <c r="B23" s="291" t="e">
        <f>IF(OR(Personal_Abhängigkeiten!#REF!='Datenbank (nur für Befugte)'!$R$3,Personal_Abhängigkeiten!#REF!='Datenbank (nur für Befugte)'!$R$4),"ja","nein")</f>
        <v>#REF!</v>
      </c>
      <c r="C23" s="219"/>
      <c r="D23" s="312"/>
      <c r="E23" s="220"/>
      <c r="F23" s="220"/>
      <c r="G23" s="220"/>
      <c r="H23" s="220"/>
      <c r="I23" s="220"/>
      <c r="J23" s="220"/>
      <c r="K23" s="220"/>
      <c r="L23" s="221"/>
      <c r="M23" s="221"/>
      <c r="N23" s="221"/>
      <c r="O23" s="222"/>
    </row>
    <row r="24" spans="1:16" s="172" customFormat="1" x14ac:dyDescent="0.25">
      <c r="A24" s="218"/>
      <c r="B24" s="291" t="e">
        <f>IF(OR(Personal_Abhängigkeiten!#REF!='Datenbank (nur für Befugte)'!$R$3,Personal_Abhängigkeiten!#REF!='Datenbank (nur für Befugte)'!$R$4),"ja","nein")</f>
        <v>#REF!</v>
      </c>
      <c r="C24" s="219"/>
      <c r="D24" s="312"/>
      <c r="E24" s="220"/>
      <c r="F24" s="220"/>
      <c r="G24" s="220"/>
      <c r="H24" s="220"/>
      <c r="I24" s="220"/>
      <c r="J24" s="220"/>
      <c r="K24" s="220"/>
      <c r="L24" s="221"/>
      <c r="M24" s="221"/>
      <c r="N24" s="221"/>
      <c r="O24" s="222"/>
    </row>
    <row r="25" spans="1:16" s="172" customFormat="1" x14ac:dyDescent="0.25">
      <c r="A25" s="218"/>
      <c r="B25" s="291" t="e">
        <f>IF(OR(Personal_Abhängigkeiten!#REF!='Datenbank (nur für Befugte)'!$R$3,Personal_Abhängigkeiten!#REF!='Datenbank (nur für Befugte)'!$R$4),"ja","nein")</f>
        <v>#REF!</v>
      </c>
      <c r="C25" s="219"/>
      <c r="D25" s="312"/>
      <c r="E25" s="220"/>
      <c r="F25" s="220"/>
      <c r="G25" s="220"/>
      <c r="H25" s="220"/>
      <c r="I25" s="220"/>
      <c r="J25" s="220"/>
      <c r="K25" s="220"/>
      <c r="L25" s="221"/>
      <c r="M25" s="221"/>
      <c r="N25" s="221"/>
      <c r="O25" s="222"/>
    </row>
    <row r="26" spans="1:16" s="172" customFormat="1" x14ac:dyDescent="0.25">
      <c r="A26" s="218"/>
      <c r="B26" s="292" t="e">
        <f>IF(OR(Personal_Abhängigkeiten!#REF!='Datenbank (nur für Befugte)'!$R$3,Personal_Abhängigkeiten!#REF!='Datenbank (nur für Befugte)'!$R$4),"ja","nein")</f>
        <v>#REF!</v>
      </c>
      <c r="C26" s="219"/>
      <c r="D26" s="312"/>
      <c r="E26" s="220"/>
      <c r="F26" s="220"/>
      <c r="G26" s="220"/>
      <c r="H26" s="220"/>
      <c r="I26" s="220"/>
      <c r="J26" s="220"/>
      <c r="K26" s="220"/>
      <c r="L26" s="221"/>
      <c r="M26" s="221"/>
      <c r="N26" s="221"/>
      <c r="O26" s="222"/>
    </row>
    <row r="27" spans="1:16" s="172" customFormat="1" x14ac:dyDescent="0.25">
      <c r="A27" s="223"/>
      <c r="B27" s="292" t="e">
        <f>IF(OR(Personal_Abhängigkeiten!#REF!='Datenbank (nur für Befugte)'!$R$3,Personal_Abhängigkeiten!#REF!='Datenbank (nur für Befugte)'!$R$4),"ja","nein")</f>
        <v>#REF!</v>
      </c>
      <c r="C27" s="219"/>
      <c r="D27" s="312"/>
      <c r="E27" s="220"/>
      <c r="F27" s="220"/>
      <c r="G27" s="220"/>
      <c r="H27" s="220"/>
      <c r="I27" s="220"/>
      <c r="J27" s="220"/>
      <c r="K27" s="220"/>
      <c r="L27" s="221"/>
      <c r="M27" s="221"/>
      <c r="N27" s="221"/>
      <c r="O27" s="222"/>
    </row>
    <row r="28" spans="1:16" s="172" customFormat="1" x14ac:dyDescent="0.25">
      <c r="A28" s="223"/>
      <c r="B28" s="292" t="e">
        <f>IF(OR(Personal_Abhängigkeiten!#REF!='Datenbank (nur für Befugte)'!$R$3,Personal_Abhängigkeiten!#REF!='Datenbank (nur für Befugte)'!$R$4),"ja","nein")</f>
        <v>#REF!</v>
      </c>
      <c r="C28" s="219"/>
      <c r="D28" s="312"/>
      <c r="E28" s="220"/>
      <c r="F28" s="220"/>
      <c r="G28" s="220"/>
      <c r="H28" s="220"/>
      <c r="I28" s="220"/>
      <c r="J28" s="220"/>
      <c r="K28" s="220"/>
      <c r="L28" s="221"/>
      <c r="M28" s="221"/>
      <c r="N28" s="221"/>
      <c r="O28" s="222"/>
    </row>
    <row r="29" spans="1:16" s="172" customFormat="1" x14ac:dyDescent="0.25">
      <c r="A29" s="223"/>
      <c r="B29" s="292" t="e">
        <f>IF(OR(Personal_Abhängigkeiten!#REF!='Datenbank (nur für Befugte)'!$R$3,Personal_Abhängigkeiten!#REF!='Datenbank (nur für Befugte)'!$R$4),"ja","nein")</f>
        <v>#REF!</v>
      </c>
      <c r="C29" s="219"/>
      <c r="D29" s="312"/>
      <c r="E29" s="220"/>
      <c r="F29" s="220"/>
      <c r="G29" s="220"/>
      <c r="H29" s="220"/>
      <c r="I29" s="220"/>
      <c r="J29" s="220"/>
      <c r="K29" s="220"/>
      <c r="L29" s="221"/>
      <c r="M29" s="221"/>
      <c r="N29" s="221"/>
      <c r="O29" s="222"/>
    </row>
    <row r="30" spans="1:16" s="172" customFormat="1" ht="15.75" thickBot="1" x14ac:dyDescent="0.3">
      <c r="A30" s="224"/>
      <c r="B30" s="293" t="e">
        <f>IF(OR(Personal_Abhängigkeiten!#REF!='Datenbank (nur für Befugte)'!$R$3,Personal_Abhängigkeiten!#REF!='Datenbank (nur für Befugte)'!$R$4),"ja","nein")</f>
        <v>#REF!</v>
      </c>
      <c r="C30" s="225"/>
      <c r="D30" s="313"/>
      <c r="E30" s="226"/>
      <c r="F30" s="226"/>
      <c r="G30" s="226"/>
      <c r="H30" s="226"/>
      <c r="I30" s="226"/>
      <c r="J30" s="226"/>
      <c r="K30" s="226"/>
      <c r="L30" s="227"/>
      <c r="M30" s="227"/>
      <c r="N30" s="227"/>
      <c r="O30" s="228"/>
      <c r="P30" s="38"/>
    </row>
    <row r="31" spans="1:16" x14ac:dyDescent="0.25"/>
    <row r="32" spans="1:16" x14ac:dyDescent="0.25">
      <c r="A32" s="40" t="s">
        <v>121</v>
      </c>
    </row>
    <row r="33" x14ac:dyDescent="0.25"/>
    <row r="34" hidden="1" x14ac:dyDescent="0.25"/>
    <row r="35" hidden="1" x14ac:dyDescent="0.25"/>
    <row r="36" hidden="1" x14ac:dyDescent="0.25"/>
    <row r="37" hidden="1" x14ac:dyDescent="0.25"/>
    <row r="38" hidden="1" x14ac:dyDescent="0.25"/>
  </sheetData>
  <mergeCells count="1">
    <mergeCell ref="C2:O2"/>
  </mergeCells>
  <conditionalFormatting sqref="C5:O30">
    <cfRule type="expression" dxfId="113" priority="1">
      <formula>$B5="nein"</formula>
    </cfRule>
  </conditionalFormatting>
  <pageMargins left="0.7" right="0.7" top="0.78740157499999996" bottom="0.78740157499999996" header="0.3" footer="0.3"/>
  <pageSetup paperSize="9" orientation="portrait" horizontalDpi="90" verticalDpi="9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'Bewertung Geschäftsprozesse'!$C$5:$C$34</xm:f>
          </x14:formula1>
          <xm:sqref>A5:A30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46"/>
  <sheetViews>
    <sheetView showGridLines="0" zoomScaleNormal="100" workbookViewId="0">
      <pane xSplit="1" topLeftCell="C1" activePane="topRight" state="frozen"/>
      <selection activeCell="E18" sqref="E18"/>
      <selection pane="topRight" activeCell="C13" sqref="C13"/>
    </sheetView>
  </sheetViews>
  <sheetFormatPr baseColWidth="10" defaultColWidth="10.7109375" defaultRowHeight="15" zeroHeight="1" outlineLevelCol="1" x14ac:dyDescent="0.25"/>
  <cols>
    <col min="1" max="1" width="19.5703125" style="38" customWidth="1"/>
    <col min="2" max="2" width="24.28515625" style="38" hidden="1" customWidth="1"/>
    <col min="3" max="3" width="20.7109375" style="38" customWidth="1"/>
    <col min="4" max="9" width="7.28515625" style="38" customWidth="1"/>
    <col min="10" max="13" width="7.28515625" style="38" customWidth="1" outlineLevel="1"/>
    <col min="14" max="18" width="7.28515625" style="38" customWidth="1"/>
    <col min="19" max="19" width="11.28515625" style="38" customWidth="1"/>
    <col min="20" max="23" width="11.28515625" style="38" customWidth="1" outlineLevel="1"/>
    <col min="24" max="78" width="11.28515625" style="38" customWidth="1"/>
    <col min="79" max="80" width="10.7109375" style="38" customWidth="1"/>
    <col min="81" max="153" width="11.28515625" style="38" customWidth="1"/>
    <col min="154" max="156" width="10.7109375" style="38" customWidth="1"/>
    <col min="157" max="157" width="11.28515625" style="38" customWidth="1"/>
    <col min="158" max="181" width="10.7109375" style="38" customWidth="1"/>
    <col min="182" max="16384" width="10.7109375" style="38"/>
  </cols>
  <sheetData>
    <row r="1" spans="1:23" ht="22.5" customHeight="1" thickBot="1" x14ac:dyDescent="0.3">
      <c r="A1" s="36" t="s">
        <v>230</v>
      </c>
      <c r="D1" s="40"/>
    </row>
    <row r="2" spans="1:23" ht="14.25" customHeight="1" x14ac:dyDescent="0.25">
      <c r="A2" s="206" t="s">
        <v>34</v>
      </c>
      <c r="B2" s="207"/>
      <c r="C2" s="233" t="s">
        <v>215</v>
      </c>
      <c r="D2" s="438" t="s">
        <v>304</v>
      </c>
      <c r="E2" s="439"/>
      <c r="F2" s="439"/>
      <c r="G2" s="439"/>
      <c r="H2" s="439"/>
      <c r="I2" s="418"/>
      <c r="J2" s="418"/>
      <c r="K2" s="418"/>
      <c r="L2" s="418"/>
      <c r="M2" s="437"/>
      <c r="N2" s="438" t="s">
        <v>303</v>
      </c>
      <c r="O2" s="439"/>
      <c r="P2" s="439"/>
      <c r="Q2" s="439"/>
      <c r="R2" s="439"/>
      <c r="S2" s="418"/>
      <c r="T2" s="418"/>
      <c r="U2" s="418"/>
      <c r="V2" s="418"/>
      <c r="W2" s="437"/>
    </row>
    <row r="3" spans="1:23" s="171" customFormat="1" ht="67.349999999999994" customHeight="1" x14ac:dyDescent="0.25">
      <c r="A3" s="179" t="s">
        <v>286</v>
      </c>
      <c r="B3" s="178" t="s">
        <v>40</v>
      </c>
      <c r="C3" s="234" t="s">
        <v>214</v>
      </c>
      <c r="D3" s="46" t="str">
        <f>'Datenbank (nur für Befugte)'!$B$4</f>
        <v>24 Stunden</v>
      </c>
      <c r="E3" s="47" t="str">
        <f>'Datenbank (nur für Befugte)'!$B$5</f>
        <v>3 Tage</v>
      </c>
      <c r="F3" s="47" t="str">
        <f>'Datenbank (nur für Befugte)'!$B$6</f>
        <v>7 Tage</v>
      </c>
      <c r="G3" s="47" t="str">
        <f>'Datenbank (nur für Befugte)'!$B$7</f>
        <v>14 Tage</v>
      </c>
      <c r="H3" s="47" t="str">
        <f>'Datenbank (nur für Befugte)'!$B$8</f>
        <v>30 Tage</v>
      </c>
      <c r="I3" s="47" t="str">
        <f>'Datenbank (nur für Befugte)'!$B$9</f>
        <v>-</v>
      </c>
      <c r="J3" s="47" t="str">
        <f>'Datenbank (nur für Befugte)'!$B$10</f>
        <v>-</v>
      </c>
      <c r="K3" s="47" t="str">
        <f>'Datenbank (nur für Befugte)'!$B$11</f>
        <v>-</v>
      </c>
      <c r="L3" s="47" t="str">
        <f>'Datenbank (nur für Befugte)'!$B$12</f>
        <v>-</v>
      </c>
      <c r="M3" s="235" t="str">
        <f>'Datenbank (nur für Befugte)'!$B$13</f>
        <v>-</v>
      </c>
      <c r="N3" s="46" t="str">
        <f>'Datenbank (nur für Befugte)'!$B$4</f>
        <v>24 Stunden</v>
      </c>
      <c r="O3" s="47" t="str">
        <f>'Datenbank (nur für Befugte)'!$B$5</f>
        <v>3 Tage</v>
      </c>
      <c r="P3" s="47" t="str">
        <f>'Datenbank (nur für Befugte)'!$B$6</f>
        <v>7 Tage</v>
      </c>
      <c r="Q3" s="47" t="str">
        <f>'Datenbank (nur für Befugte)'!$B$7</f>
        <v>14 Tage</v>
      </c>
      <c r="R3" s="47" t="str">
        <f>'Datenbank (nur für Befugte)'!$B$8</f>
        <v>30 Tage</v>
      </c>
      <c r="S3" s="47" t="str">
        <f>'Datenbank (nur für Befugte)'!$B$9</f>
        <v>-</v>
      </c>
      <c r="T3" s="47" t="str">
        <f>'Datenbank (nur für Befugte)'!$B$10</f>
        <v>-</v>
      </c>
      <c r="U3" s="47" t="str">
        <f>'Datenbank (nur für Befugte)'!$B$11</f>
        <v>-</v>
      </c>
      <c r="V3" s="47" t="str">
        <f>'Datenbank (nur für Befugte)'!$B$12</f>
        <v>-</v>
      </c>
      <c r="W3" s="235" t="str">
        <f>'Datenbank (nur für Befugte)'!$B$13</f>
        <v>-</v>
      </c>
    </row>
    <row r="4" spans="1:23" s="171" customFormat="1" ht="66" customHeight="1" x14ac:dyDescent="0.25">
      <c r="A4" s="236" t="s">
        <v>129</v>
      </c>
      <c r="B4" s="237" t="s">
        <v>95</v>
      </c>
      <c r="C4" s="238" t="s">
        <v>288</v>
      </c>
      <c r="D4" s="239" t="s">
        <v>212</v>
      </c>
      <c r="E4" s="240" t="s">
        <v>220</v>
      </c>
      <c r="F4" s="240" t="s">
        <v>221</v>
      </c>
      <c r="G4" s="240" t="s">
        <v>222</v>
      </c>
      <c r="H4" s="240" t="s">
        <v>223</v>
      </c>
      <c r="I4" s="240" t="s">
        <v>224</v>
      </c>
      <c r="J4" s="240" t="s">
        <v>225</v>
      </c>
      <c r="K4" s="240" t="s">
        <v>226</v>
      </c>
      <c r="L4" s="240" t="s">
        <v>227</v>
      </c>
      <c r="M4" s="241" t="s">
        <v>228</v>
      </c>
      <c r="N4" s="210" t="s">
        <v>213</v>
      </c>
      <c r="O4" s="195" t="s">
        <v>252</v>
      </c>
      <c r="P4" s="195" t="s">
        <v>253</v>
      </c>
      <c r="Q4" s="195" t="s">
        <v>254</v>
      </c>
      <c r="R4" s="195" t="s">
        <v>255</v>
      </c>
      <c r="S4" s="195" t="s">
        <v>256</v>
      </c>
      <c r="T4" s="195" t="s">
        <v>257</v>
      </c>
      <c r="U4" s="195" t="s">
        <v>258</v>
      </c>
      <c r="V4" s="195" t="s">
        <v>259</v>
      </c>
      <c r="W4" s="211" t="s">
        <v>260</v>
      </c>
    </row>
    <row r="5" spans="1:23" s="172" customFormat="1" x14ac:dyDescent="0.25">
      <c r="A5" s="242" t="s">
        <v>324</v>
      </c>
      <c r="B5" s="289"/>
      <c r="C5" s="294">
        <v>40</v>
      </c>
      <c r="D5" s="290">
        <v>3</v>
      </c>
      <c r="E5" s="212">
        <v>6</v>
      </c>
      <c r="F5" s="212">
        <v>11</v>
      </c>
      <c r="G5" s="212">
        <v>11</v>
      </c>
      <c r="H5" s="212">
        <v>20</v>
      </c>
      <c r="I5" s="212"/>
      <c r="J5" s="212"/>
      <c r="K5" s="212"/>
      <c r="L5" s="212"/>
      <c r="M5" s="295"/>
      <c r="N5" s="290"/>
      <c r="O5" s="212"/>
      <c r="P5" s="212"/>
      <c r="Q5" s="212"/>
      <c r="R5" s="212"/>
      <c r="S5" s="212"/>
      <c r="T5" s="212"/>
      <c r="U5" s="212"/>
      <c r="V5" s="212"/>
      <c r="W5" s="295"/>
    </row>
    <row r="6" spans="1:23" s="172" customFormat="1" x14ac:dyDescent="0.25">
      <c r="A6" s="242" t="s">
        <v>338</v>
      </c>
      <c r="B6" s="291"/>
      <c r="C6" s="243">
        <v>30</v>
      </c>
      <c r="D6" s="290">
        <v>3</v>
      </c>
      <c r="E6" s="212">
        <v>5</v>
      </c>
      <c r="F6" s="212">
        <v>5</v>
      </c>
      <c r="G6" s="212">
        <v>10</v>
      </c>
      <c r="H6" s="212">
        <v>10</v>
      </c>
      <c r="I6" s="212"/>
      <c r="J6" s="212"/>
      <c r="K6" s="212"/>
      <c r="L6" s="212"/>
      <c r="M6" s="295"/>
      <c r="N6" s="290">
        <v>1</v>
      </c>
      <c r="O6" s="212">
        <v>4</v>
      </c>
      <c r="P6" s="212">
        <v>7</v>
      </c>
      <c r="Q6" s="212">
        <v>7</v>
      </c>
      <c r="R6" s="212">
        <v>7</v>
      </c>
      <c r="S6" s="212"/>
      <c r="T6" s="212"/>
      <c r="U6" s="212"/>
      <c r="V6" s="212"/>
      <c r="W6" s="295"/>
    </row>
    <row r="7" spans="1:23" s="172" customFormat="1" x14ac:dyDescent="0.25">
      <c r="A7" s="242" t="s">
        <v>352</v>
      </c>
      <c r="B7" s="291"/>
      <c r="C7" s="243">
        <v>30</v>
      </c>
      <c r="D7" s="290">
        <v>3</v>
      </c>
      <c r="E7" s="212">
        <v>2</v>
      </c>
      <c r="F7" s="212">
        <v>6</v>
      </c>
      <c r="G7" s="212">
        <v>6</v>
      </c>
      <c r="H7" s="212">
        <v>6</v>
      </c>
      <c r="I7" s="212"/>
      <c r="J7" s="212"/>
      <c r="K7" s="212"/>
      <c r="L7" s="212"/>
      <c r="M7" s="295"/>
      <c r="N7" s="290">
        <v>1</v>
      </c>
      <c r="O7" s="212">
        <v>1</v>
      </c>
      <c r="P7" s="212">
        <v>2</v>
      </c>
      <c r="Q7" s="212">
        <v>2</v>
      </c>
      <c r="R7" s="212">
        <v>3</v>
      </c>
      <c r="S7" s="212"/>
      <c r="T7" s="212"/>
      <c r="U7" s="212"/>
      <c r="V7" s="212"/>
      <c r="W7" s="295"/>
    </row>
    <row r="8" spans="1:23" s="172" customFormat="1" x14ac:dyDescent="0.25">
      <c r="A8" s="242"/>
      <c r="B8" s="291" t="e">
        <f>IF(OR(Arbeitsplatz_Abhängigkeiten!#REF!='Datenbank (nur für Befugte)'!$R$3,Arbeitsplatz_Abhängigkeiten!#REF!='Datenbank (nur für Befugte)'!$R$4),"ja","nein")</f>
        <v>#REF!</v>
      </c>
      <c r="C8" s="243"/>
      <c r="D8" s="290"/>
      <c r="E8" s="212"/>
      <c r="F8" s="212"/>
      <c r="G8" s="212"/>
      <c r="H8" s="212"/>
      <c r="I8" s="212"/>
      <c r="J8" s="212"/>
      <c r="K8" s="212"/>
      <c r="L8" s="212"/>
      <c r="M8" s="295"/>
      <c r="N8" s="290"/>
      <c r="O8" s="212"/>
      <c r="P8" s="212"/>
      <c r="Q8" s="212"/>
      <c r="R8" s="212"/>
      <c r="S8" s="212"/>
      <c r="T8" s="212"/>
      <c r="U8" s="212"/>
      <c r="V8" s="212"/>
      <c r="W8" s="295"/>
    </row>
    <row r="9" spans="1:23" s="172" customFormat="1" x14ac:dyDescent="0.25">
      <c r="A9" s="242"/>
      <c r="B9" s="291" t="e">
        <f>IF(OR(Arbeitsplatz_Abhängigkeiten!#REF!='Datenbank (nur für Befugte)'!$R$3,Arbeitsplatz_Abhängigkeiten!#REF!='Datenbank (nur für Befugte)'!$R$4),"ja","nein")</f>
        <v>#REF!</v>
      </c>
      <c r="C9" s="243"/>
      <c r="D9" s="290"/>
      <c r="E9" s="212"/>
      <c r="F9" s="212"/>
      <c r="G9" s="212"/>
      <c r="H9" s="212"/>
      <c r="I9" s="212"/>
      <c r="J9" s="212"/>
      <c r="K9" s="212"/>
      <c r="L9" s="212"/>
      <c r="M9" s="295"/>
      <c r="N9" s="290"/>
      <c r="O9" s="212"/>
      <c r="P9" s="212"/>
      <c r="Q9" s="212"/>
      <c r="R9" s="212"/>
      <c r="S9" s="212"/>
      <c r="T9" s="212"/>
      <c r="U9" s="212"/>
      <c r="V9" s="212"/>
      <c r="W9" s="295"/>
    </row>
    <row r="10" spans="1:23" s="172" customFormat="1" x14ac:dyDescent="0.25">
      <c r="A10" s="242"/>
      <c r="B10" s="291" t="e">
        <f>IF(OR(Arbeitsplatz_Abhängigkeiten!#REF!='Datenbank (nur für Befugte)'!$R$3,Arbeitsplatz_Abhängigkeiten!#REF!='Datenbank (nur für Befugte)'!$R$4),"ja","nein")</f>
        <v>#REF!</v>
      </c>
      <c r="C10" s="243"/>
      <c r="D10" s="290"/>
      <c r="E10" s="212"/>
      <c r="F10" s="212"/>
      <c r="G10" s="212"/>
      <c r="H10" s="212"/>
      <c r="I10" s="212"/>
      <c r="J10" s="212"/>
      <c r="K10" s="212"/>
      <c r="L10" s="212"/>
      <c r="M10" s="295"/>
      <c r="N10" s="290"/>
      <c r="O10" s="212"/>
      <c r="P10" s="212"/>
      <c r="Q10" s="212"/>
      <c r="R10" s="212"/>
      <c r="S10" s="212"/>
      <c r="T10" s="212"/>
      <c r="U10" s="212"/>
      <c r="V10" s="212"/>
      <c r="W10" s="295"/>
    </row>
    <row r="11" spans="1:23" s="172" customFormat="1" x14ac:dyDescent="0.25">
      <c r="A11" s="242"/>
      <c r="B11" s="291" t="e">
        <f>IF(OR(Arbeitsplatz_Abhängigkeiten!#REF!='Datenbank (nur für Befugte)'!$R$3,Arbeitsplatz_Abhängigkeiten!#REF!='Datenbank (nur für Befugte)'!$R$4),"ja","nein")</f>
        <v>#REF!</v>
      </c>
      <c r="C11" s="243"/>
      <c r="D11" s="290"/>
      <c r="E11" s="212"/>
      <c r="F11" s="212"/>
      <c r="G11" s="212"/>
      <c r="H11" s="212"/>
      <c r="I11" s="212"/>
      <c r="J11" s="212"/>
      <c r="K11" s="212"/>
      <c r="L11" s="212"/>
      <c r="M11" s="295"/>
      <c r="N11" s="290"/>
      <c r="O11" s="212"/>
      <c r="P11" s="212"/>
      <c r="Q11" s="212"/>
      <c r="R11" s="212"/>
      <c r="S11" s="212"/>
      <c r="T11" s="212"/>
      <c r="U11" s="212"/>
      <c r="V11" s="212"/>
      <c r="W11" s="295"/>
    </row>
    <row r="12" spans="1:23" s="172" customFormat="1" x14ac:dyDescent="0.25">
      <c r="A12" s="242"/>
      <c r="B12" s="291" t="e">
        <f>IF(OR(Arbeitsplatz_Abhängigkeiten!#REF!='Datenbank (nur für Befugte)'!$R$3,Arbeitsplatz_Abhängigkeiten!#REF!='Datenbank (nur für Befugte)'!$R$4),"ja","nein")</f>
        <v>#REF!</v>
      </c>
      <c r="C12" s="243"/>
      <c r="D12" s="290"/>
      <c r="E12" s="212"/>
      <c r="F12" s="212"/>
      <c r="G12" s="212"/>
      <c r="H12" s="212"/>
      <c r="I12" s="212"/>
      <c r="J12" s="212"/>
      <c r="K12" s="212"/>
      <c r="L12" s="212"/>
      <c r="M12" s="295"/>
      <c r="N12" s="290"/>
      <c r="O12" s="212"/>
      <c r="P12" s="212"/>
      <c r="Q12" s="212"/>
      <c r="R12" s="212"/>
      <c r="S12" s="212"/>
      <c r="T12" s="212"/>
      <c r="U12" s="212"/>
      <c r="V12" s="212"/>
      <c r="W12" s="295"/>
    </row>
    <row r="13" spans="1:23" s="172" customFormat="1" x14ac:dyDescent="0.25">
      <c r="A13" s="242"/>
      <c r="B13" s="291" t="e">
        <f>IF(OR(Arbeitsplatz_Abhängigkeiten!#REF!='Datenbank (nur für Befugte)'!$R$3,Arbeitsplatz_Abhängigkeiten!#REF!='Datenbank (nur für Befugte)'!$R$4),"ja","nein")</f>
        <v>#REF!</v>
      </c>
      <c r="C13" s="243"/>
      <c r="D13" s="290"/>
      <c r="E13" s="212"/>
      <c r="F13" s="212"/>
      <c r="G13" s="212"/>
      <c r="H13" s="212"/>
      <c r="I13" s="212"/>
      <c r="J13" s="212"/>
      <c r="K13" s="212"/>
      <c r="L13" s="212"/>
      <c r="M13" s="295"/>
      <c r="N13" s="290"/>
      <c r="O13" s="212"/>
      <c r="P13" s="212"/>
      <c r="Q13" s="212"/>
      <c r="R13" s="212"/>
      <c r="S13" s="212"/>
      <c r="T13" s="212"/>
      <c r="U13" s="212"/>
      <c r="V13" s="212"/>
      <c r="W13" s="295"/>
    </row>
    <row r="14" spans="1:23" s="172" customFormat="1" x14ac:dyDescent="0.25">
      <c r="A14" s="242"/>
      <c r="B14" s="291" t="e">
        <f>IF(OR(Arbeitsplatz_Abhängigkeiten!#REF!='Datenbank (nur für Befugte)'!$R$3,Arbeitsplatz_Abhängigkeiten!#REF!='Datenbank (nur für Befugte)'!$R$4),"ja","nein")</f>
        <v>#REF!</v>
      </c>
      <c r="C14" s="244"/>
      <c r="D14" s="290"/>
      <c r="E14" s="212"/>
      <c r="F14" s="212"/>
      <c r="G14" s="212"/>
      <c r="H14" s="212"/>
      <c r="I14" s="212"/>
      <c r="J14" s="212"/>
      <c r="K14" s="212"/>
      <c r="L14" s="212"/>
      <c r="M14" s="295"/>
      <c r="N14" s="290"/>
      <c r="O14" s="212"/>
      <c r="P14" s="212"/>
      <c r="Q14" s="212"/>
      <c r="R14" s="212"/>
      <c r="S14" s="212"/>
      <c r="T14" s="212"/>
      <c r="U14" s="212"/>
      <c r="V14" s="212"/>
      <c r="W14" s="295"/>
    </row>
    <row r="15" spans="1:23" s="172" customFormat="1" x14ac:dyDescent="0.25">
      <c r="A15" s="242"/>
      <c r="B15" s="291" t="e">
        <f>IF(OR(Arbeitsplatz_Abhängigkeiten!#REF!='Datenbank (nur für Befugte)'!$R$3,Arbeitsplatz_Abhängigkeiten!#REF!='Datenbank (nur für Befugte)'!$R$4),"ja","nein")</f>
        <v>#REF!</v>
      </c>
      <c r="C15" s="244"/>
      <c r="D15" s="290"/>
      <c r="E15" s="212"/>
      <c r="F15" s="212"/>
      <c r="G15" s="212"/>
      <c r="H15" s="212"/>
      <c r="I15" s="212"/>
      <c r="J15" s="212"/>
      <c r="K15" s="212"/>
      <c r="L15" s="212"/>
      <c r="M15" s="295"/>
      <c r="N15" s="290"/>
      <c r="O15" s="212"/>
      <c r="P15" s="212"/>
      <c r="Q15" s="212"/>
      <c r="R15" s="212"/>
      <c r="S15" s="212"/>
      <c r="T15" s="212"/>
      <c r="U15" s="212"/>
      <c r="V15" s="212"/>
      <c r="W15" s="295"/>
    </row>
    <row r="16" spans="1:23" s="172" customFormat="1" x14ac:dyDescent="0.25">
      <c r="A16" s="242"/>
      <c r="B16" s="291" t="e">
        <f>IF(OR(Arbeitsplatz_Abhängigkeiten!#REF!='Datenbank (nur für Befugte)'!$R$3,Arbeitsplatz_Abhängigkeiten!#REF!='Datenbank (nur für Befugte)'!$R$4),"ja","nein")</f>
        <v>#REF!</v>
      </c>
      <c r="C16" s="244"/>
      <c r="D16" s="290"/>
      <c r="E16" s="212"/>
      <c r="F16" s="212"/>
      <c r="G16" s="212"/>
      <c r="H16" s="212"/>
      <c r="I16" s="212"/>
      <c r="J16" s="212"/>
      <c r="K16" s="212"/>
      <c r="L16" s="212"/>
      <c r="M16" s="295"/>
      <c r="N16" s="290"/>
      <c r="O16" s="212"/>
      <c r="P16" s="212"/>
      <c r="Q16" s="212"/>
      <c r="R16" s="212"/>
      <c r="S16" s="212"/>
      <c r="T16" s="212"/>
      <c r="U16" s="212"/>
      <c r="V16" s="212"/>
      <c r="W16" s="295"/>
    </row>
    <row r="17" spans="1:23" s="172" customFormat="1" x14ac:dyDescent="0.25">
      <c r="A17" s="242"/>
      <c r="B17" s="291" t="e">
        <f>IF(OR(Arbeitsplatz_Abhängigkeiten!#REF!='Datenbank (nur für Befugte)'!$R$3,Arbeitsplatz_Abhängigkeiten!#REF!='Datenbank (nur für Befugte)'!$R$4),"ja","nein")</f>
        <v>#REF!</v>
      </c>
      <c r="C17" s="244"/>
      <c r="D17" s="290"/>
      <c r="E17" s="212"/>
      <c r="F17" s="212"/>
      <c r="G17" s="212"/>
      <c r="H17" s="212"/>
      <c r="I17" s="212"/>
      <c r="J17" s="212"/>
      <c r="K17" s="212"/>
      <c r="L17" s="212"/>
      <c r="M17" s="295"/>
      <c r="N17" s="290"/>
      <c r="O17" s="212"/>
      <c r="P17" s="212"/>
      <c r="Q17" s="212"/>
      <c r="R17" s="212"/>
      <c r="S17" s="212"/>
      <c r="T17" s="212"/>
      <c r="U17" s="212"/>
      <c r="V17" s="212"/>
      <c r="W17" s="295"/>
    </row>
    <row r="18" spans="1:23" s="172" customFormat="1" x14ac:dyDescent="0.25">
      <c r="A18" s="242"/>
      <c r="B18" s="291" t="e">
        <f>IF(OR(Arbeitsplatz_Abhängigkeiten!#REF!='Datenbank (nur für Befugte)'!$R$3,Arbeitsplatz_Abhängigkeiten!#REF!='Datenbank (nur für Befugte)'!$R$4),"ja","nein")</f>
        <v>#REF!</v>
      </c>
      <c r="C18" s="244"/>
      <c r="D18" s="290"/>
      <c r="E18" s="212"/>
      <c r="F18" s="212"/>
      <c r="G18" s="212"/>
      <c r="H18" s="212"/>
      <c r="I18" s="212"/>
      <c r="J18" s="212"/>
      <c r="K18" s="212"/>
      <c r="L18" s="212"/>
      <c r="M18" s="295"/>
      <c r="N18" s="290"/>
      <c r="O18" s="212"/>
      <c r="P18" s="212"/>
      <c r="Q18" s="212"/>
      <c r="R18" s="212"/>
      <c r="S18" s="212"/>
      <c r="T18" s="212"/>
      <c r="U18" s="212"/>
      <c r="V18" s="212"/>
      <c r="W18" s="295"/>
    </row>
    <row r="19" spans="1:23" s="172" customFormat="1" x14ac:dyDescent="0.25">
      <c r="A19" s="242"/>
      <c r="B19" s="291" t="e">
        <f>IF(OR(Arbeitsplatz_Abhängigkeiten!#REF!='Datenbank (nur für Befugte)'!$R$3,Arbeitsplatz_Abhängigkeiten!#REF!='Datenbank (nur für Befugte)'!$R$4),"ja","nein")</f>
        <v>#REF!</v>
      </c>
      <c r="C19" s="244"/>
      <c r="D19" s="290"/>
      <c r="E19" s="212"/>
      <c r="F19" s="212"/>
      <c r="G19" s="212"/>
      <c r="H19" s="212"/>
      <c r="I19" s="212"/>
      <c r="J19" s="212"/>
      <c r="K19" s="212"/>
      <c r="L19" s="212"/>
      <c r="M19" s="295"/>
      <c r="N19" s="290"/>
      <c r="O19" s="212"/>
      <c r="P19" s="212"/>
      <c r="Q19" s="212"/>
      <c r="R19" s="212"/>
      <c r="S19" s="212"/>
      <c r="T19" s="212"/>
      <c r="U19" s="212"/>
      <c r="V19" s="212"/>
      <c r="W19" s="295"/>
    </row>
    <row r="20" spans="1:23" s="172" customFormat="1" x14ac:dyDescent="0.25">
      <c r="A20" s="242"/>
      <c r="B20" s="291" t="e">
        <f>IF(OR(Arbeitsplatz_Abhängigkeiten!#REF!='Datenbank (nur für Befugte)'!$R$3,Arbeitsplatz_Abhängigkeiten!#REF!='Datenbank (nur für Befugte)'!$R$4),"ja","nein")</f>
        <v>#REF!</v>
      </c>
      <c r="C20" s="244"/>
      <c r="D20" s="290"/>
      <c r="E20" s="212"/>
      <c r="F20" s="212"/>
      <c r="G20" s="212"/>
      <c r="H20" s="212"/>
      <c r="I20" s="212"/>
      <c r="J20" s="212"/>
      <c r="K20" s="212"/>
      <c r="L20" s="212"/>
      <c r="M20" s="295"/>
      <c r="N20" s="290"/>
      <c r="O20" s="212"/>
      <c r="P20" s="212"/>
      <c r="Q20" s="212"/>
      <c r="R20" s="212"/>
      <c r="S20" s="212"/>
      <c r="T20" s="212"/>
      <c r="U20" s="212"/>
      <c r="V20" s="212"/>
      <c r="W20" s="295"/>
    </row>
    <row r="21" spans="1:23" s="172" customFormat="1" x14ac:dyDescent="0.25">
      <c r="A21" s="242"/>
      <c r="B21" s="291" t="e">
        <f>IF(OR(Arbeitsplatz_Abhängigkeiten!#REF!='Datenbank (nur für Befugte)'!$R$3,Arbeitsplatz_Abhängigkeiten!#REF!='Datenbank (nur für Befugte)'!$R$4),"ja","nein")</f>
        <v>#REF!</v>
      </c>
      <c r="C21" s="244"/>
      <c r="D21" s="290"/>
      <c r="E21" s="212"/>
      <c r="F21" s="212"/>
      <c r="G21" s="212"/>
      <c r="H21" s="212"/>
      <c r="I21" s="212"/>
      <c r="J21" s="212"/>
      <c r="K21" s="212"/>
      <c r="L21" s="212"/>
      <c r="M21" s="295"/>
      <c r="N21" s="290"/>
      <c r="O21" s="212"/>
      <c r="P21" s="212"/>
      <c r="Q21" s="212"/>
      <c r="R21" s="212"/>
      <c r="S21" s="212"/>
      <c r="T21" s="212"/>
      <c r="U21" s="212"/>
      <c r="V21" s="212"/>
      <c r="W21" s="295"/>
    </row>
    <row r="22" spans="1:23" s="172" customFormat="1" x14ac:dyDescent="0.25">
      <c r="A22" s="242"/>
      <c r="B22" s="291" t="e">
        <f>IF(OR(Arbeitsplatz_Abhängigkeiten!#REF!='Datenbank (nur für Befugte)'!$R$3,Arbeitsplatz_Abhängigkeiten!#REF!='Datenbank (nur für Befugte)'!$R$4),"ja","nein")</f>
        <v>#REF!</v>
      </c>
      <c r="C22" s="244"/>
      <c r="D22" s="290"/>
      <c r="E22" s="212"/>
      <c r="F22" s="212"/>
      <c r="G22" s="212"/>
      <c r="H22" s="212"/>
      <c r="I22" s="212"/>
      <c r="J22" s="212"/>
      <c r="K22" s="212"/>
      <c r="L22" s="212"/>
      <c r="M22" s="295"/>
      <c r="N22" s="290"/>
      <c r="O22" s="212"/>
      <c r="P22" s="212"/>
      <c r="Q22" s="212"/>
      <c r="R22" s="212"/>
      <c r="S22" s="212"/>
      <c r="T22" s="212"/>
      <c r="U22" s="212"/>
      <c r="V22" s="212"/>
      <c r="W22" s="295"/>
    </row>
    <row r="23" spans="1:23" s="172" customFormat="1" x14ac:dyDescent="0.25">
      <c r="A23" s="242"/>
      <c r="B23" s="291" t="e">
        <f>IF(OR(Arbeitsplatz_Abhängigkeiten!#REF!='Datenbank (nur für Befugte)'!$R$3,Arbeitsplatz_Abhängigkeiten!#REF!='Datenbank (nur für Befugte)'!$R$4),"ja","nein")</f>
        <v>#REF!</v>
      </c>
      <c r="C23" s="244"/>
      <c r="D23" s="290"/>
      <c r="E23" s="212"/>
      <c r="F23" s="212"/>
      <c r="G23" s="212"/>
      <c r="H23" s="212"/>
      <c r="I23" s="212"/>
      <c r="J23" s="212"/>
      <c r="K23" s="212"/>
      <c r="L23" s="212"/>
      <c r="M23" s="295"/>
      <c r="N23" s="290"/>
      <c r="O23" s="212"/>
      <c r="P23" s="212"/>
      <c r="Q23" s="212"/>
      <c r="R23" s="212"/>
      <c r="S23" s="212"/>
      <c r="T23" s="212"/>
      <c r="U23" s="212"/>
      <c r="V23" s="212"/>
      <c r="W23" s="295"/>
    </row>
    <row r="24" spans="1:23" s="172" customFormat="1" x14ac:dyDescent="0.25">
      <c r="A24" s="242"/>
      <c r="B24" s="291" t="e">
        <f>IF(OR(Arbeitsplatz_Abhängigkeiten!#REF!='Datenbank (nur für Befugte)'!$R$3,Arbeitsplatz_Abhängigkeiten!#REF!='Datenbank (nur für Befugte)'!$R$4),"ja","nein")</f>
        <v>#REF!</v>
      </c>
      <c r="C24" s="244"/>
      <c r="D24" s="290"/>
      <c r="E24" s="212"/>
      <c r="F24" s="212"/>
      <c r="G24" s="212"/>
      <c r="H24" s="212"/>
      <c r="I24" s="212"/>
      <c r="J24" s="212"/>
      <c r="K24" s="212"/>
      <c r="L24" s="212"/>
      <c r="M24" s="295"/>
      <c r="N24" s="290"/>
      <c r="O24" s="212"/>
      <c r="P24" s="212"/>
      <c r="Q24" s="212"/>
      <c r="R24" s="212"/>
      <c r="S24" s="212"/>
      <c r="T24" s="212"/>
      <c r="U24" s="212"/>
      <c r="V24" s="212"/>
      <c r="W24" s="295"/>
    </row>
    <row r="25" spans="1:23" s="172" customFormat="1" x14ac:dyDescent="0.25">
      <c r="A25" s="242"/>
      <c r="B25" s="291" t="e">
        <f>IF(OR(Arbeitsplatz_Abhängigkeiten!#REF!='Datenbank (nur für Befugte)'!$R$3,Arbeitsplatz_Abhängigkeiten!#REF!='Datenbank (nur für Befugte)'!$R$4),"ja","nein")</f>
        <v>#REF!</v>
      </c>
      <c r="C25" s="244"/>
      <c r="D25" s="290"/>
      <c r="E25" s="212"/>
      <c r="F25" s="212"/>
      <c r="G25" s="212"/>
      <c r="H25" s="212"/>
      <c r="I25" s="212"/>
      <c r="J25" s="212"/>
      <c r="K25" s="212"/>
      <c r="L25" s="212"/>
      <c r="M25" s="295"/>
      <c r="N25" s="290"/>
      <c r="O25" s="212"/>
      <c r="P25" s="212"/>
      <c r="Q25" s="212"/>
      <c r="R25" s="212"/>
      <c r="S25" s="212"/>
      <c r="T25" s="212"/>
      <c r="U25" s="212"/>
      <c r="V25" s="212"/>
      <c r="W25" s="295"/>
    </row>
    <row r="26" spans="1:23" s="172" customFormat="1" x14ac:dyDescent="0.25">
      <c r="A26" s="242"/>
      <c r="B26" s="292" t="e">
        <f>IF(OR(Arbeitsplatz_Abhängigkeiten!#REF!='Datenbank (nur für Befugte)'!$R$3,Arbeitsplatz_Abhängigkeiten!#REF!='Datenbank (nur für Befugte)'!$R$4),"ja","nein")</f>
        <v>#REF!</v>
      </c>
      <c r="C26" s="244"/>
      <c r="D26" s="290"/>
      <c r="E26" s="212"/>
      <c r="F26" s="212"/>
      <c r="G26" s="212"/>
      <c r="H26" s="212"/>
      <c r="I26" s="212"/>
      <c r="J26" s="212"/>
      <c r="K26" s="212"/>
      <c r="L26" s="212"/>
      <c r="M26" s="295"/>
      <c r="N26" s="290"/>
      <c r="O26" s="212"/>
      <c r="P26" s="212"/>
      <c r="Q26" s="212"/>
      <c r="R26" s="212"/>
      <c r="S26" s="212"/>
      <c r="T26" s="212"/>
      <c r="U26" s="212"/>
      <c r="V26" s="212"/>
      <c r="W26" s="295"/>
    </row>
    <row r="27" spans="1:23" s="172" customFormat="1" x14ac:dyDescent="0.25">
      <c r="A27" s="245"/>
      <c r="B27" s="292" t="e">
        <f>IF(OR(Arbeitsplatz_Abhängigkeiten!#REF!='Datenbank (nur für Befugte)'!$R$3,Arbeitsplatz_Abhängigkeiten!#REF!='Datenbank (nur für Befugte)'!$R$4),"ja","nein")</f>
        <v>#REF!</v>
      </c>
      <c r="C27" s="244"/>
      <c r="D27" s="290"/>
      <c r="E27" s="212"/>
      <c r="F27" s="212"/>
      <c r="G27" s="212"/>
      <c r="H27" s="212"/>
      <c r="I27" s="212"/>
      <c r="J27" s="212"/>
      <c r="K27" s="212"/>
      <c r="L27" s="212"/>
      <c r="M27" s="295"/>
      <c r="N27" s="290"/>
      <c r="O27" s="212"/>
      <c r="P27" s="212"/>
      <c r="Q27" s="212"/>
      <c r="R27" s="212"/>
      <c r="S27" s="212"/>
      <c r="T27" s="212"/>
      <c r="U27" s="212"/>
      <c r="V27" s="212"/>
      <c r="W27" s="295"/>
    </row>
    <row r="28" spans="1:23" s="172" customFormat="1" x14ac:dyDescent="0.25">
      <c r="A28" s="245"/>
      <c r="B28" s="292" t="e">
        <f>IF(OR(Arbeitsplatz_Abhängigkeiten!#REF!='Datenbank (nur für Befugte)'!$R$3,Arbeitsplatz_Abhängigkeiten!#REF!='Datenbank (nur für Befugte)'!$R$4),"ja","nein")</f>
        <v>#REF!</v>
      </c>
      <c r="C28" s="244"/>
      <c r="D28" s="290"/>
      <c r="E28" s="212"/>
      <c r="F28" s="212"/>
      <c r="G28" s="212"/>
      <c r="H28" s="212"/>
      <c r="I28" s="212"/>
      <c r="J28" s="212"/>
      <c r="K28" s="212"/>
      <c r="L28" s="212"/>
      <c r="M28" s="295"/>
      <c r="N28" s="290"/>
      <c r="O28" s="212"/>
      <c r="P28" s="212"/>
      <c r="Q28" s="212"/>
      <c r="R28" s="212"/>
      <c r="S28" s="212"/>
      <c r="T28" s="212"/>
      <c r="U28" s="212"/>
      <c r="V28" s="212"/>
      <c r="W28" s="295"/>
    </row>
    <row r="29" spans="1:23" s="172" customFormat="1" x14ac:dyDescent="0.25">
      <c r="A29" s="245"/>
      <c r="B29" s="292" t="e">
        <f>IF(OR(Arbeitsplatz_Abhängigkeiten!#REF!='Datenbank (nur für Befugte)'!$R$3,Arbeitsplatz_Abhängigkeiten!#REF!='Datenbank (nur für Befugte)'!$R$4),"ja","nein")</f>
        <v>#REF!</v>
      </c>
      <c r="C29" s="244"/>
      <c r="D29" s="290"/>
      <c r="E29" s="212"/>
      <c r="F29" s="212"/>
      <c r="G29" s="212"/>
      <c r="H29" s="212"/>
      <c r="I29" s="212"/>
      <c r="J29" s="212"/>
      <c r="K29" s="212"/>
      <c r="L29" s="212"/>
      <c r="M29" s="295"/>
      <c r="N29" s="290"/>
      <c r="O29" s="212"/>
      <c r="P29" s="212"/>
      <c r="Q29" s="212"/>
      <c r="R29" s="212"/>
      <c r="S29" s="212"/>
      <c r="T29" s="212"/>
      <c r="U29" s="212"/>
      <c r="V29" s="212"/>
      <c r="W29" s="295"/>
    </row>
    <row r="30" spans="1:23" s="172" customFormat="1" ht="15.75" thickBot="1" x14ac:dyDescent="0.3">
      <c r="A30" s="246"/>
      <c r="B30" s="296" t="e">
        <f>IF(OR(Arbeitsplatz_Abhängigkeiten!#REF!='Datenbank (nur für Befugte)'!$R$3,Arbeitsplatz_Abhängigkeiten!#REF!='Datenbank (nur für Befugte)'!$R$4),"ja","nein")</f>
        <v>#REF!</v>
      </c>
      <c r="C30" s="247"/>
      <c r="D30" s="297"/>
      <c r="E30" s="298"/>
      <c r="F30" s="298"/>
      <c r="G30" s="298"/>
      <c r="H30" s="298"/>
      <c r="I30" s="298"/>
      <c r="J30" s="298"/>
      <c r="K30" s="298"/>
      <c r="L30" s="298"/>
      <c r="M30" s="299"/>
      <c r="N30" s="297"/>
      <c r="O30" s="298"/>
      <c r="P30" s="298"/>
      <c r="Q30" s="298"/>
      <c r="R30" s="298"/>
      <c r="S30" s="298"/>
      <c r="T30" s="298"/>
      <c r="U30" s="298"/>
      <c r="V30" s="298"/>
      <c r="W30" s="299"/>
    </row>
    <row r="31" spans="1:23" x14ac:dyDescent="0.25"/>
    <row r="32" spans="1:23" x14ac:dyDescent="0.25">
      <c r="A32" s="40" t="s">
        <v>121</v>
      </c>
    </row>
    <row r="33" spans="3:9" x14ac:dyDescent="0.25"/>
    <row r="34" spans="3:9" x14ac:dyDescent="0.25"/>
    <row r="35" spans="3:9" x14ac:dyDescent="0.25">
      <c r="C35" s="231" t="s">
        <v>231</v>
      </c>
      <c r="D35" s="231" t="s">
        <v>214</v>
      </c>
      <c r="E35" s="231" t="s">
        <v>212</v>
      </c>
      <c r="F35" s="231" t="s">
        <v>213</v>
      </c>
      <c r="G35" s="231" t="s">
        <v>232</v>
      </c>
      <c r="H35" s="37"/>
      <c r="I35" s="37"/>
    </row>
    <row r="36" spans="3:9" x14ac:dyDescent="0.25">
      <c r="C36" s="248" t="str">
        <f>'Datenbank (nur für Befugte)'!$B$4</f>
        <v>24 Stunden</v>
      </c>
      <c r="D36" s="248">
        <f t="shared" ref="D36:D45" si="0">SUM($C$5:$C$30)</f>
        <v>100</v>
      </c>
      <c r="E36" s="248">
        <f>SUM($D$5:$D$30)</f>
        <v>9</v>
      </c>
      <c r="F36" s="248">
        <f>SUM($N$5:$N$30)</f>
        <v>2</v>
      </c>
      <c r="G36" s="248">
        <f t="shared" ref="G36:G45" si="1">SUM(E36:F36)</f>
        <v>11</v>
      </c>
    </row>
    <row r="37" spans="3:9" x14ac:dyDescent="0.25">
      <c r="C37" s="248" t="str">
        <f>'Datenbank (nur für Befugte)'!$B$5</f>
        <v>3 Tage</v>
      </c>
      <c r="D37" s="248">
        <f t="shared" si="0"/>
        <v>100</v>
      </c>
      <c r="E37" s="248">
        <f>SUM($E$5:$E$30)</f>
        <v>13</v>
      </c>
      <c r="F37" s="248">
        <f>SUM($O$5:$O$30)</f>
        <v>5</v>
      </c>
      <c r="G37" s="248">
        <f t="shared" si="1"/>
        <v>18</v>
      </c>
    </row>
    <row r="38" spans="3:9" x14ac:dyDescent="0.25">
      <c r="C38" s="248" t="str">
        <f>'Datenbank (nur für Befugte)'!$B$6</f>
        <v>7 Tage</v>
      </c>
      <c r="D38" s="248">
        <f t="shared" si="0"/>
        <v>100</v>
      </c>
      <c r="E38" s="248">
        <f>SUM($F$5:$F$30)</f>
        <v>22</v>
      </c>
      <c r="F38" s="248">
        <f>SUM($P$5:$P$30)</f>
        <v>9</v>
      </c>
      <c r="G38" s="248">
        <f t="shared" si="1"/>
        <v>31</v>
      </c>
    </row>
    <row r="39" spans="3:9" x14ac:dyDescent="0.25">
      <c r="C39" s="248" t="str">
        <f>'Datenbank (nur für Befugte)'!$B$7</f>
        <v>14 Tage</v>
      </c>
      <c r="D39" s="248">
        <f t="shared" si="0"/>
        <v>100</v>
      </c>
      <c r="E39" s="248">
        <f>SUM($G$5:$G$30)</f>
        <v>27</v>
      </c>
      <c r="F39" s="248">
        <f>SUM($Q$5:$Q$30)</f>
        <v>9</v>
      </c>
      <c r="G39" s="248">
        <f t="shared" si="1"/>
        <v>36</v>
      </c>
    </row>
    <row r="40" spans="3:9" x14ac:dyDescent="0.25">
      <c r="C40" s="248" t="str">
        <f>'Datenbank (nur für Befugte)'!$B$8</f>
        <v>30 Tage</v>
      </c>
      <c r="D40" s="248">
        <f t="shared" si="0"/>
        <v>100</v>
      </c>
      <c r="E40" s="248">
        <f>SUM($H$5:$H$30)</f>
        <v>36</v>
      </c>
      <c r="F40" s="248">
        <f>SUM($R$5:$R$30)</f>
        <v>10</v>
      </c>
      <c r="G40" s="248">
        <f t="shared" si="1"/>
        <v>46</v>
      </c>
    </row>
    <row r="41" spans="3:9" x14ac:dyDescent="0.25">
      <c r="C41" s="248" t="str">
        <f>'Datenbank (nur für Befugte)'!$B$9</f>
        <v>-</v>
      </c>
      <c r="D41" s="248">
        <f t="shared" si="0"/>
        <v>100</v>
      </c>
      <c r="E41" s="248">
        <f>SUM($I$5:$I$30)</f>
        <v>0</v>
      </c>
      <c r="F41" s="248">
        <f>SUM($S$5:$S$30)</f>
        <v>0</v>
      </c>
      <c r="G41" s="248">
        <f t="shared" si="1"/>
        <v>0</v>
      </c>
    </row>
    <row r="42" spans="3:9" x14ac:dyDescent="0.25">
      <c r="C42" s="248" t="str">
        <f>'Datenbank (nur für Befugte)'!$B$10</f>
        <v>-</v>
      </c>
      <c r="D42" s="248">
        <f t="shared" si="0"/>
        <v>100</v>
      </c>
      <c r="E42" s="248">
        <f>SUM($J$5:$J$30)</f>
        <v>0</v>
      </c>
      <c r="F42" s="248">
        <f>SUM($T$5:$T$30)</f>
        <v>0</v>
      </c>
      <c r="G42" s="248">
        <f t="shared" si="1"/>
        <v>0</v>
      </c>
    </row>
    <row r="43" spans="3:9" x14ac:dyDescent="0.25">
      <c r="C43" s="248" t="str">
        <f>'Datenbank (nur für Befugte)'!$B$11</f>
        <v>-</v>
      </c>
      <c r="D43" s="248">
        <f t="shared" si="0"/>
        <v>100</v>
      </c>
      <c r="E43" s="248">
        <f>SUM($K$5:$K$30)</f>
        <v>0</v>
      </c>
      <c r="F43" s="248">
        <f>SUM($U$5:$U$30)</f>
        <v>0</v>
      </c>
      <c r="G43" s="248">
        <f t="shared" si="1"/>
        <v>0</v>
      </c>
    </row>
    <row r="44" spans="3:9" x14ac:dyDescent="0.25">
      <c r="C44" s="248" t="str">
        <f>'Datenbank (nur für Befugte)'!$B$12</f>
        <v>-</v>
      </c>
      <c r="D44" s="248">
        <f t="shared" si="0"/>
        <v>100</v>
      </c>
      <c r="E44" s="248">
        <f>SUM($L$5:$L$30)</f>
        <v>0</v>
      </c>
      <c r="F44" s="248">
        <f>SUM($V$5:$V$30)</f>
        <v>0</v>
      </c>
      <c r="G44" s="248">
        <f t="shared" si="1"/>
        <v>0</v>
      </c>
    </row>
    <row r="45" spans="3:9" x14ac:dyDescent="0.25">
      <c r="C45" s="248" t="str">
        <f>'Datenbank (nur für Befugte)'!$B$13</f>
        <v>-</v>
      </c>
      <c r="D45" s="248">
        <f t="shared" si="0"/>
        <v>100</v>
      </c>
      <c r="E45" s="248">
        <f>SUM($M$5:$M$30)</f>
        <v>0</v>
      </c>
      <c r="F45" s="248">
        <f>SUM($W$5:$W$30)</f>
        <v>0</v>
      </c>
      <c r="G45" s="248">
        <f t="shared" si="1"/>
        <v>0</v>
      </c>
    </row>
    <row r="46" spans="3:9" x14ac:dyDescent="0.25">
      <c r="C46" s="232" t="s">
        <v>233</v>
      </c>
    </row>
  </sheetData>
  <mergeCells count="4">
    <mergeCell ref="D2:H2"/>
    <mergeCell ref="I2:M2"/>
    <mergeCell ref="N2:R2"/>
    <mergeCell ref="S2:W2"/>
  </mergeCells>
  <conditionalFormatting sqref="C8:W30 S5:W7">
    <cfRule type="expression" dxfId="112" priority="19">
      <formula>$B5="nein"</formula>
    </cfRule>
  </conditionalFormatting>
  <conditionalFormatting sqref="K8:K30">
    <cfRule type="expression" dxfId="111" priority="18">
      <formula>$B8="nein"</formula>
    </cfRule>
  </conditionalFormatting>
  <conditionalFormatting sqref="L8:M30">
    <cfRule type="expression" dxfId="110" priority="17">
      <formula>$B8="nein"</formula>
    </cfRule>
  </conditionalFormatting>
  <conditionalFormatting sqref="C36:G44">
    <cfRule type="expression" dxfId="109" priority="24">
      <formula>$D36="nein"</formula>
    </cfRule>
  </conditionalFormatting>
  <conditionalFormatting sqref="C45">
    <cfRule type="expression" dxfId="108" priority="10">
      <formula>$D45="nein"</formula>
    </cfRule>
  </conditionalFormatting>
  <conditionalFormatting sqref="D45">
    <cfRule type="expression" dxfId="107" priority="9">
      <formula>$D45="nein"</formula>
    </cfRule>
  </conditionalFormatting>
  <conditionalFormatting sqref="E45">
    <cfRule type="expression" dxfId="106" priority="8">
      <formula>$D45="nein"</formula>
    </cfRule>
  </conditionalFormatting>
  <conditionalFormatting sqref="F45">
    <cfRule type="expression" dxfId="105" priority="7">
      <formula>$D45="nein"</formula>
    </cfRule>
  </conditionalFormatting>
  <conditionalFormatting sqref="G45">
    <cfRule type="expression" dxfId="104" priority="6">
      <formula>$D45="nein"</formula>
    </cfRule>
  </conditionalFormatting>
  <conditionalFormatting sqref="N8:W30 S5:W7">
    <cfRule type="expression" dxfId="103" priority="5">
      <formula>$B5="nein"</formula>
    </cfRule>
  </conditionalFormatting>
  <conditionalFormatting sqref="C5:R7">
    <cfRule type="expression" dxfId="3" priority="4">
      <formula>$B5="nein"</formula>
    </cfRule>
  </conditionalFormatting>
  <conditionalFormatting sqref="K5:K7">
    <cfRule type="expression" dxfId="2" priority="3">
      <formula>$B5="nein"</formula>
    </cfRule>
  </conditionalFormatting>
  <conditionalFormatting sqref="L5:M7">
    <cfRule type="expression" dxfId="1" priority="2">
      <formula>$B5="nein"</formula>
    </cfRule>
  </conditionalFormatting>
  <conditionalFormatting sqref="N5:R7">
    <cfRule type="expression" dxfId="0" priority="1">
      <formula>$B5="nein"</formula>
    </cfRule>
  </conditionalFormatting>
  <pageMargins left="0.7" right="0.7" top="0.78740157499999996" bottom="0.78740157499999996" header="0.3" footer="0.3"/>
  <pageSetup paperSize="9"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'Bewertung Geschäftsprozesse'!$C$5:$C$34</xm:f>
          </x14:formula1>
          <xm:sqref>A5:A30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election activeCell="E18" sqref="E18"/>
    </sheetView>
  </sheetViews>
  <sheetFormatPr baseColWidth="10" defaultColWidth="0" defaultRowHeight="15" zeroHeight="1" x14ac:dyDescent="0.25"/>
  <cols>
    <col min="1" max="12" width="10.7109375" customWidth="1"/>
    <col min="13" max="16384" width="10.710937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8740157499999996" bottom="0.78740157499999996" header="0.3" footer="0.3"/>
  <pageSetup paperSize="9"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tabColor rgb="FFFF0000"/>
  </sheetPr>
  <dimension ref="A1:U13"/>
  <sheetViews>
    <sheetView showGridLines="0" zoomScaleNormal="100" workbookViewId="0">
      <selection activeCell="S14" sqref="S14"/>
    </sheetView>
  </sheetViews>
  <sheetFormatPr baseColWidth="10" defaultColWidth="10.7109375" defaultRowHeight="15" x14ac:dyDescent="0.25"/>
  <cols>
    <col min="1" max="1" width="7.7109375" style="121" customWidth="1"/>
    <col min="2" max="2" width="17.5703125" style="121" bestFit="1" customWidth="1"/>
    <col min="3" max="3" width="17.5703125" style="121" customWidth="1"/>
    <col min="4" max="4" width="9.5703125" style="121" bestFit="1" customWidth="1"/>
    <col min="5" max="5" width="2.7109375" style="121" customWidth="1"/>
    <col min="6" max="6" width="30.28515625" style="121" customWidth="1"/>
    <col min="7" max="7" width="2.28515625" style="121" customWidth="1"/>
    <col min="8" max="8" width="23.28515625" style="121" customWidth="1"/>
    <col min="9" max="9" width="21.28515625" style="121" customWidth="1"/>
    <col min="10" max="11" width="21.5703125" style="121" customWidth="1"/>
    <col min="12" max="12" width="23.7109375" style="121" customWidth="1"/>
    <col min="13" max="13" width="21.28515625" style="121" customWidth="1"/>
    <col min="14" max="15" width="21.5703125" style="121" customWidth="1"/>
    <col min="16" max="16" width="29.28515625" style="121" customWidth="1"/>
    <col min="17" max="17" width="3" style="121" customWidth="1"/>
    <col min="18" max="18" width="27.7109375" style="121" customWidth="1"/>
    <col min="19" max="21" width="10.7109375" style="121" customWidth="1"/>
    <col min="22" max="22" width="3.28515625" style="121" customWidth="1"/>
    <col min="23" max="16384" width="10.7109375" style="121"/>
  </cols>
  <sheetData>
    <row r="1" spans="1:21" ht="75" customHeight="1" x14ac:dyDescent="0.25">
      <c r="A1" s="250" t="s">
        <v>0</v>
      </c>
      <c r="B1" s="250"/>
      <c r="C1" s="250"/>
      <c r="D1" s="250"/>
      <c r="H1" s="441" t="s">
        <v>306</v>
      </c>
      <c r="I1" s="441"/>
      <c r="J1" s="441"/>
      <c r="K1" s="441"/>
      <c r="L1" s="251"/>
      <c r="M1" s="251"/>
      <c r="N1" s="251"/>
      <c r="O1" s="251"/>
      <c r="P1" s="251"/>
      <c r="R1" s="440" t="s">
        <v>264</v>
      </c>
      <c r="S1" s="440"/>
      <c r="T1" s="440"/>
      <c r="U1" s="440"/>
    </row>
    <row r="2" spans="1:21" s="249" customFormat="1" ht="30" x14ac:dyDescent="0.25">
      <c r="A2" s="302" t="s">
        <v>1</v>
      </c>
      <c r="B2" s="303" t="s">
        <v>142</v>
      </c>
      <c r="C2" s="303" t="s">
        <v>92</v>
      </c>
      <c r="D2" s="303" t="s">
        <v>1</v>
      </c>
      <c r="E2" s="304"/>
      <c r="F2" s="305" t="s">
        <v>31</v>
      </c>
      <c r="G2" s="121"/>
      <c r="H2" s="252" t="s">
        <v>23</v>
      </c>
      <c r="I2" s="252" t="s">
        <v>24</v>
      </c>
      <c r="J2" s="252" t="s">
        <v>25</v>
      </c>
      <c r="K2" s="252" t="s">
        <v>26</v>
      </c>
      <c r="L2" s="252" t="s">
        <v>27</v>
      </c>
      <c r="M2" s="252" t="s">
        <v>28</v>
      </c>
      <c r="N2" s="252" t="s">
        <v>30</v>
      </c>
      <c r="O2" s="252" t="s">
        <v>248</v>
      </c>
      <c r="P2" s="252" t="s">
        <v>273</v>
      </c>
      <c r="R2" s="253" t="s">
        <v>263</v>
      </c>
      <c r="S2" s="254" t="s">
        <v>170</v>
      </c>
      <c r="T2" s="254" t="s">
        <v>262</v>
      </c>
      <c r="U2" s="254" t="s">
        <v>138</v>
      </c>
    </row>
    <row r="3" spans="1:21" ht="75" x14ac:dyDescent="0.25">
      <c r="A3" s="255">
        <v>11</v>
      </c>
      <c r="B3" s="256" t="s">
        <v>98</v>
      </c>
      <c r="C3" s="256" t="s">
        <v>143</v>
      </c>
      <c r="D3" s="255">
        <v>11</v>
      </c>
      <c r="F3" s="257" t="s">
        <v>32</v>
      </c>
      <c r="G3" s="258"/>
      <c r="H3" s="308" t="s">
        <v>384</v>
      </c>
      <c r="I3" s="308" t="s">
        <v>385</v>
      </c>
      <c r="J3" s="306" t="s">
        <v>386</v>
      </c>
      <c r="K3" s="306" t="s">
        <v>387</v>
      </c>
      <c r="L3" s="306" t="s">
        <v>388</v>
      </c>
      <c r="M3" s="306" t="s">
        <v>389</v>
      </c>
      <c r="N3" s="307"/>
      <c r="O3" s="307" t="s">
        <v>249</v>
      </c>
      <c r="P3" s="259" t="s">
        <v>274</v>
      </c>
      <c r="R3" s="260" t="str">
        <f>Tabelle5[[#Headers],[Informationstechnik]]</f>
        <v>Informationstechnik</v>
      </c>
      <c r="S3" s="261" t="s">
        <v>171</v>
      </c>
      <c r="T3" s="261" t="s">
        <v>172</v>
      </c>
      <c r="U3" s="262" t="s">
        <v>177</v>
      </c>
    </row>
    <row r="4" spans="1:21" ht="66.75" customHeight="1" x14ac:dyDescent="0.25">
      <c r="A4" s="263">
        <v>1</v>
      </c>
      <c r="B4" s="264" t="str">
        <f>Deckblatt!B11</f>
        <v>24 Stunden</v>
      </c>
      <c r="C4" s="264" t="str">
        <f>IF(Zeithorizonte[[#This Row],[Zeithorizonte/MTPD]]&lt;&gt;"-","&lt;"&amp;Zeithorizonte[[#This Row],[Zeithorizonte/MTPD]],"-")</f>
        <v>&lt;24 Stunden</v>
      </c>
      <c r="D4" s="263">
        <v>1</v>
      </c>
      <c r="F4" s="265" t="s">
        <v>33</v>
      </c>
      <c r="G4" s="258"/>
      <c r="H4" s="306" t="s">
        <v>390</v>
      </c>
      <c r="I4" s="306"/>
      <c r="J4" s="307" t="s">
        <v>391</v>
      </c>
      <c r="K4" s="307" t="s">
        <v>349</v>
      </c>
      <c r="L4" s="306" t="s">
        <v>392</v>
      </c>
      <c r="M4" s="306" t="s">
        <v>393</v>
      </c>
      <c r="N4" s="327"/>
      <c r="O4" s="443" t="s">
        <v>399</v>
      </c>
      <c r="P4" s="266" t="s">
        <v>400</v>
      </c>
      <c r="R4" s="260" t="str">
        <f>Tabelle7[[#Headers],[Dienstleistungen]]</f>
        <v>Dienstleistungen</v>
      </c>
      <c r="S4" s="261" t="s">
        <v>171</v>
      </c>
      <c r="T4" s="261" t="s">
        <v>171</v>
      </c>
      <c r="U4" s="262" t="s">
        <v>178</v>
      </c>
    </row>
    <row r="5" spans="1:21" x14ac:dyDescent="0.25">
      <c r="A5" s="263">
        <v>2</v>
      </c>
      <c r="B5" s="264" t="str">
        <f>Deckblatt!B12</f>
        <v>3 Tage</v>
      </c>
      <c r="C5" s="264" t="str">
        <f>IF(Zeithorizonte[[#This Row],[Zeithorizonte/MTPD]]&lt;&gt;"-","&lt;"&amp;Zeithorizonte[[#This Row],[Zeithorizonte/MTPD]],"-")</f>
        <v>&lt;3 Tage</v>
      </c>
      <c r="D5" s="263">
        <v>2</v>
      </c>
      <c r="F5" s="265" t="s">
        <v>151</v>
      </c>
      <c r="G5" s="258"/>
      <c r="H5" s="306" t="s">
        <v>394</v>
      </c>
      <c r="I5" s="306"/>
      <c r="J5" s="307" t="s">
        <v>395</v>
      </c>
      <c r="K5" s="442" t="s">
        <v>327</v>
      </c>
      <c r="L5" s="307" t="s">
        <v>388</v>
      </c>
      <c r="M5" s="307" t="s">
        <v>396</v>
      </c>
      <c r="N5" s="327"/>
      <c r="O5" s="327"/>
      <c r="P5" s="335"/>
      <c r="R5" s="260" t="str">
        <f>Tabelle9[[#Headers],[Informationen]]</f>
        <v>Informationen</v>
      </c>
      <c r="S5" s="261" t="s">
        <v>171</v>
      </c>
      <c r="T5" s="261" t="s">
        <v>172</v>
      </c>
      <c r="U5" s="262" t="s">
        <v>179</v>
      </c>
    </row>
    <row r="6" spans="1:21" x14ac:dyDescent="0.25">
      <c r="A6" s="263">
        <v>3</v>
      </c>
      <c r="B6" s="264" t="str">
        <f>Deckblatt!B13</f>
        <v>7 Tage</v>
      </c>
      <c r="C6" s="264" t="str">
        <f>IF(Zeithorizonte[[#This Row],[Zeithorizonte/MTPD]]&lt;&gt;"-","&lt;"&amp;Zeithorizonte[[#This Row],[Zeithorizonte/MTPD]],"-")</f>
        <v>&lt;7 Tage</v>
      </c>
      <c r="D6" s="263">
        <v>3</v>
      </c>
      <c r="H6" s="336"/>
      <c r="I6" s="306"/>
      <c r="J6" s="307" t="s">
        <v>397</v>
      </c>
      <c r="K6" s="442"/>
      <c r="L6" s="442"/>
      <c r="M6" s="307" t="s">
        <v>398</v>
      </c>
      <c r="N6" s="327"/>
      <c r="O6" s="327"/>
      <c r="P6" s="335"/>
      <c r="R6" s="260" t="str">
        <f>Tabelle11[[#Headers],[Infrastruktur]]</f>
        <v>Infrastruktur</v>
      </c>
      <c r="S6" s="261" t="s">
        <v>171</v>
      </c>
      <c r="T6" s="261" t="s">
        <v>171</v>
      </c>
      <c r="U6" s="262" t="s">
        <v>180</v>
      </c>
    </row>
    <row r="7" spans="1:21" x14ac:dyDescent="0.25">
      <c r="A7" s="263">
        <v>4</v>
      </c>
      <c r="B7" s="264" t="str">
        <f>Deckblatt!B14</f>
        <v>14 Tage</v>
      </c>
      <c r="C7" s="264" t="str">
        <f>IF(Zeithorizonte[[#This Row],[Zeithorizonte/MTPD]]&lt;&gt;"-","&lt;"&amp;Zeithorizonte[[#This Row],[Zeithorizonte/MTPD]],"-")</f>
        <v>&lt;14 Tage</v>
      </c>
      <c r="D7" s="263">
        <v>4</v>
      </c>
      <c r="H7" s="306"/>
      <c r="I7" s="307"/>
      <c r="J7" s="442"/>
      <c r="K7" s="442"/>
      <c r="L7" s="442"/>
      <c r="M7" s="442"/>
      <c r="N7" s="327"/>
      <c r="O7" s="327"/>
      <c r="P7" s="335"/>
      <c r="R7" s="260" t="str">
        <f>Tabelle12[[#Headers],[Maschinen/Geräte/Anlagen]]</f>
        <v>Maschinen/Geräte/Anlagen</v>
      </c>
      <c r="S7" s="261" t="s">
        <v>171</v>
      </c>
      <c r="T7" s="261" t="s">
        <v>171</v>
      </c>
      <c r="U7" s="262" t="s">
        <v>181</v>
      </c>
    </row>
    <row r="8" spans="1:21" x14ac:dyDescent="0.25">
      <c r="A8" s="263">
        <v>5</v>
      </c>
      <c r="B8" s="264" t="str">
        <f>Deckblatt!B15</f>
        <v>30 Tage</v>
      </c>
      <c r="C8" s="264" t="str">
        <f>IF(Zeithorizonte[[#This Row],[Zeithorizonte/MTPD]]&lt;&gt;"-","&lt;"&amp;Zeithorizonte[[#This Row],[Zeithorizonte/MTPD]],"-")</f>
        <v>&lt;30 Tage</v>
      </c>
      <c r="D8" s="263">
        <v>5</v>
      </c>
      <c r="H8" s="307"/>
      <c r="I8" s="442"/>
      <c r="J8" s="442"/>
      <c r="K8" s="442"/>
      <c r="L8" s="442"/>
      <c r="M8" s="442"/>
      <c r="N8" s="327"/>
      <c r="O8" s="327"/>
      <c r="P8" s="335"/>
      <c r="R8" s="260" t="str">
        <f>Tabelle13[[#Headers],[Betriebsmittel]]</f>
        <v>Betriebsmittel</v>
      </c>
      <c r="S8" s="261" t="s">
        <v>171</v>
      </c>
      <c r="T8" s="261" t="s">
        <v>171</v>
      </c>
      <c r="U8" s="262" t="s">
        <v>182</v>
      </c>
    </row>
    <row r="9" spans="1:21" x14ac:dyDescent="0.25">
      <c r="A9" s="263">
        <v>6</v>
      </c>
      <c r="B9" s="264" t="str">
        <f>Deckblatt!B16</f>
        <v>-</v>
      </c>
      <c r="C9" s="264" t="str">
        <f>IF(Zeithorizonte[[#This Row],[Zeithorizonte/MTPD]]&lt;&gt;"-","&lt;"&amp;Zeithorizonte[[#This Row],[Zeithorizonte/MTPD]],"-")</f>
        <v>-</v>
      </c>
      <c r="D9" s="263">
        <v>6</v>
      </c>
      <c r="R9" s="260" t="str">
        <f>Tabelle16[[#Headers],[-]]</f>
        <v>-</v>
      </c>
      <c r="S9" s="261" t="s">
        <v>30</v>
      </c>
      <c r="T9" s="261" t="s">
        <v>30</v>
      </c>
      <c r="U9" s="262" t="s">
        <v>183</v>
      </c>
    </row>
    <row r="10" spans="1:21" x14ac:dyDescent="0.25">
      <c r="A10" s="263">
        <v>7</v>
      </c>
      <c r="B10" s="264" t="str">
        <f>Deckblatt!B17</f>
        <v>-</v>
      </c>
      <c r="C10" s="264" t="str">
        <f>IF(Zeithorizonte[[#This Row],[Zeithorizonte/MTPD]]&lt;&gt;"-","&lt;"&amp;Zeithorizonte[[#This Row],[Zeithorizonte/MTPD]],"-")</f>
        <v>-</v>
      </c>
      <c r="D10" s="263">
        <v>7</v>
      </c>
      <c r="R10" s="260" t="e">
        <f>#REF!</f>
        <v>#REF!</v>
      </c>
      <c r="S10" s="261" t="s">
        <v>30</v>
      </c>
      <c r="T10" s="261" t="s">
        <v>30</v>
      </c>
      <c r="U10" s="262" t="s">
        <v>184</v>
      </c>
    </row>
    <row r="11" spans="1:21" x14ac:dyDescent="0.25">
      <c r="A11" s="263">
        <v>8</v>
      </c>
      <c r="B11" s="264" t="str">
        <f>Deckblatt!B18</f>
        <v>-</v>
      </c>
      <c r="C11" s="264" t="str">
        <f>IF(Zeithorizonte[[#This Row],[Zeithorizonte/MTPD]]&lt;&gt;"-","&lt;"&amp;Zeithorizonte[[#This Row],[Zeithorizonte/MTPD]],"-")</f>
        <v>-</v>
      </c>
      <c r="D11" s="263">
        <v>8</v>
      </c>
      <c r="R11" s="260" t="str">
        <f>Tabelle1411[[#Headers],[Ressourcencluster]]</f>
        <v>Ressourcencluster</v>
      </c>
      <c r="S11" s="261" t="s">
        <v>172</v>
      </c>
      <c r="T11" s="261" t="s">
        <v>171</v>
      </c>
      <c r="U11" s="262" t="s">
        <v>185</v>
      </c>
    </row>
    <row r="12" spans="1:21" x14ac:dyDescent="0.25">
      <c r="A12" s="263">
        <v>9</v>
      </c>
      <c r="B12" s="264" t="str">
        <f>Deckblatt!B19</f>
        <v>-</v>
      </c>
      <c r="C12" s="264" t="str">
        <f>IF(Zeithorizonte[[#This Row],[Zeithorizonte/MTPD]]&lt;&gt;"-","&lt;"&amp;Zeithorizonte[[#This Row],[Zeithorizonte/MTPD]],"-")</f>
        <v>-</v>
      </c>
      <c r="D12" s="263">
        <v>9</v>
      </c>
    </row>
    <row r="13" spans="1:21" x14ac:dyDescent="0.25">
      <c r="A13" s="263">
        <v>10</v>
      </c>
      <c r="B13" s="264" t="str">
        <f>Deckblatt!B20</f>
        <v>-</v>
      </c>
      <c r="C13" s="264" t="str">
        <f>IF(Zeithorizonte[[#This Row],[Zeithorizonte/MTPD]]&lt;&gt;"-","&lt;"&amp;Zeithorizonte[[#This Row],[Zeithorizonte/MTPD]],"-")</f>
        <v>-</v>
      </c>
      <c r="D13" s="263">
        <v>10</v>
      </c>
    </row>
  </sheetData>
  <mergeCells count="2">
    <mergeCell ref="R1:U1"/>
    <mergeCell ref="H1:K1"/>
  </mergeCells>
  <dataValidations count="1">
    <dataValidation type="list" allowBlank="1" showInputMessage="1" showErrorMessage="1" sqref="S3:T11">
      <formula1>"Ja,Nein"</formula1>
    </dataValidation>
  </dataValidations>
  <pageMargins left="0.7" right="0.7" top="0.78740157499999996" bottom="0.78740157499999996" header="0.3" footer="0.3"/>
  <pageSetup paperSize="9" orientation="portrait" r:id="rId1"/>
  <tableParts count="11">
    <tablePart r:id="rId2"/>
    <tablePart r:id="rId3"/>
    <tablePart r:id="rId4"/>
    <tablePart r:id="rId5"/>
    <tablePart r:id="rId6"/>
    <tablePart r:id="rId7"/>
    <tablePart r:id="rId8"/>
    <tablePart r:id="rId9"/>
    <tablePart r:id="rId10"/>
    <tablePart r:id="rId11"/>
    <tablePart r:id="rId1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Anwendungshinweise</vt:lpstr>
      <vt:lpstr>Deckblatt</vt:lpstr>
      <vt:lpstr>Bewertungsmatrix</vt:lpstr>
      <vt:lpstr>Bewertung Geschäftsprozesse</vt:lpstr>
      <vt:lpstr>Bewertung_Diagramm</vt:lpstr>
      <vt:lpstr>Ressourcenabhängigkeiten</vt:lpstr>
      <vt:lpstr>Personal_Abhängigkeiten</vt:lpstr>
      <vt:lpstr>Arbeitsplatz_Abhängigkeiten</vt:lpstr>
      <vt:lpstr>Diagramm_AP-Bedarf</vt:lpstr>
      <vt:lpstr>Datenbank (nur für Befugte)</vt:lpstr>
      <vt:lpstr>'Bewertung Geschäftsprozesse'!Print_Titles</vt:lpstr>
      <vt:lpstr>Ress_1</vt:lpstr>
      <vt:lpstr>Ress_2</vt:lpstr>
      <vt:lpstr>Ress_3</vt:lpstr>
      <vt:lpstr>Ress_4</vt:lpstr>
      <vt:lpstr>Ress_5</vt:lpstr>
      <vt:lpstr>Ress_6</vt:lpstr>
      <vt:lpstr>Ress_7</vt:lpstr>
      <vt:lpstr>Ress_9</vt:lpstr>
      <vt:lpstr>Ressourcenkategorien</vt:lpstr>
      <vt:lpstr>RPO</vt:lpstr>
      <vt:lpstr>Schadenskategorien</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BIA-Auswertungsbogen Blanco</dc:title>
  <dc:subject>BCM, Standards 200-4</dc:subject>
  <dc:creator>Bundesamt für Sicherheit in der Informationstechnik</dc:creator>
  <cp:keywords>BCM, Standards 200-4</cp:keywords>
  <dcterms:created xsi:type="dcterms:W3CDTF">2021-11-03T10:43:00Z</dcterms:created>
  <dcterms:modified xsi:type="dcterms:W3CDTF">2021-11-17T14:50:00Z</dcterms:modified>
</cp:coreProperties>
</file>