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OPBL6_Grupo2\INGENIERÍA HOSPITALARIA\"/>
    </mc:Choice>
  </mc:AlternateContent>
  <xr:revisionPtr revIDLastSave="0" documentId="13_ncr:1_{8E492750-E2FA-42B1-8AA6-7E0AF551AA5A}" xr6:coauthVersionLast="47" xr6:coauthVersionMax="47" xr10:uidLastSave="{00000000-0000-0000-0000-000000000000}"/>
  <bookViews>
    <workbookView xWindow="-108" yWindow="-108" windowWidth="23256" windowHeight="12456" tabRatio="914" activeTab="5" xr2:uid="{00000000-000D-0000-FFFF-FFFF00000000}"/>
  </bookViews>
  <sheets>
    <sheet name="Diagrama" sheetId="21" r:id="rId1"/>
    <sheet name="Parametros" sheetId="35" r:id="rId2"/>
    <sheet name="Alternativa1" sheetId="22" r:id="rId3"/>
    <sheet name="Alternativa2 (2)" sheetId="40" state="hidden" r:id="rId4"/>
    <sheet name="Alternativa2" sheetId="38" r:id="rId5"/>
    <sheet name="Sumario" sheetId="37" r:id="rId6"/>
    <sheet name="ValidationSheet" sheetId="39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5" l="1"/>
  <c r="Q7" i="40" s="1"/>
  <c r="C18" i="35"/>
  <c r="Q7" i="22"/>
  <c r="E8" i="22"/>
  <c r="F17" i="22" s="1"/>
  <c r="E17" i="22"/>
  <c r="D17" i="22"/>
  <c r="F9" i="40"/>
  <c r="G17" i="40" s="1"/>
  <c r="C64" i="40" a="1"/>
  <c r="C52" i="40" a="1"/>
  <c r="C40" i="40" a="1"/>
  <c r="C28" i="40" a="1"/>
  <c r="B27" i="40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B47" i="40" s="1"/>
  <c r="B48" i="40" s="1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 s="1"/>
  <c r="B69" i="40" s="1"/>
  <c r="B70" i="40" s="1"/>
  <c r="B71" i="40" s="1"/>
  <c r="B72" i="40" s="1"/>
  <c r="B73" i="40" s="1"/>
  <c r="B74" i="40" s="1"/>
  <c r="B75" i="40" s="1"/>
  <c r="B24" i="40"/>
  <c r="B25" i="40" s="1"/>
  <c r="B26" i="40" s="1"/>
  <c r="B23" i="40"/>
  <c r="B21" i="40"/>
  <c r="B22" i="40" s="1"/>
  <c r="B20" i="40"/>
  <c r="B19" i="40"/>
  <c r="B18" i="40"/>
  <c r="L17" i="40"/>
  <c r="F17" i="40"/>
  <c r="E17" i="40"/>
  <c r="B17" i="40"/>
  <c r="A17" i="40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H16" i="40"/>
  <c r="G10" i="40"/>
  <c r="F10" i="40"/>
  <c r="G9" i="40"/>
  <c r="E9" i="40"/>
  <c r="G8" i="40"/>
  <c r="E8" i="40"/>
  <c r="D8" i="40"/>
  <c r="F7" i="40"/>
  <c r="E7" i="40"/>
  <c r="D7" i="40"/>
  <c r="C7" i="40"/>
  <c r="S6" i="40"/>
  <c r="R6" i="40"/>
  <c r="Q6" i="40"/>
  <c r="N6" i="40"/>
  <c r="M6" i="40"/>
  <c r="L6" i="40"/>
  <c r="K6" i="40"/>
  <c r="S7" i="22"/>
  <c r="F9" i="22"/>
  <c r="T7" i="22"/>
  <c r="S6" i="22"/>
  <c r="R6" i="22"/>
  <c r="Q6" i="22"/>
  <c r="O17" i="38"/>
  <c r="S6" i="38"/>
  <c r="R6" i="38"/>
  <c r="Q6" i="38"/>
  <c r="K17" i="38"/>
  <c r="C64" i="38" a="1"/>
  <c r="C64" i="38" s="1"/>
  <c r="C52" i="38" a="1"/>
  <c r="C52" i="38" s="1"/>
  <c r="C40" i="38" a="1"/>
  <c r="C40" i="38" s="1"/>
  <c r="D17" i="38"/>
  <c r="H16" i="38"/>
  <c r="C40" i="22" a="1"/>
  <c r="C40" i="22" s="1"/>
  <c r="E8" i="38"/>
  <c r="H16" i="22"/>
  <c r="G10" i="38"/>
  <c r="G7" i="38"/>
  <c r="C28" i="38" a="1"/>
  <c r="C28" i="38" s="1"/>
  <c r="C28" i="22" a="1"/>
  <c r="C28" i="22" s="1"/>
  <c r="B17" i="38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Q7" i="38" l="1"/>
  <c r="D17" i="40"/>
  <c r="G7" i="40"/>
  <c r="P17" i="40"/>
  <c r="Q17" i="40"/>
  <c r="M17" i="40"/>
  <c r="R17" i="40"/>
  <c r="N17" i="40"/>
  <c r="C52" i="40"/>
  <c r="C28" i="40"/>
  <c r="C40" i="40"/>
  <c r="C64" i="40"/>
  <c r="C52" i="22" a="1"/>
  <c r="C52" i="22" s="1"/>
  <c r="C64" i="22" s="1" a="1"/>
  <c r="C64" i="22" s="1"/>
  <c r="D18" i="40" l="1"/>
  <c r="K17" i="40"/>
  <c r="I17" i="40"/>
  <c r="F18" i="40"/>
  <c r="O17" i="40"/>
  <c r="G18" i="40"/>
  <c r="E18" i="40"/>
  <c r="H17" i="40"/>
  <c r="N6" i="38"/>
  <c r="M6" i="38"/>
  <c r="L6" i="38"/>
  <c r="K6" i="38"/>
  <c r="F10" i="38"/>
  <c r="F9" i="38"/>
  <c r="G17" i="38" s="1"/>
  <c r="E9" i="38"/>
  <c r="D8" i="38"/>
  <c r="F7" i="38"/>
  <c r="E7" i="38"/>
  <c r="D7" i="38"/>
  <c r="C7" i="38"/>
  <c r="N6" i="22"/>
  <c r="M6" i="22"/>
  <c r="L6" i="22"/>
  <c r="K6" i="22"/>
  <c r="F10" i="22"/>
  <c r="G10" i="22"/>
  <c r="E9" i="22"/>
  <c r="F8" i="22"/>
  <c r="D8" i="22"/>
  <c r="P17" i="22" s="1"/>
  <c r="F7" i="22"/>
  <c r="E7" i="22"/>
  <c r="D7" i="22"/>
  <c r="G7" i="22" s="1"/>
  <c r="C7" i="22"/>
  <c r="D18" i="22" l="1"/>
  <c r="K17" i="22"/>
  <c r="O17" i="22"/>
  <c r="M18" i="40"/>
  <c r="Q18" i="40"/>
  <c r="E19" i="40"/>
  <c r="G19" i="40"/>
  <c r="F19" i="40"/>
  <c r="D19" i="40"/>
  <c r="H18" i="40"/>
  <c r="I18" i="40"/>
  <c r="O18" i="40"/>
  <c r="K18" i="40"/>
  <c r="P18" i="40"/>
  <c r="L18" i="40"/>
  <c r="R18" i="40"/>
  <c r="N18" i="40"/>
  <c r="R17" i="38"/>
  <c r="N17" i="38"/>
  <c r="L17" i="22"/>
  <c r="I17" i="22"/>
  <c r="M17" i="22"/>
  <c r="Q17" i="22"/>
  <c r="G8" i="38"/>
  <c r="E17" i="38"/>
  <c r="G9" i="38"/>
  <c r="F17" i="38"/>
  <c r="G17" i="22"/>
  <c r="G9" i="22"/>
  <c r="G8" i="22"/>
  <c r="D19" i="22" l="1"/>
  <c r="O18" i="22"/>
  <c r="K18" i="22"/>
  <c r="P17" i="38"/>
  <c r="L17" i="38"/>
  <c r="F20" i="40"/>
  <c r="O19" i="40"/>
  <c r="H19" i="40"/>
  <c r="K19" i="40"/>
  <c r="I19" i="40"/>
  <c r="G20" i="40"/>
  <c r="E20" i="40"/>
  <c r="D20" i="40"/>
  <c r="Q19" i="40"/>
  <c r="M19" i="40"/>
  <c r="N19" i="40"/>
  <c r="R19" i="40"/>
  <c r="P19" i="40"/>
  <c r="L19" i="40"/>
  <c r="M17" i="38"/>
  <c r="Q17" i="38"/>
  <c r="I17" i="38"/>
  <c r="R17" i="22"/>
  <c r="N17" i="22"/>
  <c r="F18" i="38"/>
  <c r="H17" i="38"/>
  <c r="E18" i="38"/>
  <c r="D18" i="38"/>
  <c r="G18" i="38"/>
  <c r="E18" i="22"/>
  <c r="H17" i="22"/>
  <c r="G18" i="22"/>
  <c r="F18" i="22"/>
  <c r="D20" i="22" l="1"/>
  <c r="K19" i="22"/>
  <c r="O19" i="22"/>
  <c r="G21" i="40"/>
  <c r="K20" i="40"/>
  <c r="O20" i="40"/>
  <c r="I20" i="40"/>
  <c r="H20" i="40"/>
  <c r="D21" i="40"/>
  <c r="E21" i="40"/>
  <c r="F21" i="40"/>
  <c r="P20" i="40"/>
  <c r="L20" i="40"/>
  <c r="R20" i="40"/>
  <c r="N20" i="40"/>
  <c r="Q20" i="40"/>
  <c r="M20" i="40"/>
  <c r="K18" i="38"/>
  <c r="O18" i="38"/>
  <c r="I18" i="38"/>
  <c r="M18" i="38"/>
  <c r="Q18" i="38"/>
  <c r="P18" i="38"/>
  <c r="L18" i="38"/>
  <c r="R18" i="38"/>
  <c r="N18" i="38"/>
  <c r="L18" i="22"/>
  <c r="P18" i="22"/>
  <c r="M18" i="22"/>
  <c r="Q18" i="22"/>
  <c r="I18" i="22"/>
  <c r="R18" i="22"/>
  <c r="N18" i="22"/>
  <c r="G19" i="38"/>
  <c r="H18" i="38"/>
  <c r="E19" i="38"/>
  <c r="F19" i="38"/>
  <c r="D19" i="38"/>
  <c r="F19" i="22"/>
  <c r="E19" i="22"/>
  <c r="H18" i="22"/>
  <c r="G19" i="22"/>
  <c r="D21" i="22" l="1"/>
  <c r="K20" i="22"/>
  <c r="O20" i="22"/>
  <c r="M21" i="40"/>
  <c r="Q21" i="40"/>
  <c r="P21" i="40"/>
  <c r="L21" i="40"/>
  <c r="G22" i="40"/>
  <c r="F22" i="40"/>
  <c r="E22" i="40"/>
  <c r="D22" i="40"/>
  <c r="O21" i="40"/>
  <c r="K21" i="40"/>
  <c r="I21" i="40"/>
  <c r="H21" i="40"/>
  <c r="R21" i="40"/>
  <c r="N21" i="40"/>
  <c r="K19" i="38"/>
  <c r="I19" i="38"/>
  <c r="O19" i="38"/>
  <c r="P19" i="38"/>
  <c r="L19" i="38"/>
  <c r="N19" i="38"/>
  <c r="R19" i="38"/>
  <c r="Q19" i="38"/>
  <c r="M19" i="38"/>
  <c r="L19" i="22"/>
  <c r="P19" i="22"/>
  <c r="I19" i="22"/>
  <c r="M19" i="22"/>
  <c r="Q19" i="22"/>
  <c r="R19" i="22"/>
  <c r="N19" i="22"/>
  <c r="G20" i="38"/>
  <c r="E20" i="38"/>
  <c r="H19" i="38"/>
  <c r="F20" i="38"/>
  <c r="D20" i="38"/>
  <c r="G20" i="22"/>
  <c r="E20" i="22"/>
  <c r="F20" i="22"/>
  <c r="H19" i="22"/>
  <c r="D22" i="22" l="1"/>
  <c r="K21" i="22"/>
  <c r="O21" i="22"/>
  <c r="H22" i="40"/>
  <c r="E23" i="40"/>
  <c r="D23" i="40"/>
  <c r="O22" i="40"/>
  <c r="G23" i="40"/>
  <c r="F23" i="40"/>
  <c r="K22" i="40"/>
  <c r="I22" i="40"/>
  <c r="P22" i="40"/>
  <c r="L22" i="40"/>
  <c r="Q22" i="40"/>
  <c r="M22" i="40"/>
  <c r="R22" i="40"/>
  <c r="N22" i="40"/>
  <c r="K20" i="38"/>
  <c r="I20" i="38"/>
  <c r="O20" i="38"/>
  <c r="P20" i="38"/>
  <c r="L20" i="38"/>
  <c r="N20" i="38"/>
  <c r="R20" i="38"/>
  <c r="Q20" i="38"/>
  <c r="M20" i="38"/>
  <c r="L20" i="22"/>
  <c r="P20" i="22"/>
  <c r="F21" i="22"/>
  <c r="I20" i="22"/>
  <c r="M20" i="22"/>
  <c r="Q20" i="22"/>
  <c r="R20" i="22"/>
  <c r="N20" i="22"/>
  <c r="F21" i="38"/>
  <c r="G21" i="38"/>
  <c r="E21" i="38"/>
  <c r="H20" i="38"/>
  <c r="D21" i="38"/>
  <c r="E21" i="22"/>
  <c r="H20" i="22"/>
  <c r="G21" i="22"/>
  <c r="D23" i="22" l="1"/>
  <c r="K22" i="22"/>
  <c r="O22" i="22"/>
  <c r="M23" i="40"/>
  <c r="Q23" i="40"/>
  <c r="R23" i="40"/>
  <c r="N23" i="40"/>
  <c r="I23" i="40"/>
  <c r="G24" i="40"/>
  <c r="F24" i="40"/>
  <c r="K23" i="40"/>
  <c r="H23" i="40"/>
  <c r="E24" i="40"/>
  <c r="D24" i="40"/>
  <c r="O23" i="40"/>
  <c r="P23" i="40"/>
  <c r="L23" i="40"/>
  <c r="I21" i="38"/>
  <c r="O21" i="38"/>
  <c r="K21" i="38"/>
  <c r="Q21" i="38"/>
  <c r="M21" i="38"/>
  <c r="L21" i="38"/>
  <c r="P21" i="38"/>
  <c r="R21" i="38"/>
  <c r="N21" i="38"/>
  <c r="L21" i="22"/>
  <c r="P21" i="22"/>
  <c r="Q21" i="22"/>
  <c r="I21" i="22"/>
  <c r="M21" i="22"/>
  <c r="F22" i="22"/>
  <c r="F23" i="22" s="1"/>
  <c r="G22" i="22"/>
  <c r="N21" i="22"/>
  <c r="R21" i="22"/>
  <c r="F22" i="38"/>
  <c r="G22" i="38"/>
  <c r="D22" i="38"/>
  <c r="E22" i="38"/>
  <c r="H21" i="38"/>
  <c r="E22" i="22"/>
  <c r="H21" i="22"/>
  <c r="D24" i="22" l="1"/>
  <c r="K23" i="22"/>
  <c r="O23" i="22"/>
  <c r="P24" i="40"/>
  <c r="L24" i="40"/>
  <c r="R24" i="40"/>
  <c r="N24" i="40"/>
  <c r="K24" i="40"/>
  <c r="D25" i="40"/>
  <c r="O24" i="40"/>
  <c r="G25" i="40"/>
  <c r="F25" i="40"/>
  <c r="E25" i="40"/>
  <c r="I24" i="40"/>
  <c r="H24" i="40"/>
  <c r="Q24" i="40"/>
  <c r="M24" i="40"/>
  <c r="R22" i="38"/>
  <c r="N22" i="38"/>
  <c r="Q22" i="38"/>
  <c r="M22" i="38"/>
  <c r="L22" i="38"/>
  <c r="P22" i="38"/>
  <c r="O22" i="38"/>
  <c r="I22" i="38"/>
  <c r="K22" i="38"/>
  <c r="L22" i="22"/>
  <c r="P22" i="22"/>
  <c r="Q23" i="22"/>
  <c r="M23" i="22"/>
  <c r="I22" i="22"/>
  <c r="Q22" i="22"/>
  <c r="M22" i="22"/>
  <c r="N22" i="22"/>
  <c r="R22" i="22"/>
  <c r="G23" i="38"/>
  <c r="F23" i="38"/>
  <c r="E23" i="38"/>
  <c r="H22" i="38"/>
  <c r="D23" i="38"/>
  <c r="E23" i="22"/>
  <c r="H22" i="22"/>
  <c r="G23" i="22"/>
  <c r="D25" i="22" l="1"/>
  <c r="K24" i="22"/>
  <c r="O24" i="22"/>
  <c r="P25" i="40"/>
  <c r="L25" i="40"/>
  <c r="M25" i="40"/>
  <c r="Q25" i="40"/>
  <c r="I25" i="40"/>
  <c r="H25" i="40"/>
  <c r="E26" i="40"/>
  <c r="G26" i="40"/>
  <c r="F26" i="40"/>
  <c r="D26" i="40"/>
  <c r="K25" i="40"/>
  <c r="O25" i="40"/>
  <c r="R25" i="40"/>
  <c r="N25" i="40"/>
  <c r="L23" i="38"/>
  <c r="P23" i="38"/>
  <c r="Q23" i="38"/>
  <c r="M23" i="38"/>
  <c r="R23" i="38"/>
  <c r="N23" i="38"/>
  <c r="O23" i="38"/>
  <c r="I23" i="38"/>
  <c r="K23" i="38"/>
  <c r="L23" i="22"/>
  <c r="P23" i="22"/>
  <c r="I23" i="22"/>
  <c r="G24" i="22"/>
  <c r="R23" i="22"/>
  <c r="N23" i="22"/>
  <c r="D24" i="38"/>
  <c r="F24" i="38"/>
  <c r="G24" i="38"/>
  <c r="H23" i="38"/>
  <c r="E24" i="38"/>
  <c r="E24" i="22"/>
  <c r="H23" i="22"/>
  <c r="F24" i="22"/>
  <c r="D26" i="22" l="1"/>
  <c r="K25" i="22"/>
  <c r="O25" i="22"/>
  <c r="R26" i="40"/>
  <c r="N26" i="40"/>
  <c r="K26" i="40"/>
  <c r="G27" i="40"/>
  <c r="I26" i="40"/>
  <c r="H26" i="40"/>
  <c r="F27" i="40"/>
  <c r="D27" i="40"/>
  <c r="O26" i="40"/>
  <c r="E27" i="40"/>
  <c r="M26" i="40"/>
  <c r="Q26" i="40"/>
  <c r="P26" i="40"/>
  <c r="L26" i="40"/>
  <c r="L24" i="38"/>
  <c r="P24" i="38"/>
  <c r="R24" i="38"/>
  <c r="N24" i="38"/>
  <c r="Q24" i="38"/>
  <c r="M24" i="38"/>
  <c r="O24" i="38"/>
  <c r="I24" i="38"/>
  <c r="K24" i="38"/>
  <c r="P24" i="22"/>
  <c r="L24" i="22"/>
  <c r="F25" i="22"/>
  <c r="M24" i="22"/>
  <c r="Q24" i="22"/>
  <c r="I24" i="22"/>
  <c r="R24" i="22"/>
  <c r="N24" i="22"/>
  <c r="G25" i="38"/>
  <c r="F25" i="38"/>
  <c r="E25" i="38"/>
  <c r="H24" i="38"/>
  <c r="D25" i="38"/>
  <c r="E25" i="22"/>
  <c r="H24" i="22"/>
  <c r="G25" i="22"/>
  <c r="D27" i="22" l="1"/>
  <c r="K26" i="22"/>
  <c r="O26" i="22"/>
  <c r="P27" i="40"/>
  <c r="L27" i="40"/>
  <c r="O27" i="40"/>
  <c r="G28" i="40"/>
  <c r="K27" i="40"/>
  <c r="I27" i="40"/>
  <c r="H27" i="40"/>
  <c r="F28" i="40"/>
  <c r="E28" i="40"/>
  <c r="D28" i="40"/>
  <c r="M27" i="40"/>
  <c r="Q27" i="40"/>
  <c r="N27" i="40"/>
  <c r="R27" i="40"/>
  <c r="O25" i="38"/>
  <c r="I25" i="38"/>
  <c r="K25" i="38"/>
  <c r="P25" i="38"/>
  <c r="L25" i="38"/>
  <c r="M25" i="38"/>
  <c r="Q25" i="38"/>
  <c r="N25" i="38"/>
  <c r="R25" i="38"/>
  <c r="P25" i="22"/>
  <c r="L25" i="22"/>
  <c r="M25" i="22"/>
  <c r="Q25" i="22"/>
  <c r="I25" i="22"/>
  <c r="G26" i="22"/>
  <c r="N25" i="22"/>
  <c r="R25" i="22"/>
  <c r="H25" i="38"/>
  <c r="D26" i="38"/>
  <c r="F26" i="38"/>
  <c r="G26" i="38"/>
  <c r="E26" i="38"/>
  <c r="E26" i="22"/>
  <c r="H25" i="22"/>
  <c r="F26" i="22"/>
  <c r="D28" i="22" l="1"/>
  <c r="K27" i="22"/>
  <c r="O27" i="22"/>
  <c r="E29" i="40"/>
  <c r="D29" i="40"/>
  <c r="G29" i="40"/>
  <c r="F29" i="40"/>
  <c r="I28" i="40"/>
  <c r="H28" i="40"/>
  <c r="K28" i="40"/>
  <c r="O28" i="40"/>
  <c r="L28" i="40"/>
  <c r="P28" i="40"/>
  <c r="Q28" i="40"/>
  <c r="M28" i="40"/>
  <c r="R28" i="40"/>
  <c r="N28" i="40"/>
  <c r="M26" i="38"/>
  <c r="Q26" i="38"/>
  <c r="K26" i="38"/>
  <c r="O26" i="38"/>
  <c r="I26" i="38"/>
  <c r="P26" i="38"/>
  <c r="L26" i="38"/>
  <c r="N26" i="38"/>
  <c r="R26" i="38"/>
  <c r="P26" i="22"/>
  <c r="L26" i="22"/>
  <c r="F27" i="22"/>
  <c r="M26" i="22"/>
  <c r="Q26" i="22"/>
  <c r="I26" i="22"/>
  <c r="R26" i="22"/>
  <c r="N26" i="22"/>
  <c r="E27" i="38"/>
  <c r="D27" i="38"/>
  <c r="H26" i="38"/>
  <c r="G27" i="38"/>
  <c r="F27" i="38"/>
  <c r="E27" i="22"/>
  <c r="H26" i="22"/>
  <c r="G27" i="22"/>
  <c r="D29" i="22" l="1"/>
  <c r="K28" i="22"/>
  <c r="O28" i="22"/>
  <c r="M29" i="40"/>
  <c r="Q29" i="40"/>
  <c r="R29" i="40"/>
  <c r="N29" i="40"/>
  <c r="I29" i="40"/>
  <c r="G30" i="40"/>
  <c r="F30" i="40"/>
  <c r="E30" i="40"/>
  <c r="D30" i="40"/>
  <c r="K29" i="40"/>
  <c r="H29" i="40"/>
  <c r="O29" i="40"/>
  <c r="P29" i="40"/>
  <c r="L29" i="40"/>
  <c r="Q27" i="38"/>
  <c r="M27" i="38"/>
  <c r="N27" i="38"/>
  <c r="R27" i="38"/>
  <c r="K27" i="38"/>
  <c r="I27" i="38"/>
  <c r="O27" i="38"/>
  <c r="P27" i="38"/>
  <c r="L27" i="38"/>
  <c r="P27" i="22"/>
  <c r="L27" i="22"/>
  <c r="F28" i="22"/>
  <c r="I27" i="22"/>
  <c r="Q27" i="22"/>
  <c r="M27" i="22"/>
  <c r="G28" i="22"/>
  <c r="R27" i="22"/>
  <c r="N27" i="22"/>
  <c r="G28" i="38"/>
  <c r="E28" i="38"/>
  <c r="D28" i="38"/>
  <c r="H27" i="38"/>
  <c r="F28" i="38"/>
  <c r="E28" i="22"/>
  <c r="H27" i="22"/>
  <c r="D30" i="22" l="1"/>
  <c r="K29" i="22"/>
  <c r="O29" i="22"/>
  <c r="I30" i="40"/>
  <c r="H30" i="40"/>
  <c r="D31" i="40"/>
  <c r="G31" i="40"/>
  <c r="F31" i="40"/>
  <c r="E31" i="40"/>
  <c r="O30" i="40"/>
  <c r="K30" i="40"/>
  <c r="L30" i="40"/>
  <c r="P30" i="40"/>
  <c r="Q30" i="40"/>
  <c r="M30" i="40"/>
  <c r="R30" i="40"/>
  <c r="N30" i="40"/>
  <c r="Q28" i="38"/>
  <c r="M28" i="38"/>
  <c r="N28" i="38"/>
  <c r="R28" i="38"/>
  <c r="K28" i="38"/>
  <c r="O28" i="38"/>
  <c r="I28" i="38"/>
  <c r="P28" i="38"/>
  <c r="L28" i="38"/>
  <c r="P28" i="22"/>
  <c r="L28" i="22"/>
  <c r="I28" i="22"/>
  <c r="M28" i="22"/>
  <c r="Q28" i="22"/>
  <c r="R28" i="22"/>
  <c r="N28" i="22"/>
  <c r="G29" i="38"/>
  <c r="H28" i="38"/>
  <c r="D29" i="38"/>
  <c r="F29" i="38"/>
  <c r="E29" i="38"/>
  <c r="E29" i="22"/>
  <c r="H28" i="22"/>
  <c r="F29" i="22"/>
  <c r="G29" i="22"/>
  <c r="D31" i="22" l="1"/>
  <c r="K30" i="22"/>
  <c r="O30" i="22"/>
  <c r="P31" i="40"/>
  <c r="L31" i="40"/>
  <c r="M31" i="40"/>
  <c r="Q31" i="40"/>
  <c r="R31" i="40"/>
  <c r="N31" i="40"/>
  <c r="E32" i="40"/>
  <c r="D32" i="40"/>
  <c r="F32" i="40"/>
  <c r="G32" i="40"/>
  <c r="I31" i="40"/>
  <c r="H31" i="40"/>
  <c r="O31" i="40"/>
  <c r="K31" i="40"/>
  <c r="L29" i="38"/>
  <c r="P29" i="38"/>
  <c r="K29" i="38"/>
  <c r="O29" i="38"/>
  <c r="I29" i="38"/>
  <c r="Q29" i="38"/>
  <c r="M29" i="38"/>
  <c r="R29" i="38"/>
  <c r="N29" i="38"/>
  <c r="P29" i="22"/>
  <c r="L29" i="22"/>
  <c r="F30" i="22"/>
  <c r="Q29" i="22"/>
  <c r="I29" i="22"/>
  <c r="M29" i="22"/>
  <c r="N29" i="22"/>
  <c r="R29" i="22"/>
  <c r="G30" i="22"/>
  <c r="E30" i="38"/>
  <c r="G30" i="38"/>
  <c r="H29" i="38"/>
  <c r="F30" i="38"/>
  <c r="D30" i="38"/>
  <c r="E30" i="22"/>
  <c r="H29" i="22"/>
  <c r="D32" i="22" l="1"/>
  <c r="K31" i="22"/>
  <c r="O31" i="22"/>
  <c r="G33" i="40"/>
  <c r="F33" i="40"/>
  <c r="E33" i="40"/>
  <c r="D33" i="40"/>
  <c r="K32" i="40"/>
  <c r="I32" i="40"/>
  <c r="H32" i="40"/>
  <c r="O32" i="40"/>
  <c r="N32" i="40"/>
  <c r="R32" i="40"/>
  <c r="M32" i="40"/>
  <c r="Q32" i="40"/>
  <c r="L32" i="40"/>
  <c r="P32" i="40"/>
  <c r="O30" i="38"/>
  <c r="I30" i="38"/>
  <c r="K30" i="38"/>
  <c r="Q30" i="38"/>
  <c r="M30" i="38"/>
  <c r="R30" i="38"/>
  <c r="N30" i="38"/>
  <c r="L30" i="38"/>
  <c r="P30" i="38"/>
  <c r="L30" i="22"/>
  <c r="P30" i="22"/>
  <c r="I30" i="22"/>
  <c r="Q30" i="22"/>
  <c r="M30" i="22"/>
  <c r="N30" i="22"/>
  <c r="R30" i="22"/>
  <c r="F31" i="38"/>
  <c r="D31" i="38"/>
  <c r="G31" i="38"/>
  <c r="E31" i="38"/>
  <c r="H30" i="38"/>
  <c r="E31" i="22"/>
  <c r="H30" i="22"/>
  <c r="F31" i="22"/>
  <c r="G31" i="22"/>
  <c r="D33" i="22" l="1"/>
  <c r="K32" i="22"/>
  <c r="O32" i="22"/>
  <c r="R33" i="40"/>
  <c r="N33" i="40"/>
  <c r="I33" i="40"/>
  <c r="H33" i="40"/>
  <c r="G34" i="40"/>
  <c r="F34" i="40"/>
  <c r="D34" i="40"/>
  <c r="O33" i="40"/>
  <c r="E34" i="40"/>
  <c r="K33" i="40"/>
  <c r="P33" i="40"/>
  <c r="L33" i="40"/>
  <c r="Q33" i="40"/>
  <c r="M33" i="40"/>
  <c r="R31" i="38"/>
  <c r="N31" i="38"/>
  <c r="O31" i="38"/>
  <c r="I31" i="38"/>
  <c r="K31" i="38"/>
  <c r="L31" i="38"/>
  <c r="P31" i="38"/>
  <c r="M31" i="38"/>
  <c r="Q31" i="38"/>
  <c r="P31" i="22"/>
  <c r="L31" i="22"/>
  <c r="Q31" i="22"/>
  <c r="I31" i="22"/>
  <c r="M31" i="22"/>
  <c r="R31" i="22"/>
  <c r="N31" i="22"/>
  <c r="G32" i="38"/>
  <c r="E32" i="38"/>
  <c r="F32" i="38"/>
  <c r="D32" i="38"/>
  <c r="H31" i="38"/>
  <c r="G32" i="22"/>
  <c r="F32" i="22"/>
  <c r="E32" i="22"/>
  <c r="H31" i="22"/>
  <c r="D34" i="22" l="1"/>
  <c r="K33" i="22"/>
  <c r="O33" i="22"/>
  <c r="P34" i="40"/>
  <c r="L34" i="40"/>
  <c r="Q34" i="40"/>
  <c r="M34" i="40"/>
  <c r="I34" i="40"/>
  <c r="H34" i="40"/>
  <c r="E35" i="40"/>
  <c r="D35" i="40"/>
  <c r="F35" i="40"/>
  <c r="G35" i="40"/>
  <c r="K34" i="40"/>
  <c r="O34" i="40"/>
  <c r="N34" i="40"/>
  <c r="R34" i="40"/>
  <c r="O32" i="38"/>
  <c r="I32" i="38"/>
  <c r="K32" i="38"/>
  <c r="M32" i="38"/>
  <c r="Q32" i="38"/>
  <c r="L32" i="38"/>
  <c r="P32" i="38"/>
  <c r="R32" i="38"/>
  <c r="N32" i="38"/>
  <c r="P32" i="22"/>
  <c r="L32" i="22"/>
  <c r="M32" i="22"/>
  <c r="Q32" i="22"/>
  <c r="I32" i="22"/>
  <c r="R32" i="22"/>
  <c r="N32" i="22"/>
  <c r="G33" i="38"/>
  <c r="F33" i="38"/>
  <c r="D33" i="38"/>
  <c r="E33" i="38"/>
  <c r="H32" i="38"/>
  <c r="G33" i="22"/>
  <c r="E33" i="22"/>
  <c r="H32" i="22"/>
  <c r="F33" i="22"/>
  <c r="D35" i="22" l="1"/>
  <c r="O34" i="22"/>
  <c r="K34" i="22"/>
  <c r="R35" i="40"/>
  <c r="N35" i="40"/>
  <c r="P35" i="40"/>
  <c r="L35" i="40"/>
  <c r="M35" i="40"/>
  <c r="Q35" i="40"/>
  <c r="D36" i="40"/>
  <c r="G36" i="40"/>
  <c r="F36" i="40"/>
  <c r="E36" i="40"/>
  <c r="O35" i="40"/>
  <c r="I35" i="40"/>
  <c r="H35" i="40"/>
  <c r="K35" i="40"/>
  <c r="O33" i="38"/>
  <c r="I33" i="38"/>
  <c r="K33" i="38"/>
  <c r="M33" i="38"/>
  <c r="Q33" i="38"/>
  <c r="P33" i="38"/>
  <c r="L33" i="38"/>
  <c r="N33" i="38"/>
  <c r="R33" i="38"/>
  <c r="P33" i="22"/>
  <c r="L33" i="22"/>
  <c r="M33" i="22"/>
  <c r="Q33" i="22"/>
  <c r="I33" i="22"/>
  <c r="R33" i="22"/>
  <c r="N33" i="22"/>
  <c r="F34" i="22"/>
  <c r="F34" i="38"/>
  <c r="E34" i="38"/>
  <c r="H33" i="38"/>
  <c r="G34" i="38"/>
  <c r="D34" i="38"/>
  <c r="E34" i="22"/>
  <c r="H33" i="22"/>
  <c r="G34" i="22"/>
  <c r="D36" i="22" l="1"/>
  <c r="K35" i="22"/>
  <c r="O35" i="22"/>
  <c r="R36" i="40"/>
  <c r="N36" i="40"/>
  <c r="P36" i="40"/>
  <c r="L36" i="40"/>
  <c r="Q36" i="40"/>
  <c r="M36" i="40"/>
  <c r="E37" i="40"/>
  <c r="I36" i="40"/>
  <c r="H36" i="40"/>
  <c r="G37" i="40"/>
  <c r="F37" i="40"/>
  <c r="D37" i="40"/>
  <c r="O36" i="40"/>
  <c r="K36" i="40"/>
  <c r="K34" i="38"/>
  <c r="O34" i="38"/>
  <c r="I34" i="38"/>
  <c r="P34" i="38"/>
  <c r="L34" i="38"/>
  <c r="N34" i="38"/>
  <c r="R34" i="38"/>
  <c r="M34" i="38"/>
  <c r="Q34" i="38"/>
  <c r="L34" i="22"/>
  <c r="P34" i="22"/>
  <c r="M34" i="22"/>
  <c r="Q34" i="22"/>
  <c r="I34" i="22"/>
  <c r="R34" i="22"/>
  <c r="N34" i="22"/>
  <c r="G35" i="22"/>
  <c r="F35" i="38"/>
  <c r="E35" i="38"/>
  <c r="H34" i="38"/>
  <c r="G35" i="38"/>
  <c r="D35" i="38"/>
  <c r="E35" i="22"/>
  <c r="H34" i="22"/>
  <c r="F35" i="22"/>
  <c r="D37" i="22" l="1"/>
  <c r="K36" i="22"/>
  <c r="O36" i="22"/>
  <c r="F38" i="40"/>
  <c r="I37" i="40"/>
  <c r="H37" i="40"/>
  <c r="E38" i="40"/>
  <c r="D38" i="40"/>
  <c r="G38" i="40"/>
  <c r="K37" i="40"/>
  <c r="O37" i="40"/>
  <c r="Q37" i="40"/>
  <c r="M37" i="40"/>
  <c r="R37" i="40"/>
  <c r="N37" i="40"/>
  <c r="P37" i="40"/>
  <c r="L37" i="40"/>
  <c r="N35" i="38"/>
  <c r="R35" i="38"/>
  <c r="P35" i="38"/>
  <c r="L35" i="38"/>
  <c r="K35" i="38"/>
  <c r="O35" i="38"/>
  <c r="I35" i="38"/>
  <c r="Q35" i="38"/>
  <c r="M35" i="38"/>
  <c r="P35" i="22"/>
  <c r="L35" i="22"/>
  <c r="I35" i="22"/>
  <c r="M35" i="22"/>
  <c r="Q35" i="22"/>
  <c r="R35" i="22"/>
  <c r="N35" i="22"/>
  <c r="F36" i="38"/>
  <c r="G36" i="38"/>
  <c r="E36" i="38"/>
  <c r="D36" i="38"/>
  <c r="H35" i="38"/>
  <c r="F36" i="22"/>
  <c r="E36" i="22"/>
  <c r="H35" i="22"/>
  <c r="G36" i="22"/>
  <c r="D38" i="22" l="1"/>
  <c r="K37" i="22"/>
  <c r="O37" i="22"/>
  <c r="G39" i="40"/>
  <c r="F39" i="40"/>
  <c r="E39" i="40"/>
  <c r="D39" i="40"/>
  <c r="O38" i="40"/>
  <c r="I38" i="40"/>
  <c r="H38" i="40"/>
  <c r="K38" i="40"/>
  <c r="N38" i="40"/>
  <c r="R38" i="40"/>
  <c r="P38" i="40"/>
  <c r="L38" i="40"/>
  <c r="M38" i="40"/>
  <c r="Q38" i="40"/>
  <c r="K36" i="38"/>
  <c r="O36" i="38"/>
  <c r="I36" i="38"/>
  <c r="P36" i="38"/>
  <c r="L36" i="38"/>
  <c r="N36" i="38"/>
  <c r="R36" i="38"/>
  <c r="Q36" i="38"/>
  <c r="M36" i="38"/>
  <c r="L36" i="22"/>
  <c r="P36" i="22"/>
  <c r="I36" i="22"/>
  <c r="M36" i="22"/>
  <c r="Q36" i="22"/>
  <c r="R36" i="22"/>
  <c r="N36" i="22"/>
  <c r="G37" i="38"/>
  <c r="F37" i="38"/>
  <c r="D37" i="38"/>
  <c r="H36" i="38"/>
  <c r="E37" i="38"/>
  <c r="G37" i="22"/>
  <c r="E37" i="22"/>
  <c r="H36" i="22"/>
  <c r="F37" i="22"/>
  <c r="D39" i="22" l="1"/>
  <c r="K38" i="22"/>
  <c r="O38" i="22"/>
  <c r="F40" i="40"/>
  <c r="I39" i="40"/>
  <c r="H39" i="40"/>
  <c r="G40" i="40"/>
  <c r="E40" i="40"/>
  <c r="D40" i="40"/>
  <c r="O39" i="40"/>
  <c r="K39" i="40"/>
  <c r="P39" i="40"/>
  <c r="L39" i="40"/>
  <c r="Q39" i="40"/>
  <c r="M39" i="40"/>
  <c r="R39" i="40"/>
  <c r="N39" i="40"/>
  <c r="L37" i="38"/>
  <c r="P37" i="38"/>
  <c r="O37" i="38"/>
  <c r="I37" i="38"/>
  <c r="K37" i="38"/>
  <c r="Q37" i="38"/>
  <c r="M37" i="38"/>
  <c r="R37" i="38"/>
  <c r="N37" i="38"/>
  <c r="P37" i="22"/>
  <c r="L37" i="22"/>
  <c r="Q37" i="22"/>
  <c r="I37" i="22"/>
  <c r="M37" i="22"/>
  <c r="N37" i="22"/>
  <c r="R37" i="22"/>
  <c r="F38" i="22"/>
  <c r="F38" i="38"/>
  <c r="G38" i="38"/>
  <c r="D38" i="38"/>
  <c r="E38" i="38"/>
  <c r="H37" i="38"/>
  <c r="E38" i="22"/>
  <c r="H37" i="22"/>
  <c r="G38" i="22"/>
  <c r="D40" i="22" l="1"/>
  <c r="K39" i="22"/>
  <c r="O39" i="22"/>
  <c r="R40" i="40"/>
  <c r="N40" i="40"/>
  <c r="G41" i="40"/>
  <c r="D41" i="40"/>
  <c r="F41" i="40"/>
  <c r="E41" i="40"/>
  <c r="I40" i="40"/>
  <c r="H40" i="40"/>
  <c r="O40" i="40"/>
  <c r="K40" i="40"/>
  <c r="L40" i="40"/>
  <c r="P40" i="40"/>
  <c r="Q40" i="40"/>
  <c r="M40" i="40"/>
  <c r="O38" i="38"/>
  <c r="I38" i="38"/>
  <c r="K38" i="38"/>
  <c r="L38" i="38"/>
  <c r="P38" i="38"/>
  <c r="R38" i="38"/>
  <c r="N38" i="38"/>
  <c r="Q38" i="38"/>
  <c r="M38" i="38"/>
  <c r="L38" i="22"/>
  <c r="P38" i="22"/>
  <c r="Q38" i="22"/>
  <c r="I38" i="22"/>
  <c r="M38" i="22"/>
  <c r="N38" i="22"/>
  <c r="R38" i="22"/>
  <c r="G39" i="22"/>
  <c r="G39" i="38"/>
  <c r="F39" i="38"/>
  <c r="D39" i="38"/>
  <c r="E39" i="38"/>
  <c r="H38" i="38"/>
  <c r="E39" i="22"/>
  <c r="H38" i="22"/>
  <c r="F39" i="22"/>
  <c r="D41" i="22" l="1"/>
  <c r="K40" i="22"/>
  <c r="O40" i="22"/>
  <c r="P41" i="40"/>
  <c r="L41" i="40"/>
  <c r="Q41" i="40"/>
  <c r="M41" i="40"/>
  <c r="G42" i="40"/>
  <c r="E42" i="40"/>
  <c r="F42" i="40"/>
  <c r="D42" i="40"/>
  <c r="O41" i="40"/>
  <c r="K41" i="40"/>
  <c r="I41" i="40"/>
  <c r="H41" i="40"/>
  <c r="R41" i="40"/>
  <c r="N41" i="40"/>
  <c r="M39" i="38"/>
  <c r="Q39" i="38"/>
  <c r="L39" i="38"/>
  <c r="P39" i="38"/>
  <c r="O39" i="38"/>
  <c r="I39" i="38"/>
  <c r="K39" i="38"/>
  <c r="R39" i="38"/>
  <c r="N39" i="38"/>
  <c r="P39" i="22"/>
  <c r="L39" i="22"/>
  <c r="Q39" i="22"/>
  <c r="I39" i="22"/>
  <c r="M39" i="22"/>
  <c r="R39" i="22"/>
  <c r="N39" i="22"/>
  <c r="D40" i="38"/>
  <c r="F40" i="38"/>
  <c r="G40" i="38"/>
  <c r="E40" i="38"/>
  <c r="H39" i="38"/>
  <c r="E40" i="22"/>
  <c r="H39" i="22"/>
  <c r="G40" i="22"/>
  <c r="F40" i="22"/>
  <c r="D42" i="22" l="1"/>
  <c r="K41" i="22"/>
  <c r="O41" i="22"/>
  <c r="Q42" i="40"/>
  <c r="M42" i="40"/>
  <c r="N42" i="40"/>
  <c r="R42" i="40"/>
  <c r="H42" i="40"/>
  <c r="F43" i="40"/>
  <c r="K42" i="40"/>
  <c r="G43" i="40"/>
  <c r="E43" i="40"/>
  <c r="O42" i="40"/>
  <c r="I42" i="40"/>
  <c r="D43" i="40"/>
  <c r="P42" i="40"/>
  <c r="L42" i="40"/>
  <c r="E41" i="38"/>
  <c r="L40" i="38"/>
  <c r="P40" i="38"/>
  <c r="M40" i="38"/>
  <c r="Q40" i="38"/>
  <c r="R40" i="38"/>
  <c r="N40" i="38"/>
  <c r="O40" i="38"/>
  <c r="I40" i="38"/>
  <c r="K40" i="38"/>
  <c r="P40" i="22"/>
  <c r="L40" i="22"/>
  <c r="M40" i="22"/>
  <c r="Q40" i="22"/>
  <c r="I40" i="22"/>
  <c r="N40" i="22"/>
  <c r="R40" i="22"/>
  <c r="F41" i="22"/>
  <c r="G41" i="38"/>
  <c r="F41" i="38"/>
  <c r="D41" i="38"/>
  <c r="H40" i="38"/>
  <c r="G41" i="22"/>
  <c r="E41" i="22"/>
  <c r="H40" i="22"/>
  <c r="D43" i="22" l="1"/>
  <c r="K42" i="22"/>
  <c r="O42" i="22"/>
  <c r="P43" i="40"/>
  <c r="L43" i="40"/>
  <c r="I43" i="40"/>
  <c r="H43" i="40"/>
  <c r="G44" i="40"/>
  <c r="F44" i="40"/>
  <c r="E44" i="40"/>
  <c r="D44" i="40"/>
  <c r="K43" i="40"/>
  <c r="O43" i="40"/>
  <c r="M43" i="40"/>
  <c r="Q43" i="40"/>
  <c r="R43" i="40"/>
  <c r="N43" i="40"/>
  <c r="R41" i="38"/>
  <c r="N41" i="38"/>
  <c r="O41" i="38"/>
  <c r="I41" i="38"/>
  <c r="K41" i="38"/>
  <c r="M41" i="38"/>
  <c r="Q41" i="38"/>
  <c r="P41" i="38"/>
  <c r="L41" i="38"/>
  <c r="L41" i="22"/>
  <c r="P41" i="22"/>
  <c r="M41" i="22"/>
  <c r="Q41" i="22"/>
  <c r="I41" i="22"/>
  <c r="N41" i="22"/>
  <c r="R41" i="22"/>
  <c r="F42" i="38"/>
  <c r="G42" i="38"/>
  <c r="D42" i="38"/>
  <c r="H41" i="38"/>
  <c r="E42" i="38"/>
  <c r="E42" i="22"/>
  <c r="H41" i="22"/>
  <c r="G42" i="22"/>
  <c r="F42" i="22"/>
  <c r="D44" i="22" l="1"/>
  <c r="K43" i="22"/>
  <c r="O43" i="22"/>
  <c r="P44" i="40"/>
  <c r="L44" i="40"/>
  <c r="I44" i="40"/>
  <c r="D45" i="40"/>
  <c r="O44" i="40"/>
  <c r="H44" i="40"/>
  <c r="G45" i="40"/>
  <c r="F45" i="40"/>
  <c r="E45" i="40"/>
  <c r="K44" i="40"/>
  <c r="N44" i="40"/>
  <c r="R44" i="40"/>
  <c r="M44" i="40"/>
  <c r="Q44" i="40"/>
  <c r="D43" i="38"/>
  <c r="P42" i="38"/>
  <c r="L42" i="38"/>
  <c r="K42" i="38"/>
  <c r="O42" i="38"/>
  <c r="I42" i="38"/>
  <c r="R42" i="38"/>
  <c r="N42" i="38"/>
  <c r="M42" i="38"/>
  <c r="Q42" i="38"/>
  <c r="L42" i="22"/>
  <c r="P42" i="22"/>
  <c r="M42" i="22"/>
  <c r="Q42" i="22"/>
  <c r="I42" i="22"/>
  <c r="R42" i="22"/>
  <c r="N42" i="22"/>
  <c r="F43" i="22"/>
  <c r="G43" i="38"/>
  <c r="E43" i="38"/>
  <c r="F43" i="38"/>
  <c r="H42" i="38"/>
  <c r="G43" i="22"/>
  <c r="E43" i="22"/>
  <c r="H42" i="22"/>
  <c r="D45" i="22" l="1"/>
  <c r="K44" i="22"/>
  <c r="O44" i="22"/>
  <c r="Q45" i="40"/>
  <c r="M45" i="40"/>
  <c r="P45" i="40"/>
  <c r="L45" i="40"/>
  <c r="R45" i="40"/>
  <c r="N45" i="40"/>
  <c r="H45" i="40"/>
  <c r="G46" i="40"/>
  <c r="F46" i="40"/>
  <c r="E46" i="40"/>
  <c r="D46" i="40"/>
  <c r="O45" i="40"/>
  <c r="I45" i="40"/>
  <c r="K45" i="40"/>
  <c r="P43" i="38"/>
  <c r="L43" i="38"/>
  <c r="Q43" i="38"/>
  <c r="M43" i="38"/>
  <c r="N43" i="38"/>
  <c r="R43" i="38"/>
  <c r="K43" i="38"/>
  <c r="O43" i="38"/>
  <c r="I43" i="38"/>
  <c r="L43" i="22"/>
  <c r="P43" i="22"/>
  <c r="I43" i="22"/>
  <c r="M43" i="22"/>
  <c r="Q43" i="22"/>
  <c r="F44" i="22"/>
  <c r="R43" i="22"/>
  <c r="N43" i="22"/>
  <c r="H43" i="38"/>
  <c r="E44" i="38"/>
  <c r="F44" i="38"/>
  <c r="G44" i="38"/>
  <c r="D44" i="38"/>
  <c r="E44" i="22"/>
  <c r="H43" i="22"/>
  <c r="G44" i="22"/>
  <c r="D46" i="22" l="1"/>
  <c r="O45" i="22"/>
  <c r="K45" i="22"/>
  <c r="I46" i="40"/>
  <c r="H46" i="40"/>
  <c r="F47" i="40"/>
  <c r="E47" i="40"/>
  <c r="G47" i="40"/>
  <c r="D47" i="40"/>
  <c r="O46" i="40"/>
  <c r="K46" i="40"/>
  <c r="P46" i="40"/>
  <c r="L46" i="40"/>
  <c r="Q46" i="40"/>
  <c r="M46" i="40"/>
  <c r="R46" i="40"/>
  <c r="N46" i="40"/>
  <c r="K44" i="38"/>
  <c r="I44" i="38"/>
  <c r="O44" i="38"/>
  <c r="Q44" i="38"/>
  <c r="M44" i="38"/>
  <c r="N44" i="38"/>
  <c r="R44" i="38"/>
  <c r="P44" i="38"/>
  <c r="L44" i="38"/>
  <c r="L44" i="22"/>
  <c r="P44" i="22"/>
  <c r="I44" i="22"/>
  <c r="M44" i="22"/>
  <c r="Q44" i="22"/>
  <c r="G45" i="22"/>
  <c r="R44" i="22"/>
  <c r="N44" i="22"/>
  <c r="F45" i="38"/>
  <c r="E45" i="38"/>
  <c r="G45" i="38"/>
  <c r="H44" i="38"/>
  <c r="D45" i="38"/>
  <c r="E45" i="22"/>
  <c r="H44" i="22"/>
  <c r="F45" i="22"/>
  <c r="D47" i="22" l="1"/>
  <c r="O46" i="22"/>
  <c r="K46" i="22"/>
  <c r="D48" i="40"/>
  <c r="I47" i="40"/>
  <c r="H47" i="40"/>
  <c r="F48" i="40"/>
  <c r="E48" i="40"/>
  <c r="G48" i="40"/>
  <c r="K47" i="40"/>
  <c r="O47" i="40"/>
  <c r="R47" i="40"/>
  <c r="N47" i="40"/>
  <c r="P47" i="40"/>
  <c r="L47" i="40"/>
  <c r="M47" i="40"/>
  <c r="Q47" i="40"/>
  <c r="L45" i="38"/>
  <c r="P45" i="38"/>
  <c r="I45" i="38"/>
  <c r="K45" i="38"/>
  <c r="O45" i="38"/>
  <c r="R45" i="38"/>
  <c r="N45" i="38"/>
  <c r="Q45" i="38"/>
  <c r="M45" i="38"/>
  <c r="L45" i="22"/>
  <c r="P45" i="22"/>
  <c r="F46" i="22"/>
  <c r="Q45" i="22"/>
  <c r="M45" i="22"/>
  <c r="I45" i="22"/>
  <c r="N45" i="22"/>
  <c r="R45" i="22"/>
  <c r="F46" i="38"/>
  <c r="D46" i="38"/>
  <c r="G46" i="38"/>
  <c r="E46" i="38"/>
  <c r="H45" i="38"/>
  <c r="E46" i="22"/>
  <c r="H45" i="22"/>
  <c r="G46" i="22"/>
  <c r="D48" i="22" l="1"/>
  <c r="O47" i="22"/>
  <c r="K47" i="22"/>
  <c r="P48" i="40"/>
  <c r="L48" i="40"/>
  <c r="R48" i="40"/>
  <c r="N48" i="40"/>
  <c r="Q48" i="40"/>
  <c r="M48" i="40"/>
  <c r="D49" i="40"/>
  <c r="K48" i="40"/>
  <c r="I48" i="40"/>
  <c r="G49" i="40"/>
  <c r="F49" i="40"/>
  <c r="E49" i="40"/>
  <c r="H48" i="40"/>
  <c r="O48" i="40"/>
  <c r="R46" i="38"/>
  <c r="N46" i="38"/>
  <c r="O46" i="38"/>
  <c r="I46" i="38"/>
  <c r="K46" i="38"/>
  <c r="Q46" i="38"/>
  <c r="M46" i="38"/>
  <c r="L46" i="38"/>
  <c r="P46" i="38"/>
  <c r="L46" i="22"/>
  <c r="P46" i="22"/>
  <c r="I46" i="22"/>
  <c r="Q46" i="22"/>
  <c r="M46" i="22"/>
  <c r="N46" i="22"/>
  <c r="R46" i="22"/>
  <c r="G47" i="38"/>
  <c r="E47" i="38"/>
  <c r="D47" i="38"/>
  <c r="F47" i="38"/>
  <c r="H46" i="38"/>
  <c r="G47" i="22"/>
  <c r="E47" i="22"/>
  <c r="H46" i="22"/>
  <c r="F47" i="22"/>
  <c r="D49" i="22" l="1"/>
  <c r="O48" i="22"/>
  <c r="K48" i="22"/>
  <c r="L49" i="40"/>
  <c r="P49" i="40"/>
  <c r="R49" i="40"/>
  <c r="N49" i="40"/>
  <c r="M49" i="40"/>
  <c r="Q49" i="40"/>
  <c r="G50" i="40"/>
  <c r="O49" i="40"/>
  <c r="K49" i="40"/>
  <c r="I49" i="40"/>
  <c r="H49" i="40"/>
  <c r="F50" i="40"/>
  <c r="E50" i="40"/>
  <c r="D50" i="40"/>
  <c r="M47" i="38"/>
  <c r="Q47" i="38"/>
  <c r="O47" i="38"/>
  <c r="I47" i="38"/>
  <c r="K47" i="38"/>
  <c r="L47" i="38"/>
  <c r="P47" i="38"/>
  <c r="R47" i="38"/>
  <c r="N47" i="38"/>
  <c r="P47" i="22"/>
  <c r="L47" i="22"/>
  <c r="Q47" i="22"/>
  <c r="I47" i="22"/>
  <c r="M47" i="22"/>
  <c r="R47" i="22"/>
  <c r="N47" i="22"/>
  <c r="F48" i="22"/>
  <c r="F48" i="38"/>
  <c r="G48" i="38"/>
  <c r="D48" i="38"/>
  <c r="H47" i="38"/>
  <c r="E48" i="38"/>
  <c r="E48" i="22"/>
  <c r="H47" i="22"/>
  <c r="G48" i="22"/>
  <c r="D50" i="22" l="1"/>
  <c r="O49" i="22"/>
  <c r="K49" i="22"/>
  <c r="P50" i="40"/>
  <c r="L50" i="40"/>
  <c r="M50" i="40"/>
  <c r="Q50" i="40"/>
  <c r="N50" i="40"/>
  <c r="R50" i="40"/>
  <c r="H50" i="40"/>
  <c r="F51" i="40"/>
  <c r="E51" i="40"/>
  <c r="G51" i="40"/>
  <c r="D51" i="40"/>
  <c r="K50" i="40"/>
  <c r="I50" i="40"/>
  <c r="O50" i="40"/>
  <c r="O48" i="38"/>
  <c r="I48" i="38"/>
  <c r="K48" i="38"/>
  <c r="P48" i="38"/>
  <c r="L48" i="38"/>
  <c r="R48" i="38"/>
  <c r="N48" i="38"/>
  <c r="M48" i="38"/>
  <c r="Q48" i="38"/>
  <c r="P48" i="22"/>
  <c r="L48" i="22"/>
  <c r="M48" i="22"/>
  <c r="Q48" i="22"/>
  <c r="I48" i="22"/>
  <c r="R48" i="22"/>
  <c r="N48" i="22"/>
  <c r="G49" i="22"/>
  <c r="G49" i="38"/>
  <c r="F49" i="38"/>
  <c r="D49" i="38"/>
  <c r="E49" i="38"/>
  <c r="H48" i="38"/>
  <c r="E49" i="22"/>
  <c r="H48" i="22"/>
  <c r="F49" i="22"/>
  <c r="D51" i="22" l="1"/>
  <c r="O50" i="22"/>
  <c r="K50" i="22"/>
  <c r="P51" i="40"/>
  <c r="L51" i="40"/>
  <c r="N51" i="40"/>
  <c r="R51" i="40"/>
  <c r="I51" i="40"/>
  <c r="H51" i="40"/>
  <c r="G52" i="40"/>
  <c r="F52" i="40"/>
  <c r="E52" i="40"/>
  <c r="D52" i="40"/>
  <c r="O51" i="40"/>
  <c r="K51" i="40"/>
  <c r="M51" i="40"/>
  <c r="Q51" i="40"/>
  <c r="P49" i="38"/>
  <c r="L49" i="38"/>
  <c r="R49" i="38"/>
  <c r="N49" i="38"/>
  <c r="O49" i="38"/>
  <c r="I49" i="38"/>
  <c r="K49" i="38"/>
  <c r="M49" i="38"/>
  <c r="Q49" i="38"/>
  <c r="P49" i="22"/>
  <c r="L49" i="22"/>
  <c r="M49" i="22"/>
  <c r="Q49" i="22"/>
  <c r="I49" i="22"/>
  <c r="N49" i="22"/>
  <c r="R49" i="22"/>
  <c r="F50" i="22"/>
  <c r="G50" i="38"/>
  <c r="F50" i="38"/>
  <c r="D50" i="38"/>
  <c r="E50" i="38"/>
  <c r="H49" i="38"/>
  <c r="E50" i="22"/>
  <c r="H49" i="22"/>
  <c r="G50" i="22"/>
  <c r="D52" i="22" l="1"/>
  <c r="K51" i="22"/>
  <c r="O51" i="22"/>
  <c r="R52" i="40"/>
  <c r="N52" i="40"/>
  <c r="I52" i="40"/>
  <c r="H52" i="40"/>
  <c r="D53" i="40"/>
  <c r="G53" i="40"/>
  <c r="F53" i="40"/>
  <c r="E53" i="40"/>
  <c r="K52" i="40"/>
  <c r="O52" i="40"/>
  <c r="Q52" i="40"/>
  <c r="M52" i="40"/>
  <c r="L52" i="40"/>
  <c r="P52" i="40"/>
  <c r="K50" i="38"/>
  <c r="O50" i="38"/>
  <c r="I50" i="38"/>
  <c r="M50" i="38"/>
  <c r="Q50" i="38"/>
  <c r="R50" i="38"/>
  <c r="N50" i="38"/>
  <c r="P50" i="38"/>
  <c r="L50" i="38"/>
  <c r="P50" i="22"/>
  <c r="L50" i="22"/>
  <c r="M50" i="22"/>
  <c r="Q50" i="22"/>
  <c r="I50" i="22"/>
  <c r="R50" i="22"/>
  <c r="N50" i="22"/>
  <c r="G51" i="38"/>
  <c r="F51" i="38"/>
  <c r="E51" i="38"/>
  <c r="D51" i="38"/>
  <c r="H50" i="38"/>
  <c r="G51" i="22"/>
  <c r="E51" i="22"/>
  <c r="H50" i="22"/>
  <c r="F51" i="22"/>
  <c r="D53" i="22" l="1"/>
  <c r="K52" i="22"/>
  <c r="O52" i="22"/>
  <c r="P53" i="40"/>
  <c r="L53" i="40"/>
  <c r="M53" i="40"/>
  <c r="Q53" i="40"/>
  <c r="I53" i="40"/>
  <c r="H53" i="40"/>
  <c r="E54" i="40"/>
  <c r="D54" i="40"/>
  <c r="O53" i="40"/>
  <c r="G54" i="40"/>
  <c r="F54" i="40"/>
  <c r="K53" i="40"/>
  <c r="N53" i="40"/>
  <c r="R53" i="40"/>
  <c r="K51" i="38"/>
  <c r="O51" i="38"/>
  <c r="I51" i="38"/>
  <c r="P51" i="38"/>
  <c r="L51" i="38"/>
  <c r="Q51" i="38"/>
  <c r="M51" i="38"/>
  <c r="N51" i="38"/>
  <c r="R51" i="38"/>
  <c r="P51" i="22"/>
  <c r="L51" i="22"/>
  <c r="I51" i="22"/>
  <c r="M51" i="22"/>
  <c r="Q51" i="22"/>
  <c r="R51" i="22"/>
  <c r="N51" i="22"/>
  <c r="F52" i="22"/>
  <c r="F52" i="38"/>
  <c r="G52" i="38"/>
  <c r="D52" i="38"/>
  <c r="E52" i="38"/>
  <c r="H51" i="38"/>
  <c r="E52" i="22"/>
  <c r="H51" i="22"/>
  <c r="G52" i="22"/>
  <c r="D54" i="22" l="1"/>
  <c r="K53" i="22"/>
  <c r="O53" i="22"/>
  <c r="M54" i="40"/>
  <c r="Q54" i="40"/>
  <c r="I54" i="40"/>
  <c r="H54" i="40"/>
  <c r="G55" i="40"/>
  <c r="F55" i="40"/>
  <c r="D55" i="40"/>
  <c r="E55" i="40"/>
  <c r="K54" i="40"/>
  <c r="O54" i="40"/>
  <c r="N54" i="40"/>
  <c r="R54" i="40"/>
  <c r="L54" i="40"/>
  <c r="P54" i="40"/>
  <c r="K52" i="38"/>
  <c r="O52" i="38"/>
  <c r="I52" i="38"/>
  <c r="N52" i="38"/>
  <c r="R52" i="38"/>
  <c r="Q52" i="38"/>
  <c r="M52" i="38"/>
  <c r="P52" i="38"/>
  <c r="L52" i="38"/>
  <c r="P52" i="22"/>
  <c r="L52" i="22"/>
  <c r="I52" i="22"/>
  <c r="M52" i="22"/>
  <c r="Q52" i="22"/>
  <c r="R52" i="22"/>
  <c r="N52" i="22"/>
  <c r="G53" i="22"/>
  <c r="G53" i="38"/>
  <c r="F53" i="38"/>
  <c r="E53" i="38"/>
  <c r="D53" i="38"/>
  <c r="H52" i="38"/>
  <c r="E53" i="22"/>
  <c r="H52" i="22"/>
  <c r="F53" i="22"/>
  <c r="D55" i="22" l="1"/>
  <c r="K54" i="22"/>
  <c r="O54" i="22"/>
  <c r="N55" i="40"/>
  <c r="R55" i="40"/>
  <c r="L55" i="40"/>
  <c r="P55" i="40"/>
  <c r="I55" i="40"/>
  <c r="H55" i="40"/>
  <c r="F56" i="40"/>
  <c r="G56" i="40"/>
  <c r="E56" i="40"/>
  <c r="D56" i="40"/>
  <c r="K55" i="40"/>
  <c r="O55" i="40"/>
  <c r="M55" i="40"/>
  <c r="Q55" i="40"/>
  <c r="O53" i="38"/>
  <c r="K53" i="38"/>
  <c r="I53" i="38"/>
  <c r="L53" i="38"/>
  <c r="P53" i="38"/>
  <c r="Q53" i="38"/>
  <c r="M53" i="38"/>
  <c r="R53" i="38"/>
  <c r="N53" i="38"/>
  <c r="P53" i="22"/>
  <c r="L53" i="22"/>
  <c r="Q53" i="22"/>
  <c r="I53" i="22"/>
  <c r="M53" i="22"/>
  <c r="N53" i="22"/>
  <c r="R53" i="22"/>
  <c r="F54" i="38"/>
  <c r="D54" i="38"/>
  <c r="H53" i="38"/>
  <c r="G54" i="38"/>
  <c r="E54" i="38"/>
  <c r="F54" i="22"/>
  <c r="E54" i="22"/>
  <c r="H53" i="22"/>
  <c r="G54" i="22"/>
  <c r="D56" i="22" l="1"/>
  <c r="K55" i="22"/>
  <c r="O55" i="22"/>
  <c r="I56" i="40"/>
  <c r="H56" i="40"/>
  <c r="E57" i="40"/>
  <c r="D57" i="40"/>
  <c r="G57" i="40"/>
  <c r="F57" i="40"/>
  <c r="O56" i="40"/>
  <c r="K56" i="40"/>
  <c r="R56" i="40"/>
  <c r="N56" i="40"/>
  <c r="P56" i="40"/>
  <c r="L56" i="40"/>
  <c r="Q56" i="40"/>
  <c r="M56" i="40"/>
  <c r="L54" i="38"/>
  <c r="P54" i="38"/>
  <c r="R54" i="38"/>
  <c r="N54" i="38"/>
  <c r="K54" i="38"/>
  <c r="O54" i="38"/>
  <c r="I54" i="38"/>
  <c r="Q54" i="38"/>
  <c r="M54" i="38"/>
  <c r="L54" i="22"/>
  <c r="P54" i="22"/>
  <c r="I54" i="22"/>
  <c r="Q54" i="22"/>
  <c r="M54" i="22"/>
  <c r="N54" i="22"/>
  <c r="R54" i="22"/>
  <c r="D55" i="38"/>
  <c r="G55" i="38"/>
  <c r="E55" i="38"/>
  <c r="H54" i="38"/>
  <c r="F55" i="38"/>
  <c r="F55" i="22"/>
  <c r="G55" i="22"/>
  <c r="E55" i="22"/>
  <c r="H54" i="22"/>
  <c r="D57" i="22" l="1"/>
  <c r="K56" i="22"/>
  <c r="O56" i="22"/>
  <c r="Q57" i="40"/>
  <c r="M57" i="40"/>
  <c r="I57" i="40"/>
  <c r="H57" i="40"/>
  <c r="D58" i="40"/>
  <c r="G58" i="40"/>
  <c r="F58" i="40"/>
  <c r="E58" i="40"/>
  <c r="O57" i="40"/>
  <c r="K57" i="40"/>
  <c r="R57" i="40"/>
  <c r="N57" i="40"/>
  <c r="L57" i="40"/>
  <c r="P57" i="40"/>
  <c r="Q55" i="38"/>
  <c r="M55" i="38"/>
  <c r="L55" i="38"/>
  <c r="P55" i="38"/>
  <c r="R55" i="38"/>
  <c r="N55" i="38"/>
  <c r="O55" i="38"/>
  <c r="I55" i="38"/>
  <c r="K55" i="38"/>
  <c r="P55" i="22"/>
  <c r="L55" i="22"/>
  <c r="Q55" i="22"/>
  <c r="I55" i="22"/>
  <c r="M55" i="22"/>
  <c r="R55" i="22"/>
  <c r="N55" i="22"/>
  <c r="D56" i="38"/>
  <c r="G56" i="38"/>
  <c r="E56" i="38"/>
  <c r="H55" i="38"/>
  <c r="F56" i="38"/>
  <c r="E56" i="22"/>
  <c r="H55" i="22"/>
  <c r="F56" i="22"/>
  <c r="G56" i="22"/>
  <c r="D58" i="22" l="1"/>
  <c r="K57" i="22"/>
  <c r="O57" i="22"/>
  <c r="M58" i="40"/>
  <c r="Q58" i="40"/>
  <c r="P58" i="40"/>
  <c r="L58" i="40"/>
  <c r="R58" i="40"/>
  <c r="N58" i="40"/>
  <c r="I58" i="40"/>
  <c r="H58" i="40"/>
  <c r="G59" i="40"/>
  <c r="D59" i="40"/>
  <c r="F59" i="40"/>
  <c r="E59" i="40"/>
  <c r="K58" i="40"/>
  <c r="O58" i="40"/>
  <c r="L56" i="38"/>
  <c r="P56" i="38"/>
  <c r="R56" i="38"/>
  <c r="N56" i="38"/>
  <c r="Q56" i="38"/>
  <c r="M56" i="38"/>
  <c r="O56" i="38"/>
  <c r="I56" i="38"/>
  <c r="K56" i="38"/>
  <c r="P56" i="22"/>
  <c r="L56" i="22"/>
  <c r="M56" i="22"/>
  <c r="Q56" i="22"/>
  <c r="I56" i="22"/>
  <c r="R56" i="22"/>
  <c r="N56" i="22"/>
  <c r="D57" i="38"/>
  <c r="G57" i="38"/>
  <c r="E57" i="38"/>
  <c r="H56" i="38"/>
  <c r="F57" i="38"/>
  <c r="G57" i="22"/>
  <c r="F57" i="22"/>
  <c r="E57" i="22"/>
  <c r="H56" i="22"/>
  <c r="D59" i="22" l="1"/>
  <c r="K58" i="22"/>
  <c r="O58" i="22"/>
  <c r="L59" i="40"/>
  <c r="P59" i="40"/>
  <c r="I59" i="40"/>
  <c r="H59" i="40"/>
  <c r="D60" i="40"/>
  <c r="G60" i="40"/>
  <c r="F60" i="40"/>
  <c r="E60" i="40"/>
  <c r="O59" i="40"/>
  <c r="K59" i="40"/>
  <c r="M59" i="40"/>
  <c r="Q59" i="40"/>
  <c r="R59" i="40"/>
  <c r="N59" i="40"/>
  <c r="M57" i="38"/>
  <c r="Q57" i="38"/>
  <c r="P57" i="38"/>
  <c r="L57" i="38"/>
  <c r="R57" i="38"/>
  <c r="N57" i="38"/>
  <c r="O57" i="38"/>
  <c r="I57" i="38"/>
  <c r="K57" i="38"/>
  <c r="P57" i="22"/>
  <c r="L57" i="22"/>
  <c r="M57" i="22"/>
  <c r="Q57" i="22"/>
  <c r="I57" i="22"/>
  <c r="R57" i="22"/>
  <c r="N57" i="22"/>
  <c r="D58" i="38"/>
  <c r="H57" i="38"/>
  <c r="F58" i="38"/>
  <c r="G58" i="38"/>
  <c r="E58" i="38"/>
  <c r="E58" i="22"/>
  <c r="H57" i="22"/>
  <c r="F58" i="22"/>
  <c r="G58" i="22"/>
  <c r="D60" i="22" l="1"/>
  <c r="K59" i="22"/>
  <c r="O59" i="22"/>
  <c r="Q60" i="40"/>
  <c r="M60" i="40"/>
  <c r="N60" i="40"/>
  <c r="R60" i="40"/>
  <c r="L60" i="40"/>
  <c r="P60" i="40"/>
  <c r="I60" i="40"/>
  <c r="H60" i="40"/>
  <c r="G61" i="40"/>
  <c r="F61" i="40"/>
  <c r="E61" i="40"/>
  <c r="D61" i="40"/>
  <c r="K60" i="40"/>
  <c r="O60" i="40"/>
  <c r="P58" i="38"/>
  <c r="L58" i="38"/>
  <c r="N58" i="38"/>
  <c r="R58" i="38"/>
  <c r="M58" i="38"/>
  <c r="Q58" i="38"/>
  <c r="K58" i="38"/>
  <c r="O58" i="38"/>
  <c r="I58" i="38"/>
  <c r="L58" i="22"/>
  <c r="P58" i="22"/>
  <c r="M58" i="22"/>
  <c r="Q58" i="22"/>
  <c r="I58" i="22"/>
  <c r="R58" i="22"/>
  <c r="N58" i="22"/>
  <c r="G59" i="38"/>
  <c r="H58" i="38"/>
  <c r="F59" i="38"/>
  <c r="D59" i="38"/>
  <c r="E59" i="38"/>
  <c r="G59" i="22"/>
  <c r="F59" i="22"/>
  <c r="E59" i="22"/>
  <c r="H58" i="22"/>
  <c r="D61" i="22" l="1"/>
  <c r="K60" i="22"/>
  <c r="O60" i="22"/>
  <c r="I61" i="40"/>
  <c r="H61" i="40"/>
  <c r="E62" i="40"/>
  <c r="D62" i="40"/>
  <c r="G62" i="40"/>
  <c r="F62" i="40"/>
  <c r="O61" i="40"/>
  <c r="K61" i="40"/>
  <c r="P61" i="40"/>
  <c r="L61" i="40"/>
  <c r="M61" i="40"/>
  <c r="Q61" i="40"/>
  <c r="N61" i="40"/>
  <c r="R61" i="40"/>
  <c r="Q59" i="38"/>
  <c r="M59" i="38"/>
  <c r="P59" i="38"/>
  <c r="L59" i="38"/>
  <c r="K59" i="38"/>
  <c r="I59" i="38"/>
  <c r="O59" i="38"/>
  <c r="N59" i="38"/>
  <c r="R59" i="38"/>
  <c r="L59" i="22"/>
  <c r="P59" i="22"/>
  <c r="I59" i="22"/>
  <c r="M59" i="22"/>
  <c r="Q59" i="22"/>
  <c r="R59" i="22"/>
  <c r="N59" i="22"/>
  <c r="E60" i="38"/>
  <c r="H59" i="38"/>
  <c r="F60" i="38"/>
  <c r="G60" i="38"/>
  <c r="D60" i="38"/>
  <c r="E60" i="22"/>
  <c r="H59" i="22"/>
  <c r="G60" i="22"/>
  <c r="F60" i="22"/>
  <c r="D62" i="22" l="1"/>
  <c r="O61" i="22"/>
  <c r="K61" i="22"/>
  <c r="I62" i="40"/>
  <c r="H62" i="40"/>
  <c r="G63" i="40"/>
  <c r="F63" i="40"/>
  <c r="D63" i="40"/>
  <c r="E63" i="40"/>
  <c r="O62" i="40"/>
  <c r="K62" i="40"/>
  <c r="Q62" i="40"/>
  <c r="M62" i="40"/>
  <c r="R62" i="40"/>
  <c r="N62" i="40"/>
  <c r="L62" i="40"/>
  <c r="P62" i="40"/>
  <c r="K60" i="38"/>
  <c r="I60" i="38"/>
  <c r="O60" i="38"/>
  <c r="N60" i="38"/>
  <c r="R60" i="38"/>
  <c r="Q60" i="38"/>
  <c r="M60" i="38"/>
  <c r="P60" i="38"/>
  <c r="L60" i="38"/>
  <c r="L60" i="22"/>
  <c r="P60" i="22"/>
  <c r="I60" i="22"/>
  <c r="M60" i="22"/>
  <c r="Q60" i="22"/>
  <c r="R60" i="22"/>
  <c r="N60" i="22"/>
  <c r="H60" i="38"/>
  <c r="F61" i="38"/>
  <c r="E61" i="38"/>
  <c r="G61" i="38"/>
  <c r="D61" i="38"/>
  <c r="G61" i="22"/>
  <c r="F61" i="22"/>
  <c r="E61" i="22"/>
  <c r="H60" i="22"/>
  <c r="D63" i="22" l="1"/>
  <c r="O62" i="22"/>
  <c r="K62" i="22"/>
  <c r="G64" i="40"/>
  <c r="I63" i="40"/>
  <c r="F64" i="40"/>
  <c r="H63" i="40"/>
  <c r="D64" i="40"/>
  <c r="E64" i="40"/>
  <c r="O63" i="40"/>
  <c r="K63" i="40"/>
  <c r="L63" i="40"/>
  <c r="P63" i="40"/>
  <c r="Q63" i="40"/>
  <c r="M63" i="40"/>
  <c r="N63" i="40"/>
  <c r="R63" i="40"/>
  <c r="I61" i="38"/>
  <c r="K61" i="38"/>
  <c r="O61" i="38"/>
  <c r="R61" i="38"/>
  <c r="N61" i="38"/>
  <c r="L61" i="38"/>
  <c r="P61" i="38"/>
  <c r="Q61" i="38"/>
  <c r="M61" i="38"/>
  <c r="L61" i="22"/>
  <c r="P61" i="22"/>
  <c r="Q61" i="22"/>
  <c r="M61" i="22"/>
  <c r="I61" i="22"/>
  <c r="N61" i="22"/>
  <c r="R61" i="22"/>
  <c r="H61" i="38"/>
  <c r="F62" i="38"/>
  <c r="D62" i="38"/>
  <c r="G62" i="38"/>
  <c r="E62" i="38"/>
  <c r="E62" i="22"/>
  <c r="H61" i="22"/>
  <c r="F62" i="22"/>
  <c r="G62" i="22"/>
  <c r="D64" i="22" l="1"/>
  <c r="K63" i="22"/>
  <c r="O63" i="22"/>
  <c r="L64" i="40"/>
  <c r="P64" i="40"/>
  <c r="G65" i="40"/>
  <c r="F65" i="40"/>
  <c r="I64" i="40"/>
  <c r="H64" i="40"/>
  <c r="E65" i="40"/>
  <c r="D65" i="40"/>
  <c r="K64" i="40"/>
  <c r="O64" i="40"/>
  <c r="M64" i="40"/>
  <c r="Q64" i="40"/>
  <c r="R64" i="40"/>
  <c r="N64" i="40"/>
  <c r="R62" i="38"/>
  <c r="N62" i="38"/>
  <c r="L62" i="38"/>
  <c r="P62" i="38"/>
  <c r="O62" i="38"/>
  <c r="K62" i="38"/>
  <c r="I62" i="38"/>
  <c r="Q62" i="38"/>
  <c r="M62" i="38"/>
  <c r="L62" i="22"/>
  <c r="P62" i="22"/>
  <c r="F63" i="22"/>
  <c r="Q62" i="22"/>
  <c r="I62" i="22"/>
  <c r="M62" i="22"/>
  <c r="N62" i="22"/>
  <c r="R62" i="22"/>
  <c r="G63" i="22"/>
  <c r="D63" i="38"/>
  <c r="F63" i="38"/>
  <c r="E63" i="38"/>
  <c r="H62" i="38"/>
  <c r="G63" i="38"/>
  <c r="E63" i="22"/>
  <c r="H62" i="22"/>
  <c r="D65" i="22" l="1"/>
  <c r="K64" i="22"/>
  <c r="O64" i="22"/>
  <c r="G66" i="40"/>
  <c r="F66" i="40"/>
  <c r="H65" i="40"/>
  <c r="D66" i="40"/>
  <c r="O65" i="40"/>
  <c r="I65" i="40"/>
  <c r="E66" i="40"/>
  <c r="K65" i="40"/>
  <c r="P65" i="40"/>
  <c r="L65" i="40"/>
  <c r="Q65" i="40"/>
  <c r="M65" i="40"/>
  <c r="R65" i="40"/>
  <c r="N65" i="40"/>
  <c r="L63" i="38"/>
  <c r="P63" i="38"/>
  <c r="Q63" i="38"/>
  <c r="M63" i="38"/>
  <c r="O63" i="38"/>
  <c r="I63" i="38"/>
  <c r="K63" i="38"/>
  <c r="R63" i="38"/>
  <c r="N63" i="38"/>
  <c r="L63" i="22"/>
  <c r="P63" i="22"/>
  <c r="Q63" i="22"/>
  <c r="I63" i="22"/>
  <c r="M63" i="22"/>
  <c r="F64" i="22"/>
  <c r="F65" i="22" s="1"/>
  <c r="R63" i="22"/>
  <c r="N63" i="22"/>
  <c r="E64" i="38"/>
  <c r="H63" i="38"/>
  <c r="G64" i="38"/>
  <c r="F64" i="38"/>
  <c r="D64" i="38"/>
  <c r="E64" i="22"/>
  <c r="H63" i="22"/>
  <c r="G64" i="22"/>
  <c r="D66" i="22" l="1"/>
  <c r="K65" i="22"/>
  <c r="O65" i="22"/>
  <c r="N66" i="40"/>
  <c r="R66" i="40"/>
  <c r="P66" i="40"/>
  <c r="L66" i="40"/>
  <c r="G67" i="40"/>
  <c r="F67" i="40"/>
  <c r="I66" i="40"/>
  <c r="H66" i="40"/>
  <c r="D67" i="40"/>
  <c r="O66" i="40"/>
  <c r="E67" i="40"/>
  <c r="K66" i="40"/>
  <c r="Q66" i="40"/>
  <c r="M66" i="40"/>
  <c r="I64" i="38"/>
  <c r="O64" i="38"/>
  <c r="K64" i="38"/>
  <c r="M64" i="38"/>
  <c r="Q64" i="38"/>
  <c r="R64" i="38"/>
  <c r="N64" i="38"/>
  <c r="P64" i="38"/>
  <c r="L64" i="38"/>
  <c r="P64" i="22"/>
  <c r="L64" i="22"/>
  <c r="M64" i="22"/>
  <c r="Q64" i="22"/>
  <c r="I64" i="22"/>
  <c r="M65" i="22"/>
  <c r="Q65" i="22"/>
  <c r="R64" i="22"/>
  <c r="N64" i="22"/>
  <c r="G65" i="22"/>
  <c r="D65" i="38"/>
  <c r="H64" i="38"/>
  <c r="F65" i="38"/>
  <c r="G65" i="38"/>
  <c r="E65" i="38"/>
  <c r="E65" i="22"/>
  <c r="H64" i="22"/>
  <c r="D67" i="22" l="1"/>
  <c r="O66" i="22"/>
  <c r="K66" i="22"/>
  <c r="L67" i="40"/>
  <c r="P67" i="40"/>
  <c r="G68" i="40"/>
  <c r="F68" i="40"/>
  <c r="D68" i="40"/>
  <c r="K67" i="40"/>
  <c r="I67" i="40"/>
  <c r="H67" i="40"/>
  <c r="E68" i="40"/>
  <c r="O67" i="40"/>
  <c r="Q67" i="40"/>
  <c r="M67" i="40"/>
  <c r="N67" i="40"/>
  <c r="R67" i="40"/>
  <c r="P65" i="38"/>
  <c r="L65" i="38"/>
  <c r="N65" i="38"/>
  <c r="R65" i="38"/>
  <c r="M65" i="38"/>
  <c r="Q65" i="38"/>
  <c r="O65" i="38"/>
  <c r="I65" i="38"/>
  <c r="K65" i="38"/>
  <c r="L65" i="22"/>
  <c r="P65" i="22"/>
  <c r="I65" i="22"/>
  <c r="N65" i="22"/>
  <c r="R65" i="22"/>
  <c r="G66" i="38"/>
  <c r="H65" i="38"/>
  <c r="D66" i="38"/>
  <c r="E66" i="38"/>
  <c r="F66" i="38"/>
  <c r="E66" i="22"/>
  <c r="H65" i="22"/>
  <c r="F66" i="22"/>
  <c r="G66" i="22"/>
  <c r="D68" i="22" l="1"/>
  <c r="K67" i="22"/>
  <c r="O67" i="22"/>
  <c r="P68" i="40"/>
  <c r="L68" i="40"/>
  <c r="G69" i="40"/>
  <c r="F69" i="40"/>
  <c r="I68" i="40"/>
  <c r="H68" i="40"/>
  <c r="E69" i="40"/>
  <c r="K68" i="40"/>
  <c r="D69" i="40"/>
  <c r="O68" i="40"/>
  <c r="M68" i="40"/>
  <c r="Q68" i="40"/>
  <c r="N68" i="40"/>
  <c r="R68" i="40"/>
  <c r="R66" i="38"/>
  <c r="N66" i="38"/>
  <c r="M66" i="38"/>
  <c r="Q66" i="38"/>
  <c r="P66" i="38"/>
  <c r="L66" i="38"/>
  <c r="K66" i="38"/>
  <c r="O66" i="38"/>
  <c r="I66" i="38"/>
  <c r="P66" i="22"/>
  <c r="L66" i="22"/>
  <c r="F67" i="22"/>
  <c r="M66" i="22"/>
  <c r="Q66" i="22"/>
  <c r="I66" i="22"/>
  <c r="R66" i="22"/>
  <c r="N66" i="22"/>
  <c r="G67" i="22"/>
  <c r="D67" i="38"/>
  <c r="H66" i="38"/>
  <c r="E67" i="38"/>
  <c r="F67" i="38"/>
  <c r="G67" i="38"/>
  <c r="E67" i="22"/>
  <c r="H66" i="22"/>
  <c r="D69" i="22" l="1"/>
  <c r="K68" i="22"/>
  <c r="O68" i="22"/>
  <c r="G70" i="40"/>
  <c r="F70" i="40"/>
  <c r="H69" i="40"/>
  <c r="D70" i="40"/>
  <c r="K69" i="40"/>
  <c r="I69" i="40"/>
  <c r="E70" i="40"/>
  <c r="O69" i="40"/>
  <c r="P69" i="40"/>
  <c r="L69" i="40"/>
  <c r="M69" i="40"/>
  <c r="Q69" i="40"/>
  <c r="R69" i="40"/>
  <c r="N69" i="40"/>
  <c r="P67" i="38"/>
  <c r="L67" i="38"/>
  <c r="N67" i="38"/>
  <c r="R67" i="38"/>
  <c r="Q67" i="38"/>
  <c r="M67" i="38"/>
  <c r="K67" i="38"/>
  <c r="O67" i="38"/>
  <c r="I67" i="38"/>
  <c r="L67" i="22"/>
  <c r="P67" i="22"/>
  <c r="I67" i="22"/>
  <c r="M67" i="22"/>
  <c r="Q67" i="22"/>
  <c r="G68" i="22"/>
  <c r="R68" i="22" s="1"/>
  <c r="R67" i="22"/>
  <c r="N67" i="22"/>
  <c r="D68" i="38"/>
  <c r="H67" i="38"/>
  <c r="F68" i="38"/>
  <c r="E68" i="38"/>
  <c r="G68" i="38"/>
  <c r="E68" i="22"/>
  <c r="H67" i="22"/>
  <c r="F68" i="22"/>
  <c r="N68" i="22" l="1"/>
  <c r="D70" i="22"/>
  <c r="K69" i="22"/>
  <c r="O69" i="22"/>
  <c r="R70" i="40"/>
  <c r="N70" i="40"/>
  <c r="L70" i="40"/>
  <c r="P70" i="40"/>
  <c r="G71" i="40"/>
  <c r="F71" i="40"/>
  <c r="E71" i="40"/>
  <c r="D71" i="40"/>
  <c r="O70" i="40"/>
  <c r="K70" i="40"/>
  <c r="I70" i="40"/>
  <c r="H70" i="40"/>
  <c r="Q70" i="40"/>
  <c r="M70" i="40"/>
  <c r="N68" i="38"/>
  <c r="R68" i="38"/>
  <c r="P68" i="38"/>
  <c r="L68" i="38"/>
  <c r="Q68" i="38"/>
  <c r="M68" i="38"/>
  <c r="K68" i="38"/>
  <c r="O68" i="38"/>
  <c r="I68" i="38"/>
  <c r="P68" i="22"/>
  <c r="L68" i="22"/>
  <c r="F69" i="22"/>
  <c r="I68" i="22"/>
  <c r="M68" i="22"/>
  <c r="Q68" i="22"/>
  <c r="D69" i="38"/>
  <c r="H68" i="38"/>
  <c r="G69" i="38"/>
  <c r="E69" i="38"/>
  <c r="F69" i="38"/>
  <c r="E69" i="22"/>
  <c r="H68" i="22"/>
  <c r="G69" i="22"/>
  <c r="D71" i="22" l="1"/>
  <c r="K70" i="22"/>
  <c r="O70" i="22"/>
  <c r="M71" i="40"/>
  <c r="Q71" i="40"/>
  <c r="G72" i="40"/>
  <c r="F72" i="40"/>
  <c r="D72" i="40"/>
  <c r="H71" i="40"/>
  <c r="O71" i="40"/>
  <c r="K71" i="40"/>
  <c r="I71" i="40"/>
  <c r="E72" i="40"/>
  <c r="P71" i="40"/>
  <c r="L71" i="40"/>
  <c r="N71" i="40"/>
  <c r="R71" i="40"/>
  <c r="Q69" i="38"/>
  <c r="M69" i="38"/>
  <c r="L69" i="38"/>
  <c r="P69" i="38"/>
  <c r="R69" i="38"/>
  <c r="N69" i="38"/>
  <c r="I69" i="38"/>
  <c r="K69" i="38"/>
  <c r="O69" i="38"/>
  <c r="P69" i="22"/>
  <c r="L69" i="22"/>
  <c r="Q69" i="22"/>
  <c r="I69" i="22"/>
  <c r="M69" i="22"/>
  <c r="F70" i="22"/>
  <c r="G70" i="22"/>
  <c r="N69" i="22"/>
  <c r="R69" i="22"/>
  <c r="D70" i="38"/>
  <c r="H69" i="38"/>
  <c r="E70" i="38"/>
  <c r="F70" i="38"/>
  <c r="G70" i="38"/>
  <c r="E70" i="22"/>
  <c r="H69" i="22"/>
  <c r="D72" i="22" l="1"/>
  <c r="K71" i="22"/>
  <c r="O71" i="22"/>
  <c r="P72" i="40"/>
  <c r="L72" i="40"/>
  <c r="G73" i="40"/>
  <c r="F73" i="40"/>
  <c r="I72" i="40"/>
  <c r="H72" i="40"/>
  <c r="E73" i="40"/>
  <c r="D73" i="40"/>
  <c r="O72" i="40"/>
  <c r="K72" i="40"/>
  <c r="Q72" i="40"/>
  <c r="M72" i="40"/>
  <c r="R72" i="40"/>
  <c r="N72" i="40"/>
  <c r="L70" i="38"/>
  <c r="P70" i="38"/>
  <c r="Q70" i="38"/>
  <c r="M70" i="38"/>
  <c r="R70" i="38"/>
  <c r="N70" i="38"/>
  <c r="I70" i="38"/>
  <c r="O70" i="38"/>
  <c r="K70" i="38"/>
  <c r="G71" i="22"/>
  <c r="N71" i="22" s="1"/>
  <c r="L70" i="22"/>
  <c r="P70" i="22"/>
  <c r="F71" i="22"/>
  <c r="M71" i="22" s="1"/>
  <c r="I71" i="22"/>
  <c r="I70" i="22"/>
  <c r="Q70" i="22"/>
  <c r="M70" i="22"/>
  <c r="N70" i="22"/>
  <c r="R70" i="22"/>
  <c r="D71" i="38"/>
  <c r="F71" i="38"/>
  <c r="H70" i="38"/>
  <c r="G71" i="38"/>
  <c r="E71" i="38"/>
  <c r="E71" i="22"/>
  <c r="H70" i="22"/>
  <c r="Q71" i="22" l="1"/>
  <c r="G72" i="22"/>
  <c r="R72" i="22" s="1"/>
  <c r="R71" i="22"/>
  <c r="D73" i="22"/>
  <c r="K72" i="22"/>
  <c r="O72" i="22"/>
  <c r="G74" i="40"/>
  <c r="F74" i="40"/>
  <c r="H73" i="40"/>
  <c r="I73" i="40"/>
  <c r="O73" i="40"/>
  <c r="E74" i="40"/>
  <c r="D74" i="40"/>
  <c r="K73" i="40"/>
  <c r="P73" i="40"/>
  <c r="L73" i="40"/>
  <c r="Q73" i="40"/>
  <c r="M73" i="40"/>
  <c r="N73" i="40"/>
  <c r="R73" i="40"/>
  <c r="L71" i="38"/>
  <c r="P71" i="38"/>
  <c r="O71" i="38"/>
  <c r="I71" i="38"/>
  <c r="K71" i="38"/>
  <c r="R71" i="38"/>
  <c r="N71" i="38"/>
  <c r="Q71" i="38"/>
  <c r="M71" i="38"/>
  <c r="F72" i="22"/>
  <c r="Q72" i="22" s="1"/>
  <c r="P71" i="22"/>
  <c r="L71" i="22"/>
  <c r="G72" i="38"/>
  <c r="H71" i="38"/>
  <c r="F72" i="38"/>
  <c r="D72" i="38"/>
  <c r="E72" i="38"/>
  <c r="E72" i="22"/>
  <c r="H71" i="22"/>
  <c r="N72" i="22" l="1"/>
  <c r="M72" i="22"/>
  <c r="D74" i="22"/>
  <c r="K73" i="22"/>
  <c r="O73" i="22"/>
  <c r="G75" i="40"/>
  <c r="F75" i="40"/>
  <c r="E75" i="40"/>
  <c r="D75" i="40"/>
  <c r="I74" i="40"/>
  <c r="H74" i="40"/>
  <c r="O74" i="40"/>
  <c r="K74" i="40"/>
  <c r="P74" i="40"/>
  <c r="L74" i="40"/>
  <c r="M74" i="40"/>
  <c r="Q74" i="40"/>
  <c r="R74" i="40"/>
  <c r="N74" i="40"/>
  <c r="Q72" i="38"/>
  <c r="M72" i="38"/>
  <c r="P72" i="38"/>
  <c r="L72" i="38"/>
  <c r="O72" i="38"/>
  <c r="I72" i="38"/>
  <c r="K72" i="38"/>
  <c r="R72" i="38"/>
  <c r="N72" i="38"/>
  <c r="F73" i="22"/>
  <c r="F74" i="22" s="1"/>
  <c r="P72" i="22"/>
  <c r="L72" i="22"/>
  <c r="I72" i="22"/>
  <c r="M73" i="22"/>
  <c r="D73" i="38"/>
  <c r="H72" i="38"/>
  <c r="G73" i="38"/>
  <c r="E73" i="38"/>
  <c r="F73" i="38"/>
  <c r="E73" i="22"/>
  <c r="H72" i="22"/>
  <c r="G73" i="22"/>
  <c r="Q73" i="22" l="1"/>
  <c r="I73" i="22"/>
  <c r="D75" i="22"/>
  <c r="K74" i="22"/>
  <c r="O74" i="22"/>
  <c r="N75" i="40"/>
  <c r="N13" i="40" s="1"/>
  <c r="R75" i="40"/>
  <c r="R13" i="40" s="1"/>
  <c r="G13" i="40"/>
  <c r="I75" i="40"/>
  <c r="H75" i="40"/>
  <c r="H13" i="40" s="1"/>
  <c r="K75" i="40"/>
  <c r="K13" i="40" s="1"/>
  <c r="O75" i="40"/>
  <c r="O13" i="40" s="1"/>
  <c r="D13" i="40"/>
  <c r="L75" i="40"/>
  <c r="L13" i="40" s="1"/>
  <c r="P75" i="40"/>
  <c r="P13" i="40" s="1"/>
  <c r="E13" i="40"/>
  <c r="M75" i="40"/>
  <c r="M13" i="40" s="1"/>
  <c r="Q75" i="40"/>
  <c r="Q13" i="40" s="1"/>
  <c r="F13" i="40"/>
  <c r="M73" i="38"/>
  <c r="Q73" i="38"/>
  <c r="P73" i="38"/>
  <c r="L73" i="38"/>
  <c r="N73" i="38"/>
  <c r="R73" i="38"/>
  <c r="O73" i="38"/>
  <c r="I73" i="38"/>
  <c r="K73" i="38"/>
  <c r="P73" i="22"/>
  <c r="L73" i="22"/>
  <c r="M74" i="22"/>
  <c r="Q74" i="22"/>
  <c r="R73" i="22"/>
  <c r="N73" i="22"/>
  <c r="G74" i="22"/>
  <c r="G74" i="38"/>
  <c r="H73" i="38"/>
  <c r="E74" i="38"/>
  <c r="D74" i="38"/>
  <c r="F74" i="38"/>
  <c r="E74" i="22"/>
  <c r="H73" i="22"/>
  <c r="K75" i="22" l="1"/>
  <c r="K13" i="22" s="1"/>
  <c r="O75" i="22"/>
  <c r="O13" i="22" s="1"/>
  <c r="D13" i="22"/>
  <c r="G3" i="40"/>
  <c r="T3" i="40"/>
  <c r="N3" i="40"/>
  <c r="M74" i="38"/>
  <c r="Q74" i="38"/>
  <c r="K74" i="38"/>
  <c r="O74" i="38"/>
  <c r="I74" i="38"/>
  <c r="P74" i="38"/>
  <c r="L74" i="38"/>
  <c r="N74" i="38"/>
  <c r="R74" i="38"/>
  <c r="L74" i="22"/>
  <c r="P74" i="22"/>
  <c r="I74" i="22"/>
  <c r="R74" i="22"/>
  <c r="N74" i="22"/>
  <c r="E75" i="38"/>
  <c r="G75" i="38"/>
  <c r="H74" i="38"/>
  <c r="D75" i="38"/>
  <c r="F75" i="38"/>
  <c r="E75" i="22"/>
  <c r="H74" i="22"/>
  <c r="F75" i="22"/>
  <c r="G75" i="22"/>
  <c r="N75" i="38" l="1"/>
  <c r="N13" i="38" s="1"/>
  <c r="R75" i="38"/>
  <c r="R13" i="38" s="1"/>
  <c r="G13" i="38"/>
  <c r="K75" i="38"/>
  <c r="K13" i="38" s="1"/>
  <c r="I75" i="38"/>
  <c r="O75" i="38"/>
  <c r="O13" i="38" s="1"/>
  <c r="D13" i="38"/>
  <c r="P75" i="38"/>
  <c r="P13" i="38" s="1"/>
  <c r="L75" i="38"/>
  <c r="L13" i="38" s="1"/>
  <c r="E13" i="38"/>
  <c r="H75" i="38"/>
  <c r="H13" i="38" s="1"/>
  <c r="Q75" i="38"/>
  <c r="Q13" i="38" s="1"/>
  <c r="M75" i="38"/>
  <c r="M13" i="38" s="1"/>
  <c r="F13" i="38"/>
  <c r="P75" i="22"/>
  <c r="P13" i="22" s="1"/>
  <c r="L75" i="22"/>
  <c r="L13" i="22" s="1"/>
  <c r="E13" i="22"/>
  <c r="I75" i="22"/>
  <c r="M75" i="22"/>
  <c r="M13" i="22" s="1"/>
  <c r="Q75" i="22"/>
  <c r="Q13" i="22" s="1"/>
  <c r="F13" i="22"/>
  <c r="G3" i="22" s="1"/>
  <c r="C5" i="37" s="1"/>
  <c r="R75" i="22"/>
  <c r="N75" i="22"/>
  <c r="N13" i="22" s="1"/>
  <c r="G13" i="22"/>
  <c r="H75" i="22"/>
  <c r="R13" i="22" l="1"/>
  <c r="T3" i="22" s="1"/>
  <c r="G3" i="38"/>
  <c r="D5" i="37" s="1"/>
  <c r="T3" i="38"/>
  <c r="N3" i="38"/>
  <c r="D10" i="37" s="1"/>
  <c r="N3" i="22"/>
  <c r="C10" i="37" s="1"/>
  <c r="C11" i="37" l="1"/>
  <c r="C6" i="37"/>
  <c r="D11" i="37"/>
  <c r="D6" i="37"/>
  <c r="E7" i="37" l="1"/>
  <c r="E12" i="3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<sst xmlns="http://schemas.openxmlformats.org/spreadsheetml/2006/main" count="211" uniqueCount="55">
  <si>
    <t>PARÁMETROS DEL MODELO</t>
  </si>
  <si>
    <t>ALTERNATIVA 1</t>
  </si>
  <si>
    <t>ALTERNATIVA 2</t>
  </si>
  <si>
    <t>Probabilidades</t>
  </si>
  <si>
    <t>Valor en el modelo</t>
  </si>
  <si>
    <t>E1&gt;E1</t>
  </si>
  <si>
    <t>E1&gt;E2</t>
  </si>
  <si>
    <t>E1&gt;E3</t>
  </si>
  <si>
    <t>E1&gt;Muerte</t>
  </si>
  <si>
    <t>E2&gt;E2</t>
  </si>
  <si>
    <t>E2&gt;E3</t>
  </si>
  <si>
    <t>E2&gt;Muerte</t>
  </si>
  <si>
    <t>E3&gt;E3</t>
  </si>
  <si>
    <t>E3&gt;Muerte</t>
  </si>
  <si>
    <t>Muerte&gt;Muerte</t>
  </si>
  <si>
    <t>Costes Transicion</t>
  </si>
  <si>
    <t>Ctto1</t>
  </si>
  <si>
    <t>PARÁMETROS COMUNES</t>
  </si>
  <si>
    <t>COSTES POR ESTADO</t>
  </si>
  <si>
    <t>E1</t>
  </si>
  <si>
    <t>E2</t>
  </si>
  <si>
    <t>E3</t>
  </si>
  <si>
    <t>UTILIDADES</t>
  </si>
  <si>
    <t>Muerte</t>
  </si>
  <si>
    <t>Tiempo (meses)</t>
  </si>
  <si>
    <t>Descuento</t>
  </si>
  <si>
    <t>Media AVG</t>
  </si>
  <si>
    <t>Media AVACs</t>
  </si>
  <si>
    <t>Coste medio</t>
  </si>
  <si>
    <t>AVG1</t>
  </si>
  <si>
    <t>AVAC1</t>
  </si>
  <si>
    <t>COSTE1</t>
  </si>
  <si>
    <t>Matriz de probabilidades de transición</t>
  </si>
  <si>
    <t xml:space="preserve"> </t>
  </si>
  <si>
    <t>DESTINO</t>
  </si>
  <si>
    <t>Muerto</t>
  </si>
  <si>
    <t>Costes</t>
  </si>
  <si>
    <t>ORIGEN</t>
  </si>
  <si>
    <t>Suma</t>
  </si>
  <si>
    <t>Utilidad</t>
  </si>
  <si>
    <t>Estado</t>
  </si>
  <si>
    <t>Transición</t>
  </si>
  <si>
    <t>suma</t>
  </si>
  <si>
    <t>Mes</t>
  </si>
  <si>
    <t>ciclo</t>
  </si>
  <si>
    <t>Total</t>
  </si>
  <si>
    <t>Superv ciclo</t>
  </si>
  <si>
    <t>Supervivencia ajustada por Calidad</t>
  </si>
  <si>
    <t>Superv ciclo dto</t>
  </si>
  <si>
    <t>Alternativa 1</t>
  </si>
  <si>
    <t>Alternativa 2</t>
  </si>
  <si>
    <t xml:space="preserve">Efectividad </t>
  </si>
  <si>
    <t>ICER</t>
  </si>
  <si>
    <t xml:space="preserve">Utilidad </t>
  </si>
  <si>
    <t>ICUR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</si>
</sst>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#,##0.00\ &quot;€&quot;"/>
  </numFmts>
  <fonts count="1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18"/>
      <name val="Arial"/>
      <family val="2"/>
    </font>
    <font>
      <b/>
      <sz val="12"/>
      <color indexed="48"/>
      <name val="Comic Sans MS"/>
      <family val="4"/>
    </font>
    <font>
      <b/>
      <sz val="10"/>
      <color indexed="10"/>
      <name val="Arial"/>
      <family val="2"/>
    </font>
    <font>
      <b/>
      <sz val="10"/>
      <color indexed="18"/>
      <name val="Arial Black"/>
      <family val="2"/>
    </font>
    <font>
      <b/>
      <i/>
      <sz val="10"/>
      <color indexed="18"/>
      <name val="Arial Black"/>
      <family val="2"/>
    </font>
    <font>
      <b/>
      <i/>
      <u/>
      <sz val="10"/>
      <color indexed="18"/>
      <name val="Arial Black"/>
      <family val="2"/>
    </font>
    <font>
      <b/>
      <sz val="10"/>
      <color indexed="12"/>
      <name val="Arial"/>
      <family val="2"/>
    </font>
    <font>
      <b/>
      <sz val="10"/>
      <color indexed="48"/>
      <name val="Comic Sans MS"/>
      <family val="4"/>
    </font>
    <font>
      <b/>
      <sz val="12"/>
      <color indexed="10"/>
      <name val="Comic Sans MS"/>
      <family val="4"/>
    </font>
    <font>
      <b/>
      <i/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9" fontId="0" fillId="2" borderId="1" xfId="0" applyNumberFormat="1" applyFill="1" applyBorder="1"/>
    <xf numFmtId="3" fontId="2" fillId="2" borderId="2" xfId="0" applyNumberFormat="1" applyFont="1" applyFill="1" applyBorder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7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164" fontId="2" fillId="3" borderId="2" xfId="0" applyNumberFormat="1" applyFont="1" applyFill="1" applyBorder="1"/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2" fillId="4" borderId="2" xfId="0" applyFont="1" applyFill="1" applyBorder="1"/>
    <xf numFmtId="0" fontId="12" fillId="2" borderId="0" xfId="0" applyFont="1" applyFill="1"/>
    <xf numFmtId="0" fontId="3" fillId="5" borderId="2" xfId="0" applyFont="1" applyFill="1" applyBorder="1" applyAlignment="1">
      <alignment horizontal="left"/>
    </xf>
    <xf numFmtId="2" fontId="4" fillId="2" borderId="0" xfId="0" applyNumberFormat="1" applyFont="1" applyFill="1"/>
    <xf numFmtId="3" fontId="2" fillId="6" borderId="3" xfId="0" applyNumberFormat="1" applyFont="1" applyFill="1" applyBorder="1"/>
    <xf numFmtId="3" fontId="2" fillId="6" borderId="2" xfId="0" applyNumberFormat="1" applyFont="1" applyFill="1" applyBorder="1"/>
    <xf numFmtId="0" fontId="3" fillId="7" borderId="2" xfId="0" applyFont="1" applyFill="1" applyBorder="1" applyAlignment="1">
      <alignment horizontal="left"/>
    </xf>
    <xf numFmtId="0" fontId="2" fillId="8" borderId="2" xfId="0" applyFont="1" applyFill="1" applyBorder="1"/>
    <xf numFmtId="165" fontId="2" fillId="9" borderId="4" xfId="0" applyNumberFormat="1" applyFont="1" applyFill="1" applyBorder="1"/>
    <xf numFmtId="165" fontId="2" fillId="4" borderId="2" xfId="0" applyNumberFormat="1" applyFont="1" applyFill="1" applyBorder="1" applyAlignment="1">
      <alignment horizontal="left"/>
    </xf>
    <xf numFmtId="0" fontId="14" fillId="9" borderId="2" xfId="0" applyFont="1" applyFill="1" applyBorder="1" applyAlignment="1">
      <alignment horizontal="center"/>
    </xf>
    <xf numFmtId="0" fontId="15" fillId="2" borderId="0" xfId="0" applyFont="1" applyFill="1"/>
    <xf numFmtId="166" fontId="0" fillId="2" borderId="1" xfId="0" applyNumberFormat="1" applyFill="1" applyBorder="1"/>
    <xf numFmtId="166" fontId="2" fillId="3" borderId="2" xfId="0" applyNumberFormat="1" applyFont="1" applyFill="1" applyBorder="1"/>
    <xf numFmtId="166" fontId="2" fillId="2" borderId="2" xfId="0" applyNumberFormat="1" applyFont="1" applyFill="1" applyBorder="1"/>
    <xf numFmtId="166" fontId="0" fillId="0" borderId="1" xfId="0" applyNumberFormat="1" applyBorder="1"/>
    <xf numFmtId="0" fontId="2" fillId="0" borderId="0" xfId="0" applyFont="1"/>
    <xf numFmtId="1" fontId="2" fillId="0" borderId="0" xfId="0" applyNumberFormat="1" applyFont="1"/>
    <xf numFmtId="165" fontId="2" fillId="12" borderId="2" xfId="0" applyNumberFormat="1" applyFont="1" applyFill="1" applyBorder="1" applyAlignment="1">
      <alignment horizontal="left"/>
    </xf>
    <xf numFmtId="166" fontId="2" fillId="13" borderId="2" xfId="0" applyNumberFormat="1" applyFont="1" applyFill="1" applyBorder="1"/>
    <xf numFmtId="166" fontId="2" fillId="13" borderId="9" xfId="0" applyNumberFormat="1" applyFont="1" applyFill="1" applyBorder="1"/>
    <xf numFmtId="0" fontId="1" fillId="0" borderId="2" xfId="0" applyFont="1" applyBorder="1" applyAlignment="1">
      <alignment horizontal="center"/>
    </xf>
    <xf numFmtId="0" fontId="16" fillId="0" borderId="0" xfId="0" applyFont="1"/>
    <xf numFmtId="9" fontId="0" fillId="2" borderId="0" xfId="0" applyNumberFormat="1" applyFill="1"/>
    <xf numFmtId="164" fontId="2" fillId="6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8" borderId="9" xfId="0" applyFont="1" applyFill="1" applyBorder="1"/>
    <xf numFmtId="3" fontId="2" fillId="6" borderId="13" xfId="0" applyNumberFormat="1" applyFont="1" applyFill="1" applyBorder="1"/>
    <xf numFmtId="0" fontId="2" fillId="14" borderId="14" xfId="0" applyFont="1" applyFill="1" applyBorder="1"/>
    <xf numFmtId="3" fontId="2" fillId="14" borderId="14" xfId="0" applyNumberFormat="1" applyFont="1" applyFill="1" applyBorder="1"/>
    <xf numFmtId="165" fontId="2" fillId="14" borderId="14" xfId="0" applyNumberFormat="1" applyFont="1" applyFill="1" applyBorder="1"/>
    <xf numFmtId="166" fontId="2" fillId="14" borderId="14" xfId="0" applyNumberFormat="1" applyFont="1" applyFill="1" applyBorder="1"/>
    <xf numFmtId="164" fontId="2" fillId="14" borderId="0" xfId="0" applyNumberFormat="1" applyFont="1" applyFill="1"/>
    <xf numFmtId="166" fontId="0" fillId="11" borderId="8" xfId="0" applyNumberFormat="1" applyFill="1" applyBorder="1"/>
    <xf numFmtId="2" fontId="0" fillId="11" borderId="8" xfId="0" applyNumberFormat="1" applyFill="1" applyBorder="1"/>
    <xf numFmtId="164" fontId="2" fillId="10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textRotation="90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165" fontId="2" fillId="12" borderId="2" xfId="0" applyNumberFormat="1" applyFont="1" applyFill="1" applyBorder="1" applyAlignment="1">
      <alignment horizontal="center"/>
    </xf>
    <xf numFmtId="0" fontId="2" fillId="11" borderId="10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76200</xdr:rowOff>
    </xdr:from>
    <xdr:to>
      <xdr:col>13</xdr:col>
      <xdr:colOff>114300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49996-7152-5D27-F560-F71EAFDE6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7111" r="30670" b="53330"/>
        <a:stretch>
          <a:fillRect/>
        </a:stretch>
      </xdr:blipFill>
      <xdr:spPr>
        <a:xfrm>
          <a:off x="866775" y="76200"/>
          <a:ext cx="5676900" cy="319087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70607E-309C-4DAD-9699-8207573CA32A}">
  <we:reference id="9c0a8f3e-d386-450f-a7e1-48971654f849" version="1.0.1.1" store="EXCatalog" storeType="EXCatalog"/>
  <we:alternateReferences>
    <we:reference id="WA200004504" version="1.0.1.1" store="es-E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I9:M14"/>
  <sheetViews>
    <sheetView showGridLines="0" workbookViewId="0">
      <selection activeCell="S14" sqref="S14"/>
    </sheetView>
  </sheetViews>
  <sheetFormatPr baseColWidth="10" defaultColWidth="9.33203125" defaultRowHeight="13.2" x14ac:dyDescent="0.25"/>
  <cols>
    <col min="1" max="2" width="5.6640625" style="6" customWidth="1"/>
    <col min="3" max="3" width="5.44140625" style="6" customWidth="1"/>
    <col min="4" max="4" width="6.33203125" style="6" customWidth="1"/>
    <col min="5" max="5" width="9.33203125" style="6" customWidth="1"/>
    <col min="6" max="6" width="7.33203125" style="6" customWidth="1"/>
    <col min="7" max="7" width="6.6640625" style="6" customWidth="1"/>
    <col min="8" max="8" width="7.33203125" style="6" customWidth="1"/>
    <col min="9" max="9" width="5.5546875" style="6" customWidth="1"/>
    <col min="10" max="16384" width="9.33203125" style="6"/>
  </cols>
  <sheetData>
    <row r="9" spans="9:13" x14ac:dyDescent="0.25">
      <c r="M9" s="6" t="e" vm="1">
        <v>#VALUE!</v>
      </c>
    </row>
    <row r="14" spans="9:13" x14ac:dyDescent="0.25">
      <c r="I14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2:E50"/>
  <sheetViews>
    <sheetView showGridLines="0" topLeftCell="A5" zoomScale="136" workbookViewId="0">
      <selection activeCell="D19" sqref="D19"/>
    </sheetView>
  </sheetViews>
  <sheetFormatPr baseColWidth="10" defaultColWidth="9.33203125" defaultRowHeight="13.2" x14ac:dyDescent="0.25"/>
  <cols>
    <col min="1" max="1" width="6.33203125" style="6" customWidth="1"/>
    <col min="2" max="2" width="23.5546875" style="6" customWidth="1"/>
    <col min="3" max="3" width="19.5546875" style="6" customWidth="1"/>
    <col min="4" max="4" width="19.5546875" style="4" customWidth="1"/>
    <col min="5" max="5" width="9.33203125" style="4" customWidth="1"/>
    <col min="6" max="16384" width="9.33203125" style="6"/>
  </cols>
  <sheetData>
    <row r="2" spans="1:4" x14ac:dyDescent="0.25">
      <c r="A2" s="7"/>
    </row>
    <row r="3" spans="1:4" ht="16.2" x14ac:dyDescent="0.4">
      <c r="B3" s="57" t="s">
        <v>0</v>
      </c>
      <c r="C3" s="57"/>
    </row>
    <row r="4" spans="1:4" ht="6.75" customHeight="1" x14ac:dyDescent="0.25"/>
    <row r="5" spans="1:4" ht="16.8" x14ac:dyDescent="0.45">
      <c r="C5" s="22" t="s">
        <v>1</v>
      </c>
      <c r="D5" s="22" t="s">
        <v>2</v>
      </c>
    </row>
    <row r="6" spans="1:4" x14ac:dyDescent="0.25">
      <c r="B6" s="9" t="s">
        <v>3</v>
      </c>
      <c r="C6" s="31" t="s">
        <v>4</v>
      </c>
      <c r="D6" s="31" t="s">
        <v>4</v>
      </c>
    </row>
    <row r="7" spans="1:4" x14ac:dyDescent="0.25">
      <c r="B7" s="9" t="s">
        <v>5</v>
      </c>
      <c r="C7" s="42">
        <v>0.85</v>
      </c>
      <c r="D7" s="42">
        <v>0.88</v>
      </c>
    </row>
    <row r="8" spans="1:4" x14ac:dyDescent="0.25">
      <c r="B8" s="9" t="s">
        <v>6</v>
      </c>
      <c r="C8" s="42">
        <v>0.14000000000000001</v>
      </c>
      <c r="D8" s="42">
        <v>0.115</v>
      </c>
    </row>
    <row r="9" spans="1:4" x14ac:dyDescent="0.25">
      <c r="B9" s="9" t="s">
        <v>7</v>
      </c>
      <c r="C9" s="42">
        <v>0.01</v>
      </c>
      <c r="D9" s="42">
        <v>5.0000000000000001E-3</v>
      </c>
    </row>
    <row r="10" spans="1:4" x14ac:dyDescent="0.25">
      <c r="B10" s="9" t="s">
        <v>8</v>
      </c>
      <c r="C10" s="42">
        <v>0</v>
      </c>
      <c r="D10" s="42">
        <v>0</v>
      </c>
    </row>
    <row r="11" spans="1:4" x14ac:dyDescent="0.25">
      <c r="B11" s="9" t="s">
        <v>9</v>
      </c>
      <c r="C11" s="42">
        <v>0.85</v>
      </c>
      <c r="D11" s="42">
        <v>0.95</v>
      </c>
    </row>
    <row r="12" spans="1:4" x14ac:dyDescent="0.25">
      <c r="B12" s="9" t="s">
        <v>10</v>
      </c>
      <c r="C12" s="42">
        <v>0.14499999999999999</v>
      </c>
      <c r="D12" s="42">
        <v>0.05</v>
      </c>
    </row>
    <row r="13" spans="1:4" x14ac:dyDescent="0.25">
      <c r="B13" s="9" t="s">
        <v>11</v>
      </c>
      <c r="C13" s="42">
        <v>5.0000000000000001E-3</v>
      </c>
      <c r="D13" s="42">
        <v>0</v>
      </c>
    </row>
    <row r="14" spans="1:4" x14ac:dyDescent="0.25">
      <c r="B14" s="43" t="s">
        <v>12</v>
      </c>
      <c r="C14" s="42">
        <v>0.98899999999999999</v>
      </c>
      <c r="D14" s="42">
        <v>0.98899999999999999</v>
      </c>
    </row>
    <row r="15" spans="1:4" x14ac:dyDescent="0.25">
      <c r="B15" s="43" t="s">
        <v>13</v>
      </c>
      <c r="C15" s="42">
        <v>1.0999999999999999E-2</v>
      </c>
      <c r="D15" s="42">
        <v>1.0999999999999999E-2</v>
      </c>
    </row>
    <row r="16" spans="1:4" x14ac:dyDescent="0.25">
      <c r="B16" s="9" t="s">
        <v>14</v>
      </c>
      <c r="C16" s="42">
        <v>1</v>
      </c>
      <c r="D16" s="42">
        <v>1</v>
      </c>
    </row>
    <row r="17" spans="2:4" x14ac:dyDescent="0.25">
      <c r="B17" s="9" t="s">
        <v>15</v>
      </c>
      <c r="C17"/>
      <c r="D17"/>
    </row>
    <row r="18" spans="2:4" x14ac:dyDescent="0.25">
      <c r="B18" s="9" t="s">
        <v>16</v>
      </c>
      <c r="C18" s="36">
        <f>3.5</f>
        <v>3.5</v>
      </c>
      <c r="D18" s="36">
        <f>120+1.16+0.1</f>
        <v>121.25999999999999</v>
      </c>
    </row>
    <row r="19" spans="2:4" x14ac:dyDescent="0.25">
      <c r="B19" s="5"/>
    </row>
    <row r="21" spans="2:4" ht="13.5" customHeight="1" x14ac:dyDescent="0.5">
      <c r="B21" s="58" t="s">
        <v>17</v>
      </c>
      <c r="C21" s="58"/>
    </row>
    <row r="22" spans="2:4" x14ac:dyDescent="0.25">
      <c r="D22" s="24"/>
    </row>
    <row r="23" spans="2:4" x14ac:dyDescent="0.25">
      <c r="B23" s="9" t="s">
        <v>18</v>
      </c>
      <c r="C23" s="5"/>
      <c r="D23" s="32"/>
    </row>
    <row r="24" spans="2:4" x14ac:dyDescent="0.25">
      <c r="B24" s="9" t="s">
        <v>19</v>
      </c>
      <c r="C24" s="33">
        <v>0</v>
      </c>
      <c r="D24" s="32"/>
    </row>
    <row r="25" spans="2:4" x14ac:dyDescent="0.25">
      <c r="B25" s="9" t="s">
        <v>20</v>
      </c>
      <c r="C25" s="33">
        <v>13.09</v>
      </c>
    </row>
    <row r="26" spans="2:4" x14ac:dyDescent="0.25">
      <c r="B26" s="9" t="s">
        <v>21</v>
      </c>
      <c r="C26" s="33">
        <v>17.7</v>
      </c>
    </row>
    <row r="27" spans="2:4" x14ac:dyDescent="0.25">
      <c r="B27" s="9" t="s">
        <v>22</v>
      </c>
      <c r="D27" s="32"/>
    </row>
    <row r="28" spans="2:4" x14ac:dyDescent="0.25">
      <c r="B28" s="9" t="s">
        <v>19</v>
      </c>
      <c r="C28" s="1">
        <v>1</v>
      </c>
    </row>
    <row r="29" spans="2:4" x14ac:dyDescent="0.25">
      <c r="B29" s="9" t="s">
        <v>20</v>
      </c>
      <c r="C29" s="1">
        <v>0.74</v>
      </c>
      <c r="D29" s="32"/>
    </row>
    <row r="30" spans="2:4" x14ac:dyDescent="0.25">
      <c r="B30" s="9" t="s">
        <v>21</v>
      </c>
      <c r="C30" s="1">
        <v>0.35</v>
      </c>
    </row>
    <row r="31" spans="2:4" x14ac:dyDescent="0.25">
      <c r="B31" s="9" t="s">
        <v>23</v>
      </c>
      <c r="C31" s="1">
        <v>0</v>
      </c>
      <c r="D31" s="32"/>
    </row>
    <row r="32" spans="2:4" x14ac:dyDescent="0.25">
      <c r="B32" s="9" t="s">
        <v>24</v>
      </c>
      <c r="C32" s="1">
        <v>60</v>
      </c>
      <c r="D32" s="32"/>
    </row>
    <row r="33" spans="1:4" x14ac:dyDescent="0.25">
      <c r="B33" s="9" t="s">
        <v>25</v>
      </c>
      <c r="C33" s="2">
        <v>0.03</v>
      </c>
    </row>
    <row r="34" spans="1:4" x14ac:dyDescent="0.25">
      <c r="C34" s="44"/>
    </row>
    <row r="35" spans="1:4" ht="6" customHeight="1" x14ac:dyDescent="0.25"/>
    <row r="37" spans="1:4" ht="7.5" customHeight="1" x14ac:dyDescent="0.25"/>
    <row r="38" spans="1:4" x14ac:dyDescent="0.25">
      <c r="A38" s="5"/>
      <c r="D38" s="32"/>
    </row>
    <row r="39" spans="1:4" x14ac:dyDescent="0.25">
      <c r="A39" s="5"/>
    </row>
    <row r="40" spans="1:4" x14ac:dyDescent="0.25">
      <c r="A40" s="5"/>
    </row>
    <row r="41" spans="1:4" x14ac:dyDescent="0.25">
      <c r="A41" s="5"/>
    </row>
    <row r="42" spans="1:4" x14ac:dyDescent="0.25">
      <c r="A42" s="5"/>
    </row>
    <row r="43" spans="1:4" x14ac:dyDescent="0.25">
      <c r="A43" s="5"/>
    </row>
    <row r="44" spans="1:4" x14ac:dyDescent="0.25">
      <c r="A44" s="5"/>
    </row>
    <row r="45" spans="1:4" x14ac:dyDescent="0.25">
      <c r="A45" s="5"/>
    </row>
    <row r="50" spans="2:2" x14ac:dyDescent="0.25">
      <c r="B50" s="9"/>
    </row>
  </sheetData>
  <mergeCells count="2">
    <mergeCell ref="B3:C3"/>
    <mergeCell ref="B21:C2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12"/>
  <dimension ref="A2:T76"/>
  <sheetViews>
    <sheetView showGridLines="0" zoomScale="112" workbookViewId="0">
      <selection activeCell="H10" sqref="H10"/>
    </sheetView>
  </sheetViews>
  <sheetFormatPr baseColWidth="10" defaultColWidth="11.44140625" defaultRowHeight="13.2" x14ac:dyDescent="0.25"/>
  <cols>
    <col min="1" max="1" width="7.6640625" style="9" customWidth="1"/>
    <col min="2" max="2" width="7.44140625" style="9" customWidth="1"/>
    <col min="3" max="3" width="11.33203125" style="9" customWidth="1"/>
    <col min="4" max="4" width="13.33203125" style="9" customWidth="1"/>
    <col min="5" max="5" width="14" style="9" customWidth="1"/>
    <col min="6" max="7" width="13.33203125" style="9" customWidth="1"/>
    <col min="8" max="8" width="14.6640625" style="9" customWidth="1"/>
    <col min="9" max="9" width="13.44140625" style="9" customWidth="1"/>
    <col min="10" max="10" width="15.5546875" style="9" customWidth="1"/>
    <col min="11" max="11" width="12.44140625" style="9" bestFit="1" customWidth="1"/>
    <col min="12" max="13" width="14.33203125" style="9" customWidth="1"/>
    <col min="14" max="14" width="11.44140625" style="9"/>
    <col min="15" max="15" width="21.5546875" style="9" customWidth="1"/>
    <col min="16" max="16" width="19.33203125" style="9" customWidth="1"/>
    <col min="17" max="17" width="19.5546875" style="9" customWidth="1"/>
    <col min="18" max="18" width="13.6640625" style="9" customWidth="1"/>
    <col min="19" max="16384" width="11.44140625" style="9"/>
  </cols>
  <sheetData>
    <row r="2" spans="1:20" ht="19.8" x14ac:dyDescent="0.5">
      <c r="A2" s="18" t="s">
        <v>1</v>
      </c>
      <c r="B2" s="10"/>
      <c r="G2" s="16" t="s">
        <v>26</v>
      </c>
      <c r="H2" s="16"/>
      <c r="K2" s="18"/>
      <c r="L2" s="15"/>
      <c r="M2" s="15"/>
      <c r="N2" s="16" t="s">
        <v>27</v>
      </c>
      <c r="T2" s="16" t="s">
        <v>28</v>
      </c>
    </row>
    <row r="3" spans="1:20" x14ac:dyDescent="0.25">
      <c r="F3" s="8" t="s">
        <v>29</v>
      </c>
      <c r="G3" s="17">
        <f>SUM(D13:F13)/D16</f>
        <v>48.414838457328685</v>
      </c>
      <c r="H3" s="53"/>
      <c r="L3" s="8" t="s">
        <v>30</v>
      </c>
      <c r="M3" s="8"/>
      <c r="N3" s="17">
        <f>SUM(K13:N13)/D16</f>
        <v>21.792491527576701</v>
      </c>
      <c r="Q3" s="8" t="s">
        <v>31</v>
      </c>
      <c r="R3" s="8"/>
      <c r="T3" s="34">
        <f>SUM(O13:R13)/D16</f>
        <v>671.84244328080172</v>
      </c>
    </row>
    <row r="4" spans="1:20" x14ac:dyDescent="0.25">
      <c r="B4" s="14" t="s">
        <v>32</v>
      </c>
      <c r="F4" s="9" t="s">
        <v>33</v>
      </c>
    </row>
    <row r="5" spans="1:20" ht="16.2" x14ac:dyDescent="0.4">
      <c r="C5" s="9" t="s">
        <v>34</v>
      </c>
      <c r="K5" s="12" t="s">
        <v>19</v>
      </c>
      <c r="L5" s="12" t="s">
        <v>20</v>
      </c>
      <c r="M5" s="12" t="s">
        <v>21</v>
      </c>
      <c r="N5" s="12" t="s">
        <v>35</v>
      </c>
      <c r="O5" s="59" t="s">
        <v>36</v>
      </c>
      <c r="P5" s="59"/>
      <c r="Q5" s="12" t="s">
        <v>19</v>
      </c>
      <c r="R5" s="12" t="s">
        <v>20</v>
      </c>
      <c r="S5" s="12" t="s">
        <v>21</v>
      </c>
      <c r="T5" s="12" t="s">
        <v>35</v>
      </c>
    </row>
    <row r="6" spans="1:20" x14ac:dyDescent="0.25">
      <c r="A6" s="60" t="s">
        <v>37</v>
      </c>
      <c r="C6" s="19" t="s">
        <v>19</v>
      </c>
      <c r="D6" s="19" t="s">
        <v>20</v>
      </c>
      <c r="E6" s="19" t="s">
        <v>21</v>
      </c>
      <c r="F6" s="19" t="s">
        <v>35</v>
      </c>
      <c r="G6" s="19" t="s">
        <v>38</v>
      </c>
      <c r="H6" s="19"/>
      <c r="J6" s="9" t="s">
        <v>39</v>
      </c>
      <c r="K6" s="46">
        <f>Parametros!C28</f>
        <v>1</v>
      </c>
      <c r="L6" s="46">
        <f>Parametros!C29</f>
        <v>0.74</v>
      </c>
      <c r="M6" s="46">
        <f>Parametros!C30</f>
        <v>0.35</v>
      </c>
      <c r="N6" s="46">
        <f>Parametros!C31</f>
        <v>0</v>
      </c>
      <c r="P6" s="13" t="s">
        <v>40</v>
      </c>
      <c r="Q6" s="40">
        <f>Parametros!C24</f>
        <v>0</v>
      </c>
      <c r="R6" s="40">
        <f>Parametros!C25</f>
        <v>13.09</v>
      </c>
      <c r="S6" s="40">
        <f>Parametros!C26</f>
        <v>17.7</v>
      </c>
      <c r="T6" s="40">
        <v>0</v>
      </c>
    </row>
    <row r="7" spans="1:20" ht="13.2" customHeight="1" x14ac:dyDescent="0.25">
      <c r="A7" s="60"/>
      <c r="B7" s="20" t="s">
        <v>19</v>
      </c>
      <c r="C7" s="45">
        <f>Parametros!C7</f>
        <v>0.85</v>
      </c>
      <c r="D7" s="45">
        <f>Parametros!C8</f>
        <v>0.14000000000000001</v>
      </c>
      <c r="E7" s="45">
        <f>Parametros!C9</f>
        <v>0.01</v>
      </c>
      <c r="F7" s="45">
        <f>Parametros!C10</f>
        <v>0</v>
      </c>
      <c r="G7" s="56">
        <f>C7+D7+E7+F7</f>
        <v>1</v>
      </c>
      <c r="H7" s="37"/>
      <c r="P7" s="13" t="s">
        <v>41</v>
      </c>
      <c r="Q7" s="40">
        <f>Parametros!C18</f>
        <v>3.5</v>
      </c>
      <c r="R7" s="40">
        <v>0</v>
      </c>
      <c r="S7" s="40">
        <f>0</f>
        <v>0</v>
      </c>
      <c r="T7" s="40">
        <f>0</f>
        <v>0</v>
      </c>
    </row>
    <row r="8" spans="1:20" x14ac:dyDescent="0.25">
      <c r="A8" s="60"/>
      <c r="B8" s="20" t="s">
        <v>20</v>
      </c>
      <c r="C8" s="45">
        <v>0</v>
      </c>
      <c r="D8" s="45">
        <f>Parametros!C11</f>
        <v>0.85</v>
      </c>
      <c r="E8" s="45">
        <f>Parametros!C12</f>
        <v>0.14499999999999999</v>
      </c>
      <c r="F8" s="45">
        <f>Parametros!C13</f>
        <v>5.0000000000000001E-3</v>
      </c>
      <c r="G8" s="56">
        <f>C8+D8+E8+F8</f>
        <v>1</v>
      </c>
      <c r="H8" s="38"/>
      <c r="P8" s="13"/>
    </row>
    <row r="9" spans="1:20" x14ac:dyDescent="0.25">
      <c r="A9" s="60"/>
      <c r="B9" s="20" t="s">
        <v>21</v>
      </c>
      <c r="C9" s="45">
        <v>0</v>
      </c>
      <c r="D9" s="45">
        <v>0</v>
      </c>
      <c r="E9" s="45">
        <f>Parametros!C14</f>
        <v>0.98899999999999999</v>
      </c>
      <c r="F9" s="45">
        <f>Parametros!C15</f>
        <v>1.0999999999999999E-2</v>
      </c>
      <c r="G9" s="56">
        <f>C9+D9+E9+F9</f>
        <v>1</v>
      </c>
      <c r="H9" s="37"/>
    </row>
    <row r="10" spans="1:20" x14ac:dyDescent="0.25">
      <c r="B10" s="20" t="s">
        <v>23</v>
      </c>
      <c r="C10" s="45">
        <v>0</v>
      </c>
      <c r="D10" s="45">
        <v>0</v>
      </c>
      <c r="E10" s="45">
        <v>0</v>
      </c>
      <c r="F10" s="45">
        <f>Parametros!C16</f>
        <v>1</v>
      </c>
      <c r="G10" s="56">
        <f t="shared" ref="G10" si="0">C10+D10+E10+F10</f>
        <v>1</v>
      </c>
      <c r="H10" s="37"/>
    </row>
    <row r="12" spans="1:20" x14ac:dyDescent="0.25">
      <c r="A12" s="9" t="s">
        <v>33</v>
      </c>
      <c r="D12" s="9" t="s">
        <v>42</v>
      </c>
      <c r="K12" s="9" t="s">
        <v>42</v>
      </c>
      <c r="O12" s="9" t="s">
        <v>42</v>
      </c>
    </row>
    <row r="13" spans="1:20" x14ac:dyDescent="0.25">
      <c r="D13" s="3">
        <f>SUM(D16:D75)</f>
        <v>66662.784767200428</v>
      </c>
      <c r="E13" s="3">
        <f>SUM(E16:E75)</f>
        <v>62180.236815446275</v>
      </c>
      <c r="F13" s="3">
        <f>SUM(F16:F75)</f>
        <v>355305.36299064016</v>
      </c>
      <c r="G13" s="3">
        <f>SUM(G16:G75)</f>
        <v>115851.61542671281</v>
      </c>
      <c r="H13" s="3"/>
      <c r="I13" s="3"/>
      <c r="J13" s="3"/>
      <c r="K13" s="3">
        <f>SUM(K17:K75)</f>
        <v>56342.882641359065</v>
      </c>
      <c r="L13" s="3">
        <f>SUM(L17:L75)</f>
        <v>45252.690113097946</v>
      </c>
      <c r="M13" s="3">
        <f>SUM(M17:M75)</f>
        <v>116329.34252131</v>
      </c>
      <c r="N13" s="3">
        <f>SUM(N17:N75)</f>
        <v>0</v>
      </c>
      <c r="O13" s="35">
        <f>SUM(O17:O75)+Q7*D16</f>
        <v>35000</v>
      </c>
      <c r="P13" s="35">
        <f>SUM(P17:P75)</f>
        <v>800483.39673034055</v>
      </c>
      <c r="Q13" s="35">
        <f>SUM(Q17:Q75)</f>
        <v>5882941.0360776773</v>
      </c>
      <c r="R13" s="35">
        <f>SUM(R17:R75)</f>
        <v>0</v>
      </c>
    </row>
    <row r="15" spans="1:20" s="11" customFormat="1" x14ac:dyDescent="0.25">
      <c r="A15" s="23" t="s">
        <v>43</v>
      </c>
      <c r="B15" s="23" t="s">
        <v>44</v>
      </c>
      <c r="C15" s="23" t="s">
        <v>25</v>
      </c>
      <c r="D15" s="27" t="s">
        <v>19</v>
      </c>
      <c r="E15" s="27" t="s">
        <v>20</v>
      </c>
      <c r="F15" s="27" t="s">
        <v>21</v>
      </c>
      <c r="G15" s="27" t="s">
        <v>35</v>
      </c>
      <c r="H15" s="27" t="s">
        <v>45</v>
      </c>
      <c r="I15" s="61" t="s">
        <v>46</v>
      </c>
      <c r="J15" s="62"/>
      <c r="K15" s="63" t="s">
        <v>47</v>
      </c>
      <c r="L15" s="64"/>
      <c r="M15" s="64"/>
      <c r="N15" s="65"/>
      <c r="O15" s="66" t="s">
        <v>36</v>
      </c>
      <c r="P15" s="66"/>
      <c r="Q15" s="66"/>
      <c r="R15" s="66"/>
    </row>
    <row r="16" spans="1:20" x14ac:dyDescent="0.25">
      <c r="A16" s="28">
        <v>1</v>
      </c>
      <c r="B16" s="28">
        <v>0</v>
      </c>
      <c r="C16" s="28">
        <v>1</v>
      </c>
      <c r="D16" s="25">
        <v>10000</v>
      </c>
      <c r="E16" s="25">
        <v>0</v>
      </c>
      <c r="F16" s="25">
        <v>0</v>
      </c>
      <c r="G16" s="25">
        <v>0</v>
      </c>
      <c r="H16" s="25">
        <f t="shared" ref="H16:H47" si="1">SUM(D16:G16)</f>
        <v>10000</v>
      </c>
      <c r="I16" s="27" t="s">
        <v>46</v>
      </c>
      <c r="J16" s="27" t="s">
        <v>48</v>
      </c>
      <c r="K16" s="30" t="s">
        <v>19</v>
      </c>
      <c r="L16" s="30" t="s">
        <v>20</v>
      </c>
      <c r="M16" s="30" t="s">
        <v>21</v>
      </c>
      <c r="N16" s="30" t="s">
        <v>35</v>
      </c>
      <c r="O16" s="39" t="s">
        <v>19</v>
      </c>
      <c r="P16" s="39" t="s">
        <v>20</v>
      </c>
      <c r="Q16" s="39" t="s">
        <v>21</v>
      </c>
      <c r="R16" s="39" t="s">
        <v>35</v>
      </c>
    </row>
    <row r="17" spans="1:18" x14ac:dyDescent="0.25">
      <c r="A17" s="28">
        <v>2</v>
      </c>
      <c r="B17" s="28">
        <v>1</v>
      </c>
      <c r="C17" s="28">
        <v>1</v>
      </c>
      <c r="D17" s="26">
        <f>D16*$C$7</f>
        <v>8500</v>
      </c>
      <c r="E17" s="26">
        <f>D16*$D$7 + E16*$D$8</f>
        <v>1400.0000000000002</v>
      </c>
      <c r="F17" s="26">
        <f>D16*$E$7+E16*$E$8+F16*$E$9</f>
        <v>100</v>
      </c>
      <c r="G17" s="26">
        <f t="shared" ref="G17:G48" si="2">D16*$F$7+E16*$F$8+F16*$F$9+G16*$F$10</f>
        <v>0</v>
      </c>
      <c r="H17" s="25">
        <f t="shared" si="1"/>
        <v>10000</v>
      </c>
      <c r="I17" s="25">
        <f>SUM(D17:F17)</f>
        <v>10000</v>
      </c>
      <c r="J17" s="25"/>
      <c r="K17" s="29">
        <f>$C17*$D17*$K$6</f>
        <v>8500</v>
      </c>
      <c r="L17" s="29">
        <f>$C17*$E17*$L$6</f>
        <v>1036.0000000000002</v>
      </c>
      <c r="M17" s="29">
        <f>$C17*$F17*$M$6</f>
        <v>35</v>
      </c>
      <c r="N17" s="29">
        <f>$C17*$G17*$N$6</f>
        <v>0</v>
      </c>
      <c r="O17" s="40">
        <f>$C17*$D17*$Q$6</f>
        <v>0</v>
      </c>
      <c r="P17" s="40">
        <f>$C17*$E17*$R$6</f>
        <v>18326.000000000004</v>
      </c>
      <c r="Q17" s="40">
        <f>$C17*$F17*$S$6</f>
        <v>1770</v>
      </c>
      <c r="R17" s="40">
        <f>$C17*$G17*$T$6</f>
        <v>0</v>
      </c>
    </row>
    <row r="18" spans="1:18" x14ac:dyDescent="0.25">
      <c r="A18" s="28">
        <v>3</v>
      </c>
      <c r="B18" s="28">
        <v>2</v>
      </c>
      <c r="C18" s="28">
        <v>1</v>
      </c>
      <c r="D18" s="26">
        <f t="shared" ref="D18:D48" si="3">D17*$C$7</f>
        <v>7225</v>
      </c>
      <c r="E18" s="26">
        <f t="shared" ref="E18:E48" si="4">D17*$D$7 + E17*$D$8</f>
        <v>2380</v>
      </c>
      <c r="F18" s="26">
        <f t="shared" ref="F18:F48" si="5">D17*$E$7+E17*$E$8+F17*$E$9</f>
        <v>386.9</v>
      </c>
      <c r="G18" s="26">
        <f t="shared" si="2"/>
        <v>8.1000000000000014</v>
      </c>
      <c r="H18" s="25">
        <f t="shared" si="1"/>
        <v>10000</v>
      </c>
      <c r="I18" s="25">
        <f t="shared" ref="I18:I75" si="6">SUM(D18:F18)</f>
        <v>9991.9</v>
      </c>
      <c r="J18" s="25"/>
      <c r="K18" s="29">
        <f t="shared" ref="K18:K75" si="7">$C18*$D18*$K$6</f>
        <v>7225</v>
      </c>
      <c r="L18" s="29">
        <f t="shared" ref="L18:L75" si="8">$C18*$E18*$L$6</f>
        <v>1761.2</v>
      </c>
      <c r="M18" s="29">
        <f t="shared" ref="M18:M75" si="9">$C18*$F18*$M$6</f>
        <v>135.41499999999999</v>
      </c>
      <c r="N18" s="29">
        <f t="shared" ref="N18:N75" si="10">$C18*$G18*$N$6</f>
        <v>0</v>
      </c>
      <c r="O18" s="40">
        <f t="shared" ref="O18:O75" si="11">$C18*$D18*$Q$6</f>
        <v>0</v>
      </c>
      <c r="P18" s="40">
        <f t="shared" ref="P18:P75" si="12">$C18*$E18*$R$6</f>
        <v>31154.2</v>
      </c>
      <c r="Q18" s="40">
        <f t="shared" ref="Q18:Q75" si="13">$C18*$F18*$S$6</f>
        <v>6848.1299999999992</v>
      </c>
      <c r="R18" s="40">
        <f t="shared" ref="R18:R75" si="14">$C18*$G18*$T$6</f>
        <v>0</v>
      </c>
    </row>
    <row r="19" spans="1:18" x14ac:dyDescent="0.25">
      <c r="A19" s="28">
        <v>4</v>
      </c>
      <c r="B19" s="28">
        <v>3</v>
      </c>
      <c r="C19" s="28">
        <v>1</v>
      </c>
      <c r="D19" s="26">
        <f t="shared" si="3"/>
        <v>6141.25</v>
      </c>
      <c r="E19" s="26">
        <f t="shared" si="4"/>
        <v>3034.5</v>
      </c>
      <c r="F19" s="26">
        <f t="shared" si="5"/>
        <v>799.99409999999989</v>
      </c>
      <c r="G19" s="26">
        <f t="shared" si="2"/>
        <v>24.2559</v>
      </c>
      <c r="H19" s="25">
        <f t="shared" si="1"/>
        <v>10000</v>
      </c>
      <c r="I19" s="25">
        <f t="shared" si="6"/>
        <v>9975.7440999999999</v>
      </c>
      <c r="J19" s="25"/>
      <c r="K19" s="29">
        <f t="shared" si="7"/>
        <v>6141.25</v>
      </c>
      <c r="L19" s="29">
        <f t="shared" si="8"/>
        <v>2245.5300000000002</v>
      </c>
      <c r="M19" s="29">
        <f t="shared" si="9"/>
        <v>279.99793499999993</v>
      </c>
      <c r="N19" s="29">
        <f t="shared" si="10"/>
        <v>0</v>
      </c>
      <c r="O19" s="40">
        <f t="shared" si="11"/>
        <v>0</v>
      </c>
      <c r="P19" s="40">
        <f t="shared" si="12"/>
        <v>39721.605000000003</v>
      </c>
      <c r="Q19" s="40">
        <f t="shared" si="13"/>
        <v>14159.895569999997</v>
      </c>
      <c r="R19" s="40">
        <f t="shared" si="14"/>
        <v>0</v>
      </c>
    </row>
    <row r="20" spans="1:18" x14ac:dyDescent="0.25">
      <c r="A20" s="28">
        <v>5</v>
      </c>
      <c r="B20" s="28">
        <v>4</v>
      </c>
      <c r="C20" s="28">
        <v>1</v>
      </c>
      <c r="D20" s="26">
        <f t="shared" si="3"/>
        <v>5220.0625</v>
      </c>
      <c r="E20" s="26">
        <f t="shared" si="4"/>
        <v>3439.1</v>
      </c>
      <c r="F20" s="26">
        <f t="shared" si="5"/>
        <v>1292.6091649</v>
      </c>
      <c r="G20" s="26">
        <f t="shared" si="2"/>
        <v>48.228335099999995</v>
      </c>
      <c r="H20" s="25">
        <f t="shared" si="1"/>
        <v>10000</v>
      </c>
      <c r="I20" s="25">
        <f t="shared" si="6"/>
        <v>9951.7716648999995</v>
      </c>
      <c r="J20" s="25"/>
      <c r="K20" s="29">
        <f t="shared" si="7"/>
        <v>5220.0625</v>
      </c>
      <c r="L20" s="29">
        <f t="shared" si="8"/>
        <v>2544.9339999999997</v>
      </c>
      <c r="M20" s="29">
        <f t="shared" si="9"/>
        <v>452.41320771499994</v>
      </c>
      <c r="N20" s="29">
        <f t="shared" si="10"/>
        <v>0</v>
      </c>
      <c r="O20" s="40">
        <f t="shared" si="11"/>
        <v>0</v>
      </c>
      <c r="P20" s="40">
        <f t="shared" si="12"/>
        <v>45017.818999999996</v>
      </c>
      <c r="Q20" s="40">
        <f t="shared" si="13"/>
        <v>22879.182218729999</v>
      </c>
      <c r="R20" s="40">
        <f t="shared" si="14"/>
        <v>0</v>
      </c>
    </row>
    <row r="21" spans="1:18" x14ac:dyDescent="0.25">
      <c r="A21" s="28">
        <v>6</v>
      </c>
      <c r="B21" s="28">
        <v>5</v>
      </c>
      <c r="C21" s="28">
        <v>1</v>
      </c>
      <c r="D21" s="26">
        <f t="shared" si="3"/>
        <v>4437.0531249999995</v>
      </c>
      <c r="E21" s="26">
        <f t="shared" si="4"/>
        <v>3654.0437499999998</v>
      </c>
      <c r="F21" s="26">
        <f t="shared" si="5"/>
        <v>1829.2605890860998</v>
      </c>
      <c r="G21" s="26">
        <f t="shared" si="2"/>
        <v>79.642535913899991</v>
      </c>
      <c r="H21" s="25">
        <f t="shared" si="1"/>
        <v>9999.9999999999982</v>
      </c>
      <c r="I21" s="25">
        <f t="shared" si="6"/>
        <v>9920.3574640860988</v>
      </c>
      <c r="J21" s="25"/>
      <c r="K21" s="29">
        <f t="shared" si="7"/>
        <v>4437.0531249999995</v>
      </c>
      <c r="L21" s="29">
        <f t="shared" si="8"/>
        <v>2703.9923749999998</v>
      </c>
      <c r="M21" s="29">
        <f t="shared" si="9"/>
        <v>640.2412061801349</v>
      </c>
      <c r="N21" s="29">
        <f t="shared" si="10"/>
        <v>0</v>
      </c>
      <c r="O21" s="40">
        <f t="shared" si="11"/>
        <v>0</v>
      </c>
      <c r="P21" s="40">
        <f t="shared" si="12"/>
        <v>47831.432687499997</v>
      </c>
      <c r="Q21" s="40">
        <f t="shared" si="13"/>
        <v>32377.912426823965</v>
      </c>
      <c r="R21" s="40">
        <f t="shared" si="14"/>
        <v>0</v>
      </c>
    </row>
    <row r="22" spans="1:18" x14ac:dyDescent="0.25">
      <c r="A22" s="28">
        <v>7</v>
      </c>
      <c r="B22" s="28">
        <v>6</v>
      </c>
      <c r="C22" s="28">
        <v>1</v>
      </c>
      <c r="D22" s="26">
        <f t="shared" si="3"/>
        <v>3771.4951562499996</v>
      </c>
      <c r="E22" s="26">
        <f t="shared" si="4"/>
        <v>3727.1246249999995</v>
      </c>
      <c r="F22" s="26">
        <f t="shared" si="5"/>
        <v>2383.3455976061528</v>
      </c>
      <c r="G22" s="26">
        <f t="shared" si="2"/>
        <v>118.03462114384709</v>
      </c>
      <c r="H22" s="25">
        <f t="shared" si="1"/>
        <v>9999.9999999999982</v>
      </c>
      <c r="I22" s="25">
        <f t="shared" si="6"/>
        <v>9881.9653788561518</v>
      </c>
      <c r="J22" s="25"/>
      <c r="K22" s="29">
        <f t="shared" si="7"/>
        <v>3771.4951562499996</v>
      </c>
      <c r="L22" s="29">
        <f t="shared" si="8"/>
        <v>2758.0722224999995</v>
      </c>
      <c r="M22" s="29">
        <f t="shared" si="9"/>
        <v>834.17095916215339</v>
      </c>
      <c r="N22" s="29">
        <f t="shared" si="10"/>
        <v>0</v>
      </c>
      <c r="O22" s="40">
        <f t="shared" si="11"/>
        <v>0</v>
      </c>
      <c r="P22" s="40">
        <f t="shared" si="12"/>
        <v>48788.061341249995</v>
      </c>
      <c r="Q22" s="40">
        <f t="shared" si="13"/>
        <v>42185.217077628899</v>
      </c>
      <c r="R22" s="40">
        <f t="shared" si="14"/>
        <v>0</v>
      </c>
    </row>
    <row r="23" spans="1:18" x14ac:dyDescent="0.25">
      <c r="A23" s="28">
        <v>8</v>
      </c>
      <c r="B23" s="28">
        <v>7</v>
      </c>
      <c r="C23" s="28">
        <v>1</v>
      </c>
      <c r="D23" s="26">
        <f t="shared" si="3"/>
        <v>3205.7708828124996</v>
      </c>
      <c r="E23" s="26">
        <f t="shared" si="4"/>
        <v>3696.0652531249993</v>
      </c>
      <c r="F23" s="26">
        <f t="shared" si="5"/>
        <v>2935.2768182199848</v>
      </c>
      <c r="G23" s="26">
        <f t="shared" si="2"/>
        <v>162.88704584251477</v>
      </c>
      <c r="H23" s="25">
        <f t="shared" si="1"/>
        <v>10000</v>
      </c>
      <c r="I23" s="25">
        <f t="shared" si="6"/>
        <v>9837.1129541574846</v>
      </c>
      <c r="J23" s="25"/>
      <c r="K23" s="29">
        <f t="shared" si="7"/>
        <v>3205.7708828124996</v>
      </c>
      <c r="L23" s="29">
        <f t="shared" si="8"/>
        <v>2735.0882873124997</v>
      </c>
      <c r="M23" s="29">
        <f t="shared" si="9"/>
        <v>1027.3468863769947</v>
      </c>
      <c r="N23" s="29">
        <f t="shared" si="10"/>
        <v>0</v>
      </c>
      <c r="O23" s="40">
        <f t="shared" si="11"/>
        <v>0</v>
      </c>
      <c r="P23" s="40">
        <f t="shared" si="12"/>
        <v>48381.494163406242</v>
      </c>
      <c r="Q23" s="40">
        <f t="shared" si="13"/>
        <v>51954.399682493728</v>
      </c>
      <c r="R23" s="40">
        <f t="shared" si="14"/>
        <v>0</v>
      </c>
    </row>
    <row r="24" spans="1:18" x14ac:dyDescent="0.25">
      <c r="A24" s="28">
        <v>9</v>
      </c>
      <c r="B24" s="28">
        <v>8</v>
      </c>
      <c r="C24" s="28">
        <v>1</v>
      </c>
      <c r="D24" s="26">
        <f t="shared" si="3"/>
        <v>2724.9052503906246</v>
      </c>
      <c r="E24" s="26">
        <f t="shared" si="4"/>
        <v>3590.463388749999</v>
      </c>
      <c r="F24" s="26">
        <f t="shared" si="5"/>
        <v>3470.9759437508146</v>
      </c>
      <c r="G24" s="26">
        <f t="shared" si="2"/>
        <v>213.65541710855959</v>
      </c>
      <c r="H24" s="25">
        <f t="shared" si="1"/>
        <v>9999.9999999999964</v>
      </c>
      <c r="I24" s="25">
        <f t="shared" si="6"/>
        <v>9786.3445828914373</v>
      </c>
      <c r="J24" s="25"/>
      <c r="K24" s="29">
        <f t="shared" si="7"/>
        <v>2724.9052503906246</v>
      </c>
      <c r="L24" s="29">
        <f t="shared" si="8"/>
        <v>2656.9429076749993</v>
      </c>
      <c r="M24" s="29">
        <f t="shared" si="9"/>
        <v>1214.841580312785</v>
      </c>
      <c r="N24" s="29">
        <f t="shared" si="10"/>
        <v>0</v>
      </c>
      <c r="O24" s="40">
        <f t="shared" si="11"/>
        <v>0</v>
      </c>
      <c r="P24" s="40">
        <f t="shared" si="12"/>
        <v>46999.165758737487</v>
      </c>
      <c r="Q24" s="40">
        <f t="shared" si="13"/>
        <v>61436.274204389418</v>
      </c>
      <c r="R24" s="40">
        <f t="shared" si="14"/>
        <v>0</v>
      </c>
    </row>
    <row r="25" spans="1:18" x14ac:dyDescent="0.25">
      <c r="A25" s="28">
        <v>10</v>
      </c>
      <c r="B25" s="28">
        <v>9</v>
      </c>
      <c r="C25" s="28">
        <v>1</v>
      </c>
      <c r="D25" s="26">
        <f t="shared" si="3"/>
        <v>2316.1694628320311</v>
      </c>
      <c r="E25" s="26">
        <f t="shared" si="4"/>
        <v>3433.3806154921863</v>
      </c>
      <c r="F25" s="26">
        <f t="shared" si="5"/>
        <v>3980.6614522422115</v>
      </c>
      <c r="G25" s="26">
        <f t="shared" si="2"/>
        <v>269.78846943356854</v>
      </c>
      <c r="H25" s="25">
        <f t="shared" si="1"/>
        <v>9999.9999999999964</v>
      </c>
      <c r="I25" s="25">
        <f t="shared" si="6"/>
        <v>9730.2115305664283</v>
      </c>
      <c r="J25" s="25"/>
      <c r="K25" s="29">
        <f t="shared" si="7"/>
        <v>2316.1694628320311</v>
      </c>
      <c r="L25" s="29">
        <f t="shared" si="8"/>
        <v>2540.7016554642178</v>
      </c>
      <c r="M25" s="29">
        <f t="shared" si="9"/>
        <v>1393.231508284774</v>
      </c>
      <c r="N25" s="29">
        <f t="shared" si="10"/>
        <v>0</v>
      </c>
      <c r="O25" s="40">
        <f t="shared" si="11"/>
        <v>0</v>
      </c>
      <c r="P25" s="40">
        <f t="shared" si="12"/>
        <v>44942.95225679272</v>
      </c>
      <c r="Q25" s="40">
        <f t="shared" si="13"/>
        <v>70457.707704687142</v>
      </c>
      <c r="R25" s="40">
        <f t="shared" si="14"/>
        <v>0</v>
      </c>
    </row>
    <row r="26" spans="1:18" x14ac:dyDescent="0.25">
      <c r="A26" s="28">
        <v>11</v>
      </c>
      <c r="B26" s="28">
        <v>10</v>
      </c>
      <c r="C26" s="28">
        <v>1</v>
      </c>
      <c r="D26" s="26">
        <f t="shared" si="3"/>
        <v>1968.7440434072264</v>
      </c>
      <c r="E26" s="26">
        <f t="shared" si="4"/>
        <v>3242.6372479648426</v>
      </c>
      <c r="F26" s="26">
        <f t="shared" si="5"/>
        <v>4457.8760601422346</v>
      </c>
      <c r="G26" s="26">
        <f t="shared" si="2"/>
        <v>330.74264848569379</v>
      </c>
      <c r="H26" s="25">
        <f t="shared" si="1"/>
        <v>9999.9999999999964</v>
      </c>
      <c r="I26" s="25">
        <f t="shared" si="6"/>
        <v>9669.2573515143031</v>
      </c>
      <c r="J26" s="25"/>
      <c r="K26" s="29">
        <f t="shared" si="7"/>
        <v>1968.7440434072264</v>
      </c>
      <c r="L26" s="29">
        <f t="shared" si="8"/>
        <v>2399.5515634939834</v>
      </c>
      <c r="M26" s="29">
        <f t="shared" si="9"/>
        <v>1560.2566210497821</v>
      </c>
      <c r="N26" s="29">
        <f t="shared" si="10"/>
        <v>0</v>
      </c>
      <c r="O26" s="40">
        <f t="shared" si="11"/>
        <v>0</v>
      </c>
      <c r="P26" s="40">
        <f t="shared" si="12"/>
        <v>42446.12157585979</v>
      </c>
      <c r="Q26" s="40">
        <f t="shared" si="13"/>
        <v>78904.406264517544</v>
      </c>
      <c r="R26" s="40">
        <f t="shared" si="14"/>
        <v>0</v>
      </c>
    </row>
    <row r="27" spans="1:18" x14ac:dyDescent="0.25">
      <c r="A27" s="28">
        <v>12</v>
      </c>
      <c r="B27" s="28">
        <v>11</v>
      </c>
      <c r="C27" s="28">
        <v>1</v>
      </c>
      <c r="D27" s="26">
        <f t="shared" si="3"/>
        <v>1673.4324368961425</v>
      </c>
      <c r="E27" s="26">
        <f t="shared" si="4"/>
        <v>3031.8658268471281</v>
      </c>
      <c r="F27" s="26">
        <f t="shared" si="5"/>
        <v>4898.7092648696444</v>
      </c>
      <c r="G27" s="26">
        <f t="shared" si="2"/>
        <v>395.99247138708256</v>
      </c>
      <c r="H27" s="25">
        <f t="shared" si="1"/>
        <v>9999.9999999999964</v>
      </c>
      <c r="I27" s="25">
        <f t="shared" si="6"/>
        <v>9604.007528612914</v>
      </c>
      <c r="J27" s="25"/>
      <c r="K27" s="29">
        <f t="shared" si="7"/>
        <v>1673.4324368961425</v>
      </c>
      <c r="L27" s="29">
        <f t="shared" si="8"/>
        <v>2243.5807118668749</v>
      </c>
      <c r="M27" s="29">
        <f t="shared" si="9"/>
        <v>1714.5482427043755</v>
      </c>
      <c r="N27" s="29">
        <f t="shared" si="10"/>
        <v>0</v>
      </c>
      <c r="O27" s="40">
        <f t="shared" si="11"/>
        <v>0</v>
      </c>
      <c r="P27" s="40">
        <f t="shared" si="12"/>
        <v>39687.123673428905</v>
      </c>
      <c r="Q27" s="40">
        <f t="shared" si="13"/>
        <v>86707.153988192702</v>
      </c>
      <c r="R27" s="40">
        <f t="shared" si="14"/>
        <v>0</v>
      </c>
    </row>
    <row r="28" spans="1:18" x14ac:dyDescent="0.25">
      <c r="A28" s="28">
        <v>13</v>
      </c>
      <c r="B28" s="28">
        <v>12</v>
      </c>
      <c r="C28" s="28" cm="1">
        <f t="array" ref="C28:C39">C16:C27/(1+Parametros!C33)</f>
        <v>0.970873786407767</v>
      </c>
      <c r="D28" s="26">
        <f t="shared" si="3"/>
        <v>1422.417571361721</v>
      </c>
      <c r="E28" s="26">
        <f t="shared" si="4"/>
        <v>2811.3664939855189</v>
      </c>
      <c r="F28" s="26">
        <f t="shared" si="5"/>
        <v>5301.1783322178735</v>
      </c>
      <c r="G28" s="26">
        <f t="shared" si="2"/>
        <v>465.03760243488432</v>
      </c>
      <c r="H28" s="25">
        <f t="shared" si="1"/>
        <v>9999.9999999999964</v>
      </c>
      <c r="I28" s="25">
        <f t="shared" si="6"/>
        <v>9534.962397565112</v>
      </c>
      <c r="J28" s="25"/>
      <c r="K28" s="29">
        <f t="shared" si="7"/>
        <v>1380.9879333608942</v>
      </c>
      <c r="L28" s="29">
        <f t="shared" si="8"/>
        <v>2019.8167044167808</v>
      </c>
      <c r="M28" s="29">
        <f t="shared" si="9"/>
        <v>1801.3712779381121</v>
      </c>
      <c r="N28" s="29">
        <f t="shared" si="10"/>
        <v>0</v>
      </c>
      <c r="O28" s="40">
        <f t="shared" si="11"/>
        <v>0</v>
      </c>
      <c r="P28" s="40">
        <f t="shared" si="12"/>
        <v>35728.919811913052</v>
      </c>
      <c r="Q28" s="40">
        <f t="shared" si="13"/>
        <v>91097.918912870256</v>
      </c>
      <c r="R28" s="40">
        <f t="shared" si="14"/>
        <v>0</v>
      </c>
    </row>
    <row r="29" spans="1:18" x14ac:dyDescent="0.25">
      <c r="A29" s="28">
        <v>14</v>
      </c>
      <c r="B29" s="28">
        <v>13</v>
      </c>
      <c r="C29" s="28">
        <v>0.970873786407767</v>
      </c>
      <c r="D29" s="26">
        <f t="shared" si="3"/>
        <v>1209.0549356574629</v>
      </c>
      <c r="E29" s="26">
        <f t="shared" si="4"/>
        <v>2588.7999798783321</v>
      </c>
      <c r="F29" s="26">
        <f t="shared" si="5"/>
        <v>5664.7376879049943</v>
      </c>
      <c r="G29" s="26">
        <f t="shared" si="2"/>
        <v>537.40739655920856</v>
      </c>
      <c r="H29" s="25">
        <f t="shared" si="1"/>
        <v>9999.9999999999982</v>
      </c>
      <c r="I29" s="25">
        <f t="shared" si="6"/>
        <v>9462.5926034407894</v>
      </c>
      <c r="J29" s="25"/>
      <c r="K29" s="29">
        <f t="shared" si="7"/>
        <v>1173.8397433567602</v>
      </c>
      <c r="L29" s="29">
        <f t="shared" si="8"/>
        <v>1859.9145486504522</v>
      </c>
      <c r="M29" s="29">
        <f t="shared" si="9"/>
        <v>1924.9108648220854</v>
      </c>
      <c r="N29" s="29">
        <f t="shared" si="10"/>
        <v>0</v>
      </c>
      <c r="O29" s="40">
        <f t="shared" si="11"/>
        <v>0</v>
      </c>
      <c r="P29" s="40">
        <f t="shared" si="12"/>
        <v>32900.380326803264</v>
      </c>
      <c r="Q29" s="40">
        <f t="shared" si="13"/>
        <v>97345.4923067169</v>
      </c>
      <c r="R29" s="40">
        <f t="shared" si="14"/>
        <v>0</v>
      </c>
    </row>
    <row r="30" spans="1:18" x14ac:dyDescent="0.25">
      <c r="A30" s="28">
        <v>15</v>
      </c>
      <c r="B30" s="28">
        <v>14</v>
      </c>
      <c r="C30" s="28">
        <v>0.970873786407767</v>
      </c>
      <c r="D30" s="26">
        <f t="shared" si="3"/>
        <v>1027.6966953088433</v>
      </c>
      <c r="E30" s="26">
        <f t="shared" si="4"/>
        <v>2369.7476738886271</v>
      </c>
      <c r="F30" s="26">
        <f t="shared" si="5"/>
        <v>5989.8921197769723</v>
      </c>
      <c r="G30" s="26">
        <f t="shared" si="2"/>
        <v>612.66351102555518</v>
      </c>
      <c r="H30" s="25">
        <f t="shared" si="1"/>
        <v>9999.9999999999982</v>
      </c>
      <c r="I30" s="25">
        <f t="shared" si="6"/>
        <v>9387.3364889744425</v>
      </c>
      <c r="J30" s="25"/>
      <c r="K30" s="29">
        <f t="shared" si="7"/>
        <v>997.76378185324597</v>
      </c>
      <c r="L30" s="29">
        <f t="shared" si="8"/>
        <v>1702.5371637646447</v>
      </c>
      <c r="M30" s="29">
        <f t="shared" si="9"/>
        <v>2035.4002348756701</v>
      </c>
      <c r="N30" s="29">
        <f t="shared" si="10"/>
        <v>0</v>
      </c>
      <c r="O30" s="40">
        <f t="shared" si="11"/>
        <v>0</v>
      </c>
      <c r="P30" s="40">
        <f t="shared" si="12"/>
        <v>30116.501991458379</v>
      </c>
      <c r="Q30" s="40">
        <f t="shared" si="13"/>
        <v>102933.09759228388</v>
      </c>
      <c r="R30" s="40">
        <f t="shared" si="14"/>
        <v>0</v>
      </c>
    </row>
    <row r="31" spans="1:18" x14ac:dyDescent="0.25">
      <c r="A31" s="28">
        <v>16</v>
      </c>
      <c r="B31" s="28">
        <v>15</v>
      </c>
      <c r="C31" s="28">
        <v>0.970873786407767</v>
      </c>
      <c r="D31" s="26">
        <f t="shared" si="3"/>
        <v>873.54219101251681</v>
      </c>
      <c r="E31" s="26">
        <f t="shared" si="4"/>
        <v>2158.1630601485708</v>
      </c>
      <c r="F31" s="26">
        <f t="shared" si="5"/>
        <v>6277.8936861263646</v>
      </c>
      <c r="G31" s="26">
        <f t="shared" si="2"/>
        <v>690.40106271254501</v>
      </c>
      <c r="H31" s="25">
        <f t="shared" si="1"/>
        <v>9999.9999999999964</v>
      </c>
      <c r="I31" s="25">
        <f t="shared" si="6"/>
        <v>9309.5989372874519</v>
      </c>
      <c r="J31" s="25"/>
      <c r="K31" s="29">
        <f t="shared" si="7"/>
        <v>848.099214575259</v>
      </c>
      <c r="L31" s="29">
        <f t="shared" si="8"/>
        <v>1550.5249169999443</v>
      </c>
      <c r="M31" s="29">
        <f t="shared" si="9"/>
        <v>2133.264844800221</v>
      </c>
      <c r="N31" s="29">
        <f t="shared" si="10"/>
        <v>0</v>
      </c>
      <c r="O31" s="40">
        <f t="shared" si="11"/>
        <v>0</v>
      </c>
      <c r="P31" s="40">
        <f t="shared" si="12"/>
        <v>27427.528599363879</v>
      </c>
      <c r="Q31" s="40">
        <f t="shared" si="13"/>
        <v>107882.25072275403</v>
      </c>
      <c r="R31" s="40">
        <f t="shared" si="14"/>
        <v>0</v>
      </c>
    </row>
    <row r="32" spans="1:18" x14ac:dyDescent="0.25">
      <c r="A32" s="28">
        <v>17</v>
      </c>
      <c r="B32" s="28">
        <v>16</v>
      </c>
      <c r="C32" s="28">
        <v>0.970873786407767</v>
      </c>
      <c r="D32" s="26">
        <f t="shared" si="3"/>
        <v>742.51086236063929</v>
      </c>
      <c r="E32" s="26">
        <f t="shared" si="4"/>
        <v>1956.7345078680376</v>
      </c>
      <c r="F32" s="26">
        <f t="shared" si="5"/>
        <v>6530.5059212106426</v>
      </c>
      <c r="G32" s="26">
        <f t="shared" si="2"/>
        <v>770.24870856067787</v>
      </c>
      <c r="H32" s="25">
        <f t="shared" si="1"/>
        <v>9999.9999999999964</v>
      </c>
      <c r="I32" s="25">
        <f t="shared" si="6"/>
        <v>9229.7512914393192</v>
      </c>
      <c r="J32" s="25"/>
      <c r="K32" s="29">
        <f t="shared" si="7"/>
        <v>720.88433238897017</v>
      </c>
      <c r="L32" s="29">
        <f t="shared" si="8"/>
        <v>1405.8092580799494</v>
      </c>
      <c r="M32" s="29">
        <f t="shared" si="9"/>
        <v>2219.1039538094415</v>
      </c>
      <c r="N32" s="29">
        <f t="shared" si="10"/>
        <v>0</v>
      </c>
      <c r="O32" s="40">
        <f t="shared" si="11"/>
        <v>0</v>
      </c>
      <c r="P32" s="40">
        <f t="shared" si="12"/>
        <v>24867.625930089915</v>
      </c>
      <c r="Q32" s="40">
        <f t="shared" si="13"/>
        <v>112223.2570926489</v>
      </c>
      <c r="R32" s="40">
        <f t="shared" si="14"/>
        <v>0</v>
      </c>
    </row>
    <row r="33" spans="1:18" x14ac:dyDescent="0.25">
      <c r="A33" s="28">
        <v>18</v>
      </c>
      <c r="B33" s="28">
        <v>17</v>
      </c>
      <c r="C33" s="28">
        <v>0.970873786407767</v>
      </c>
      <c r="D33" s="26">
        <f t="shared" si="3"/>
        <v>631.13423300654335</v>
      </c>
      <c r="E33" s="26">
        <f t="shared" si="4"/>
        <v>1767.1758524183215</v>
      </c>
      <c r="F33" s="26">
        <f t="shared" si="5"/>
        <v>6749.8219683417974</v>
      </c>
      <c r="G33" s="26">
        <f t="shared" si="2"/>
        <v>851.86794623333515</v>
      </c>
      <c r="H33" s="25">
        <f t="shared" si="1"/>
        <v>9999.9999999999964</v>
      </c>
      <c r="I33" s="25">
        <f t="shared" si="6"/>
        <v>9148.1320537666616</v>
      </c>
      <c r="J33" s="25"/>
      <c r="K33" s="29">
        <f t="shared" si="7"/>
        <v>612.75168253062463</v>
      </c>
      <c r="L33" s="29">
        <f t="shared" si="8"/>
        <v>1269.6214862034542</v>
      </c>
      <c r="M33" s="29">
        <f t="shared" si="9"/>
        <v>2293.6288241938146</v>
      </c>
      <c r="N33" s="29">
        <f t="shared" si="10"/>
        <v>0</v>
      </c>
      <c r="O33" s="40">
        <f t="shared" si="11"/>
        <v>0</v>
      </c>
      <c r="P33" s="40">
        <f t="shared" si="12"/>
        <v>22458.574668112455</v>
      </c>
      <c r="Q33" s="40">
        <f t="shared" si="13"/>
        <v>115992.0862520872</v>
      </c>
      <c r="R33" s="40">
        <f t="shared" si="14"/>
        <v>0</v>
      </c>
    </row>
    <row r="34" spans="1:18" x14ac:dyDescent="0.25">
      <c r="A34" s="28">
        <v>19</v>
      </c>
      <c r="B34" s="28">
        <v>18</v>
      </c>
      <c r="C34" s="28">
        <v>0.970873786407767</v>
      </c>
      <c r="D34" s="26">
        <f t="shared" si="3"/>
        <v>536.46409805556186</v>
      </c>
      <c r="E34" s="26">
        <f t="shared" si="4"/>
        <v>1590.4582671764892</v>
      </c>
      <c r="F34" s="26">
        <f t="shared" si="5"/>
        <v>6938.1257676207597</v>
      </c>
      <c r="G34" s="26">
        <f t="shared" si="2"/>
        <v>934.95186714718648</v>
      </c>
      <c r="H34" s="25">
        <f t="shared" si="1"/>
        <v>9999.9999999999982</v>
      </c>
      <c r="I34" s="25">
        <f t="shared" si="6"/>
        <v>9065.0481328528112</v>
      </c>
      <c r="J34" s="25"/>
      <c r="K34" s="29">
        <f t="shared" si="7"/>
        <v>520.83893015103092</v>
      </c>
      <c r="L34" s="29">
        <f t="shared" si="8"/>
        <v>1142.6593375831087</v>
      </c>
      <c r="M34" s="29">
        <f t="shared" si="9"/>
        <v>2357.6155521041414</v>
      </c>
      <c r="N34" s="29">
        <f t="shared" si="10"/>
        <v>0</v>
      </c>
      <c r="O34" s="40">
        <f t="shared" si="11"/>
        <v>0</v>
      </c>
      <c r="P34" s="40">
        <f t="shared" si="12"/>
        <v>20212.71720130121</v>
      </c>
      <c r="Q34" s="40">
        <f t="shared" si="13"/>
        <v>119227.98649212373</v>
      </c>
      <c r="R34" s="40">
        <f t="shared" si="14"/>
        <v>0</v>
      </c>
    </row>
    <row r="35" spans="1:18" x14ac:dyDescent="0.25">
      <c r="A35" s="28">
        <v>20</v>
      </c>
      <c r="B35" s="28">
        <v>19</v>
      </c>
      <c r="C35" s="28">
        <v>0.970873786407767</v>
      </c>
      <c r="D35" s="26">
        <f t="shared" si="3"/>
        <v>455.99448334722757</v>
      </c>
      <c r="E35" s="26">
        <f t="shared" si="4"/>
        <v>1426.9945008277946</v>
      </c>
      <c r="F35" s="26">
        <f t="shared" si="5"/>
        <v>7097.7874738980781</v>
      </c>
      <c r="G35" s="26">
        <f t="shared" si="2"/>
        <v>1019.2235419268973</v>
      </c>
      <c r="H35" s="25">
        <f t="shared" si="1"/>
        <v>9999.9999999999964</v>
      </c>
      <c r="I35" s="25">
        <f t="shared" si="6"/>
        <v>8980.7764580731</v>
      </c>
      <c r="J35" s="25"/>
      <c r="K35" s="29">
        <f t="shared" si="7"/>
        <v>442.71309062837628</v>
      </c>
      <c r="L35" s="29">
        <f t="shared" si="8"/>
        <v>1025.2193501092893</v>
      </c>
      <c r="M35" s="29">
        <f t="shared" si="9"/>
        <v>2411.8695299653664</v>
      </c>
      <c r="N35" s="29">
        <f t="shared" si="10"/>
        <v>0</v>
      </c>
      <c r="O35" s="40">
        <f t="shared" si="11"/>
        <v>0</v>
      </c>
      <c r="P35" s="40">
        <f t="shared" si="12"/>
        <v>18135.299044500807</v>
      </c>
      <c r="Q35" s="40">
        <f t="shared" si="13"/>
        <v>121971.68765824853</v>
      </c>
      <c r="R35" s="40">
        <f t="shared" si="14"/>
        <v>0</v>
      </c>
    </row>
    <row r="36" spans="1:18" x14ac:dyDescent="0.25">
      <c r="A36" s="28">
        <v>21</v>
      </c>
      <c r="B36" s="28">
        <v>20</v>
      </c>
      <c r="C36" s="28">
        <v>0.970873786407767</v>
      </c>
      <c r="D36" s="26">
        <f t="shared" si="3"/>
        <v>387.59531084514344</v>
      </c>
      <c r="E36" s="26">
        <f t="shared" si="4"/>
        <v>1276.784553372237</v>
      </c>
      <c r="F36" s="26">
        <f t="shared" si="5"/>
        <v>7231.185959138701</v>
      </c>
      <c r="G36" s="26">
        <f t="shared" si="2"/>
        <v>1104.4341766439152</v>
      </c>
      <c r="H36" s="25">
        <f t="shared" si="1"/>
        <v>9999.9999999999982</v>
      </c>
      <c r="I36" s="25">
        <f t="shared" si="6"/>
        <v>8895.5658233560825</v>
      </c>
      <c r="J36" s="25"/>
      <c r="K36" s="29">
        <f t="shared" si="7"/>
        <v>376.30612703411987</v>
      </c>
      <c r="L36" s="29">
        <f t="shared" si="8"/>
        <v>917.30152378199546</v>
      </c>
      <c r="M36" s="29">
        <f t="shared" si="9"/>
        <v>2457.1991123286848</v>
      </c>
      <c r="N36" s="29">
        <f t="shared" si="10"/>
        <v>0</v>
      </c>
      <c r="O36" s="40">
        <f t="shared" si="11"/>
        <v>0</v>
      </c>
      <c r="P36" s="40">
        <f t="shared" si="12"/>
        <v>16226.320197711244</v>
      </c>
      <c r="Q36" s="40">
        <f t="shared" si="13"/>
        <v>124264.06939490777</v>
      </c>
      <c r="R36" s="40">
        <f t="shared" si="14"/>
        <v>0</v>
      </c>
    </row>
    <row r="37" spans="1:18" x14ac:dyDescent="0.25">
      <c r="A37" s="28">
        <v>22</v>
      </c>
      <c r="B37" s="28">
        <v>21</v>
      </c>
      <c r="C37" s="28">
        <v>0.970873786407767</v>
      </c>
      <c r="D37" s="26">
        <f t="shared" si="3"/>
        <v>329.45601421837193</v>
      </c>
      <c r="E37" s="26">
        <f t="shared" si="4"/>
        <v>1139.5302138847214</v>
      </c>
      <c r="F37" s="26">
        <f t="shared" si="5"/>
        <v>7340.6526269356009</v>
      </c>
      <c r="G37" s="26">
        <f t="shared" si="2"/>
        <v>1190.361144961302</v>
      </c>
      <c r="H37" s="25">
        <f t="shared" si="1"/>
        <v>9999.9999999999964</v>
      </c>
      <c r="I37" s="25">
        <f t="shared" si="6"/>
        <v>8809.6388550386946</v>
      </c>
      <c r="J37" s="25"/>
      <c r="K37" s="29">
        <f t="shared" si="7"/>
        <v>319.86020797900187</v>
      </c>
      <c r="L37" s="29">
        <f t="shared" si="8"/>
        <v>818.69160997543099</v>
      </c>
      <c r="M37" s="29">
        <f t="shared" si="9"/>
        <v>2494.3965237159809</v>
      </c>
      <c r="N37" s="29">
        <f t="shared" si="10"/>
        <v>0</v>
      </c>
      <c r="O37" s="40">
        <f t="shared" si="11"/>
        <v>0</v>
      </c>
      <c r="P37" s="40">
        <f t="shared" si="12"/>
        <v>14481.990776457285</v>
      </c>
      <c r="Q37" s="40">
        <f t="shared" si="13"/>
        <v>126145.19562792245</v>
      </c>
      <c r="R37" s="40">
        <f t="shared" si="14"/>
        <v>0</v>
      </c>
    </row>
    <row r="38" spans="1:18" x14ac:dyDescent="0.25">
      <c r="A38" s="28">
        <v>23</v>
      </c>
      <c r="B38" s="28">
        <v>22</v>
      </c>
      <c r="C38" s="28">
        <v>0.970873786407767</v>
      </c>
      <c r="D38" s="26">
        <f t="shared" si="3"/>
        <v>280.03761208561616</v>
      </c>
      <c r="E38" s="26">
        <f t="shared" si="4"/>
        <v>1014.7245237925853</v>
      </c>
      <c r="F38" s="26">
        <f t="shared" si="5"/>
        <v>7428.4318891947769</v>
      </c>
      <c r="G38" s="26">
        <f t="shared" si="2"/>
        <v>1276.8059749270171</v>
      </c>
      <c r="H38" s="25">
        <f t="shared" si="1"/>
        <v>9999.9999999999964</v>
      </c>
      <c r="I38" s="25">
        <f t="shared" si="6"/>
        <v>8723.1940250729785</v>
      </c>
      <c r="J38" s="25"/>
      <c r="K38" s="29">
        <f t="shared" si="7"/>
        <v>271.88117678215161</v>
      </c>
      <c r="L38" s="29">
        <f t="shared" si="8"/>
        <v>729.02538602574089</v>
      </c>
      <c r="M38" s="29">
        <f t="shared" si="9"/>
        <v>2524.2244283671571</v>
      </c>
      <c r="N38" s="29">
        <f t="shared" si="10"/>
        <v>0</v>
      </c>
      <c r="O38" s="40">
        <f t="shared" si="11"/>
        <v>0</v>
      </c>
      <c r="P38" s="40">
        <f t="shared" si="12"/>
        <v>12895.867977131011</v>
      </c>
      <c r="Q38" s="40">
        <f t="shared" si="13"/>
        <v>127653.63537742481</v>
      </c>
      <c r="R38" s="40">
        <f t="shared" si="14"/>
        <v>0</v>
      </c>
    </row>
    <row r="39" spans="1:18" x14ac:dyDescent="0.25">
      <c r="A39" s="28">
        <v>24</v>
      </c>
      <c r="B39" s="28">
        <v>23</v>
      </c>
      <c r="C39" s="28">
        <v>0.970873786407767</v>
      </c>
      <c r="D39" s="26">
        <f t="shared" si="3"/>
        <v>238.03197027277372</v>
      </c>
      <c r="E39" s="26">
        <f t="shared" si="4"/>
        <v>901.72111091568377</v>
      </c>
      <c r="F39" s="26">
        <f t="shared" si="5"/>
        <v>7496.6545704844148</v>
      </c>
      <c r="G39" s="26">
        <f t="shared" si="2"/>
        <v>1363.5923483271226</v>
      </c>
      <c r="H39" s="25">
        <f t="shared" si="1"/>
        <v>9999.9999999999964</v>
      </c>
      <c r="I39" s="25">
        <f t="shared" si="6"/>
        <v>8636.4076516728728</v>
      </c>
      <c r="J39" s="25"/>
      <c r="K39" s="29">
        <f t="shared" si="7"/>
        <v>231.09900026482885</v>
      </c>
      <c r="L39" s="29">
        <f t="shared" si="8"/>
        <v>647.83846803651068</v>
      </c>
      <c r="M39" s="29">
        <f t="shared" si="9"/>
        <v>2547.4068928830534</v>
      </c>
      <c r="N39" s="29">
        <f t="shared" si="10"/>
        <v>0</v>
      </c>
      <c r="O39" s="40">
        <f t="shared" si="11"/>
        <v>0</v>
      </c>
      <c r="P39" s="40">
        <f t="shared" si="12"/>
        <v>11459.73722513233</v>
      </c>
      <c r="Q39" s="40">
        <f t="shared" si="13"/>
        <v>128826.00572580015</v>
      </c>
      <c r="R39" s="40">
        <f t="shared" si="14"/>
        <v>0</v>
      </c>
    </row>
    <row r="40" spans="1:18" x14ac:dyDescent="0.25">
      <c r="A40" s="28">
        <v>25</v>
      </c>
      <c r="B40" s="28">
        <v>24</v>
      </c>
      <c r="C40" s="28" cm="1">
        <f t="array" ref="C40:C51">_xlfn.ANCHORARRAY(C28)/(1+Parametros!C33)</f>
        <v>0.94259590913375435</v>
      </c>
      <c r="D40" s="26">
        <f t="shared" si="3"/>
        <v>202.32717473185767</v>
      </c>
      <c r="E40" s="26">
        <f t="shared" si="4"/>
        <v>799.78742011651946</v>
      </c>
      <c r="F40" s="26">
        <f t="shared" si="5"/>
        <v>7547.3212509945879</v>
      </c>
      <c r="G40" s="26">
        <f t="shared" si="2"/>
        <v>1450.5641541570296</v>
      </c>
      <c r="H40" s="25">
        <f t="shared" si="1"/>
        <v>9999.9999999999945</v>
      </c>
      <c r="I40" s="25">
        <f t="shared" si="6"/>
        <v>8549.4358458429651</v>
      </c>
      <c r="J40" s="25"/>
      <c r="K40" s="29">
        <f t="shared" si="7"/>
        <v>190.71276720883935</v>
      </c>
      <c r="L40" s="29">
        <f t="shared" si="8"/>
        <v>557.86849928006814</v>
      </c>
      <c r="M40" s="29">
        <f t="shared" si="9"/>
        <v>2489.9259476370116</v>
      </c>
      <c r="N40" s="29">
        <f t="shared" si="10"/>
        <v>0</v>
      </c>
      <c r="O40" s="40">
        <f t="shared" si="11"/>
        <v>0</v>
      </c>
      <c r="P40" s="40">
        <f t="shared" si="12"/>
        <v>9868.2414264541785</v>
      </c>
      <c r="Q40" s="40">
        <f t="shared" si="13"/>
        <v>125919.11220907174</v>
      </c>
      <c r="R40" s="40">
        <f t="shared" si="14"/>
        <v>0</v>
      </c>
    </row>
    <row r="41" spans="1:18" x14ac:dyDescent="0.25">
      <c r="A41" s="28">
        <v>26</v>
      </c>
      <c r="B41" s="28">
        <v>25</v>
      </c>
      <c r="C41" s="28">
        <v>0.94259590913375435</v>
      </c>
      <c r="D41" s="26">
        <f t="shared" si="3"/>
        <v>171.97809852207902</v>
      </c>
      <c r="E41" s="26">
        <f t="shared" si="4"/>
        <v>708.14511156150161</v>
      </c>
      <c r="F41" s="26">
        <f t="shared" si="5"/>
        <v>7582.2931648978611</v>
      </c>
      <c r="G41" s="26">
        <f t="shared" si="2"/>
        <v>1537.5836250185528</v>
      </c>
      <c r="H41" s="25">
        <f t="shared" si="1"/>
        <v>9999.9999999999945</v>
      </c>
      <c r="I41" s="25">
        <f t="shared" si="6"/>
        <v>8462.4163749814415</v>
      </c>
      <c r="J41" s="25"/>
      <c r="K41" s="29">
        <f t="shared" si="7"/>
        <v>162.10585212751346</v>
      </c>
      <c r="L41" s="29">
        <f t="shared" si="8"/>
        <v>493.94606707089378</v>
      </c>
      <c r="M41" s="29">
        <f t="shared" si="9"/>
        <v>2501.463481679943</v>
      </c>
      <c r="N41" s="29">
        <f t="shared" si="10"/>
        <v>0</v>
      </c>
      <c r="O41" s="40">
        <f t="shared" si="11"/>
        <v>0</v>
      </c>
      <c r="P41" s="40">
        <f t="shared" si="12"/>
        <v>8737.5054296729722</v>
      </c>
      <c r="Q41" s="40">
        <f t="shared" si="13"/>
        <v>126502.58178781426</v>
      </c>
      <c r="R41" s="40">
        <f t="shared" si="14"/>
        <v>0</v>
      </c>
    </row>
    <row r="42" spans="1:18" x14ac:dyDescent="0.25">
      <c r="A42" s="28">
        <v>27</v>
      </c>
      <c r="B42" s="28">
        <v>26</v>
      </c>
      <c r="C42" s="28">
        <v>0.94259590913375435</v>
      </c>
      <c r="D42" s="26">
        <f t="shared" si="3"/>
        <v>146.18138374376716</v>
      </c>
      <c r="E42" s="26">
        <f t="shared" si="4"/>
        <v>626.00027862036734</v>
      </c>
      <c r="F42" s="26">
        <f t="shared" si="5"/>
        <v>7603.2887622456228</v>
      </c>
      <c r="G42" s="26">
        <f t="shared" si="2"/>
        <v>1624.5295753902367</v>
      </c>
      <c r="H42" s="25">
        <f t="shared" si="1"/>
        <v>9999.9999999999945</v>
      </c>
      <c r="I42" s="25">
        <f t="shared" si="6"/>
        <v>8375.4704246097572</v>
      </c>
      <c r="J42" s="25"/>
      <c r="K42" s="29">
        <f t="shared" si="7"/>
        <v>137.78997430838643</v>
      </c>
      <c r="L42" s="29">
        <f t="shared" si="8"/>
        <v>436.64832329067002</v>
      </c>
      <c r="M42" s="29">
        <f t="shared" si="9"/>
        <v>2508.3901091393795</v>
      </c>
      <c r="N42" s="29">
        <f t="shared" si="10"/>
        <v>0</v>
      </c>
      <c r="O42" s="40">
        <f t="shared" si="11"/>
        <v>0</v>
      </c>
      <c r="P42" s="40">
        <f t="shared" si="12"/>
        <v>7723.9547998309063</v>
      </c>
      <c r="Q42" s="40">
        <f t="shared" si="13"/>
        <v>126852.87123362006</v>
      </c>
      <c r="R42" s="40">
        <f t="shared" si="14"/>
        <v>0</v>
      </c>
    </row>
    <row r="43" spans="1:18" x14ac:dyDescent="0.25">
      <c r="A43" s="28">
        <v>28</v>
      </c>
      <c r="B43" s="28">
        <v>27</v>
      </c>
      <c r="C43" s="28">
        <v>0.94259590913375435</v>
      </c>
      <c r="D43" s="26">
        <f t="shared" si="3"/>
        <v>124.25417618220207</v>
      </c>
      <c r="E43" s="26">
        <f t="shared" si="4"/>
        <v>552.56563055143954</v>
      </c>
      <c r="F43" s="26">
        <f t="shared" si="5"/>
        <v>7611.8844400983116</v>
      </c>
      <c r="G43" s="26">
        <f t="shared" si="2"/>
        <v>1711.2957531680404</v>
      </c>
      <c r="H43" s="25">
        <f t="shared" si="1"/>
        <v>9999.9999999999927</v>
      </c>
      <c r="I43" s="25">
        <f t="shared" si="6"/>
        <v>8288.7042468319523</v>
      </c>
      <c r="J43" s="25"/>
      <c r="K43" s="29">
        <f t="shared" si="7"/>
        <v>117.12147816212845</v>
      </c>
      <c r="L43" s="29">
        <f t="shared" si="8"/>
        <v>385.42611613541828</v>
      </c>
      <c r="M43" s="29">
        <f t="shared" si="9"/>
        <v>2511.2258969124414</v>
      </c>
      <c r="N43" s="29">
        <f t="shared" si="10"/>
        <v>0</v>
      </c>
      <c r="O43" s="40">
        <f t="shared" si="11"/>
        <v>0</v>
      </c>
      <c r="P43" s="40">
        <f t="shared" si="12"/>
        <v>6817.875486773818</v>
      </c>
      <c r="Q43" s="40">
        <f t="shared" si="13"/>
        <v>126996.28107242918</v>
      </c>
      <c r="R43" s="40">
        <f t="shared" si="14"/>
        <v>0</v>
      </c>
    </row>
    <row r="44" spans="1:18" x14ac:dyDescent="0.25">
      <c r="A44" s="28">
        <v>29</v>
      </c>
      <c r="B44" s="28">
        <v>28</v>
      </c>
      <c r="C44" s="28">
        <v>0.94259590913375435</v>
      </c>
      <c r="D44" s="26">
        <f t="shared" si="3"/>
        <v>105.61604975487175</v>
      </c>
      <c r="E44" s="26">
        <f t="shared" si="4"/>
        <v>487.07637063423186</v>
      </c>
      <c r="F44" s="26">
        <f t="shared" si="5"/>
        <v>7609.5182694490113</v>
      </c>
      <c r="G44" s="26">
        <f t="shared" si="2"/>
        <v>1797.789310161879</v>
      </c>
      <c r="H44" s="25">
        <f t="shared" si="1"/>
        <v>9999.9999999999945</v>
      </c>
      <c r="I44" s="25">
        <f t="shared" si="6"/>
        <v>8202.2106898381153</v>
      </c>
      <c r="J44" s="25"/>
      <c r="K44" s="29">
        <f t="shared" si="7"/>
        <v>99.553256437809168</v>
      </c>
      <c r="L44" s="29">
        <f t="shared" si="8"/>
        <v>339.74598385270201</v>
      </c>
      <c r="M44" s="29">
        <f t="shared" si="9"/>
        <v>2510.4452769414215</v>
      </c>
      <c r="N44" s="29">
        <f t="shared" si="10"/>
        <v>0</v>
      </c>
      <c r="O44" s="40">
        <f t="shared" si="11"/>
        <v>0</v>
      </c>
      <c r="P44" s="40">
        <f t="shared" si="12"/>
        <v>6009.8309846376615</v>
      </c>
      <c r="Q44" s="40">
        <f t="shared" si="13"/>
        <v>126956.80400532331</v>
      </c>
      <c r="R44" s="40">
        <f t="shared" si="14"/>
        <v>0</v>
      </c>
    </row>
    <row r="45" spans="1:18" x14ac:dyDescent="0.25">
      <c r="A45" s="28">
        <v>30</v>
      </c>
      <c r="B45" s="28">
        <v>29</v>
      </c>
      <c r="C45" s="28">
        <v>0.94259590913375435</v>
      </c>
      <c r="D45" s="26">
        <f t="shared" si="3"/>
        <v>89.773642291640982</v>
      </c>
      <c r="E45" s="26">
        <f t="shared" si="4"/>
        <v>428.80116200477909</v>
      </c>
      <c r="F45" s="26">
        <f t="shared" si="5"/>
        <v>7597.4958027245848</v>
      </c>
      <c r="G45" s="26">
        <f t="shared" si="2"/>
        <v>1883.9293929789892</v>
      </c>
      <c r="H45" s="25">
        <f t="shared" si="1"/>
        <v>9999.9999999999945</v>
      </c>
      <c r="I45" s="25">
        <f t="shared" si="6"/>
        <v>8116.0706070210053</v>
      </c>
      <c r="J45" s="25"/>
      <c r="K45" s="29">
        <f t="shared" si="7"/>
        <v>84.620267972137796</v>
      </c>
      <c r="L45" s="29">
        <f t="shared" si="8"/>
        <v>299.09780364175373</v>
      </c>
      <c r="M45" s="29">
        <f t="shared" si="9"/>
        <v>2506.4789621581717</v>
      </c>
      <c r="N45" s="29">
        <f t="shared" si="10"/>
        <v>0</v>
      </c>
      <c r="O45" s="40">
        <f t="shared" si="11"/>
        <v>0</v>
      </c>
      <c r="P45" s="40">
        <f t="shared" si="12"/>
        <v>5290.7976346899404</v>
      </c>
      <c r="Q45" s="40">
        <f t="shared" si="13"/>
        <v>126756.22180057041</v>
      </c>
      <c r="R45" s="40">
        <f t="shared" si="14"/>
        <v>0</v>
      </c>
    </row>
    <row r="46" spans="1:18" x14ac:dyDescent="0.25">
      <c r="A46" s="28">
        <v>31</v>
      </c>
      <c r="B46" s="28">
        <v>30</v>
      </c>
      <c r="C46" s="28">
        <v>0.94259590913375435</v>
      </c>
      <c r="D46" s="26">
        <f t="shared" si="3"/>
        <v>76.307595947894839</v>
      </c>
      <c r="E46" s="26">
        <f t="shared" si="4"/>
        <v>377.04929762489195</v>
      </c>
      <c r="F46" s="26">
        <f t="shared" si="5"/>
        <v>7576.9972538082238</v>
      </c>
      <c r="G46" s="26">
        <f t="shared" si="2"/>
        <v>1969.6458526189836</v>
      </c>
      <c r="H46" s="25">
        <f t="shared" si="1"/>
        <v>9999.9999999999945</v>
      </c>
      <c r="I46" s="25">
        <f t="shared" si="6"/>
        <v>8030.354147381011</v>
      </c>
      <c r="J46" s="25"/>
      <c r="K46" s="29">
        <f t="shared" si="7"/>
        <v>71.927227776317125</v>
      </c>
      <c r="L46" s="29">
        <f t="shared" si="8"/>
        <v>262.99979285740415</v>
      </c>
      <c r="M46" s="29">
        <f t="shared" si="9"/>
        <v>2499.7163152350631</v>
      </c>
      <c r="N46" s="29">
        <f t="shared" si="10"/>
        <v>0</v>
      </c>
      <c r="O46" s="40">
        <f t="shared" si="11"/>
        <v>0</v>
      </c>
      <c r="P46" s="40">
        <f t="shared" si="12"/>
        <v>4652.2530925721894</v>
      </c>
      <c r="Q46" s="40">
        <f t="shared" si="13"/>
        <v>126414.22508474461</v>
      </c>
      <c r="R46" s="40">
        <f t="shared" si="14"/>
        <v>0</v>
      </c>
    </row>
    <row r="47" spans="1:18" x14ac:dyDescent="0.25">
      <c r="A47" s="28">
        <v>32</v>
      </c>
      <c r="B47" s="28">
        <v>31</v>
      </c>
      <c r="C47" s="28">
        <v>0.94259590913375435</v>
      </c>
      <c r="D47" s="26">
        <f t="shared" si="3"/>
        <v>64.861456555710618</v>
      </c>
      <c r="E47" s="26">
        <f t="shared" si="4"/>
        <v>331.17496641386344</v>
      </c>
      <c r="F47" s="26">
        <f t="shared" si="5"/>
        <v>7549.0855081314212</v>
      </c>
      <c r="G47" s="26">
        <f t="shared" si="2"/>
        <v>2054.8780688989987</v>
      </c>
      <c r="H47" s="25">
        <f t="shared" si="1"/>
        <v>9999.9999999999945</v>
      </c>
      <c r="I47" s="25">
        <f t="shared" si="6"/>
        <v>7945.1219311009954</v>
      </c>
      <c r="J47" s="25"/>
      <c r="K47" s="29">
        <f t="shared" si="7"/>
        <v>61.138143609869559</v>
      </c>
      <c r="L47" s="29">
        <f t="shared" si="8"/>
        <v>231.00148472641999</v>
      </c>
      <c r="M47" s="29">
        <f t="shared" si="9"/>
        <v>2490.5079911829553</v>
      </c>
      <c r="N47" s="29">
        <f t="shared" si="10"/>
        <v>0</v>
      </c>
      <c r="O47" s="40">
        <f t="shared" si="11"/>
        <v>0</v>
      </c>
      <c r="P47" s="40">
        <f t="shared" si="12"/>
        <v>4086.2289663092397</v>
      </c>
      <c r="Q47" s="40">
        <f t="shared" si="13"/>
        <v>125948.54698268088</v>
      </c>
      <c r="R47" s="40">
        <f t="shared" si="14"/>
        <v>0</v>
      </c>
    </row>
    <row r="48" spans="1:18" x14ac:dyDescent="0.25">
      <c r="A48" s="28">
        <v>33</v>
      </c>
      <c r="B48" s="28">
        <v>32</v>
      </c>
      <c r="C48" s="28">
        <v>0.94259590913375435</v>
      </c>
      <c r="D48" s="26">
        <f t="shared" si="3"/>
        <v>55.132238072354021</v>
      </c>
      <c r="E48" s="26">
        <f t="shared" si="4"/>
        <v>290.57932536958339</v>
      </c>
      <c r="F48" s="26">
        <f t="shared" si="5"/>
        <v>7514.7145522375422</v>
      </c>
      <c r="G48" s="26">
        <f t="shared" si="2"/>
        <v>2139.5738843205136</v>
      </c>
      <c r="H48" s="25">
        <f t="shared" ref="H48:H75" si="15">SUM(D48:G48)</f>
        <v>9999.9999999999927</v>
      </c>
      <c r="I48" s="25">
        <f t="shared" si="6"/>
        <v>7860.4261156794801</v>
      </c>
      <c r="J48" s="25"/>
      <c r="K48" s="29">
        <f t="shared" si="7"/>
        <v>51.967422068389119</v>
      </c>
      <c r="L48" s="29">
        <f t="shared" si="8"/>
        <v>202.68517369543943</v>
      </c>
      <c r="M48" s="29">
        <f t="shared" si="9"/>
        <v>2479.1687183364497</v>
      </c>
      <c r="N48" s="29">
        <f t="shared" si="10"/>
        <v>0</v>
      </c>
      <c r="O48" s="40">
        <f t="shared" si="11"/>
        <v>0</v>
      </c>
      <c r="P48" s="40">
        <f t="shared" si="12"/>
        <v>3585.3363833423</v>
      </c>
      <c r="Q48" s="40">
        <f t="shared" si="13"/>
        <v>125375.1037558719</v>
      </c>
      <c r="R48" s="40">
        <f t="shared" si="14"/>
        <v>0</v>
      </c>
    </row>
    <row r="49" spans="1:18" x14ac:dyDescent="0.25">
      <c r="A49" s="28">
        <v>34</v>
      </c>
      <c r="B49" s="28">
        <v>33</v>
      </c>
      <c r="C49" s="28">
        <v>0.94259590913375435</v>
      </c>
      <c r="D49" s="26">
        <f t="shared" ref="D49:D75" si="16">D48*$C$7</f>
        <v>46.862402361500919</v>
      </c>
      <c r="E49" s="26">
        <f t="shared" ref="E49:E75" si="17">D48*$D$7 + E48*$D$8</f>
        <v>254.71093989427541</v>
      </c>
      <c r="F49" s="26">
        <f t="shared" ref="F49:F75" si="18">D48*$E$7+E48*$E$8+F48*$E$9</f>
        <v>7474.7380167222418</v>
      </c>
      <c r="G49" s="26">
        <f t="shared" ref="G49:G75" si="19">D48*$F$7+E48*$F$8+F48*$F$9+G48*$F$10</f>
        <v>2223.6886410219745</v>
      </c>
      <c r="H49" s="25">
        <f t="shared" si="15"/>
        <v>9999.9999999999927</v>
      </c>
      <c r="I49" s="25">
        <f t="shared" si="6"/>
        <v>7776.3113589780178</v>
      </c>
      <c r="J49" s="25"/>
      <c r="K49" s="29">
        <f t="shared" si="7"/>
        <v>44.172308758130754</v>
      </c>
      <c r="L49" s="29">
        <f t="shared" si="8"/>
        <v>177.66622256740862</v>
      </c>
      <c r="M49" s="29">
        <f t="shared" si="9"/>
        <v>2465.9801167431278</v>
      </c>
      <c r="N49" s="29">
        <f t="shared" si="10"/>
        <v>0</v>
      </c>
      <c r="O49" s="40">
        <f t="shared" si="11"/>
        <v>0</v>
      </c>
      <c r="P49" s="40">
        <f t="shared" si="12"/>
        <v>3142.7714235234848</v>
      </c>
      <c r="Q49" s="40">
        <f t="shared" si="13"/>
        <v>124708.13733243819</v>
      </c>
      <c r="R49" s="40">
        <f t="shared" si="14"/>
        <v>0</v>
      </c>
    </row>
    <row r="50" spans="1:18" x14ac:dyDescent="0.25">
      <c r="A50" s="28">
        <v>35</v>
      </c>
      <c r="B50" s="28">
        <v>34</v>
      </c>
      <c r="C50" s="28">
        <v>0.94259590913375435</v>
      </c>
      <c r="D50" s="26">
        <f t="shared" si="16"/>
        <v>39.833042007275779</v>
      </c>
      <c r="E50" s="26">
        <f t="shared" si="17"/>
        <v>223.06503524074421</v>
      </c>
      <c r="F50" s="26">
        <f t="shared" si="18"/>
        <v>7429.917608846582</v>
      </c>
      <c r="G50" s="26">
        <f t="shared" si="19"/>
        <v>2307.1843139053904</v>
      </c>
      <c r="H50" s="25">
        <f t="shared" si="15"/>
        <v>9999.9999999999927</v>
      </c>
      <c r="I50" s="25">
        <f t="shared" si="6"/>
        <v>7692.8156860946019</v>
      </c>
      <c r="J50" s="25"/>
      <c r="K50" s="29">
        <f t="shared" si="7"/>
        <v>37.546462444411141</v>
      </c>
      <c r="L50" s="29">
        <f t="shared" si="8"/>
        <v>155.59254036963966</v>
      </c>
      <c r="M50" s="29">
        <f t="shared" si="9"/>
        <v>2451.1934801548718</v>
      </c>
      <c r="N50" s="29">
        <f t="shared" si="10"/>
        <v>0</v>
      </c>
      <c r="O50" s="40">
        <f t="shared" si="11"/>
        <v>0</v>
      </c>
      <c r="P50" s="40">
        <f t="shared" si="12"/>
        <v>2752.3058830251125</v>
      </c>
      <c r="Q50" s="40">
        <f t="shared" si="13"/>
        <v>123960.35599640352</v>
      </c>
      <c r="R50" s="40">
        <f t="shared" si="14"/>
        <v>0</v>
      </c>
    </row>
    <row r="51" spans="1:18" x14ac:dyDescent="0.25">
      <c r="A51" s="28">
        <v>36</v>
      </c>
      <c r="B51" s="28">
        <v>35</v>
      </c>
      <c r="C51" s="28">
        <v>0.94259590913375435</v>
      </c>
      <c r="D51" s="26">
        <f t="shared" si="16"/>
        <v>33.858085706184411</v>
      </c>
      <c r="E51" s="26">
        <f t="shared" si="17"/>
        <v>195.18190583565118</v>
      </c>
      <c r="F51" s="26">
        <f t="shared" si="18"/>
        <v>7380.9312756792506</v>
      </c>
      <c r="G51" s="26">
        <f t="shared" si="19"/>
        <v>2390.0287327789065</v>
      </c>
      <c r="H51" s="25">
        <f t="shared" si="15"/>
        <v>9999.9999999999927</v>
      </c>
      <c r="I51" s="25">
        <f t="shared" si="6"/>
        <v>7609.9712672210862</v>
      </c>
      <c r="J51" s="25"/>
      <c r="K51" s="29">
        <f t="shared" si="7"/>
        <v>31.914493077749469</v>
      </c>
      <c r="L51" s="29">
        <f t="shared" si="8"/>
        <v>136.14347282343471</v>
      </c>
      <c r="M51" s="29">
        <f t="shared" si="9"/>
        <v>2435.0324691184255</v>
      </c>
      <c r="N51" s="29">
        <f t="shared" si="10"/>
        <v>0</v>
      </c>
      <c r="O51" s="40">
        <f t="shared" si="11"/>
        <v>0</v>
      </c>
      <c r="P51" s="40">
        <f t="shared" si="12"/>
        <v>2408.2676476469733</v>
      </c>
      <c r="Q51" s="40">
        <f t="shared" si="13"/>
        <v>123143.0705811318</v>
      </c>
      <c r="R51" s="40">
        <f t="shared" si="14"/>
        <v>0</v>
      </c>
    </row>
    <row r="52" spans="1:18" x14ac:dyDescent="0.25">
      <c r="A52" s="28">
        <v>37</v>
      </c>
      <c r="B52" s="28">
        <v>36</v>
      </c>
      <c r="C52" s="28" cm="1">
        <f t="array" ref="C52:C63">_xlfn.ANCHORARRAY(C40)/(1+Parametros!C33)</f>
        <v>0.9151416593531595</v>
      </c>
      <c r="D52" s="26">
        <f t="shared" si="16"/>
        <v>28.779372850256749</v>
      </c>
      <c r="E52" s="26">
        <f t="shared" si="17"/>
        <v>170.64475195916933</v>
      </c>
      <c r="F52" s="26">
        <f t="shared" si="18"/>
        <v>7328.38098885001</v>
      </c>
      <c r="G52" s="26">
        <f t="shared" si="19"/>
        <v>2472.1948863405564</v>
      </c>
      <c r="H52" s="25">
        <f t="shared" si="15"/>
        <v>9999.9999999999927</v>
      </c>
      <c r="I52" s="25">
        <f t="shared" si="6"/>
        <v>7527.8051136594358</v>
      </c>
      <c r="J52" s="25"/>
      <c r="K52" s="29">
        <f t="shared" si="7"/>
        <v>26.337203025327227</v>
      </c>
      <c r="L52" s="29">
        <f t="shared" si="8"/>
        <v>115.56144988618867</v>
      </c>
      <c r="M52" s="29">
        <f t="shared" si="9"/>
        <v>2347.2773584779206</v>
      </c>
      <c r="N52" s="29">
        <f t="shared" si="10"/>
        <v>0</v>
      </c>
      <c r="O52" s="40">
        <f t="shared" si="11"/>
        <v>0</v>
      </c>
      <c r="P52" s="40">
        <f t="shared" si="12"/>
        <v>2044.1883500137969</v>
      </c>
      <c r="Q52" s="40">
        <f t="shared" si="13"/>
        <v>118705.16927159771</v>
      </c>
      <c r="R52" s="40">
        <f t="shared" si="14"/>
        <v>0</v>
      </c>
    </row>
    <row r="53" spans="1:18" x14ac:dyDescent="0.25">
      <c r="A53" s="28">
        <v>38</v>
      </c>
      <c r="B53" s="28">
        <v>37</v>
      </c>
      <c r="C53" s="28">
        <v>0.9151416593531595</v>
      </c>
      <c r="D53" s="26">
        <f t="shared" si="16"/>
        <v>24.462466922718235</v>
      </c>
      <c r="E53" s="26">
        <f t="shared" si="17"/>
        <v>149.07715136432986</v>
      </c>
      <c r="F53" s="26">
        <f t="shared" si="18"/>
        <v>7272.8000807352419</v>
      </c>
      <c r="G53" s="26">
        <f t="shared" si="19"/>
        <v>2553.6603009777023</v>
      </c>
      <c r="H53" s="25">
        <f t="shared" si="15"/>
        <v>9999.9999999999927</v>
      </c>
      <c r="I53" s="25">
        <f t="shared" si="6"/>
        <v>7446.33969902229</v>
      </c>
      <c r="J53" s="25"/>
      <c r="K53" s="29">
        <f t="shared" si="7"/>
        <v>22.386622571528143</v>
      </c>
      <c r="L53" s="29">
        <f t="shared" si="8"/>
        <v>100.95576663668427</v>
      </c>
      <c r="M53" s="29">
        <f t="shared" si="9"/>
        <v>2329.4748169097443</v>
      </c>
      <c r="N53" s="29">
        <f t="shared" si="10"/>
        <v>0</v>
      </c>
      <c r="O53" s="40">
        <f t="shared" si="11"/>
        <v>0</v>
      </c>
      <c r="P53" s="40">
        <f t="shared" si="12"/>
        <v>1785.8256557759421</v>
      </c>
      <c r="Q53" s="40">
        <f t="shared" si="13"/>
        <v>117804.86931229279</v>
      </c>
      <c r="R53" s="40">
        <f t="shared" si="14"/>
        <v>0</v>
      </c>
    </row>
    <row r="54" spans="1:18" x14ac:dyDescent="0.25">
      <c r="A54" s="28">
        <v>39</v>
      </c>
      <c r="B54" s="28">
        <v>38</v>
      </c>
      <c r="C54" s="28">
        <v>0.9151416593531595</v>
      </c>
      <c r="D54" s="26">
        <f t="shared" si="16"/>
        <v>20.793096884310501</v>
      </c>
      <c r="E54" s="26">
        <f t="shared" si="17"/>
        <v>130.14032402886093</v>
      </c>
      <c r="F54" s="26">
        <f t="shared" si="18"/>
        <v>7214.6600914642095</v>
      </c>
      <c r="G54" s="26">
        <f t="shared" si="19"/>
        <v>2634.4064876226116</v>
      </c>
      <c r="H54" s="25">
        <f t="shared" si="15"/>
        <v>9999.9999999999927</v>
      </c>
      <c r="I54" s="25">
        <f t="shared" si="6"/>
        <v>7365.5935123773806</v>
      </c>
      <c r="J54" s="25"/>
      <c r="K54" s="29">
        <f t="shared" si="7"/>
        <v>19.028629185798923</v>
      </c>
      <c r="L54" s="29">
        <f t="shared" si="8"/>
        <v>88.131655739591935</v>
      </c>
      <c r="M54" s="29">
        <f t="shared" si="9"/>
        <v>2310.8526027200505</v>
      </c>
      <c r="N54" s="29">
        <f t="shared" si="10"/>
        <v>0</v>
      </c>
      <c r="O54" s="40">
        <f t="shared" si="11"/>
        <v>0</v>
      </c>
      <c r="P54" s="40">
        <f t="shared" si="12"/>
        <v>1558.9775319341331</v>
      </c>
      <c r="Q54" s="40">
        <f t="shared" si="13"/>
        <v>116863.11733755685</v>
      </c>
      <c r="R54" s="40">
        <f t="shared" si="14"/>
        <v>0</v>
      </c>
    </row>
    <row r="55" spans="1:18" x14ac:dyDescent="0.25">
      <c r="A55" s="28">
        <v>40</v>
      </c>
      <c r="B55" s="28">
        <v>39</v>
      </c>
      <c r="C55" s="28">
        <v>0.9151416593531595</v>
      </c>
      <c r="D55" s="26">
        <f t="shared" si="16"/>
        <v>17.674132351663925</v>
      </c>
      <c r="E55" s="26">
        <f t="shared" si="17"/>
        <v>113.53030898833526</v>
      </c>
      <c r="F55" s="26">
        <f t="shared" si="18"/>
        <v>7154.3771084111313</v>
      </c>
      <c r="G55" s="26">
        <f t="shared" si="19"/>
        <v>2714.4184502488624</v>
      </c>
      <c r="H55" s="25">
        <f t="shared" si="15"/>
        <v>9999.9999999999927</v>
      </c>
      <c r="I55" s="25">
        <f t="shared" si="6"/>
        <v>7285.5815497511303</v>
      </c>
      <c r="J55" s="25"/>
      <c r="K55" s="29">
        <f t="shared" si="7"/>
        <v>16.174334807929082</v>
      </c>
      <c r="L55" s="29">
        <f t="shared" si="8"/>
        <v>76.883273362301907</v>
      </c>
      <c r="M55" s="29">
        <f t="shared" si="9"/>
        <v>2291.5439885203673</v>
      </c>
      <c r="N55" s="29">
        <f t="shared" si="10"/>
        <v>0</v>
      </c>
      <c r="O55" s="40">
        <f t="shared" si="11"/>
        <v>0</v>
      </c>
      <c r="P55" s="40">
        <f t="shared" si="12"/>
        <v>1360.0027679899081</v>
      </c>
      <c r="Q55" s="40">
        <f t="shared" si="13"/>
        <v>115886.6531337443</v>
      </c>
      <c r="R55" s="40">
        <f t="shared" si="14"/>
        <v>0</v>
      </c>
    </row>
    <row r="56" spans="1:18" x14ac:dyDescent="0.25">
      <c r="A56" s="28">
        <v>41</v>
      </c>
      <c r="B56" s="28">
        <v>40</v>
      </c>
      <c r="C56" s="28">
        <v>0.9151416593531595</v>
      </c>
      <c r="D56" s="26">
        <f t="shared" si="16"/>
        <v>15.023012498914335</v>
      </c>
      <c r="E56" s="26">
        <f t="shared" si="17"/>
        <v>98.975141169317922</v>
      </c>
      <c r="F56" s="26">
        <f t="shared" si="18"/>
        <v>7092.3175963454341</v>
      </c>
      <c r="G56" s="26">
        <f t="shared" si="19"/>
        <v>2793.6842499863264</v>
      </c>
      <c r="H56" s="25">
        <f t="shared" si="15"/>
        <v>9999.9999999999927</v>
      </c>
      <c r="I56" s="25">
        <f t="shared" si="6"/>
        <v>7206.3157500136667</v>
      </c>
      <c r="J56" s="25"/>
      <c r="K56" s="29">
        <f t="shared" si="7"/>
        <v>13.74818458673972</v>
      </c>
      <c r="L56" s="29">
        <f t="shared" si="8"/>
        <v>67.026443444058074</v>
      </c>
      <c r="M56" s="29">
        <f t="shared" si="9"/>
        <v>2271.66635282271</v>
      </c>
      <c r="N56" s="29">
        <f t="shared" si="10"/>
        <v>0</v>
      </c>
      <c r="O56" s="40">
        <f t="shared" si="11"/>
        <v>0</v>
      </c>
      <c r="P56" s="40">
        <f t="shared" si="12"/>
        <v>1185.6434387604327</v>
      </c>
      <c r="Q56" s="40">
        <f t="shared" si="13"/>
        <v>114881.41269989134</v>
      </c>
      <c r="R56" s="40">
        <f t="shared" si="14"/>
        <v>0</v>
      </c>
    </row>
    <row r="57" spans="1:18" x14ac:dyDescent="0.25">
      <c r="A57" s="28">
        <v>42</v>
      </c>
      <c r="B57" s="28">
        <v>41</v>
      </c>
      <c r="C57" s="28">
        <v>0.9151416593531595</v>
      </c>
      <c r="D57" s="26">
        <f t="shared" si="16"/>
        <v>12.769560624077185</v>
      </c>
      <c r="E57" s="26">
        <f t="shared" si="17"/>
        <v>86.232091743768237</v>
      </c>
      <c r="F57" s="26">
        <f t="shared" si="18"/>
        <v>7028.8037283801741</v>
      </c>
      <c r="G57" s="26">
        <f t="shared" si="19"/>
        <v>2872.1946192519727</v>
      </c>
      <c r="H57" s="25">
        <f t="shared" si="15"/>
        <v>9999.9999999999927</v>
      </c>
      <c r="I57" s="25">
        <f t="shared" si="6"/>
        <v>7127.8053807480192</v>
      </c>
      <c r="J57" s="25"/>
      <c r="K57" s="29">
        <f t="shared" si="7"/>
        <v>11.685956898728762</v>
      </c>
      <c r="L57" s="29">
        <f t="shared" si="8"/>
        <v>58.396788850635602</v>
      </c>
      <c r="M57" s="29">
        <f t="shared" si="9"/>
        <v>2251.3228875401273</v>
      </c>
      <c r="N57" s="29">
        <f t="shared" si="10"/>
        <v>0</v>
      </c>
      <c r="O57" s="40">
        <f t="shared" si="11"/>
        <v>0</v>
      </c>
      <c r="P57" s="40">
        <f t="shared" si="12"/>
        <v>1032.991846020027</v>
      </c>
      <c r="Q57" s="40">
        <f t="shared" si="13"/>
        <v>113852.61459845786</v>
      </c>
      <c r="R57" s="40">
        <f t="shared" si="14"/>
        <v>0</v>
      </c>
    </row>
    <row r="58" spans="1:18" x14ac:dyDescent="0.25">
      <c r="A58" s="28">
        <v>43</v>
      </c>
      <c r="B58" s="28">
        <v>42</v>
      </c>
      <c r="C58" s="28">
        <v>0.9151416593531595</v>
      </c>
      <c r="D58" s="26">
        <f t="shared" si="16"/>
        <v>10.854126530465606</v>
      </c>
      <c r="E58" s="26">
        <f t="shared" si="17"/>
        <v>75.085016469573802</v>
      </c>
      <c r="F58" s="26">
        <f t="shared" si="18"/>
        <v>6964.1182362770796</v>
      </c>
      <c r="G58" s="26">
        <f t="shared" si="19"/>
        <v>2949.9426207228735</v>
      </c>
      <c r="H58" s="25">
        <f t="shared" si="15"/>
        <v>9999.9999999999927</v>
      </c>
      <c r="I58" s="25">
        <f t="shared" si="6"/>
        <v>7050.0573792771193</v>
      </c>
      <c r="J58" s="25"/>
      <c r="K58" s="29">
        <f t="shared" si="7"/>
        <v>9.9330633639194463</v>
      </c>
      <c r="L58" s="29">
        <f t="shared" si="8"/>
        <v>50.847935657748558</v>
      </c>
      <c r="M58" s="29">
        <f t="shared" si="9"/>
        <v>2230.6041515373718</v>
      </c>
      <c r="N58" s="29">
        <f t="shared" si="10"/>
        <v>0</v>
      </c>
      <c r="O58" s="40">
        <f t="shared" si="11"/>
        <v>0</v>
      </c>
      <c r="P58" s="40">
        <f t="shared" si="12"/>
        <v>899.45875372963326</v>
      </c>
      <c r="Q58" s="40">
        <f t="shared" si="13"/>
        <v>112804.83852060423</v>
      </c>
      <c r="R58" s="40">
        <f t="shared" si="14"/>
        <v>0</v>
      </c>
    </row>
    <row r="59" spans="1:18" x14ac:dyDescent="0.25">
      <c r="A59" s="28">
        <v>44</v>
      </c>
      <c r="B59" s="28">
        <v>43</v>
      </c>
      <c r="C59" s="28">
        <v>0.9151416593531595</v>
      </c>
      <c r="D59" s="26">
        <f t="shared" si="16"/>
        <v>9.2260075508957655</v>
      </c>
      <c r="E59" s="26">
        <f t="shared" si="17"/>
        <v>65.341841713402914</v>
      </c>
      <c r="F59" s="26">
        <f t="shared" si="18"/>
        <v>6898.5088043314245</v>
      </c>
      <c r="G59" s="26">
        <f t="shared" si="19"/>
        <v>3026.9233464042691</v>
      </c>
      <c r="H59" s="25">
        <f t="shared" si="15"/>
        <v>9999.9999999999927</v>
      </c>
      <c r="I59" s="25">
        <f t="shared" si="6"/>
        <v>6973.0766535957227</v>
      </c>
      <c r="J59" s="25"/>
      <c r="K59" s="29">
        <f t="shared" si="7"/>
        <v>8.4431038593315293</v>
      </c>
      <c r="L59" s="29">
        <f t="shared" si="8"/>
        <v>44.249810673588328</v>
      </c>
      <c r="M59" s="29">
        <f t="shared" si="9"/>
        <v>2209.5894779903838</v>
      </c>
      <c r="N59" s="29">
        <f t="shared" si="10"/>
        <v>0</v>
      </c>
      <c r="O59" s="40">
        <f t="shared" si="11"/>
        <v>0</v>
      </c>
      <c r="P59" s="40">
        <f t="shared" si="12"/>
        <v>782.74327259090705</v>
      </c>
      <c r="Q59" s="40">
        <f t="shared" si="13"/>
        <v>111742.09645837084</v>
      </c>
      <c r="R59" s="40">
        <f t="shared" si="14"/>
        <v>0</v>
      </c>
    </row>
    <row r="60" spans="1:18" x14ac:dyDescent="0.25">
      <c r="A60" s="28">
        <v>45</v>
      </c>
      <c r="B60" s="28">
        <v>44</v>
      </c>
      <c r="C60" s="28">
        <v>0.9151416593531595</v>
      </c>
      <c r="D60" s="26">
        <f t="shared" si="16"/>
        <v>7.8421064182614009</v>
      </c>
      <c r="E60" s="26">
        <f t="shared" si="17"/>
        <v>56.832206513517889</v>
      </c>
      <c r="F60" s="26">
        <f t="shared" si="18"/>
        <v>6832.1920346077304</v>
      </c>
      <c r="G60" s="26">
        <f t="shared" si="19"/>
        <v>3103.1336524604817</v>
      </c>
      <c r="H60" s="25">
        <f t="shared" si="15"/>
        <v>9999.9999999999909</v>
      </c>
      <c r="I60" s="25">
        <f t="shared" si="6"/>
        <v>6896.8663475395097</v>
      </c>
      <c r="J60" s="25"/>
      <c r="K60" s="29">
        <f t="shared" si="7"/>
        <v>7.176638280431801</v>
      </c>
      <c r="L60" s="29">
        <f t="shared" si="8"/>
        <v>38.487044632376829</v>
      </c>
      <c r="M60" s="29">
        <f t="shared" si="9"/>
        <v>2188.3482444496249</v>
      </c>
      <c r="N60" s="29">
        <f t="shared" si="10"/>
        <v>0</v>
      </c>
      <c r="O60" s="40">
        <f t="shared" si="11"/>
        <v>0</v>
      </c>
      <c r="P60" s="40">
        <f t="shared" si="12"/>
        <v>680.80461383488205</v>
      </c>
      <c r="Q60" s="40">
        <f t="shared" si="13"/>
        <v>110667.89693359532</v>
      </c>
      <c r="R60" s="40">
        <f t="shared" si="14"/>
        <v>0</v>
      </c>
    </row>
    <row r="61" spans="1:18" x14ac:dyDescent="0.25">
      <c r="A61" s="28">
        <v>46</v>
      </c>
      <c r="B61" s="28">
        <v>45</v>
      </c>
      <c r="C61" s="28">
        <v>0.9151416593531595</v>
      </c>
      <c r="D61" s="26">
        <f t="shared" si="16"/>
        <v>6.665790455522191</v>
      </c>
      <c r="E61" s="26">
        <f t="shared" si="17"/>
        <v>49.405270435046802</v>
      </c>
      <c r="F61" s="26">
        <f t="shared" si="18"/>
        <v>6765.3570132356872</v>
      </c>
      <c r="G61" s="26">
        <f t="shared" si="19"/>
        <v>3178.5719258737345</v>
      </c>
      <c r="H61" s="25">
        <f t="shared" si="15"/>
        <v>9999.9999999999909</v>
      </c>
      <c r="I61" s="25">
        <f t="shared" si="6"/>
        <v>6821.4280741262564</v>
      </c>
      <c r="J61" s="25"/>
      <c r="K61" s="29">
        <f t="shared" si="7"/>
        <v>6.1001425383670309</v>
      </c>
      <c r="L61" s="29">
        <f t="shared" si="8"/>
        <v>33.457487663373037</v>
      </c>
      <c r="M61" s="29">
        <f t="shared" si="9"/>
        <v>2166.9410151231646</v>
      </c>
      <c r="N61" s="29">
        <f t="shared" si="10"/>
        <v>0</v>
      </c>
      <c r="O61" s="40">
        <f t="shared" si="11"/>
        <v>0</v>
      </c>
      <c r="P61" s="40">
        <f t="shared" si="12"/>
        <v>591.83582907236905</v>
      </c>
      <c r="Q61" s="40">
        <f t="shared" si="13"/>
        <v>109585.30276480004</v>
      </c>
      <c r="R61" s="40">
        <f t="shared" si="14"/>
        <v>0</v>
      </c>
    </row>
    <row r="62" spans="1:18" x14ac:dyDescent="0.25">
      <c r="A62" s="28">
        <v>47</v>
      </c>
      <c r="B62" s="28">
        <v>46</v>
      </c>
      <c r="C62" s="28">
        <v>0.9151416593531595</v>
      </c>
      <c r="D62" s="26">
        <f t="shared" si="16"/>
        <v>5.6659218871938624</v>
      </c>
      <c r="E62" s="26">
        <f t="shared" si="17"/>
        <v>42.927690533562888</v>
      </c>
      <c r="F62" s="26">
        <f t="shared" si="18"/>
        <v>6698.168508207732</v>
      </c>
      <c r="G62" s="26">
        <f t="shared" si="19"/>
        <v>3253.2378793715025</v>
      </c>
      <c r="H62" s="25">
        <f t="shared" si="15"/>
        <v>9999.9999999999909</v>
      </c>
      <c r="I62" s="25">
        <f t="shared" si="6"/>
        <v>6746.7621206284884</v>
      </c>
      <c r="J62" s="25"/>
      <c r="K62" s="29">
        <f t="shared" si="7"/>
        <v>5.1851211576119765</v>
      </c>
      <c r="L62" s="29">
        <f t="shared" si="8"/>
        <v>29.070839280841906</v>
      </c>
      <c r="M62" s="29">
        <f t="shared" si="9"/>
        <v>2145.4205651299053</v>
      </c>
      <c r="N62" s="29">
        <f t="shared" si="10"/>
        <v>0</v>
      </c>
      <c r="O62" s="40">
        <f t="shared" si="11"/>
        <v>0</v>
      </c>
      <c r="P62" s="40">
        <f t="shared" si="12"/>
        <v>514.23957592732506</v>
      </c>
      <c r="Q62" s="40">
        <f t="shared" si="13"/>
        <v>108496.98286514092</v>
      </c>
      <c r="R62" s="40">
        <f t="shared" si="14"/>
        <v>0</v>
      </c>
    </row>
    <row r="63" spans="1:18" x14ac:dyDescent="0.25">
      <c r="A63" s="28">
        <v>48</v>
      </c>
      <c r="B63" s="28">
        <v>47</v>
      </c>
      <c r="C63" s="28">
        <v>0.9151416593531595</v>
      </c>
      <c r="D63" s="26">
        <f t="shared" si="16"/>
        <v>4.8160336041147831</v>
      </c>
      <c r="E63" s="26">
        <f t="shared" si="17"/>
        <v>37.281766017735592</v>
      </c>
      <c r="F63" s="26">
        <f t="shared" si="18"/>
        <v>6630.7698289636855</v>
      </c>
      <c r="G63" s="26">
        <f t="shared" si="19"/>
        <v>3327.1323714144555</v>
      </c>
      <c r="H63" s="25">
        <f t="shared" si="15"/>
        <v>9999.9999999999927</v>
      </c>
      <c r="I63" s="25">
        <f t="shared" si="6"/>
        <v>6672.8676285855363</v>
      </c>
      <c r="J63" s="25"/>
      <c r="K63" s="29">
        <f t="shared" si="7"/>
        <v>4.4073529839701795</v>
      </c>
      <c r="L63" s="29">
        <f t="shared" si="8"/>
        <v>25.247391940644221</v>
      </c>
      <c r="M63" s="29">
        <f t="shared" si="9"/>
        <v>2123.8327964233426</v>
      </c>
      <c r="N63" s="29">
        <f t="shared" si="10"/>
        <v>0</v>
      </c>
      <c r="O63" s="40">
        <f t="shared" si="11"/>
        <v>0</v>
      </c>
      <c r="P63" s="40">
        <f t="shared" si="12"/>
        <v>446.605892571666</v>
      </c>
      <c r="Q63" s="40">
        <f t="shared" si="13"/>
        <v>107405.25856198046</v>
      </c>
      <c r="R63" s="40">
        <f t="shared" si="14"/>
        <v>0</v>
      </c>
    </row>
    <row r="64" spans="1:18" x14ac:dyDescent="0.25">
      <c r="A64" s="28">
        <v>49</v>
      </c>
      <c r="B64" s="28">
        <v>48</v>
      </c>
      <c r="C64" s="28" cm="1">
        <f t="array" ref="C64:C75">_xlfn.ANCHORARRAY(C52)/(1+Parametros!C33)</f>
        <v>0.88848704791568878</v>
      </c>
      <c r="D64" s="26">
        <f t="shared" si="16"/>
        <v>4.0936285634975658</v>
      </c>
      <c r="E64" s="26">
        <f t="shared" si="17"/>
        <v>32.363745819651321</v>
      </c>
      <c r="F64" s="26">
        <f t="shared" si="18"/>
        <v>6563.2853772536982</v>
      </c>
      <c r="G64" s="26">
        <f t="shared" si="19"/>
        <v>3400.2572483631448</v>
      </c>
      <c r="H64" s="25">
        <f t="shared" si="15"/>
        <v>9999.9999999999927</v>
      </c>
      <c r="I64" s="25">
        <f t="shared" si="6"/>
        <v>6599.7427516368471</v>
      </c>
      <c r="J64" s="25"/>
      <c r="K64" s="29">
        <f t="shared" si="7"/>
        <v>3.637135957645294</v>
      </c>
      <c r="L64" s="29">
        <f t="shared" si="8"/>
        <v>21.27852904726883</v>
      </c>
      <c r="M64" s="29">
        <f t="shared" si="9"/>
        <v>2040.9879173125209</v>
      </c>
      <c r="N64" s="29">
        <f t="shared" si="10"/>
        <v>0</v>
      </c>
      <c r="O64" s="40">
        <f t="shared" si="11"/>
        <v>0</v>
      </c>
      <c r="P64" s="40">
        <f t="shared" si="12"/>
        <v>376.39992598479591</v>
      </c>
      <c r="Q64" s="40">
        <f t="shared" si="13"/>
        <v>103215.67467551891</v>
      </c>
      <c r="R64" s="40">
        <f t="shared" si="14"/>
        <v>0</v>
      </c>
    </row>
    <row r="65" spans="1:18" x14ac:dyDescent="0.25">
      <c r="A65" s="28">
        <v>50</v>
      </c>
      <c r="B65" s="28">
        <v>49</v>
      </c>
      <c r="C65" s="28">
        <v>0.88848704791568878</v>
      </c>
      <c r="D65" s="26">
        <f t="shared" si="16"/>
        <v>3.479584278972931</v>
      </c>
      <c r="E65" s="26">
        <f t="shared" si="17"/>
        <v>28.082291945593283</v>
      </c>
      <c r="F65" s="26">
        <f t="shared" si="18"/>
        <v>6495.8229175333918</v>
      </c>
      <c r="G65" s="26">
        <f t="shared" si="19"/>
        <v>3472.6152062420338</v>
      </c>
      <c r="H65" s="25">
        <f t="shared" si="15"/>
        <v>9999.9999999999909</v>
      </c>
      <c r="I65" s="25">
        <f t="shared" si="6"/>
        <v>6527.3847937579576</v>
      </c>
      <c r="J65" s="25"/>
      <c r="K65" s="29">
        <f t="shared" si="7"/>
        <v>3.0915655639985</v>
      </c>
      <c r="L65" s="29">
        <f t="shared" si="8"/>
        <v>18.463556975390556</v>
      </c>
      <c r="M65" s="29">
        <f t="shared" si="9"/>
        <v>2020.0090847238118</v>
      </c>
      <c r="N65" s="29">
        <f t="shared" si="10"/>
        <v>0</v>
      </c>
      <c r="O65" s="40">
        <f t="shared" si="11"/>
        <v>0</v>
      </c>
      <c r="P65" s="40">
        <f t="shared" si="12"/>
        <v>326.60535244305731</v>
      </c>
      <c r="Q65" s="40">
        <f t="shared" si="13"/>
        <v>102154.74514174706</v>
      </c>
      <c r="R65" s="40">
        <f t="shared" si="14"/>
        <v>0</v>
      </c>
    </row>
    <row r="66" spans="1:18" x14ac:dyDescent="0.25">
      <c r="A66" s="28">
        <v>51</v>
      </c>
      <c r="B66" s="28">
        <v>50</v>
      </c>
      <c r="C66" s="28">
        <v>0.88848704791568878</v>
      </c>
      <c r="D66" s="26">
        <f t="shared" si="16"/>
        <v>2.9576466371269912</v>
      </c>
      <c r="E66" s="26">
        <f t="shared" si="17"/>
        <v>24.357089952810501</v>
      </c>
      <c r="F66" s="26">
        <f t="shared" si="18"/>
        <v>6428.4755936154252</v>
      </c>
      <c r="G66" s="26">
        <f t="shared" si="19"/>
        <v>3544.209669794629</v>
      </c>
      <c r="H66" s="25">
        <f t="shared" si="15"/>
        <v>9999.9999999999927</v>
      </c>
      <c r="I66" s="25">
        <f t="shared" si="6"/>
        <v>6455.7903302053628</v>
      </c>
      <c r="J66" s="25"/>
      <c r="K66" s="29">
        <f t="shared" si="7"/>
        <v>2.6278307293987249</v>
      </c>
      <c r="L66" s="29">
        <f t="shared" si="8"/>
        <v>16.014309621512218</v>
      </c>
      <c r="M66" s="29">
        <f t="shared" si="9"/>
        <v>1999.0660559692983</v>
      </c>
      <c r="N66" s="29">
        <f t="shared" si="10"/>
        <v>0</v>
      </c>
      <c r="O66" s="40">
        <f t="shared" si="11"/>
        <v>0</v>
      </c>
      <c r="P66" s="40">
        <f t="shared" si="12"/>
        <v>283.28015262918234</v>
      </c>
      <c r="Q66" s="40">
        <f t="shared" si="13"/>
        <v>101095.6262590188</v>
      </c>
      <c r="R66" s="40">
        <f t="shared" si="14"/>
        <v>0</v>
      </c>
    </row>
    <row r="67" spans="1:18" x14ac:dyDescent="0.25">
      <c r="A67" s="28">
        <v>52</v>
      </c>
      <c r="B67" s="28">
        <v>51</v>
      </c>
      <c r="C67" s="28">
        <v>0.88848704791568878</v>
      </c>
      <c r="D67" s="26">
        <f t="shared" si="16"/>
        <v>2.5139996415579424</v>
      </c>
      <c r="E67" s="26">
        <f t="shared" si="17"/>
        <v>21.117596989086703</v>
      </c>
      <c r="F67" s="26">
        <f t="shared" si="18"/>
        <v>6361.3237165951841</v>
      </c>
      <c r="G67" s="26">
        <f t="shared" si="19"/>
        <v>3615.0446867741625</v>
      </c>
      <c r="H67" s="25">
        <f t="shared" si="15"/>
        <v>9999.9999999999909</v>
      </c>
      <c r="I67" s="25">
        <f t="shared" si="6"/>
        <v>6384.9553132258288</v>
      </c>
      <c r="J67" s="25"/>
      <c r="K67" s="29">
        <f t="shared" si="7"/>
        <v>2.233656119988916</v>
      </c>
      <c r="L67" s="29">
        <f t="shared" si="8"/>
        <v>13.884406441851091</v>
      </c>
      <c r="M67" s="29">
        <f t="shared" si="9"/>
        <v>1978.1838054277994</v>
      </c>
      <c r="N67" s="29">
        <f t="shared" si="10"/>
        <v>0</v>
      </c>
      <c r="O67" s="40">
        <f t="shared" si="11"/>
        <v>0</v>
      </c>
      <c r="P67" s="40">
        <f t="shared" si="12"/>
        <v>245.60389232950106</v>
      </c>
      <c r="Q67" s="40">
        <f t="shared" si="13"/>
        <v>100039.58101734871</v>
      </c>
      <c r="R67" s="40">
        <f t="shared" si="14"/>
        <v>0</v>
      </c>
    </row>
    <row r="68" spans="1:18" x14ac:dyDescent="0.25">
      <c r="A68" s="28">
        <v>53</v>
      </c>
      <c r="B68" s="28">
        <v>52</v>
      </c>
      <c r="C68" s="28">
        <v>0.88848704791568878</v>
      </c>
      <c r="D68" s="26">
        <f t="shared" si="16"/>
        <v>2.1368996953242512</v>
      </c>
      <c r="E68" s="26">
        <f t="shared" si="17"/>
        <v>18.30191739054181</v>
      </c>
      <c r="F68" s="26">
        <f t="shared" si="18"/>
        <v>6294.4363472724699</v>
      </c>
      <c r="G68" s="26">
        <f t="shared" si="19"/>
        <v>3685.124835641655</v>
      </c>
      <c r="H68" s="25">
        <f t="shared" si="15"/>
        <v>9999.9999999999909</v>
      </c>
      <c r="I68" s="25">
        <f t="shared" si="6"/>
        <v>6314.8751643583364</v>
      </c>
      <c r="J68" s="25"/>
      <c r="K68" s="29">
        <f t="shared" si="7"/>
        <v>1.8986077019905787</v>
      </c>
      <c r="L68" s="29">
        <f t="shared" si="8"/>
        <v>12.03315224960428</v>
      </c>
      <c r="M68" s="29">
        <f t="shared" si="9"/>
        <v>1957.3838089684648</v>
      </c>
      <c r="N68" s="29">
        <f t="shared" si="10"/>
        <v>0</v>
      </c>
      <c r="O68" s="40">
        <f t="shared" si="11"/>
        <v>0</v>
      </c>
      <c r="P68" s="40">
        <f t="shared" si="12"/>
        <v>212.85670668556762</v>
      </c>
      <c r="Q68" s="40">
        <f t="shared" si="13"/>
        <v>98987.69548211951</v>
      </c>
      <c r="R68" s="40">
        <f t="shared" si="14"/>
        <v>0</v>
      </c>
    </row>
    <row r="69" spans="1:18" x14ac:dyDescent="0.25">
      <c r="A69" s="28">
        <v>54</v>
      </c>
      <c r="B69" s="28">
        <v>53</v>
      </c>
      <c r="C69" s="28">
        <v>0.88848704791568878</v>
      </c>
      <c r="D69" s="26">
        <f t="shared" si="16"/>
        <v>1.8163647410256134</v>
      </c>
      <c r="E69" s="26">
        <f t="shared" si="17"/>
        <v>15.855795739305933</v>
      </c>
      <c r="F69" s="26">
        <f t="shared" si="18"/>
        <v>6227.8726944710543</v>
      </c>
      <c r="G69" s="26">
        <f t="shared" si="19"/>
        <v>3754.4551450486047</v>
      </c>
      <c r="H69" s="25">
        <f t="shared" si="15"/>
        <v>9999.9999999999909</v>
      </c>
      <c r="I69" s="25">
        <f t="shared" si="6"/>
        <v>6245.5448549513858</v>
      </c>
      <c r="J69" s="25"/>
      <c r="K69" s="29">
        <f t="shared" si="7"/>
        <v>1.6138165466919918</v>
      </c>
      <c r="L69" s="29">
        <f t="shared" si="8"/>
        <v>10.424875170089862</v>
      </c>
      <c r="M69" s="29">
        <f t="shared" si="9"/>
        <v>1936.6844787868597</v>
      </c>
      <c r="N69" s="29">
        <f t="shared" si="10"/>
        <v>0</v>
      </c>
      <c r="O69" s="40">
        <f t="shared" si="11"/>
        <v>0</v>
      </c>
      <c r="P69" s="40">
        <f t="shared" si="12"/>
        <v>184.40758915740039</v>
      </c>
      <c r="Q69" s="40">
        <f t="shared" si="13"/>
        <v>97940.900784364057</v>
      </c>
      <c r="R69" s="40">
        <f t="shared" si="14"/>
        <v>0</v>
      </c>
    </row>
    <row r="70" spans="1:18" x14ac:dyDescent="0.25">
      <c r="A70" s="28">
        <v>55</v>
      </c>
      <c r="B70" s="28">
        <v>54</v>
      </c>
      <c r="C70" s="28">
        <v>0.88848704791568878</v>
      </c>
      <c r="D70" s="26">
        <f t="shared" si="16"/>
        <v>1.5439100298717714</v>
      </c>
      <c r="E70" s="26">
        <f t="shared" si="17"/>
        <v>13.731717442153629</v>
      </c>
      <c r="F70" s="26">
        <f t="shared" si="18"/>
        <v>6161.683348861483</v>
      </c>
      <c r="G70" s="26">
        <f t="shared" si="19"/>
        <v>3823.0410236664829</v>
      </c>
      <c r="H70" s="25">
        <f t="shared" si="15"/>
        <v>9999.9999999999909</v>
      </c>
      <c r="I70" s="25">
        <f t="shared" si="6"/>
        <v>6176.958976333508</v>
      </c>
      <c r="J70" s="25"/>
      <c r="K70" s="29">
        <f t="shared" si="7"/>
        <v>1.3717440646881931</v>
      </c>
      <c r="L70" s="29">
        <f t="shared" si="8"/>
        <v>9.0283352888136736</v>
      </c>
      <c r="M70" s="29">
        <f t="shared" si="9"/>
        <v>1916.1015470874179</v>
      </c>
      <c r="N70" s="29">
        <f t="shared" si="10"/>
        <v>0</v>
      </c>
      <c r="O70" s="40">
        <f t="shared" si="11"/>
        <v>0</v>
      </c>
      <c r="P70" s="40">
        <f t="shared" si="12"/>
        <v>159.70393098725808</v>
      </c>
      <c r="Q70" s="40">
        <f t="shared" si="13"/>
        <v>96899.99252413513</v>
      </c>
      <c r="R70" s="40">
        <f t="shared" si="14"/>
        <v>0</v>
      </c>
    </row>
    <row r="71" spans="1:18" x14ac:dyDescent="0.25">
      <c r="A71" s="28">
        <v>56</v>
      </c>
      <c r="B71" s="28">
        <v>55</v>
      </c>
      <c r="C71" s="28">
        <v>0.88848704791568878</v>
      </c>
      <c r="D71" s="26">
        <f t="shared" si="16"/>
        <v>1.3123235253910057</v>
      </c>
      <c r="E71" s="26">
        <f t="shared" si="17"/>
        <v>11.888107230012631</v>
      </c>
      <c r="F71" s="26">
        <f t="shared" si="18"/>
        <v>6095.911370153417</v>
      </c>
      <c r="G71" s="26">
        <f t="shared" si="19"/>
        <v>3890.88819909117</v>
      </c>
      <c r="H71" s="25">
        <f t="shared" si="15"/>
        <v>9999.9999999999909</v>
      </c>
      <c r="I71" s="25">
        <f t="shared" si="6"/>
        <v>6109.1118009088204</v>
      </c>
      <c r="J71" s="25"/>
      <c r="K71" s="29">
        <f t="shared" si="7"/>
        <v>1.1659824549849642</v>
      </c>
      <c r="L71" s="29">
        <f t="shared" si="8"/>
        <v>7.8161976805933175</v>
      </c>
      <c r="M71" s="29">
        <f t="shared" si="9"/>
        <v>1895.6484041681517</v>
      </c>
      <c r="N71" s="29">
        <f t="shared" si="10"/>
        <v>0</v>
      </c>
      <c r="O71" s="40">
        <f t="shared" si="11"/>
        <v>0</v>
      </c>
      <c r="P71" s="40">
        <f t="shared" si="12"/>
        <v>138.26219951211692</v>
      </c>
      <c r="Q71" s="40">
        <f t="shared" si="13"/>
        <v>95865.647867932246</v>
      </c>
      <c r="R71" s="40">
        <f t="shared" si="14"/>
        <v>0</v>
      </c>
    </row>
    <row r="72" spans="1:18" x14ac:dyDescent="0.25">
      <c r="A72" s="28">
        <v>57</v>
      </c>
      <c r="B72" s="28">
        <v>56</v>
      </c>
      <c r="C72" s="28">
        <v>0.88848704791568878</v>
      </c>
      <c r="D72" s="26">
        <f t="shared" si="16"/>
        <v>1.1154749965823549</v>
      </c>
      <c r="E72" s="26">
        <f t="shared" si="17"/>
        <v>10.288616439065477</v>
      </c>
      <c r="F72" s="26">
        <f t="shared" si="18"/>
        <v>6030.5932438653354</v>
      </c>
      <c r="G72" s="26">
        <f t="shared" si="19"/>
        <v>3958.0026646990077</v>
      </c>
      <c r="H72" s="25">
        <f t="shared" si="15"/>
        <v>9999.9999999999909</v>
      </c>
      <c r="I72" s="25">
        <f t="shared" si="6"/>
        <v>6041.9973353009827</v>
      </c>
      <c r="J72" s="25"/>
      <c r="K72" s="29">
        <f t="shared" si="7"/>
        <v>0.99108508673721951</v>
      </c>
      <c r="L72" s="29">
        <f t="shared" si="8"/>
        <v>6.7645638108407624</v>
      </c>
      <c r="M72" s="29">
        <f t="shared" si="9"/>
        <v>1875.3363959477731</v>
      </c>
      <c r="N72" s="29">
        <f t="shared" si="10"/>
        <v>0</v>
      </c>
      <c r="O72" s="40">
        <f t="shared" si="11"/>
        <v>0</v>
      </c>
      <c r="P72" s="40">
        <f t="shared" si="12"/>
        <v>119.65964903230484</v>
      </c>
      <c r="Q72" s="40">
        <f t="shared" si="13"/>
        <v>94838.440595073102</v>
      </c>
      <c r="R72" s="40">
        <f t="shared" si="14"/>
        <v>0</v>
      </c>
    </row>
    <row r="73" spans="1:18" x14ac:dyDescent="0.25">
      <c r="A73" s="28">
        <v>58</v>
      </c>
      <c r="B73" s="28">
        <v>57</v>
      </c>
      <c r="C73" s="28">
        <v>0.88848704791568878</v>
      </c>
      <c r="D73" s="26">
        <f t="shared" si="16"/>
        <v>0.94815374709500166</v>
      </c>
      <c r="E73" s="26">
        <f t="shared" si="17"/>
        <v>8.9014904727271844</v>
      </c>
      <c r="F73" s="26">
        <f t="shared" si="18"/>
        <v>5965.7597223164466</v>
      </c>
      <c r="G73" s="26">
        <f t="shared" si="19"/>
        <v>4024.3906334637218</v>
      </c>
      <c r="H73" s="25">
        <f t="shared" si="15"/>
        <v>9999.9999999999909</v>
      </c>
      <c r="I73" s="25">
        <f t="shared" si="6"/>
        <v>5975.6093665362687</v>
      </c>
      <c r="J73" s="25"/>
      <c r="K73" s="29">
        <f t="shared" si="7"/>
        <v>0.84242232372663661</v>
      </c>
      <c r="L73" s="29">
        <f t="shared" si="8"/>
        <v>5.8525556542006241</v>
      </c>
      <c r="M73" s="29">
        <f t="shared" si="9"/>
        <v>1855.1750854893403</v>
      </c>
      <c r="N73" s="29">
        <f t="shared" si="10"/>
        <v>0</v>
      </c>
      <c r="O73" s="40">
        <f t="shared" si="11"/>
        <v>0</v>
      </c>
      <c r="P73" s="40">
        <f t="shared" si="12"/>
        <v>103.52696420741374</v>
      </c>
      <c r="Q73" s="40">
        <f t="shared" si="13"/>
        <v>93818.854323318068</v>
      </c>
      <c r="R73" s="40">
        <f t="shared" si="14"/>
        <v>0</v>
      </c>
    </row>
    <row r="74" spans="1:18" x14ac:dyDescent="0.25">
      <c r="A74" s="28">
        <v>59</v>
      </c>
      <c r="B74" s="28">
        <v>58</v>
      </c>
      <c r="C74" s="28">
        <v>0.88848704791568878</v>
      </c>
      <c r="D74" s="26">
        <f t="shared" si="16"/>
        <v>0.80593068503075138</v>
      </c>
      <c r="E74" s="26">
        <f t="shared" si="17"/>
        <v>7.6990084264114067</v>
      </c>
      <c r="F74" s="26">
        <f t="shared" si="18"/>
        <v>5901.4365630269822</v>
      </c>
      <c r="G74" s="26">
        <f t="shared" si="19"/>
        <v>4090.0584978615661</v>
      </c>
      <c r="H74" s="25">
        <f t="shared" si="15"/>
        <v>9999.9999999999909</v>
      </c>
      <c r="I74" s="25">
        <f t="shared" si="6"/>
        <v>5909.9415021384248</v>
      </c>
      <c r="J74" s="25"/>
      <c r="K74" s="29">
        <f t="shared" si="7"/>
        <v>0.71605897516764105</v>
      </c>
      <c r="L74" s="29">
        <f t="shared" si="8"/>
        <v>5.0619472588086092</v>
      </c>
      <c r="M74" s="29">
        <f t="shared" si="9"/>
        <v>1835.1724826209431</v>
      </c>
      <c r="N74" s="29">
        <f t="shared" si="10"/>
        <v>0</v>
      </c>
      <c r="O74" s="40">
        <f t="shared" si="11"/>
        <v>0</v>
      </c>
      <c r="P74" s="40">
        <f t="shared" si="12"/>
        <v>89.541742726763104</v>
      </c>
      <c r="Q74" s="40">
        <f t="shared" si="13"/>
        <v>92807.294121116269</v>
      </c>
      <c r="R74" s="40">
        <f t="shared" si="14"/>
        <v>0</v>
      </c>
    </row>
    <row r="75" spans="1:18" x14ac:dyDescent="0.25">
      <c r="A75" s="47">
        <v>60</v>
      </c>
      <c r="B75" s="47">
        <v>59</v>
      </c>
      <c r="C75" s="47">
        <v>0.88848704791568878</v>
      </c>
      <c r="D75" s="26">
        <f t="shared" si="16"/>
        <v>0.68504108227613869</v>
      </c>
      <c r="E75" s="26">
        <f t="shared" si="17"/>
        <v>6.656987458354001</v>
      </c>
      <c r="F75" s="26">
        <f t="shared" si="18"/>
        <v>5837.6451763623654</v>
      </c>
      <c r="G75" s="26">
        <f t="shared" si="19"/>
        <v>4155.0127950969954</v>
      </c>
      <c r="H75" s="25">
        <f t="shared" si="15"/>
        <v>9999.9999999999909</v>
      </c>
      <c r="I75" s="25">
        <f t="shared" si="6"/>
        <v>5844.9872049029955</v>
      </c>
      <c r="J75" s="48"/>
      <c r="K75" s="29">
        <f t="shared" si="7"/>
        <v>0.60865012889249492</v>
      </c>
      <c r="L75" s="29">
        <f t="shared" si="8"/>
        <v>4.3768388798146853</v>
      </c>
      <c r="M75" s="29">
        <f t="shared" si="9"/>
        <v>1815.3352453339103</v>
      </c>
      <c r="N75" s="29">
        <f t="shared" si="10"/>
        <v>0</v>
      </c>
      <c r="O75" s="40">
        <f t="shared" si="11"/>
        <v>0</v>
      </c>
      <c r="P75" s="40">
        <f t="shared" si="12"/>
        <v>77.422730995640848</v>
      </c>
      <c r="Q75" s="40">
        <f t="shared" si="13"/>
        <v>91804.096692600608</v>
      </c>
      <c r="R75" s="40">
        <f t="shared" si="14"/>
        <v>0</v>
      </c>
    </row>
    <row r="76" spans="1:18" x14ac:dyDescent="0.25">
      <c r="A76" s="49"/>
      <c r="B76" s="49"/>
      <c r="C76" s="49"/>
      <c r="D76" s="50"/>
      <c r="E76" s="50"/>
      <c r="F76" s="50"/>
      <c r="G76" s="50"/>
      <c r="H76" s="50"/>
      <c r="I76" s="50"/>
      <c r="J76" s="50"/>
      <c r="K76" s="51"/>
      <c r="L76" s="51"/>
      <c r="M76" s="51"/>
      <c r="N76" s="51"/>
      <c r="O76" s="52"/>
      <c r="P76" s="52"/>
      <c r="Q76" s="52"/>
      <c r="R76" s="52"/>
    </row>
  </sheetData>
  <mergeCells count="5">
    <mergeCell ref="O5:P5"/>
    <mergeCell ref="A6:A9"/>
    <mergeCell ref="I15:J15"/>
    <mergeCell ref="K15:N15"/>
    <mergeCell ref="O15:R15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6F7A-111E-4DAE-8D82-F969021BE0D0}">
  <dimension ref="A2:T75"/>
  <sheetViews>
    <sheetView showGridLines="0" topLeftCell="F5" zoomScale="112" zoomScaleNormal="134" workbookViewId="0">
      <selection activeCell="Q11" sqref="Q11"/>
    </sheetView>
  </sheetViews>
  <sheetFormatPr baseColWidth="10" defaultColWidth="11.44140625" defaultRowHeight="13.2" x14ac:dyDescent="0.25"/>
  <cols>
    <col min="1" max="1" width="7.6640625" style="9" customWidth="1"/>
    <col min="2" max="2" width="7.44140625" style="9" customWidth="1"/>
    <col min="3" max="3" width="11.33203125" style="9" customWidth="1"/>
    <col min="4" max="4" width="14" style="9" customWidth="1"/>
    <col min="5" max="6" width="14.5546875" style="9" customWidth="1"/>
    <col min="7" max="7" width="17.44140625" style="9" bestFit="1" customWidth="1"/>
    <col min="8" max="8" width="13.6640625" style="9" bestFit="1" customWidth="1"/>
    <col min="9" max="9" width="13.44140625" style="9" customWidth="1"/>
    <col min="10" max="10" width="15.5546875" style="9" customWidth="1"/>
    <col min="11" max="11" width="13.33203125" style="9" bestFit="1" customWidth="1"/>
    <col min="12" max="13" width="14.33203125" style="9" customWidth="1"/>
    <col min="14" max="14" width="11.44140625" style="9"/>
    <col min="15" max="15" width="17.6640625" style="9" bestFit="1" customWidth="1"/>
    <col min="16" max="16" width="18.6640625" style="9" bestFit="1" customWidth="1"/>
    <col min="17" max="17" width="19.88671875" style="9" bestFit="1" customWidth="1"/>
    <col min="18" max="18" width="13.6640625" style="9" customWidth="1"/>
    <col min="19" max="16384" width="11.44140625" style="9"/>
  </cols>
  <sheetData>
    <row r="2" spans="1:20" ht="19.8" x14ac:dyDescent="0.5">
      <c r="A2" s="18" t="s">
        <v>2</v>
      </c>
      <c r="B2" s="10"/>
      <c r="G2" s="16" t="s">
        <v>26</v>
      </c>
      <c r="H2" s="16"/>
      <c r="K2" s="18"/>
      <c r="L2" s="15"/>
      <c r="M2" s="15"/>
      <c r="N2" s="16" t="s">
        <v>27</v>
      </c>
      <c r="T2" s="16" t="s">
        <v>28</v>
      </c>
    </row>
    <row r="3" spans="1:20" x14ac:dyDescent="0.25">
      <c r="F3" s="8" t="s">
        <v>29</v>
      </c>
      <c r="G3" s="17">
        <f>SUM(D13:F13)/D16</f>
        <v>53.365299882757597</v>
      </c>
      <c r="H3" s="53"/>
      <c r="L3" s="8" t="s">
        <v>30</v>
      </c>
      <c r="M3" s="8"/>
      <c r="N3" s="17">
        <f>SUM(K13:M13)/D16</f>
        <v>28.670898665469775</v>
      </c>
      <c r="Q3" s="8" t="s">
        <v>31</v>
      </c>
      <c r="R3" s="8"/>
      <c r="T3" s="34">
        <f>SUM(O13:R13)/D16</f>
        <v>791.87874127451948</v>
      </c>
    </row>
    <row r="4" spans="1:20" x14ac:dyDescent="0.25">
      <c r="B4" s="14" t="s">
        <v>32</v>
      </c>
      <c r="F4" s="9" t="s">
        <v>33</v>
      </c>
    </row>
    <row r="5" spans="1:20" ht="16.2" x14ac:dyDescent="0.4">
      <c r="C5" s="9" t="s">
        <v>34</v>
      </c>
      <c r="K5" s="12" t="s">
        <v>19</v>
      </c>
      <c r="L5" s="12" t="s">
        <v>20</v>
      </c>
      <c r="M5" s="12" t="s">
        <v>21</v>
      </c>
      <c r="N5" s="12" t="s">
        <v>35</v>
      </c>
      <c r="O5" s="59" t="s">
        <v>36</v>
      </c>
      <c r="P5" s="59"/>
      <c r="Q5" s="12" t="s">
        <v>19</v>
      </c>
      <c r="R5" s="12" t="s">
        <v>20</v>
      </c>
      <c r="S5" s="12" t="s">
        <v>21</v>
      </c>
      <c r="T5" s="12" t="s">
        <v>35</v>
      </c>
    </row>
    <row r="6" spans="1:20" x14ac:dyDescent="0.25">
      <c r="A6" s="60" t="s">
        <v>37</v>
      </c>
      <c r="C6" s="19" t="s">
        <v>19</v>
      </c>
      <c r="D6" s="19" t="s">
        <v>20</v>
      </c>
      <c r="E6" s="19" t="s">
        <v>21</v>
      </c>
      <c r="F6" s="19" t="s">
        <v>35</v>
      </c>
      <c r="G6" s="19" t="s">
        <v>38</v>
      </c>
      <c r="H6" s="19"/>
      <c r="J6" s="9" t="s">
        <v>39</v>
      </c>
      <c r="K6" s="46">
        <f>Parametros!C28</f>
        <v>1</v>
      </c>
      <c r="L6" s="46">
        <f>Parametros!C29</f>
        <v>0.74</v>
      </c>
      <c r="M6" s="46">
        <f>Parametros!C30</f>
        <v>0.35</v>
      </c>
      <c r="N6" s="46">
        <f>Parametros!C31</f>
        <v>0</v>
      </c>
      <c r="P6" s="13" t="s">
        <v>40</v>
      </c>
      <c r="Q6" s="40">
        <f>Parametros!C24</f>
        <v>0</v>
      </c>
      <c r="R6" s="40">
        <f>Parametros!C25</f>
        <v>13.09</v>
      </c>
      <c r="S6" s="40">
        <f>Parametros!C26</f>
        <v>17.7</v>
      </c>
      <c r="T6" s="40">
        <v>0</v>
      </c>
    </row>
    <row r="7" spans="1:20" ht="13.2" customHeight="1" x14ac:dyDescent="0.25">
      <c r="A7" s="60"/>
      <c r="B7" s="20" t="s">
        <v>19</v>
      </c>
      <c r="C7" s="45">
        <f>Parametros!D7</f>
        <v>0.88</v>
      </c>
      <c r="D7" s="45">
        <f>Parametros!D8</f>
        <v>0.115</v>
      </c>
      <c r="E7" s="45">
        <f>Parametros!D9</f>
        <v>5.0000000000000001E-3</v>
      </c>
      <c r="F7" s="45">
        <f>Parametros!D10</f>
        <v>0</v>
      </c>
      <c r="G7" s="56">
        <f>SUM(C7:F7)</f>
        <v>1</v>
      </c>
      <c r="H7" s="37"/>
      <c r="P7" s="13" t="s">
        <v>41</v>
      </c>
      <c r="Q7" s="40">
        <f>Parametros!D18</f>
        <v>121.25999999999999</v>
      </c>
      <c r="R7" s="40">
        <v>0</v>
      </c>
      <c r="S7" s="40">
        <v>0</v>
      </c>
      <c r="T7" s="40">
        <v>0</v>
      </c>
    </row>
    <row r="8" spans="1:20" x14ac:dyDescent="0.25">
      <c r="A8" s="60"/>
      <c r="B8" s="20" t="s">
        <v>20</v>
      </c>
      <c r="C8" s="45">
        <v>0</v>
      </c>
      <c r="D8" s="45">
        <f>Parametros!D11</f>
        <v>0.95</v>
      </c>
      <c r="E8" s="45">
        <f>Parametros!D12</f>
        <v>0.05</v>
      </c>
      <c r="F8" s="45">
        <v>0</v>
      </c>
      <c r="G8" s="56">
        <f>SUM(C8:F8)</f>
        <v>1</v>
      </c>
      <c r="H8" s="38"/>
      <c r="P8" s="13"/>
    </row>
    <row r="9" spans="1:20" x14ac:dyDescent="0.25">
      <c r="A9" s="60"/>
      <c r="B9" s="20" t="s">
        <v>21</v>
      </c>
      <c r="C9" s="45">
        <v>0</v>
      </c>
      <c r="D9" s="45">
        <v>0</v>
      </c>
      <c r="E9" s="45">
        <f>Parametros!D14</f>
        <v>0.98899999999999999</v>
      </c>
      <c r="F9" s="45">
        <f>Parametros!D15</f>
        <v>1.0999999999999999E-2</v>
      </c>
      <c r="G9" s="56">
        <f>SUM(C9:F9)</f>
        <v>1</v>
      </c>
      <c r="H9" s="37"/>
    </row>
    <row r="10" spans="1:20" x14ac:dyDescent="0.25">
      <c r="B10" s="20" t="s">
        <v>23</v>
      </c>
      <c r="C10" s="45">
        <v>0</v>
      </c>
      <c r="D10" s="45">
        <v>0</v>
      </c>
      <c r="E10" s="45">
        <v>0</v>
      </c>
      <c r="F10" s="45">
        <f>Parametros!D16</f>
        <v>1</v>
      </c>
      <c r="G10" s="56">
        <f>SUM(C10:F10)</f>
        <v>1</v>
      </c>
      <c r="H10" s="37"/>
    </row>
    <row r="12" spans="1:20" x14ac:dyDescent="0.25">
      <c r="A12" s="9" t="s">
        <v>33</v>
      </c>
      <c r="D12" s="9" t="s">
        <v>42</v>
      </c>
      <c r="K12" s="9" t="s">
        <v>42</v>
      </c>
      <c r="O12" s="9" t="s">
        <v>42</v>
      </c>
    </row>
    <row r="13" spans="1:20" x14ac:dyDescent="0.25">
      <c r="D13" s="3">
        <f>SUM(D16:D75)</f>
        <v>1907442873.0261188</v>
      </c>
      <c r="E13" s="3">
        <f>SUM(E16:E75)</f>
        <v>4043987235.3652678</v>
      </c>
      <c r="F13" s="3">
        <f>SUM(F16:F75)</f>
        <v>6269223564.7601042</v>
      </c>
      <c r="G13" s="3">
        <f>SUM(G16:G75)</f>
        <v>1519346326.848505</v>
      </c>
      <c r="H13" s="3">
        <f>SUM(H16:H75)</f>
        <v>13740000000</v>
      </c>
      <c r="I13" s="3"/>
      <c r="J13" s="3"/>
      <c r="K13" s="3">
        <f>SUM(K17:K75)</f>
        <v>1663408924.7934854</v>
      </c>
      <c r="L13" s="3">
        <f>SUM(L17:L75)</f>
        <v>2869054115.4553976</v>
      </c>
      <c r="M13" s="3">
        <f>SUM(M17:M75)</f>
        <v>2033172754.1436951</v>
      </c>
      <c r="N13" s="3">
        <f>SUM(N17:N75)</f>
        <v>0</v>
      </c>
      <c r="O13" s="35">
        <f>SUM(O17:O75)+Q7*D16</f>
        <v>27768539999.999996</v>
      </c>
      <c r="P13" s="35">
        <f>SUM(P17:P75)</f>
        <v>50751241042.312378</v>
      </c>
      <c r="Q13" s="35">
        <f>SUM(Q17:Q75)</f>
        <v>102820450709.55258</v>
      </c>
      <c r="R13" s="35">
        <f>SUM(R17:R75)</f>
        <v>0</v>
      </c>
    </row>
    <row r="15" spans="1:20" s="11" customFormat="1" x14ac:dyDescent="0.25">
      <c r="A15" s="23" t="s">
        <v>43</v>
      </c>
      <c r="B15" s="23" t="s">
        <v>44</v>
      </c>
      <c r="C15" s="23" t="s">
        <v>25</v>
      </c>
      <c r="D15" s="27" t="s">
        <v>19</v>
      </c>
      <c r="E15" s="27" t="s">
        <v>20</v>
      </c>
      <c r="F15" s="27" t="s">
        <v>21</v>
      </c>
      <c r="G15" s="27" t="s">
        <v>35</v>
      </c>
      <c r="H15" s="27" t="s">
        <v>45</v>
      </c>
      <c r="I15" s="61" t="s">
        <v>46</v>
      </c>
      <c r="J15" s="62"/>
      <c r="K15" s="63" t="s">
        <v>47</v>
      </c>
      <c r="L15" s="64"/>
      <c r="M15" s="64"/>
      <c r="N15" s="65"/>
      <c r="O15" s="66" t="s">
        <v>36</v>
      </c>
      <c r="P15" s="66"/>
      <c r="Q15" s="66"/>
      <c r="R15" s="66"/>
    </row>
    <row r="16" spans="1:20" x14ac:dyDescent="0.25">
      <c r="A16" s="28">
        <v>1</v>
      </c>
      <c r="B16" s="28">
        <v>0</v>
      </c>
      <c r="C16" s="28">
        <v>1</v>
      </c>
      <c r="D16" s="25">
        <v>229000000</v>
      </c>
      <c r="E16" s="25">
        <v>0</v>
      </c>
      <c r="F16" s="25">
        <v>0</v>
      </c>
      <c r="G16" s="25">
        <v>0</v>
      </c>
      <c r="H16" s="25">
        <f t="shared" ref="H16:H75" si="0">SUM(D16:G16)</f>
        <v>229000000</v>
      </c>
      <c r="I16" s="27" t="s">
        <v>46</v>
      </c>
      <c r="J16" s="27" t="s">
        <v>48</v>
      </c>
      <c r="K16" s="30" t="s">
        <v>19</v>
      </c>
      <c r="L16" s="30" t="s">
        <v>20</v>
      </c>
      <c r="M16" s="30" t="s">
        <v>21</v>
      </c>
      <c r="N16" s="30" t="s">
        <v>35</v>
      </c>
      <c r="O16" s="39" t="s">
        <v>19</v>
      </c>
      <c r="P16" s="39" t="s">
        <v>20</v>
      </c>
      <c r="Q16" s="39" t="s">
        <v>21</v>
      </c>
      <c r="R16" s="39" t="s">
        <v>35</v>
      </c>
    </row>
    <row r="17" spans="1:18" x14ac:dyDescent="0.25">
      <c r="A17" s="28">
        <f t="shared" ref="A17:B48" si="1">A16+1</f>
        <v>2</v>
      </c>
      <c r="B17" s="28">
        <f t="shared" si="1"/>
        <v>1</v>
      </c>
      <c r="C17" s="28">
        <v>1</v>
      </c>
      <c r="D17" s="26">
        <f>$D16*C$7+$E16*C$8+$F16*C$9+$G16*C$10</f>
        <v>201520000</v>
      </c>
      <c r="E17" s="26">
        <f t="shared" ref="E17:G32" si="2">$D16*D$7+$E16*D$8+$F16*D$9+$G16*D$10</f>
        <v>26335000</v>
      </c>
      <c r="F17" s="26">
        <f t="shared" si="2"/>
        <v>1145000</v>
      </c>
      <c r="G17" s="26">
        <f t="shared" si="2"/>
        <v>0</v>
      </c>
      <c r="H17" s="25">
        <f t="shared" si="0"/>
        <v>229000000</v>
      </c>
      <c r="I17" s="25">
        <f>SUM(D17:F17)</f>
        <v>229000000</v>
      </c>
      <c r="J17" s="25"/>
      <c r="K17" s="29">
        <f>$C17*D$17*K$6</f>
        <v>201520000</v>
      </c>
      <c r="L17" s="29">
        <f>$C17*$E17*$L$6</f>
        <v>19487900</v>
      </c>
      <c r="M17" s="29">
        <f>$C17*$F17*$M$6</f>
        <v>400750</v>
      </c>
      <c r="N17" s="29">
        <f>$C17*$G17*$N$6</f>
        <v>0</v>
      </c>
      <c r="O17" s="40">
        <f>$C17*$D17*$Q$6</f>
        <v>0</v>
      </c>
      <c r="P17" s="40">
        <f>$C17*$E17*$R$6</f>
        <v>344725150</v>
      </c>
      <c r="Q17" s="40">
        <f>$C17*$F17*$S$6</f>
        <v>20266500</v>
      </c>
      <c r="R17" s="40">
        <f>$C17*$G17*$T$6</f>
        <v>0</v>
      </c>
    </row>
    <row r="18" spans="1:18" x14ac:dyDescent="0.25">
      <c r="A18" s="28">
        <f t="shared" si="1"/>
        <v>3</v>
      </c>
      <c r="B18" s="28">
        <f t="shared" si="1"/>
        <v>2</v>
      </c>
      <c r="C18" s="28">
        <v>1</v>
      </c>
      <c r="D18" s="26">
        <f t="shared" ref="D18:G33" si="3">$D17*C$7+$E17*C$8+$F17*C$9+$G17*C$10</f>
        <v>177337600</v>
      </c>
      <c r="E18" s="26">
        <f t="shared" si="2"/>
        <v>48193050</v>
      </c>
      <c r="F18" s="26">
        <f t="shared" si="2"/>
        <v>3456755</v>
      </c>
      <c r="G18" s="26">
        <f t="shared" si="2"/>
        <v>12595</v>
      </c>
      <c r="H18" s="25">
        <f t="shared" si="0"/>
        <v>229000000</v>
      </c>
      <c r="I18" s="25">
        <f t="shared" ref="I18:I75" si="4">SUM(D18:F18)</f>
        <v>228987405</v>
      </c>
      <c r="J18" s="25"/>
      <c r="K18" s="29">
        <f t="shared" ref="K18:K75" si="5">$C18*$D18*$K$6</f>
        <v>177337600</v>
      </c>
      <c r="L18" s="29">
        <f t="shared" ref="L18:L75" si="6">$C18*$E18*$L$6</f>
        <v>35662857</v>
      </c>
      <c r="M18" s="29">
        <f t="shared" ref="M18:M75" si="7">$C18*$F18*$M$6</f>
        <v>1209864.25</v>
      </c>
      <c r="N18" s="29">
        <f t="shared" ref="N18:N75" si="8">$C18*$G18*$N$6</f>
        <v>0</v>
      </c>
      <c r="O18" s="40">
        <f t="shared" ref="O18:O75" si="9">$C18*$D18*$Q$6</f>
        <v>0</v>
      </c>
      <c r="P18" s="40">
        <f t="shared" ref="P18:P75" si="10">$C18*$E18*$R$6</f>
        <v>630847024.5</v>
      </c>
      <c r="Q18" s="40">
        <f t="shared" ref="Q18:Q75" si="11">$C18*$F18*$S$6</f>
        <v>61184563.5</v>
      </c>
      <c r="R18" s="40">
        <f t="shared" ref="R18:R75" si="12">$C18*$G18*$T$6</f>
        <v>0</v>
      </c>
    </row>
    <row r="19" spans="1:18" x14ac:dyDescent="0.25">
      <c r="A19" s="28">
        <f t="shared" si="1"/>
        <v>4</v>
      </c>
      <c r="B19" s="28">
        <f t="shared" si="1"/>
        <v>3</v>
      </c>
      <c r="C19" s="28">
        <v>1</v>
      </c>
      <c r="D19" s="26">
        <f t="shared" si="3"/>
        <v>156057088</v>
      </c>
      <c r="E19" s="26">
        <f t="shared" si="2"/>
        <v>66177221.5</v>
      </c>
      <c r="F19" s="26">
        <f t="shared" si="2"/>
        <v>6715071.1950000003</v>
      </c>
      <c r="G19" s="26">
        <f t="shared" si="2"/>
        <v>50619.305</v>
      </c>
      <c r="H19" s="25">
        <f t="shared" si="0"/>
        <v>229000000</v>
      </c>
      <c r="I19" s="25">
        <f t="shared" si="4"/>
        <v>228949380.69499999</v>
      </c>
      <c r="J19" s="25"/>
      <c r="K19" s="29">
        <f t="shared" si="5"/>
        <v>156057088</v>
      </c>
      <c r="L19" s="29">
        <f t="shared" si="6"/>
        <v>48971143.909999996</v>
      </c>
      <c r="M19" s="29">
        <f t="shared" si="7"/>
        <v>2350274.9182500001</v>
      </c>
      <c r="N19" s="29">
        <f t="shared" si="8"/>
        <v>0</v>
      </c>
      <c r="O19" s="40">
        <f t="shared" si="9"/>
        <v>0</v>
      </c>
      <c r="P19" s="40">
        <f t="shared" si="10"/>
        <v>866259829.43499994</v>
      </c>
      <c r="Q19" s="40">
        <f t="shared" si="11"/>
        <v>118856760.1515</v>
      </c>
      <c r="R19" s="40">
        <f t="shared" si="12"/>
        <v>0</v>
      </c>
    </row>
    <row r="20" spans="1:18" x14ac:dyDescent="0.25">
      <c r="A20" s="28">
        <f t="shared" si="1"/>
        <v>5</v>
      </c>
      <c r="B20" s="28">
        <f t="shared" si="1"/>
        <v>4</v>
      </c>
      <c r="C20" s="28">
        <v>1</v>
      </c>
      <c r="D20" s="26">
        <f t="shared" si="3"/>
        <v>137330237.44</v>
      </c>
      <c r="E20" s="26">
        <f t="shared" si="2"/>
        <v>80814925.545000002</v>
      </c>
      <c r="F20" s="26">
        <f t="shared" si="2"/>
        <v>10730351.926855</v>
      </c>
      <c r="G20" s="26">
        <f t="shared" si="2"/>
        <v>124485.08814499999</v>
      </c>
      <c r="H20" s="25">
        <f t="shared" si="0"/>
        <v>229000000</v>
      </c>
      <c r="I20" s="25">
        <f t="shared" si="4"/>
        <v>228875514.91185501</v>
      </c>
      <c r="J20" s="25"/>
      <c r="K20" s="29">
        <f t="shared" si="5"/>
        <v>137330237.44</v>
      </c>
      <c r="L20" s="29">
        <f t="shared" si="6"/>
        <v>59803044.903300002</v>
      </c>
      <c r="M20" s="29">
        <f t="shared" si="7"/>
        <v>3755623.1743992497</v>
      </c>
      <c r="N20" s="29">
        <f t="shared" si="8"/>
        <v>0</v>
      </c>
      <c r="O20" s="40">
        <f t="shared" si="9"/>
        <v>0</v>
      </c>
      <c r="P20" s="40">
        <f t="shared" si="10"/>
        <v>1057867375.38405</v>
      </c>
      <c r="Q20" s="40">
        <f t="shared" si="11"/>
        <v>189927229.10533348</v>
      </c>
      <c r="R20" s="40">
        <f t="shared" si="12"/>
        <v>0</v>
      </c>
    </row>
    <row r="21" spans="1:18" x14ac:dyDescent="0.25">
      <c r="A21" s="28">
        <f t="shared" si="1"/>
        <v>6</v>
      </c>
      <c r="B21" s="28">
        <f t="shared" si="1"/>
        <v>5</v>
      </c>
      <c r="C21" s="28">
        <v>1</v>
      </c>
      <c r="D21" s="26">
        <f t="shared" si="3"/>
        <v>120850608.9472</v>
      </c>
      <c r="E21" s="26">
        <f t="shared" si="2"/>
        <v>92567156.573349997</v>
      </c>
      <c r="F21" s="26">
        <f t="shared" si="2"/>
        <v>15339715.520109594</v>
      </c>
      <c r="G21" s="26">
        <f t="shared" si="2"/>
        <v>242518.95934040498</v>
      </c>
      <c r="H21" s="25">
        <f t="shared" si="0"/>
        <v>229000000</v>
      </c>
      <c r="I21" s="25">
        <f t="shared" si="4"/>
        <v>228757481.04065961</v>
      </c>
      <c r="J21" s="25"/>
      <c r="K21" s="29">
        <f t="shared" si="5"/>
        <v>120850608.9472</v>
      </c>
      <c r="L21" s="29">
        <f t="shared" si="6"/>
        <v>68499695.864279002</v>
      </c>
      <c r="M21" s="29">
        <f t="shared" si="7"/>
        <v>5368900.4320383575</v>
      </c>
      <c r="N21" s="29">
        <f t="shared" si="8"/>
        <v>0</v>
      </c>
      <c r="O21" s="40">
        <f t="shared" si="9"/>
        <v>0</v>
      </c>
      <c r="P21" s="40">
        <f t="shared" si="10"/>
        <v>1211704079.5451515</v>
      </c>
      <c r="Q21" s="40">
        <f t="shared" si="11"/>
        <v>271512964.70593983</v>
      </c>
      <c r="R21" s="40">
        <f t="shared" si="12"/>
        <v>0</v>
      </c>
    </row>
    <row r="22" spans="1:18" x14ac:dyDescent="0.25">
      <c r="A22" s="28">
        <f t="shared" si="1"/>
        <v>7</v>
      </c>
      <c r="B22" s="28">
        <f t="shared" si="1"/>
        <v>6</v>
      </c>
      <c r="C22" s="28">
        <v>1</v>
      </c>
      <c r="D22" s="26">
        <f t="shared" si="3"/>
        <v>106348535.87353601</v>
      </c>
      <c r="E22" s="26">
        <f t="shared" si="2"/>
        <v>101836618.77361049</v>
      </c>
      <c r="F22" s="26">
        <f t="shared" si="2"/>
        <v>20403589.522791889</v>
      </c>
      <c r="G22" s="26">
        <f t="shared" si="2"/>
        <v>411255.8300616105</v>
      </c>
      <c r="H22" s="25">
        <f t="shared" si="0"/>
        <v>229000000</v>
      </c>
      <c r="I22" s="25">
        <f t="shared" si="4"/>
        <v>228588744.16993839</v>
      </c>
      <c r="J22" s="25"/>
      <c r="K22" s="29">
        <f t="shared" si="5"/>
        <v>106348535.87353601</v>
      </c>
      <c r="L22" s="29">
        <f t="shared" si="6"/>
        <v>75359097.892471761</v>
      </c>
      <c r="M22" s="29">
        <f t="shared" si="7"/>
        <v>7141256.3329771608</v>
      </c>
      <c r="N22" s="29">
        <f t="shared" si="8"/>
        <v>0</v>
      </c>
      <c r="O22" s="40">
        <f t="shared" si="9"/>
        <v>0</v>
      </c>
      <c r="P22" s="40">
        <f t="shared" si="10"/>
        <v>1333041339.7465613</v>
      </c>
      <c r="Q22" s="40">
        <f t="shared" si="11"/>
        <v>361143534.55341643</v>
      </c>
      <c r="R22" s="40">
        <f t="shared" si="12"/>
        <v>0</v>
      </c>
    </row>
    <row r="23" spans="1:18" x14ac:dyDescent="0.25">
      <c r="A23" s="28">
        <f t="shared" si="1"/>
        <v>8</v>
      </c>
      <c r="B23" s="28">
        <f t="shared" si="1"/>
        <v>7</v>
      </c>
      <c r="C23" s="28">
        <v>1</v>
      </c>
      <c r="D23" s="26">
        <f t="shared" si="3"/>
        <v>93586711.568711683</v>
      </c>
      <c r="E23" s="26">
        <f t="shared" si="2"/>
        <v>108974869.4603866</v>
      </c>
      <c r="F23" s="26">
        <f t="shared" si="2"/>
        <v>25802723.656089384</v>
      </c>
      <c r="G23" s="26">
        <f t="shared" si="2"/>
        <v>635695.31481232122</v>
      </c>
      <c r="H23" s="25">
        <f t="shared" si="0"/>
        <v>229000000</v>
      </c>
      <c r="I23" s="25">
        <f t="shared" si="4"/>
        <v>228364304.68518767</v>
      </c>
      <c r="J23" s="25"/>
      <c r="K23" s="29">
        <f t="shared" si="5"/>
        <v>93586711.568711683</v>
      </c>
      <c r="L23" s="29">
        <f t="shared" si="6"/>
        <v>80641403.400686085</v>
      </c>
      <c r="M23" s="29">
        <f t="shared" si="7"/>
        <v>9030953.2796312831</v>
      </c>
      <c r="N23" s="29">
        <f t="shared" si="8"/>
        <v>0</v>
      </c>
      <c r="O23" s="40">
        <f t="shared" si="9"/>
        <v>0</v>
      </c>
      <c r="P23" s="40">
        <f t="shared" si="10"/>
        <v>1426481041.2364607</v>
      </c>
      <c r="Q23" s="40">
        <f t="shared" si="11"/>
        <v>456708208.71278208</v>
      </c>
      <c r="R23" s="40">
        <f t="shared" si="12"/>
        <v>0</v>
      </c>
    </row>
    <row r="24" spans="1:18" x14ac:dyDescent="0.25">
      <c r="A24" s="28">
        <f t="shared" si="1"/>
        <v>9</v>
      </c>
      <c r="B24" s="28">
        <f t="shared" si="1"/>
        <v>8</v>
      </c>
      <c r="C24" s="28">
        <v>1</v>
      </c>
      <c r="D24" s="26">
        <f t="shared" si="3"/>
        <v>82356306.180466279</v>
      </c>
      <c r="E24" s="26">
        <f t="shared" si="2"/>
        <v>114288597.81776911</v>
      </c>
      <c r="F24" s="26">
        <f t="shared" si="2"/>
        <v>31435570.72673529</v>
      </c>
      <c r="G24" s="26">
        <f t="shared" si="2"/>
        <v>919525.27502930444</v>
      </c>
      <c r="H24" s="25">
        <f t="shared" si="0"/>
        <v>229000000</v>
      </c>
      <c r="I24" s="25">
        <f t="shared" si="4"/>
        <v>228080474.7249707</v>
      </c>
      <c r="J24" s="25"/>
      <c r="K24" s="29">
        <f t="shared" si="5"/>
        <v>82356306.180466279</v>
      </c>
      <c r="L24" s="29">
        <f t="shared" si="6"/>
        <v>84573562.385149136</v>
      </c>
      <c r="M24" s="29">
        <f t="shared" si="7"/>
        <v>11002449.754357351</v>
      </c>
      <c r="N24" s="29">
        <f t="shared" si="8"/>
        <v>0</v>
      </c>
      <c r="O24" s="40">
        <f t="shared" si="9"/>
        <v>0</v>
      </c>
      <c r="P24" s="40">
        <f t="shared" si="10"/>
        <v>1496037745.4345977</v>
      </c>
      <c r="Q24" s="40">
        <f t="shared" si="11"/>
        <v>556409601.86321461</v>
      </c>
      <c r="R24" s="40">
        <f t="shared" si="12"/>
        <v>0</v>
      </c>
    </row>
    <row r="25" spans="1:18" x14ac:dyDescent="0.25">
      <c r="A25" s="28">
        <f t="shared" si="1"/>
        <v>10</v>
      </c>
      <c r="B25" s="28">
        <f t="shared" si="1"/>
        <v>9</v>
      </c>
      <c r="C25" s="28">
        <v>1</v>
      </c>
      <c r="D25" s="26">
        <f t="shared" si="3"/>
        <v>72473549.438810334</v>
      </c>
      <c r="E25" s="26">
        <f t="shared" si="2"/>
        <v>118045143.13763426</v>
      </c>
      <c r="F25" s="26">
        <f t="shared" si="2"/>
        <v>37215990.870531991</v>
      </c>
      <c r="G25" s="26">
        <f t="shared" si="2"/>
        <v>1265316.5530233926</v>
      </c>
      <c r="H25" s="25">
        <f t="shared" si="0"/>
        <v>229000000</v>
      </c>
      <c r="I25" s="25">
        <f t="shared" si="4"/>
        <v>227734683.4469766</v>
      </c>
      <c r="J25" s="25"/>
      <c r="K25" s="29">
        <f t="shared" si="5"/>
        <v>72473549.438810334</v>
      </c>
      <c r="L25" s="29">
        <f t="shared" si="6"/>
        <v>87353405.921849355</v>
      </c>
      <c r="M25" s="29">
        <f t="shared" si="7"/>
        <v>13025596.804686196</v>
      </c>
      <c r="N25" s="29">
        <f t="shared" si="8"/>
        <v>0</v>
      </c>
      <c r="O25" s="40">
        <f t="shared" si="9"/>
        <v>0</v>
      </c>
      <c r="P25" s="40">
        <f t="shared" si="10"/>
        <v>1545210923.6716325</v>
      </c>
      <c r="Q25" s="40">
        <f t="shared" si="11"/>
        <v>658723038.40841627</v>
      </c>
      <c r="R25" s="40">
        <f t="shared" si="12"/>
        <v>0</v>
      </c>
    </row>
    <row r="26" spans="1:18" x14ac:dyDescent="0.25">
      <c r="A26" s="28">
        <f t="shared" si="1"/>
        <v>11</v>
      </c>
      <c r="B26" s="28">
        <f t="shared" si="1"/>
        <v>10</v>
      </c>
      <c r="C26" s="28">
        <v>1</v>
      </c>
      <c r="D26" s="26">
        <f t="shared" si="3"/>
        <v>63776723.506153092</v>
      </c>
      <c r="E26" s="26">
        <f t="shared" si="2"/>
        <v>120477344.16621573</v>
      </c>
      <c r="F26" s="26">
        <f t="shared" si="2"/>
        <v>43071239.875031903</v>
      </c>
      <c r="G26" s="26">
        <f t="shared" si="2"/>
        <v>1674692.4525992444</v>
      </c>
      <c r="H26" s="25">
        <f t="shared" si="0"/>
        <v>228999999.99999997</v>
      </c>
      <c r="I26" s="25">
        <f t="shared" si="4"/>
        <v>227325307.54740071</v>
      </c>
      <c r="J26" s="25"/>
      <c r="K26" s="29">
        <f t="shared" si="5"/>
        <v>63776723.506153092</v>
      </c>
      <c r="L26" s="29">
        <f t="shared" si="6"/>
        <v>89153234.682999641</v>
      </c>
      <c r="M26" s="29">
        <f t="shared" si="7"/>
        <v>15074933.956261165</v>
      </c>
      <c r="N26" s="29">
        <f t="shared" si="8"/>
        <v>0</v>
      </c>
      <c r="O26" s="40">
        <f t="shared" si="9"/>
        <v>0</v>
      </c>
      <c r="P26" s="40">
        <f t="shared" si="10"/>
        <v>1577048435.1357639</v>
      </c>
      <c r="Q26" s="40">
        <f t="shared" si="11"/>
        <v>762360945.78806472</v>
      </c>
      <c r="R26" s="40">
        <f t="shared" si="12"/>
        <v>0</v>
      </c>
    </row>
    <row r="27" spans="1:18" x14ac:dyDescent="0.25">
      <c r="A27" s="28">
        <f t="shared" si="1"/>
        <v>12</v>
      </c>
      <c r="B27" s="28">
        <f t="shared" si="1"/>
        <v>11</v>
      </c>
      <c r="C27" s="28">
        <v>1</v>
      </c>
      <c r="D27" s="26">
        <f t="shared" si="3"/>
        <v>56123516.685414724</v>
      </c>
      <c r="E27" s="26">
        <f t="shared" si="2"/>
        <v>121787800.16111255</v>
      </c>
      <c r="F27" s="26">
        <f t="shared" si="2"/>
        <v>48940207.062248103</v>
      </c>
      <c r="G27" s="26">
        <f t="shared" si="2"/>
        <v>2148476.0912245954</v>
      </c>
      <c r="H27" s="25">
        <f t="shared" si="0"/>
        <v>228999999.99999997</v>
      </c>
      <c r="I27" s="25">
        <f t="shared" si="4"/>
        <v>226851523.90877539</v>
      </c>
      <c r="J27" s="25"/>
      <c r="K27" s="29">
        <f t="shared" si="5"/>
        <v>56123516.685414724</v>
      </c>
      <c r="L27" s="29">
        <f t="shared" si="6"/>
        <v>90122972.119223282</v>
      </c>
      <c r="M27" s="29">
        <f t="shared" si="7"/>
        <v>17129072.471786834</v>
      </c>
      <c r="N27" s="29">
        <f t="shared" si="8"/>
        <v>0</v>
      </c>
      <c r="O27" s="40">
        <f t="shared" si="9"/>
        <v>0</v>
      </c>
      <c r="P27" s="40">
        <f t="shared" si="10"/>
        <v>1594202304.1089633</v>
      </c>
      <c r="Q27" s="40">
        <f t="shared" si="11"/>
        <v>866241665.00179136</v>
      </c>
      <c r="R27" s="40">
        <f t="shared" si="12"/>
        <v>0</v>
      </c>
    </row>
    <row r="28" spans="1:18" x14ac:dyDescent="0.25">
      <c r="A28" s="28">
        <f t="shared" si="1"/>
        <v>13</v>
      </c>
      <c r="B28" s="28">
        <f t="shared" si="1"/>
        <v>12</v>
      </c>
      <c r="C28" s="28" cm="1">
        <f t="array" ref="C28:C39">C16:C27/(1+Parametros!C33)</f>
        <v>0.970873786407767</v>
      </c>
      <c r="D28" s="26">
        <f t="shared" si="3"/>
        <v>49388694.683164954</v>
      </c>
      <c r="E28" s="26">
        <f t="shared" si="2"/>
        <v>122152614.57187961</v>
      </c>
      <c r="F28" s="26">
        <f t="shared" si="2"/>
        <v>54771872.376046069</v>
      </c>
      <c r="G28" s="26">
        <f t="shared" si="2"/>
        <v>2686818.3689093245</v>
      </c>
      <c r="H28" s="25">
        <f t="shared" si="0"/>
        <v>228999999.99999997</v>
      </c>
      <c r="I28" s="25">
        <f t="shared" si="4"/>
        <v>226313181.63109064</v>
      </c>
      <c r="J28" s="25"/>
      <c r="K28" s="29">
        <f t="shared" si="5"/>
        <v>47950189.012781508</v>
      </c>
      <c r="L28" s="29">
        <f t="shared" si="6"/>
        <v>87760130.857466906</v>
      </c>
      <c r="M28" s="29">
        <f t="shared" si="7"/>
        <v>18611801.292831186</v>
      </c>
      <c r="N28" s="29">
        <f t="shared" si="8"/>
        <v>0</v>
      </c>
      <c r="O28" s="40">
        <f t="shared" si="9"/>
        <v>0</v>
      </c>
      <c r="P28" s="40">
        <f t="shared" si="10"/>
        <v>1552405558.0057321</v>
      </c>
      <c r="Q28" s="40">
        <f t="shared" si="11"/>
        <v>941225379.66603434</v>
      </c>
      <c r="R28" s="40">
        <f t="shared" si="12"/>
        <v>0</v>
      </c>
    </row>
    <row r="29" spans="1:18" x14ac:dyDescent="0.25">
      <c r="A29" s="28">
        <f t="shared" si="1"/>
        <v>14</v>
      </c>
      <c r="B29" s="28">
        <f t="shared" si="1"/>
        <v>13</v>
      </c>
      <c r="C29" s="28">
        <v>0.970873786407767</v>
      </c>
      <c r="D29" s="26">
        <f t="shared" si="3"/>
        <v>43462051.321185157</v>
      </c>
      <c r="E29" s="26">
        <f t="shared" si="2"/>
        <v>121724683.7318496</v>
      </c>
      <c r="F29" s="26">
        <f t="shared" si="2"/>
        <v>60523955.981919363</v>
      </c>
      <c r="G29" s="26">
        <f t="shared" si="2"/>
        <v>3289308.9650458312</v>
      </c>
      <c r="H29" s="25">
        <f t="shared" si="0"/>
        <v>228999999.99999997</v>
      </c>
      <c r="I29" s="25">
        <f t="shared" si="4"/>
        <v>225710691.03495413</v>
      </c>
      <c r="J29" s="25"/>
      <c r="K29" s="29">
        <f t="shared" si="5"/>
        <v>42196166.331247725</v>
      </c>
      <c r="L29" s="29">
        <f t="shared" si="6"/>
        <v>87452685.399581268</v>
      </c>
      <c r="M29" s="29">
        <f t="shared" si="7"/>
        <v>20566392.809390076</v>
      </c>
      <c r="N29" s="29">
        <f t="shared" si="8"/>
        <v>0</v>
      </c>
      <c r="O29" s="40">
        <f t="shared" si="9"/>
        <v>0</v>
      </c>
      <c r="P29" s="40">
        <f t="shared" si="10"/>
        <v>1546967097.1358361</v>
      </c>
      <c r="Q29" s="40">
        <f t="shared" si="11"/>
        <v>1040071864.9320123</v>
      </c>
      <c r="R29" s="40">
        <f t="shared" si="12"/>
        <v>0</v>
      </c>
    </row>
    <row r="30" spans="1:18" x14ac:dyDescent="0.25">
      <c r="A30" s="28">
        <f t="shared" si="1"/>
        <v>15</v>
      </c>
      <c r="B30" s="28">
        <f t="shared" si="1"/>
        <v>14</v>
      </c>
      <c r="C30" s="28">
        <v>0.970873786407767</v>
      </c>
      <c r="D30" s="26">
        <f t="shared" si="3"/>
        <v>38246605.162642941</v>
      </c>
      <c r="E30" s="26">
        <f t="shared" si="2"/>
        <v>120636585.4471934</v>
      </c>
      <c r="F30" s="26">
        <f t="shared" si="2"/>
        <v>66161736.909316652</v>
      </c>
      <c r="G30" s="26">
        <f t="shared" si="2"/>
        <v>3955072.4808469443</v>
      </c>
      <c r="H30" s="25">
        <f t="shared" si="0"/>
        <v>228999999.99999994</v>
      </c>
      <c r="I30" s="25">
        <f t="shared" si="4"/>
        <v>225044927.519153</v>
      </c>
      <c r="J30" s="25"/>
      <c r="K30" s="29">
        <f t="shared" si="5"/>
        <v>37132626.371498004</v>
      </c>
      <c r="L30" s="29">
        <f t="shared" si="6"/>
        <v>86670944.884391367</v>
      </c>
      <c r="M30" s="29">
        <f t="shared" si="7"/>
        <v>22482143.609961968</v>
      </c>
      <c r="N30" s="29">
        <f t="shared" si="8"/>
        <v>0</v>
      </c>
      <c r="O30" s="40">
        <f t="shared" si="9"/>
        <v>0</v>
      </c>
      <c r="P30" s="40">
        <f t="shared" si="10"/>
        <v>1533138741.2657881</v>
      </c>
      <c r="Q30" s="40">
        <f t="shared" si="11"/>
        <v>1136954119.7037909</v>
      </c>
      <c r="R30" s="40">
        <f t="shared" si="12"/>
        <v>0</v>
      </c>
    </row>
    <row r="31" spans="1:18" x14ac:dyDescent="0.25">
      <c r="A31" s="28">
        <f t="shared" si="1"/>
        <v>16</v>
      </c>
      <c r="B31" s="28">
        <f t="shared" si="1"/>
        <v>15</v>
      </c>
      <c r="C31" s="28">
        <v>0.970873786407767</v>
      </c>
      <c r="D31" s="26">
        <f t="shared" si="3"/>
        <v>33657012.543125786</v>
      </c>
      <c r="E31" s="26">
        <f t="shared" si="2"/>
        <v>119003115.76853767</v>
      </c>
      <c r="F31" s="26">
        <f t="shared" si="2"/>
        <v>71657020.101487055</v>
      </c>
      <c r="G31" s="26">
        <f t="shared" si="2"/>
        <v>4682851.5868494278</v>
      </c>
      <c r="H31" s="25">
        <f t="shared" si="0"/>
        <v>228999999.99999991</v>
      </c>
      <c r="I31" s="25">
        <f t="shared" si="4"/>
        <v>224317148.41315049</v>
      </c>
      <c r="J31" s="25"/>
      <c r="K31" s="29">
        <f t="shared" si="5"/>
        <v>32676711.20691824</v>
      </c>
      <c r="L31" s="29">
        <f t="shared" si="6"/>
        <v>85497384.144386292</v>
      </c>
      <c r="M31" s="29">
        <f t="shared" si="7"/>
        <v>24349472.850019872</v>
      </c>
      <c r="N31" s="29">
        <f t="shared" si="8"/>
        <v>0</v>
      </c>
      <c r="O31" s="40">
        <f t="shared" si="9"/>
        <v>0</v>
      </c>
      <c r="P31" s="40">
        <f t="shared" si="10"/>
        <v>1512379403.3108332</v>
      </c>
      <c r="Q31" s="40">
        <f t="shared" si="11"/>
        <v>1231387626.9867191</v>
      </c>
      <c r="R31" s="40">
        <f t="shared" si="12"/>
        <v>0</v>
      </c>
    </row>
    <row r="32" spans="1:18" x14ac:dyDescent="0.25">
      <c r="A32" s="28">
        <f t="shared" si="1"/>
        <v>17</v>
      </c>
      <c r="B32" s="28">
        <f t="shared" si="1"/>
        <v>16</v>
      </c>
      <c r="C32" s="28">
        <v>0.970873786407767</v>
      </c>
      <c r="D32" s="26">
        <f t="shared" si="3"/>
        <v>29618171.037950691</v>
      </c>
      <c r="E32" s="26">
        <f t="shared" si="2"/>
        <v>116923516.42257024</v>
      </c>
      <c r="F32" s="26">
        <f t="shared" si="2"/>
        <v>76987233.731513202</v>
      </c>
      <c r="G32" s="26">
        <f t="shared" si="2"/>
        <v>5471078.8079657853</v>
      </c>
      <c r="H32" s="25">
        <f t="shared" si="0"/>
        <v>228999999.99999991</v>
      </c>
      <c r="I32" s="25">
        <f t="shared" si="4"/>
        <v>223528921.19203413</v>
      </c>
      <c r="J32" s="25"/>
      <c r="K32" s="29">
        <f t="shared" si="5"/>
        <v>28755505.862088051</v>
      </c>
      <c r="L32" s="29">
        <f t="shared" si="6"/>
        <v>84003303.060875699</v>
      </c>
      <c r="M32" s="29">
        <f t="shared" si="7"/>
        <v>26160710.491290893</v>
      </c>
      <c r="N32" s="29">
        <f t="shared" si="8"/>
        <v>0</v>
      </c>
      <c r="O32" s="40">
        <f t="shared" si="9"/>
        <v>0</v>
      </c>
      <c r="P32" s="40">
        <f t="shared" si="10"/>
        <v>1485950320.3606257</v>
      </c>
      <c r="Q32" s="40">
        <f t="shared" si="11"/>
        <v>1322984501.9881394</v>
      </c>
      <c r="R32" s="40">
        <f t="shared" si="12"/>
        <v>0</v>
      </c>
    </row>
    <row r="33" spans="1:18" x14ac:dyDescent="0.25">
      <c r="A33" s="28">
        <f t="shared" si="1"/>
        <v>18</v>
      </c>
      <c r="B33" s="28">
        <f t="shared" si="1"/>
        <v>17</v>
      </c>
      <c r="C33" s="28">
        <v>0.970873786407767</v>
      </c>
      <c r="D33" s="26">
        <f t="shared" si="3"/>
        <v>26063990.51339661</v>
      </c>
      <c r="E33" s="26">
        <f t="shared" si="3"/>
        <v>114483430.27080606</v>
      </c>
      <c r="F33" s="26">
        <f t="shared" si="3"/>
        <v>82134640.836784825</v>
      </c>
      <c r="G33" s="26">
        <f t="shared" si="3"/>
        <v>6317938.3790124301</v>
      </c>
      <c r="H33" s="25">
        <f t="shared" si="0"/>
        <v>228999999.99999991</v>
      </c>
      <c r="I33" s="25">
        <f t="shared" si="4"/>
        <v>222682061.62098747</v>
      </c>
      <c r="J33" s="25"/>
      <c r="K33" s="29">
        <f t="shared" si="5"/>
        <v>25304845.158637486</v>
      </c>
      <c r="L33" s="29">
        <f t="shared" si="6"/>
        <v>82250231.456695616</v>
      </c>
      <c r="M33" s="29">
        <f t="shared" si="7"/>
        <v>27909829.410557948</v>
      </c>
      <c r="N33" s="29">
        <f t="shared" si="8"/>
        <v>0</v>
      </c>
      <c r="O33" s="40">
        <f t="shared" si="9"/>
        <v>0</v>
      </c>
      <c r="P33" s="40">
        <f t="shared" si="10"/>
        <v>1454939905.0920887</v>
      </c>
      <c r="Q33" s="40">
        <f t="shared" si="11"/>
        <v>1411439944.4767876</v>
      </c>
      <c r="R33" s="40">
        <f t="shared" si="12"/>
        <v>0</v>
      </c>
    </row>
    <row r="34" spans="1:18" x14ac:dyDescent="0.25">
      <c r="A34" s="28">
        <f t="shared" si="1"/>
        <v>19</v>
      </c>
      <c r="B34" s="28">
        <f t="shared" si="1"/>
        <v>18</v>
      </c>
      <c r="C34" s="28">
        <v>0.970873786407767</v>
      </c>
      <c r="D34" s="26">
        <f t="shared" ref="D34:G49" si="13">$D33*C$7+$E33*C$8+$F33*C$9+$G33*C$10</f>
        <v>22936311.651789017</v>
      </c>
      <c r="E34" s="26">
        <f t="shared" si="13"/>
        <v>111756617.66630636</v>
      </c>
      <c r="F34" s="26">
        <f t="shared" si="13"/>
        <v>87085651.253687471</v>
      </c>
      <c r="G34" s="26">
        <f t="shared" si="13"/>
        <v>7221419.4282170627</v>
      </c>
      <c r="H34" s="25">
        <f t="shared" si="0"/>
        <v>228999999.99999991</v>
      </c>
      <c r="I34" s="25">
        <f t="shared" si="4"/>
        <v>221778580.57178286</v>
      </c>
      <c r="J34" s="25"/>
      <c r="K34" s="29">
        <f t="shared" si="5"/>
        <v>22268263.739600986</v>
      </c>
      <c r="L34" s="29">
        <f t="shared" si="6"/>
        <v>80291162.206860885</v>
      </c>
      <c r="M34" s="29">
        <f t="shared" si="7"/>
        <v>29592211.591058847</v>
      </c>
      <c r="N34" s="29">
        <f t="shared" si="8"/>
        <v>0</v>
      </c>
      <c r="O34" s="40">
        <f t="shared" si="9"/>
        <v>0</v>
      </c>
      <c r="P34" s="40">
        <f t="shared" si="10"/>
        <v>1420285558.4970391</v>
      </c>
      <c r="Q34" s="40">
        <f t="shared" si="11"/>
        <v>1496520414.747833</v>
      </c>
      <c r="R34" s="40">
        <f t="shared" si="12"/>
        <v>0</v>
      </c>
    </row>
    <row r="35" spans="1:18" x14ac:dyDescent="0.25">
      <c r="A35" s="28">
        <f t="shared" si="1"/>
        <v>20</v>
      </c>
      <c r="B35" s="28">
        <f t="shared" si="1"/>
        <v>19</v>
      </c>
      <c r="C35" s="28">
        <v>0.970873786407767</v>
      </c>
      <c r="D35" s="26">
        <f t="shared" si="13"/>
        <v>20183954.253574334</v>
      </c>
      <c r="E35" s="26">
        <f t="shared" si="13"/>
        <v>108806462.62294677</v>
      </c>
      <c r="F35" s="26">
        <f t="shared" si="13"/>
        <v>91830221.531471163</v>
      </c>
      <c r="G35" s="26">
        <f t="shared" si="13"/>
        <v>8179361.5920076249</v>
      </c>
      <c r="H35" s="25">
        <f t="shared" si="0"/>
        <v>228999999.99999991</v>
      </c>
      <c r="I35" s="25">
        <f t="shared" si="4"/>
        <v>220820638.40799227</v>
      </c>
      <c r="J35" s="25"/>
      <c r="K35" s="29">
        <f t="shared" si="5"/>
        <v>19596072.090848867</v>
      </c>
      <c r="L35" s="29">
        <f t="shared" si="6"/>
        <v>78171633.340757877</v>
      </c>
      <c r="M35" s="29">
        <f t="shared" si="7"/>
        <v>31204444.209723208</v>
      </c>
      <c r="N35" s="29">
        <f t="shared" si="8"/>
        <v>0</v>
      </c>
      <c r="O35" s="40">
        <f t="shared" si="9"/>
        <v>0</v>
      </c>
      <c r="P35" s="40">
        <f t="shared" si="10"/>
        <v>1382792811.3925953</v>
      </c>
      <c r="Q35" s="40">
        <f t="shared" si="11"/>
        <v>1578053321.4631453</v>
      </c>
      <c r="R35" s="40">
        <f t="shared" si="12"/>
        <v>0</v>
      </c>
    </row>
    <row r="36" spans="1:18" x14ac:dyDescent="0.25">
      <c r="A36" s="28">
        <f t="shared" si="1"/>
        <v>21</v>
      </c>
      <c r="B36" s="28">
        <f t="shared" si="1"/>
        <v>20</v>
      </c>
      <c r="C36" s="28">
        <v>0.970873786407767</v>
      </c>
      <c r="D36" s="26">
        <f t="shared" si="13"/>
        <v>17761879.743145414</v>
      </c>
      <c r="E36" s="26">
        <f t="shared" si="13"/>
        <v>105687294.23096047</v>
      </c>
      <c r="F36" s="26">
        <f t="shared" si="13"/>
        <v>96361331.997040197</v>
      </c>
      <c r="G36" s="26">
        <f t="shared" si="13"/>
        <v>9189494.0288538076</v>
      </c>
      <c r="H36" s="25">
        <f t="shared" si="0"/>
        <v>228999999.99999991</v>
      </c>
      <c r="I36" s="25">
        <f t="shared" si="4"/>
        <v>219810505.97114611</v>
      </c>
      <c r="J36" s="25"/>
      <c r="K36" s="29">
        <f t="shared" si="5"/>
        <v>17244543.439947005</v>
      </c>
      <c r="L36" s="29">
        <f t="shared" si="6"/>
        <v>75930677.408651218</v>
      </c>
      <c r="M36" s="29">
        <f t="shared" si="7"/>
        <v>32744141.940741811</v>
      </c>
      <c r="N36" s="29">
        <f t="shared" si="8"/>
        <v>0</v>
      </c>
      <c r="O36" s="40">
        <f t="shared" si="9"/>
        <v>0</v>
      </c>
      <c r="P36" s="40">
        <f t="shared" si="10"/>
        <v>1343152117.9449248</v>
      </c>
      <c r="Q36" s="40">
        <f t="shared" si="11"/>
        <v>1655918035.2889431</v>
      </c>
      <c r="R36" s="40">
        <f t="shared" si="12"/>
        <v>0</v>
      </c>
    </row>
    <row r="37" spans="1:18" x14ac:dyDescent="0.25">
      <c r="A37" s="28">
        <f t="shared" si="1"/>
        <v>22</v>
      </c>
      <c r="B37" s="28">
        <f t="shared" si="1"/>
        <v>21</v>
      </c>
      <c r="C37" s="28">
        <v>0.970873786407767</v>
      </c>
      <c r="D37" s="26">
        <f t="shared" si="13"/>
        <v>15630454.173967965</v>
      </c>
      <c r="E37" s="26">
        <f t="shared" si="13"/>
        <v>102445545.68987417</v>
      </c>
      <c r="F37" s="26">
        <f t="shared" si="13"/>
        <v>100674531.45533651</v>
      </c>
      <c r="G37" s="26">
        <f t="shared" si="13"/>
        <v>10249468.680821249</v>
      </c>
      <c r="H37" s="25">
        <f t="shared" si="0"/>
        <v>228999999.99999988</v>
      </c>
      <c r="I37" s="25">
        <f t="shared" si="4"/>
        <v>218750531.31917864</v>
      </c>
      <c r="J37" s="25"/>
      <c r="K37" s="29">
        <f t="shared" si="5"/>
        <v>15175198.227153365</v>
      </c>
      <c r="L37" s="29">
        <f t="shared" si="6"/>
        <v>73601654.184958145</v>
      </c>
      <c r="M37" s="29">
        <f t="shared" si="7"/>
        <v>34209792.242104635</v>
      </c>
      <c r="N37" s="29">
        <f t="shared" si="8"/>
        <v>0</v>
      </c>
      <c r="O37" s="40">
        <f t="shared" si="9"/>
        <v>0</v>
      </c>
      <c r="P37" s="40">
        <f t="shared" si="10"/>
        <v>1301953585.5150027</v>
      </c>
      <c r="Q37" s="40">
        <f t="shared" si="11"/>
        <v>1730038064.815006</v>
      </c>
      <c r="R37" s="40">
        <f t="shared" si="12"/>
        <v>0</v>
      </c>
    </row>
    <row r="38" spans="1:18" x14ac:dyDescent="0.25">
      <c r="A38" s="28">
        <f t="shared" si="1"/>
        <v>23</v>
      </c>
      <c r="B38" s="28">
        <f t="shared" si="1"/>
        <v>22</v>
      </c>
      <c r="C38" s="28">
        <v>0.970873786407767</v>
      </c>
      <c r="D38" s="26">
        <f t="shared" si="13"/>
        <v>13754799.673091808</v>
      </c>
      <c r="E38" s="26">
        <f t="shared" si="13"/>
        <v>99120770.63538678</v>
      </c>
      <c r="F38" s="26">
        <f t="shared" si="13"/>
        <v>104767541.16469136</v>
      </c>
      <c r="G38" s="26">
        <f t="shared" si="13"/>
        <v>11356888.526829951</v>
      </c>
      <c r="H38" s="25">
        <f t="shared" si="0"/>
        <v>228999999.99999991</v>
      </c>
      <c r="I38" s="25">
        <f t="shared" si="4"/>
        <v>217643111.47316995</v>
      </c>
      <c r="J38" s="25"/>
      <c r="K38" s="29">
        <f t="shared" si="5"/>
        <v>13354174.439894959</v>
      </c>
      <c r="L38" s="29">
        <f t="shared" si="6"/>
        <v>71212980.844840989</v>
      </c>
      <c r="M38" s="29">
        <f t="shared" si="7"/>
        <v>35600620.784118421</v>
      </c>
      <c r="N38" s="29">
        <f t="shared" si="8"/>
        <v>0</v>
      </c>
      <c r="O38" s="40">
        <f t="shared" si="9"/>
        <v>0</v>
      </c>
      <c r="P38" s="40">
        <f t="shared" si="10"/>
        <v>1259699890.8904982</v>
      </c>
      <c r="Q38" s="40">
        <f t="shared" si="11"/>
        <v>1800374251.0825601</v>
      </c>
      <c r="R38" s="40">
        <f t="shared" si="12"/>
        <v>0</v>
      </c>
    </row>
    <row r="39" spans="1:18" x14ac:dyDescent="0.25">
      <c r="A39" s="28">
        <f t="shared" si="1"/>
        <v>24</v>
      </c>
      <c r="B39" s="28">
        <f t="shared" si="1"/>
        <v>23</v>
      </c>
      <c r="C39" s="28">
        <v>0.970873786407767</v>
      </c>
      <c r="D39" s="26">
        <f t="shared" si="13"/>
        <v>12104223.712320792</v>
      </c>
      <c r="E39" s="26">
        <f t="shared" si="13"/>
        <v>95746534.066022992</v>
      </c>
      <c r="F39" s="26">
        <f t="shared" si="13"/>
        <v>108639910.74201456</v>
      </c>
      <c r="G39" s="26">
        <f t="shared" si="13"/>
        <v>12509331.479641555</v>
      </c>
      <c r="H39" s="25">
        <f t="shared" si="0"/>
        <v>228999999.99999988</v>
      </c>
      <c r="I39" s="25">
        <f t="shared" si="4"/>
        <v>216490668.52035832</v>
      </c>
      <c r="J39" s="25"/>
      <c r="K39" s="29">
        <f t="shared" si="5"/>
        <v>11751673.507107565</v>
      </c>
      <c r="L39" s="29">
        <f t="shared" si="6"/>
        <v>68788772.047434002</v>
      </c>
      <c r="M39" s="29">
        <f t="shared" si="7"/>
        <v>36916474.523985527</v>
      </c>
      <c r="N39" s="29">
        <f t="shared" si="8"/>
        <v>0</v>
      </c>
      <c r="O39" s="40">
        <f t="shared" si="9"/>
        <v>0</v>
      </c>
      <c r="P39" s="40">
        <f t="shared" si="10"/>
        <v>1216817602.8390689</v>
      </c>
      <c r="Q39" s="40">
        <f t="shared" si="11"/>
        <v>1866918854.4986968</v>
      </c>
      <c r="R39" s="40">
        <f t="shared" si="12"/>
        <v>0</v>
      </c>
    </row>
    <row r="40" spans="1:18" x14ac:dyDescent="0.25">
      <c r="A40" s="28">
        <f t="shared" si="1"/>
        <v>25</v>
      </c>
      <c r="B40" s="28">
        <f t="shared" si="1"/>
        <v>24</v>
      </c>
      <c r="C40" s="28" cm="1">
        <f t="array" ref="C40:C51">Alternativa1!C40:C51</f>
        <v>0.94259590913375435</v>
      </c>
      <c r="D40" s="26">
        <f t="shared" si="13"/>
        <v>10651716.866842296</v>
      </c>
      <c r="E40" s="26">
        <f t="shared" si="13"/>
        <v>92351193.08963874</v>
      </c>
      <c r="F40" s="26">
        <f t="shared" si="13"/>
        <v>112292719.54571515</v>
      </c>
      <c r="G40" s="26">
        <f t="shared" si="13"/>
        <v>13704370.497803714</v>
      </c>
      <c r="H40" s="25">
        <f t="shared" si="0"/>
        <v>228999999.99999991</v>
      </c>
      <c r="I40" s="25">
        <f t="shared" si="4"/>
        <v>215295629.50219619</v>
      </c>
      <c r="J40" s="25"/>
      <c r="K40" s="29">
        <f t="shared" si="5"/>
        <v>10040264.743936559</v>
      </c>
      <c r="L40" s="29">
        <f t="shared" si="6"/>
        <v>64416894.039337039</v>
      </c>
      <c r="M40" s="29">
        <f t="shared" si="7"/>
        <v>37046330.324253276</v>
      </c>
      <c r="N40" s="29">
        <f t="shared" si="8"/>
        <v>0</v>
      </c>
      <c r="O40" s="40">
        <f t="shared" si="9"/>
        <v>0</v>
      </c>
      <c r="P40" s="40">
        <f t="shared" si="10"/>
        <v>1139482625.6417863</v>
      </c>
      <c r="Q40" s="40">
        <f t="shared" si="11"/>
        <v>1873485847.8265228</v>
      </c>
      <c r="R40" s="40">
        <f t="shared" si="12"/>
        <v>0</v>
      </c>
    </row>
    <row r="41" spans="1:18" x14ac:dyDescent="0.25">
      <c r="A41" s="28">
        <f t="shared" si="1"/>
        <v>26</v>
      </c>
      <c r="B41" s="28">
        <f t="shared" si="1"/>
        <v>25</v>
      </c>
      <c r="C41" s="28">
        <v>0.94259590913375435</v>
      </c>
      <c r="D41" s="26">
        <f t="shared" si="13"/>
        <v>9373510.8428212199</v>
      </c>
      <c r="E41" s="26">
        <f t="shared" si="13"/>
        <v>88958580.874843657</v>
      </c>
      <c r="F41" s="26">
        <f t="shared" si="13"/>
        <v>115728317.86952843</v>
      </c>
      <c r="G41" s="26">
        <f t="shared" si="13"/>
        <v>14939590.412806582</v>
      </c>
      <c r="H41" s="25">
        <f t="shared" si="0"/>
        <v>228999999.99999988</v>
      </c>
      <c r="I41" s="25">
        <f t="shared" si="4"/>
        <v>214060409.58719331</v>
      </c>
      <c r="J41" s="25"/>
      <c r="K41" s="29">
        <f t="shared" si="5"/>
        <v>8835432.9746641722</v>
      </c>
      <c r="L41" s="29">
        <f t="shared" si="6"/>
        <v>62050475.867079183</v>
      </c>
      <c r="M41" s="29">
        <f t="shared" si="7"/>
        <v>38179763.648161888</v>
      </c>
      <c r="N41" s="29">
        <f t="shared" si="8"/>
        <v>0</v>
      </c>
      <c r="O41" s="40">
        <f t="shared" si="9"/>
        <v>0</v>
      </c>
      <c r="P41" s="40">
        <f t="shared" si="10"/>
        <v>1097622606.8919818</v>
      </c>
      <c r="Q41" s="40">
        <f t="shared" si="11"/>
        <v>1930805190.2070441</v>
      </c>
      <c r="R41" s="40">
        <f t="shared" si="12"/>
        <v>0</v>
      </c>
    </row>
    <row r="42" spans="1:18" x14ac:dyDescent="0.25">
      <c r="A42" s="28">
        <f t="shared" si="1"/>
        <v>27</v>
      </c>
      <c r="B42" s="28">
        <f t="shared" si="1"/>
        <v>26</v>
      </c>
      <c r="C42" s="28">
        <v>0.94259590913375435</v>
      </c>
      <c r="D42" s="26">
        <f t="shared" si="13"/>
        <v>8248689.5416826736</v>
      </c>
      <c r="E42" s="26">
        <f t="shared" si="13"/>
        <v>85588605.578025922</v>
      </c>
      <c r="F42" s="26">
        <f t="shared" si="13"/>
        <v>118950102.97091989</v>
      </c>
      <c r="G42" s="26">
        <f t="shared" si="13"/>
        <v>16212601.909371395</v>
      </c>
      <c r="H42" s="25">
        <f t="shared" si="0"/>
        <v>228999999.99999991</v>
      </c>
      <c r="I42" s="25">
        <f t="shared" si="4"/>
        <v>212787398.0906285</v>
      </c>
      <c r="J42" s="25"/>
      <c r="K42" s="29">
        <f t="shared" si="5"/>
        <v>7775181.017704471</v>
      </c>
      <c r="L42" s="29">
        <f t="shared" si="6"/>
        <v>59699847.419869147</v>
      </c>
      <c r="M42" s="29">
        <f t="shared" si="7"/>
        <v>39242658.157999776</v>
      </c>
      <c r="N42" s="29">
        <f t="shared" si="8"/>
        <v>0</v>
      </c>
      <c r="O42" s="40">
        <f t="shared" si="9"/>
        <v>0</v>
      </c>
      <c r="P42" s="40">
        <f t="shared" si="10"/>
        <v>1056041895.5757935</v>
      </c>
      <c r="Q42" s="40">
        <f t="shared" si="11"/>
        <v>1984557283.9902744</v>
      </c>
      <c r="R42" s="40">
        <f t="shared" si="12"/>
        <v>0</v>
      </c>
    </row>
    <row r="43" spans="1:18" x14ac:dyDescent="0.25">
      <c r="A43" s="28">
        <f t="shared" si="1"/>
        <v>28</v>
      </c>
      <c r="B43" s="28">
        <f t="shared" si="1"/>
        <v>27</v>
      </c>
      <c r="C43" s="28">
        <v>0.94259590913375435</v>
      </c>
      <c r="D43" s="26">
        <f t="shared" si="13"/>
        <v>7258846.7966807531</v>
      </c>
      <c r="E43" s="26">
        <f t="shared" si="13"/>
        <v>82257774.596418142</v>
      </c>
      <c r="F43" s="26">
        <f t="shared" si="13"/>
        <v>121962325.56484948</v>
      </c>
      <c r="G43" s="26">
        <f t="shared" si="13"/>
        <v>17521053.042051513</v>
      </c>
      <c r="H43" s="25">
        <f t="shared" si="0"/>
        <v>228999999.99999991</v>
      </c>
      <c r="I43" s="25">
        <f t="shared" si="4"/>
        <v>211478946.95794839</v>
      </c>
      <c r="J43" s="25"/>
      <c r="K43" s="29">
        <f t="shared" si="5"/>
        <v>6842159.2955799354</v>
      </c>
      <c r="L43" s="29">
        <f t="shared" si="6"/>
        <v>57376522.953482345</v>
      </c>
      <c r="M43" s="29">
        <f t="shared" si="7"/>
        <v>40236416.20105318</v>
      </c>
      <c r="N43" s="29">
        <f t="shared" si="8"/>
        <v>0</v>
      </c>
      <c r="O43" s="40">
        <f t="shared" si="9"/>
        <v>0</v>
      </c>
      <c r="P43" s="40">
        <f t="shared" si="10"/>
        <v>1014944169.5420053</v>
      </c>
      <c r="Q43" s="40">
        <f t="shared" si="11"/>
        <v>2034813047.8818321</v>
      </c>
      <c r="R43" s="40">
        <f t="shared" si="12"/>
        <v>0</v>
      </c>
    </row>
    <row r="44" spans="1:18" x14ac:dyDescent="0.25">
      <c r="A44" s="28">
        <f t="shared" si="1"/>
        <v>29</v>
      </c>
      <c r="B44" s="28">
        <f t="shared" si="1"/>
        <v>28</v>
      </c>
      <c r="C44" s="28">
        <v>0.94259590913375435</v>
      </c>
      <c r="D44" s="26">
        <f t="shared" si="13"/>
        <v>6387785.1810790626</v>
      </c>
      <c r="E44" s="26">
        <f t="shared" si="13"/>
        <v>78979653.248215526</v>
      </c>
      <c r="F44" s="26">
        <f t="shared" si="13"/>
        <v>124769922.94744045</v>
      </c>
      <c r="G44" s="26">
        <f t="shared" si="13"/>
        <v>18862638.623264857</v>
      </c>
      <c r="H44" s="25">
        <f t="shared" si="0"/>
        <v>228999999.99999988</v>
      </c>
      <c r="I44" s="25">
        <f t="shared" si="4"/>
        <v>210137361.37673503</v>
      </c>
      <c r="J44" s="25"/>
      <c r="K44" s="29">
        <f t="shared" si="5"/>
        <v>6021100.1801103428</v>
      </c>
      <c r="L44" s="29">
        <f t="shared" si="6"/>
        <v>55089964.561862089</v>
      </c>
      <c r="M44" s="29">
        <f t="shared" si="7"/>
        <v>41162666.63361688</v>
      </c>
      <c r="N44" s="29">
        <f t="shared" si="8"/>
        <v>0</v>
      </c>
      <c r="O44" s="40">
        <f t="shared" si="9"/>
        <v>0</v>
      </c>
      <c r="P44" s="40">
        <f t="shared" si="10"/>
        <v>974496805.56050646</v>
      </c>
      <c r="Q44" s="40">
        <f t="shared" si="11"/>
        <v>2081654855.4714825</v>
      </c>
      <c r="R44" s="40">
        <f t="shared" si="12"/>
        <v>0</v>
      </c>
    </row>
    <row r="45" spans="1:18" x14ac:dyDescent="0.25">
      <c r="A45" s="28">
        <f t="shared" si="1"/>
        <v>30</v>
      </c>
      <c r="B45" s="28">
        <f t="shared" si="1"/>
        <v>29</v>
      </c>
      <c r="C45" s="28">
        <v>0.94259590913375435</v>
      </c>
      <c r="D45" s="26">
        <f t="shared" si="13"/>
        <v>5621250.9593495755</v>
      </c>
      <c r="E45" s="26">
        <f t="shared" si="13"/>
        <v>75765265.881628841</v>
      </c>
      <c r="F45" s="26">
        <f t="shared" si="13"/>
        <v>127378375.38333477</v>
      </c>
      <c r="G45" s="26">
        <f t="shared" si="13"/>
        <v>20235107.7756867</v>
      </c>
      <c r="H45" s="25">
        <f t="shared" si="0"/>
        <v>228999999.99999991</v>
      </c>
      <c r="I45" s="25">
        <f t="shared" si="4"/>
        <v>208764892.2243132</v>
      </c>
      <c r="J45" s="25"/>
      <c r="K45" s="29">
        <f t="shared" si="5"/>
        <v>5298568.1584971016</v>
      </c>
      <c r="L45" s="29">
        <f t="shared" si="6"/>
        <v>52847861.959096372</v>
      </c>
      <c r="M45" s="29">
        <f t="shared" si="7"/>
        <v>42023217.441952273</v>
      </c>
      <c r="N45" s="29">
        <f t="shared" si="8"/>
        <v>0</v>
      </c>
      <c r="O45" s="40">
        <f t="shared" si="9"/>
        <v>0</v>
      </c>
      <c r="P45" s="40">
        <f t="shared" si="10"/>
        <v>934835828.43861008</v>
      </c>
      <c r="Q45" s="40">
        <f t="shared" si="11"/>
        <v>2125174139.2073007</v>
      </c>
      <c r="R45" s="40">
        <f t="shared" si="12"/>
        <v>0</v>
      </c>
    </row>
    <row r="46" spans="1:18" x14ac:dyDescent="0.25">
      <c r="A46" s="28">
        <f t="shared" si="1"/>
        <v>31</v>
      </c>
      <c r="B46" s="28">
        <f t="shared" si="1"/>
        <v>30</v>
      </c>
      <c r="C46" s="28">
        <v>0.94259590913375435</v>
      </c>
      <c r="D46" s="26">
        <f t="shared" si="13"/>
        <v>4946700.844227626</v>
      </c>
      <c r="E46" s="26">
        <f t="shared" si="13"/>
        <v>72623446.447872594</v>
      </c>
      <c r="F46" s="26">
        <f t="shared" si="13"/>
        <v>129793582.80299628</v>
      </c>
      <c r="G46" s="26">
        <f t="shared" si="13"/>
        <v>21636269.904903382</v>
      </c>
      <c r="H46" s="25">
        <f t="shared" si="0"/>
        <v>228999999.99999988</v>
      </c>
      <c r="I46" s="25">
        <f t="shared" si="4"/>
        <v>207363730.0950965</v>
      </c>
      <c r="J46" s="25"/>
      <c r="K46" s="29">
        <f t="shared" si="5"/>
        <v>4662739.9794774493</v>
      </c>
      <c r="L46" s="29">
        <f t="shared" si="6"/>
        <v>50656377.011429653</v>
      </c>
      <c r="M46" s="29">
        <f t="shared" si="7"/>
        <v>42820015.063671127</v>
      </c>
      <c r="N46" s="29">
        <f t="shared" si="8"/>
        <v>0</v>
      </c>
      <c r="O46" s="40">
        <f t="shared" si="9"/>
        <v>0</v>
      </c>
      <c r="P46" s="40">
        <f t="shared" si="10"/>
        <v>896070236.59407318</v>
      </c>
      <c r="Q46" s="40">
        <f t="shared" si="11"/>
        <v>2165469333.2199397</v>
      </c>
      <c r="R46" s="40">
        <f t="shared" si="12"/>
        <v>0</v>
      </c>
    </row>
    <row r="47" spans="1:18" x14ac:dyDescent="0.25">
      <c r="A47" s="28">
        <f t="shared" si="1"/>
        <v>32</v>
      </c>
      <c r="B47" s="28">
        <f t="shared" si="1"/>
        <v>31</v>
      </c>
      <c r="C47" s="28">
        <v>0.94259590913375435</v>
      </c>
      <c r="D47" s="26">
        <f t="shared" si="13"/>
        <v>4353096.7429203112</v>
      </c>
      <c r="E47" s="26">
        <f t="shared" si="13"/>
        <v>69561144.722565144</v>
      </c>
      <c r="F47" s="26">
        <f t="shared" si="13"/>
        <v>132021759.21877809</v>
      </c>
      <c r="G47" s="26">
        <f t="shared" si="13"/>
        <v>23063999.315736342</v>
      </c>
      <c r="H47" s="25">
        <f t="shared" si="0"/>
        <v>228999999.99999988</v>
      </c>
      <c r="I47" s="25">
        <f t="shared" si="4"/>
        <v>205936000.68426353</v>
      </c>
      <c r="J47" s="25"/>
      <c r="K47" s="29">
        <f t="shared" si="5"/>
        <v>4103211.1819401556</v>
      </c>
      <c r="L47" s="29">
        <f t="shared" si="6"/>
        <v>48520357.333111703</v>
      </c>
      <c r="M47" s="29">
        <f t="shared" si="7"/>
        <v>43555109.554691605</v>
      </c>
      <c r="N47" s="29">
        <f t="shared" si="8"/>
        <v>0</v>
      </c>
      <c r="O47" s="40">
        <f t="shared" si="9"/>
        <v>0</v>
      </c>
      <c r="P47" s="40">
        <f t="shared" si="10"/>
        <v>858285780.39247596</v>
      </c>
      <c r="Q47" s="40">
        <f t="shared" si="11"/>
        <v>2202644111.7658329</v>
      </c>
      <c r="R47" s="40">
        <f t="shared" si="12"/>
        <v>0</v>
      </c>
    </row>
    <row r="48" spans="1:18" x14ac:dyDescent="0.25">
      <c r="A48" s="28">
        <f t="shared" si="1"/>
        <v>33</v>
      </c>
      <c r="B48" s="28">
        <f t="shared" si="1"/>
        <v>32</v>
      </c>
      <c r="C48" s="28">
        <v>0.94259590913375435</v>
      </c>
      <c r="D48" s="26">
        <f t="shared" si="13"/>
        <v>3830725.133769874</v>
      </c>
      <c r="E48" s="26">
        <f t="shared" si="13"/>
        <v>66583693.611872718</v>
      </c>
      <c r="F48" s="26">
        <f t="shared" si="13"/>
        <v>134069342.5872144</v>
      </c>
      <c r="G48" s="26">
        <f t="shared" si="13"/>
        <v>24516238.667142902</v>
      </c>
      <c r="H48" s="25">
        <f t="shared" si="0"/>
        <v>228999999.99999988</v>
      </c>
      <c r="I48" s="25">
        <f t="shared" si="4"/>
        <v>204483761.33285698</v>
      </c>
      <c r="J48" s="25"/>
      <c r="K48" s="29">
        <f t="shared" si="5"/>
        <v>3610825.8401073371</v>
      </c>
      <c r="L48" s="29">
        <f t="shared" si="6"/>
        <v>46443522.738039225</v>
      </c>
      <c r="M48" s="29">
        <f t="shared" si="7"/>
        <v>44230624.852036044</v>
      </c>
      <c r="N48" s="29">
        <f t="shared" si="8"/>
        <v>0</v>
      </c>
      <c r="O48" s="40">
        <f t="shared" si="9"/>
        <v>0</v>
      </c>
      <c r="P48" s="40">
        <f t="shared" si="10"/>
        <v>821548260.32558572</v>
      </c>
      <c r="Q48" s="40">
        <f t="shared" si="11"/>
        <v>2236805885.3743944</v>
      </c>
      <c r="R48" s="40">
        <f t="shared" si="12"/>
        <v>0</v>
      </c>
    </row>
    <row r="49" spans="1:18" x14ac:dyDescent="0.25">
      <c r="A49" s="28">
        <f t="shared" ref="A49:B75" si="14">A48+1</f>
        <v>34</v>
      </c>
      <c r="B49" s="28">
        <f t="shared" si="14"/>
        <v>33</v>
      </c>
      <c r="C49" s="28">
        <v>0.94259590913375435</v>
      </c>
      <c r="D49" s="26">
        <f t="shared" si="13"/>
        <v>3371038.1177174891</v>
      </c>
      <c r="E49" s="26">
        <f t="shared" si="13"/>
        <v>63695042.321662612</v>
      </c>
      <c r="F49" s="26">
        <f t="shared" si="13"/>
        <v>135942918.12501752</v>
      </c>
      <c r="G49" s="26">
        <f t="shared" si="13"/>
        <v>25991001.435602259</v>
      </c>
      <c r="H49" s="25">
        <f t="shared" si="0"/>
        <v>228999999.99999988</v>
      </c>
      <c r="I49" s="25">
        <f t="shared" si="4"/>
        <v>203008998.56439763</v>
      </c>
      <c r="J49" s="25"/>
      <c r="K49" s="29">
        <f t="shared" si="5"/>
        <v>3177526.7392944568</v>
      </c>
      <c r="L49" s="29">
        <f t="shared" si="6"/>
        <v>44428627.880130395</v>
      </c>
      <c r="M49" s="29">
        <f t="shared" si="7"/>
        <v>44848733.475121245</v>
      </c>
      <c r="N49" s="29">
        <f t="shared" si="8"/>
        <v>0</v>
      </c>
      <c r="O49" s="40">
        <f t="shared" si="9"/>
        <v>0</v>
      </c>
      <c r="P49" s="40">
        <f t="shared" si="10"/>
        <v>785906403.98771191</v>
      </c>
      <c r="Q49" s="40">
        <f t="shared" si="11"/>
        <v>2268064521.4561315</v>
      </c>
      <c r="R49" s="40">
        <f t="shared" si="12"/>
        <v>0</v>
      </c>
    </row>
    <row r="50" spans="1:18" x14ac:dyDescent="0.25">
      <c r="A50" s="28">
        <f t="shared" si="14"/>
        <v>35</v>
      </c>
      <c r="B50" s="28">
        <f t="shared" si="14"/>
        <v>34</v>
      </c>
      <c r="C50" s="28">
        <v>0.94259590913375435</v>
      </c>
      <c r="D50" s="26">
        <f t="shared" ref="D50:G65" si="15">$D49*C$7+$E49*C$8+$F49*C$9+$G49*C$10</f>
        <v>2966513.5435913904</v>
      </c>
      <c r="E50" s="26">
        <f t="shared" si="15"/>
        <v>60897959.589116991</v>
      </c>
      <c r="F50" s="26">
        <f t="shared" si="15"/>
        <v>137649153.33231404</v>
      </c>
      <c r="G50" s="26">
        <f t="shared" si="15"/>
        <v>27486373.534977451</v>
      </c>
      <c r="H50" s="25">
        <f t="shared" si="0"/>
        <v>228999999.99999988</v>
      </c>
      <c r="I50" s="25">
        <f t="shared" si="4"/>
        <v>201513626.46502241</v>
      </c>
      <c r="J50" s="25"/>
      <c r="K50" s="29">
        <f t="shared" si="5"/>
        <v>2796223.5305791218</v>
      </c>
      <c r="L50" s="29">
        <f t="shared" si="6"/>
        <v>42477604.011637829</v>
      </c>
      <c r="M50" s="29">
        <f t="shared" si="7"/>
        <v>45411635.089367434</v>
      </c>
      <c r="N50" s="29">
        <f t="shared" si="8"/>
        <v>0</v>
      </c>
      <c r="O50" s="40">
        <f t="shared" si="9"/>
        <v>0</v>
      </c>
      <c r="P50" s="40">
        <f t="shared" si="10"/>
        <v>751394373.66532314</v>
      </c>
      <c r="Q50" s="40">
        <f t="shared" si="11"/>
        <v>2296531260.2337246</v>
      </c>
      <c r="R50" s="40">
        <f t="shared" si="12"/>
        <v>0</v>
      </c>
    </row>
    <row r="51" spans="1:18" x14ac:dyDescent="0.25">
      <c r="A51" s="28">
        <f t="shared" si="14"/>
        <v>36</v>
      </c>
      <c r="B51" s="28">
        <f t="shared" si="14"/>
        <v>35</v>
      </c>
      <c r="C51" s="28">
        <v>0.94259590913375435</v>
      </c>
      <c r="D51" s="26">
        <f t="shared" si="15"/>
        <v>2610531.9183604238</v>
      </c>
      <c r="E51" s="26">
        <f t="shared" si="15"/>
        <v>58194210.667174153</v>
      </c>
      <c r="F51" s="26">
        <f t="shared" si="15"/>
        <v>139194743.19283238</v>
      </c>
      <c r="G51" s="26">
        <f t="shared" si="15"/>
        <v>29000514.221632905</v>
      </c>
      <c r="H51" s="25">
        <f t="shared" si="0"/>
        <v>228999999.99999985</v>
      </c>
      <c r="I51" s="25">
        <f t="shared" si="4"/>
        <v>199999485.77836695</v>
      </c>
      <c r="J51" s="25"/>
      <c r="K51" s="29">
        <f t="shared" si="5"/>
        <v>2460676.7069096277</v>
      </c>
      <c r="L51" s="29">
        <f t="shared" si="6"/>
        <v>40591682.433508217</v>
      </c>
      <c r="M51" s="29">
        <f t="shared" si="7"/>
        <v>45921538.427270554</v>
      </c>
      <c r="N51" s="29">
        <f t="shared" si="8"/>
        <v>0</v>
      </c>
      <c r="O51" s="40">
        <f t="shared" si="9"/>
        <v>0</v>
      </c>
      <c r="P51" s="40">
        <f t="shared" si="10"/>
        <v>718033950.07381427</v>
      </c>
      <c r="Q51" s="40">
        <f t="shared" si="11"/>
        <v>2322317800.4648252</v>
      </c>
      <c r="R51" s="40">
        <f t="shared" si="12"/>
        <v>0</v>
      </c>
    </row>
    <row r="52" spans="1:18" x14ac:dyDescent="0.25">
      <c r="A52" s="28">
        <f t="shared" si="14"/>
        <v>37</v>
      </c>
      <c r="B52" s="28">
        <f t="shared" si="14"/>
        <v>36</v>
      </c>
      <c r="C52" s="28" cm="1">
        <f t="array" ref="C52:C63">Alternativa1!C52:C63</f>
        <v>0.9151416593531595</v>
      </c>
      <c r="D52" s="26">
        <f t="shared" si="15"/>
        <v>2297268.0881571728</v>
      </c>
      <c r="E52" s="26">
        <f t="shared" si="15"/>
        <v>55584711.304426894</v>
      </c>
      <c r="F52" s="26">
        <f t="shared" si="15"/>
        <v>140586364.21066174</v>
      </c>
      <c r="G52" s="26">
        <f t="shared" si="15"/>
        <v>30531656.39675406</v>
      </c>
      <c r="H52" s="25">
        <f t="shared" si="0"/>
        <v>228999999.99999985</v>
      </c>
      <c r="I52" s="25">
        <f t="shared" si="4"/>
        <v>198468343.60324579</v>
      </c>
      <c r="J52" s="25"/>
      <c r="K52" s="29">
        <f t="shared" si="5"/>
        <v>2102325.7301752153</v>
      </c>
      <c r="L52" s="29">
        <f t="shared" si="6"/>
        <v>37642234.853971668</v>
      </c>
      <c r="M52" s="29">
        <f t="shared" si="7"/>
        <v>45029753.519160412</v>
      </c>
      <c r="N52" s="29">
        <f t="shared" si="8"/>
        <v>0</v>
      </c>
      <c r="O52" s="40">
        <f t="shared" si="9"/>
        <v>0</v>
      </c>
      <c r="P52" s="40">
        <f t="shared" si="10"/>
        <v>665860613.83579612</v>
      </c>
      <c r="Q52" s="40">
        <f t="shared" si="11"/>
        <v>2277218963.6832552</v>
      </c>
      <c r="R52" s="40">
        <f t="shared" si="12"/>
        <v>0</v>
      </c>
    </row>
    <row r="53" spans="1:18" x14ac:dyDescent="0.25">
      <c r="A53" s="28">
        <f t="shared" si="14"/>
        <v>38</v>
      </c>
      <c r="B53" s="28">
        <f t="shared" si="14"/>
        <v>37</v>
      </c>
      <c r="C53" s="28">
        <v>0.9151416593531595</v>
      </c>
      <c r="D53" s="26">
        <f t="shared" si="15"/>
        <v>2021595.9175783121</v>
      </c>
      <c r="E53" s="26">
        <f t="shared" si="15"/>
        <v>53069661.569343619</v>
      </c>
      <c r="F53" s="26">
        <f t="shared" si="15"/>
        <v>141830636.11000657</v>
      </c>
      <c r="G53" s="26">
        <f t="shared" si="15"/>
        <v>32078106.40307134</v>
      </c>
      <c r="H53" s="25">
        <f t="shared" si="0"/>
        <v>228999999.99999985</v>
      </c>
      <c r="I53" s="25">
        <f t="shared" si="4"/>
        <v>196921893.59692851</v>
      </c>
      <c r="J53" s="25"/>
      <c r="K53" s="29">
        <f t="shared" si="5"/>
        <v>1850046.6425541895</v>
      </c>
      <c r="L53" s="29">
        <f t="shared" si="6"/>
        <v>35939031.030910991</v>
      </c>
      <c r="M53" s="29">
        <f t="shared" si="7"/>
        <v>45428293.286888942</v>
      </c>
      <c r="N53" s="29">
        <f t="shared" si="8"/>
        <v>0</v>
      </c>
      <c r="O53" s="40">
        <f t="shared" si="9"/>
        <v>0</v>
      </c>
      <c r="P53" s="40">
        <f t="shared" si="10"/>
        <v>635732319.18192554</v>
      </c>
      <c r="Q53" s="40">
        <f t="shared" si="11"/>
        <v>2297373689.079812</v>
      </c>
      <c r="R53" s="40">
        <f t="shared" si="12"/>
        <v>0</v>
      </c>
    </row>
    <row r="54" spans="1:18" x14ac:dyDescent="0.25">
      <c r="A54" s="28">
        <f t="shared" si="14"/>
        <v>39</v>
      </c>
      <c r="B54" s="28">
        <f t="shared" si="14"/>
        <v>38</v>
      </c>
      <c r="C54" s="28">
        <v>0.9151416593531595</v>
      </c>
      <c r="D54" s="26">
        <f t="shared" si="15"/>
        <v>1779004.4074689148</v>
      </c>
      <c r="E54" s="26">
        <f t="shared" si="15"/>
        <v>50648662.021397941</v>
      </c>
      <c r="F54" s="26">
        <f t="shared" si="15"/>
        <v>142934090.17085156</v>
      </c>
      <c r="G54" s="26">
        <f t="shared" si="15"/>
        <v>33638243.400281414</v>
      </c>
      <c r="H54" s="25">
        <f t="shared" si="0"/>
        <v>228999999.99999982</v>
      </c>
      <c r="I54" s="25">
        <f t="shared" si="4"/>
        <v>195361756.59971842</v>
      </c>
      <c r="J54" s="25"/>
      <c r="K54" s="29">
        <f t="shared" si="5"/>
        <v>1628041.0454476869</v>
      </c>
      <c r="L54" s="29">
        <f t="shared" si="6"/>
        <v>34299518.448646799</v>
      </c>
      <c r="M54" s="29">
        <f t="shared" si="7"/>
        <v>45781729.159980521</v>
      </c>
      <c r="N54" s="29">
        <f t="shared" si="8"/>
        <v>0</v>
      </c>
      <c r="O54" s="40">
        <f t="shared" si="9"/>
        <v>0</v>
      </c>
      <c r="P54" s="40">
        <f t="shared" si="10"/>
        <v>606730670.93619812</v>
      </c>
      <c r="Q54" s="40">
        <f t="shared" si="11"/>
        <v>2315247446.0904436</v>
      </c>
      <c r="R54" s="40">
        <f t="shared" si="12"/>
        <v>0</v>
      </c>
    </row>
    <row r="55" spans="1:18" x14ac:dyDescent="0.25">
      <c r="A55" s="28">
        <f t="shared" si="14"/>
        <v>40</v>
      </c>
      <c r="B55" s="28">
        <f t="shared" si="14"/>
        <v>39</v>
      </c>
      <c r="C55" s="28">
        <v>0.9151416593531595</v>
      </c>
      <c r="D55" s="26">
        <f t="shared" si="15"/>
        <v>1565523.8785726449</v>
      </c>
      <c r="E55" s="26">
        <f t="shared" si="15"/>
        <v>48320814.427186966</v>
      </c>
      <c r="F55" s="26">
        <f t="shared" si="15"/>
        <v>143903143.30207944</v>
      </c>
      <c r="G55" s="26">
        <f t="shared" si="15"/>
        <v>35210518.392160781</v>
      </c>
      <c r="H55" s="25">
        <f t="shared" si="0"/>
        <v>228999999.99999982</v>
      </c>
      <c r="I55" s="25">
        <f t="shared" si="4"/>
        <v>193789481.60783905</v>
      </c>
      <c r="J55" s="25"/>
      <c r="K55" s="29">
        <f t="shared" si="5"/>
        <v>1432676.1199939644</v>
      </c>
      <c r="L55" s="29">
        <f t="shared" si="6"/>
        <v>32723088.819182057</v>
      </c>
      <c r="M55" s="29">
        <f t="shared" si="7"/>
        <v>46092116.471660167</v>
      </c>
      <c r="N55" s="29">
        <f t="shared" si="8"/>
        <v>0</v>
      </c>
      <c r="O55" s="40">
        <f t="shared" si="9"/>
        <v>0</v>
      </c>
      <c r="P55" s="40">
        <f t="shared" si="10"/>
        <v>578844908.97715282</v>
      </c>
      <c r="Q55" s="40">
        <f t="shared" si="11"/>
        <v>2330944175.8525281</v>
      </c>
      <c r="R55" s="40">
        <f t="shared" si="12"/>
        <v>0</v>
      </c>
    </row>
    <row r="56" spans="1:18" x14ac:dyDescent="0.25">
      <c r="A56" s="28">
        <f t="shared" si="14"/>
        <v>41</v>
      </c>
      <c r="B56" s="28">
        <f t="shared" si="14"/>
        <v>40</v>
      </c>
      <c r="C56" s="28">
        <v>0.9151416593531595</v>
      </c>
      <c r="D56" s="26">
        <f t="shared" si="15"/>
        <v>1377661.0131439276</v>
      </c>
      <c r="E56" s="26">
        <f t="shared" si="15"/>
        <v>46084808.951863468</v>
      </c>
      <c r="F56" s="26">
        <f t="shared" si="15"/>
        <v>144744077.06650877</v>
      </c>
      <c r="G56" s="26">
        <f t="shared" si="15"/>
        <v>36793452.968483657</v>
      </c>
      <c r="H56" s="25">
        <f t="shared" si="0"/>
        <v>228999999.99999982</v>
      </c>
      <c r="I56" s="25">
        <f t="shared" si="4"/>
        <v>192206547.03151616</v>
      </c>
      <c r="J56" s="25"/>
      <c r="K56" s="29">
        <f t="shared" si="5"/>
        <v>1260754.9855946887</v>
      </c>
      <c r="L56" s="29">
        <f t="shared" si="6"/>
        <v>31208855.116034437</v>
      </c>
      <c r="M56" s="29">
        <f t="shared" si="7"/>
        <v>46361467.203865245</v>
      </c>
      <c r="N56" s="29">
        <f t="shared" si="8"/>
        <v>0</v>
      </c>
      <c r="O56" s="40">
        <f t="shared" si="9"/>
        <v>0</v>
      </c>
      <c r="P56" s="40">
        <f t="shared" si="10"/>
        <v>552059342.52552807</v>
      </c>
      <c r="Q56" s="40">
        <f t="shared" si="11"/>
        <v>2344565627.1668997</v>
      </c>
      <c r="R56" s="40">
        <f t="shared" si="12"/>
        <v>0</v>
      </c>
    </row>
    <row r="57" spans="1:18" x14ac:dyDescent="0.25">
      <c r="A57" s="28">
        <f t="shared" si="14"/>
        <v>42</v>
      </c>
      <c r="B57" s="28">
        <f t="shared" si="14"/>
        <v>41</v>
      </c>
      <c r="C57" s="28">
        <v>0.9151416593531595</v>
      </c>
      <c r="D57" s="26">
        <f t="shared" si="15"/>
        <v>1212341.6915666563</v>
      </c>
      <c r="E57" s="26">
        <f t="shared" si="15"/>
        <v>43938999.520781845</v>
      </c>
      <c r="F57" s="26">
        <f t="shared" si="15"/>
        <v>145463020.97143608</v>
      </c>
      <c r="G57" s="26">
        <f t="shared" si="15"/>
        <v>38385637.816215254</v>
      </c>
      <c r="H57" s="25">
        <f t="shared" si="0"/>
        <v>228999999.99999982</v>
      </c>
      <c r="I57" s="25">
        <f t="shared" si="4"/>
        <v>190614362.18378457</v>
      </c>
      <c r="J57" s="25"/>
      <c r="K57" s="29">
        <f t="shared" si="5"/>
        <v>1109464.3873233262</v>
      </c>
      <c r="L57" s="29">
        <f t="shared" si="6"/>
        <v>29755702.609506827</v>
      </c>
      <c r="M57" s="29">
        <f t="shared" si="7"/>
        <v>46591744.635213204</v>
      </c>
      <c r="N57" s="29">
        <f t="shared" si="8"/>
        <v>0</v>
      </c>
      <c r="O57" s="40">
        <f t="shared" si="9"/>
        <v>0</v>
      </c>
      <c r="P57" s="40">
        <f t="shared" si="10"/>
        <v>526354252.91681671</v>
      </c>
      <c r="Q57" s="40">
        <f t="shared" si="11"/>
        <v>2356211085.837925</v>
      </c>
      <c r="R57" s="40">
        <f t="shared" si="12"/>
        <v>0</v>
      </c>
    </row>
    <row r="58" spans="1:18" x14ac:dyDescent="0.25">
      <c r="A58" s="28">
        <f t="shared" si="14"/>
        <v>43</v>
      </c>
      <c r="B58" s="28">
        <f t="shared" si="14"/>
        <v>42</v>
      </c>
      <c r="C58" s="28">
        <v>0.9151416593531595</v>
      </c>
      <c r="D58" s="26">
        <f t="shared" si="15"/>
        <v>1066860.6885786576</v>
      </c>
      <c r="E58" s="26">
        <f t="shared" si="15"/>
        <v>41881468.839272916</v>
      </c>
      <c r="F58" s="26">
        <f t="shared" si="15"/>
        <v>146065939.42524722</v>
      </c>
      <c r="G58" s="26">
        <f t="shared" si="15"/>
        <v>39985731.046901055</v>
      </c>
      <c r="H58" s="25">
        <f t="shared" si="0"/>
        <v>228999999.99999985</v>
      </c>
      <c r="I58" s="25">
        <f t="shared" si="4"/>
        <v>189014268.9530988</v>
      </c>
      <c r="J58" s="25"/>
      <c r="K58" s="29">
        <f t="shared" si="5"/>
        <v>976328.66084452707</v>
      </c>
      <c r="L58" s="29">
        <f t="shared" si="6"/>
        <v>28362332.898392696</v>
      </c>
      <c r="M58" s="29">
        <f t="shared" si="7"/>
        <v>46784859.163209587</v>
      </c>
      <c r="N58" s="29">
        <f t="shared" si="8"/>
        <v>0</v>
      </c>
      <c r="O58" s="40">
        <f t="shared" si="9"/>
        <v>0</v>
      </c>
      <c r="P58" s="40">
        <f t="shared" si="10"/>
        <v>501706672.48643297</v>
      </c>
      <c r="Q58" s="40">
        <f t="shared" si="11"/>
        <v>2365977163.3965993</v>
      </c>
      <c r="R58" s="40">
        <f t="shared" si="12"/>
        <v>0</v>
      </c>
    </row>
    <row r="59" spans="1:18" x14ac:dyDescent="0.25">
      <c r="A59" s="28">
        <f t="shared" si="14"/>
        <v>44</v>
      </c>
      <c r="B59" s="28">
        <f t="shared" si="14"/>
        <v>43</v>
      </c>
      <c r="C59" s="28">
        <v>0.9151416593531595</v>
      </c>
      <c r="D59" s="26">
        <f t="shared" si="15"/>
        <v>938837.40594921866</v>
      </c>
      <c r="E59" s="26">
        <f t="shared" si="15"/>
        <v>39910084.376495808</v>
      </c>
      <c r="F59" s="26">
        <f t="shared" si="15"/>
        <v>146558621.83697605</v>
      </c>
      <c r="G59" s="26">
        <f t="shared" si="15"/>
        <v>41592456.380578771</v>
      </c>
      <c r="H59" s="25">
        <f t="shared" si="0"/>
        <v>228999999.99999982</v>
      </c>
      <c r="I59" s="25">
        <f t="shared" si="4"/>
        <v>187407543.61942106</v>
      </c>
      <c r="J59" s="25"/>
      <c r="K59" s="29">
        <f t="shared" si="5"/>
        <v>859169.22154318378</v>
      </c>
      <c r="L59" s="29">
        <f t="shared" si="6"/>
        <v>27027301.822510924</v>
      </c>
      <c r="M59" s="29">
        <f t="shared" si="7"/>
        <v>46942665.133140862</v>
      </c>
      <c r="N59" s="29">
        <f t="shared" si="8"/>
        <v>0</v>
      </c>
      <c r="O59" s="40">
        <f t="shared" si="9"/>
        <v>0</v>
      </c>
      <c r="P59" s="40">
        <f t="shared" si="10"/>
        <v>478091055.21171355</v>
      </c>
      <c r="Q59" s="40">
        <f t="shared" si="11"/>
        <v>2373957636.7331233</v>
      </c>
      <c r="R59" s="40">
        <f t="shared" si="12"/>
        <v>0</v>
      </c>
    </row>
    <row r="60" spans="1:18" x14ac:dyDescent="0.25">
      <c r="A60" s="28">
        <f t="shared" si="14"/>
        <v>45</v>
      </c>
      <c r="B60" s="28">
        <f t="shared" si="14"/>
        <v>44</v>
      </c>
      <c r="C60" s="28">
        <v>0.9151416593531595</v>
      </c>
      <c r="D60" s="26">
        <f t="shared" si="15"/>
        <v>826176.9172353124</v>
      </c>
      <c r="E60" s="26">
        <f t="shared" si="15"/>
        <v>38022546.459355183</v>
      </c>
      <c r="F60" s="26">
        <f t="shared" si="15"/>
        <v>146946675.40262383</v>
      </c>
      <c r="G60" s="26">
        <f t="shared" si="15"/>
        <v>43204601.220785506</v>
      </c>
      <c r="H60" s="25">
        <f t="shared" si="0"/>
        <v>228999999.99999982</v>
      </c>
      <c r="I60" s="25">
        <f t="shared" si="4"/>
        <v>185795398.77921432</v>
      </c>
      <c r="J60" s="25"/>
      <c r="K60" s="29">
        <f t="shared" si="5"/>
        <v>756068.9149580017</v>
      </c>
      <c r="L60" s="29">
        <f t="shared" si="6"/>
        <v>25749052.032138705</v>
      </c>
      <c r="M60" s="29">
        <f t="shared" si="7"/>
        <v>47066958.527535543</v>
      </c>
      <c r="N60" s="29">
        <f t="shared" si="8"/>
        <v>0</v>
      </c>
      <c r="O60" s="40">
        <f t="shared" si="9"/>
        <v>0</v>
      </c>
      <c r="P60" s="40">
        <f t="shared" si="10"/>
        <v>455479852.8387779</v>
      </c>
      <c r="Q60" s="40">
        <f t="shared" si="11"/>
        <v>2380243331.2496548</v>
      </c>
      <c r="R60" s="40">
        <f t="shared" si="12"/>
        <v>0</v>
      </c>
    </row>
    <row r="61" spans="1:18" x14ac:dyDescent="0.25">
      <c r="A61" s="28">
        <f t="shared" si="14"/>
        <v>46</v>
      </c>
      <c r="B61" s="28">
        <f t="shared" si="14"/>
        <v>45</v>
      </c>
      <c r="C61" s="28">
        <v>0.9151416593531595</v>
      </c>
      <c r="D61" s="26">
        <f t="shared" si="15"/>
        <v>727035.68716707488</v>
      </c>
      <c r="E61" s="26">
        <f t="shared" si="15"/>
        <v>36216429.481869482</v>
      </c>
      <c r="F61" s="26">
        <f t="shared" si="15"/>
        <v>147235520.18074888</v>
      </c>
      <c r="G61" s="26">
        <f t="shared" si="15"/>
        <v>44821014.650214367</v>
      </c>
      <c r="H61" s="25">
        <f t="shared" si="0"/>
        <v>228999999.99999982</v>
      </c>
      <c r="I61" s="25">
        <f t="shared" si="4"/>
        <v>184178985.34978545</v>
      </c>
      <c r="J61" s="25"/>
      <c r="K61" s="29">
        <f t="shared" si="5"/>
        <v>665340.64516304142</v>
      </c>
      <c r="L61" s="29">
        <f t="shared" si="6"/>
        <v>24525940.895194694</v>
      </c>
      <c r="M61" s="29">
        <f t="shared" si="7"/>
        <v>47159475.388877645</v>
      </c>
      <c r="N61" s="29">
        <f t="shared" si="8"/>
        <v>0</v>
      </c>
      <c r="O61" s="40">
        <f t="shared" si="9"/>
        <v>0</v>
      </c>
      <c r="P61" s="40">
        <f t="shared" si="10"/>
        <v>433844008.53797102</v>
      </c>
      <c r="Q61" s="40">
        <f t="shared" si="11"/>
        <v>2384922041.0946698</v>
      </c>
      <c r="R61" s="40">
        <f t="shared" si="12"/>
        <v>0</v>
      </c>
    </row>
    <row r="62" spans="1:18" x14ac:dyDescent="0.25">
      <c r="A62" s="28">
        <f t="shared" si="14"/>
        <v>47</v>
      </c>
      <c r="B62" s="28">
        <f t="shared" si="14"/>
        <v>46</v>
      </c>
      <c r="C62" s="28">
        <v>0.9151416593531595</v>
      </c>
      <c r="D62" s="26">
        <f t="shared" si="15"/>
        <v>639791.40470702585</v>
      </c>
      <c r="E62" s="26">
        <f t="shared" si="15"/>
        <v>34489217.111800224</v>
      </c>
      <c r="F62" s="26">
        <f t="shared" si="15"/>
        <v>147430386.11128995</v>
      </c>
      <c r="G62" s="26">
        <f t="shared" si="15"/>
        <v>46440605.372202605</v>
      </c>
      <c r="H62" s="25">
        <f t="shared" si="0"/>
        <v>228999999.99999979</v>
      </c>
      <c r="I62" s="25">
        <f t="shared" si="4"/>
        <v>182559394.62779719</v>
      </c>
      <c r="J62" s="25"/>
      <c r="K62" s="29">
        <f t="shared" si="5"/>
        <v>585499.76774347643</v>
      </c>
      <c r="L62" s="29">
        <f t="shared" si="6"/>
        <v>23356264.339338336</v>
      </c>
      <c r="M62" s="29">
        <f t="shared" si="7"/>
        <v>47221890.864737004</v>
      </c>
      <c r="N62" s="29">
        <f t="shared" si="8"/>
        <v>0</v>
      </c>
      <c r="O62" s="40">
        <f t="shared" si="9"/>
        <v>0</v>
      </c>
      <c r="P62" s="40">
        <f t="shared" si="10"/>
        <v>413153378.65126872</v>
      </c>
      <c r="Q62" s="40">
        <f t="shared" si="11"/>
        <v>2388078480.8738427</v>
      </c>
      <c r="R62" s="40">
        <f t="shared" si="12"/>
        <v>0</v>
      </c>
    </row>
    <row r="63" spans="1:18" x14ac:dyDescent="0.25">
      <c r="A63" s="28">
        <f t="shared" si="14"/>
        <v>48</v>
      </c>
      <c r="B63" s="28">
        <f t="shared" si="14"/>
        <v>47</v>
      </c>
      <c r="C63" s="28">
        <v>0.9151416593531595</v>
      </c>
      <c r="D63" s="26">
        <f t="shared" si="15"/>
        <v>563016.43614218279</v>
      </c>
      <c r="E63" s="26">
        <f t="shared" si="15"/>
        <v>32838332.267751519</v>
      </c>
      <c r="F63" s="26">
        <f t="shared" si="15"/>
        <v>147536311.67667931</v>
      </c>
      <c r="G63" s="26">
        <f t="shared" si="15"/>
        <v>48062339.619426794</v>
      </c>
      <c r="H63" s="25">
        <f t="shared" si="0"/>
        <v>228999999.99999979</v>
      </c>
      <c r="I63" s="25">
        <f t="shared" si="4"/>
        <v>180937660.380573</v>
      </c>
      <c r="J63" s="25"/>
      <c r="K63" s="29">
        <f t="shared" si="5"/>
        <v>515239.79561425932</v>
      </c>
      <c r="L63" s="29">
        <f t="shared" si="6"/>
        <v>22238277.15260639</v>
      </c>
      <c r="M63" s="29">
        <f t="shared" si="7"/>
        <v>47255818.77892442</v>
      </c>
      <c r="N63" s="29">
        <f t="shared" si="8"/>
        <v>0</v>
      </c>
      <c r="O63" s="40">
        <f t="shared" si="9"/>
        <v>0</v>
      </c>
      <c r="P63" s="40">
        <f t="shared" si="10"/>
        <v>393377091.79407787</v>
      </c>
      <c r="Q63" s="40">
        <f t="shared" si="11"/>
        <v>2389794263.9627495</v>
      </c>
      <c r="R63" s="40">
        <f t="shared" si="12"/>
        <v>0</v>
      </c>
    </row>
    <row r="64" spans="1:18" x14ac:dyDescent="0.25">
      <c r="A64" s="28">
        <f t="shared" si="14"/>
        <v>49</v>
      </c>
      <c r="B64" s="28">
        <f t="shared" si="14"/>
        <v>48</v>
      </c>
      <c r="C64" s="28" cm="1">
        <f t="array" ref="C64:C75">Alternativa1!C64:C75</f>
        <v>0.88848704791568878</v>
      </c>
      <c r="D64" s="26">
        <f t="shared" si="15"/>
        <v>495454.46380512085</v>
      </c>
      <c r="E64" s="26">
        <f t="shared" si="15"/>
        <v>31261162.544520292</v>
      </c>
      <c r="F64" s="26">
        <f t="shared" si="15"/>
        <v>147558143.94380414</v>
      </c>
      <c r="G64" s="26">
        <f t="shared" si="15"/>
        <v>49685239.047870263</v>
      </c>
      <c r="H64" s="25">
        <f t="shared" si="0"/>
        <v>228999999.99999982</v>
      </c>
      <c r="I64" s="25">
        <f t="shared" si="4"/>
        <v>179314760.95212954</v>
      </c>
      <c r="J64" s="25"/>
      <c r="K64" s="29">
        <f t="shared" si="5"/>
        <v>440204.87392286229</v>
      </c>
      <c r="L64" s="29">
        <f t="shared" si="6"/>
        <v>20553602.137459069</v>
      </c>
      <c r="M64" s="29">
        <f t="shared" si="7"/>
        <v>45886224.897992082</v>
      </c>
      <c r="N64" s="29">
        <f t="shared" si="8"/>
        <v>0</v>
      </c>
      <c r="O64" s="40">
        <f t="shared" si="9"/>
        <v>0</v>
      </c>
      <c r="P64" s="40">
        <f t="shared" si="10"/>
        <v>363576556.72883677</v>
      </c>
      <c r="Q64" s="40">
        <f t="shared" si="11"/>
        <v>2320531944.8413138</v>
      </c>
      <c r="R64" s="40">
        <f t="shared" si="12"/>
        <v>0</v>
      </c>
    </row>
    <row r="65" spans="1:18" x14ac:dyDescent="0.25">
      <c r="A65" s="28">
        <f t="shared" si="14"/>
        <v>50</v>
      </c>
      <c r="B65" s="28">
        <f t="shared" si="14"/>
        <v>49</v>
      </c>
      <c r="C65" s="28">
        <v>0.88848704791568878</v>
      </c>
      <c r="D65" s="26">
        <f t="shared" si="15"/>
        <v>435999.92814850633</v>
      </c>
      <c r="E65" s="26">
        <f t="shared" si="15"/>
        <v>29755081.680631865</v>
      </c>
      <c r="F65" s="26">
        <f t="shared" si="15"/>
        <v>147500539.75996733</v>
      </c>
      <c r="G65" s="26">
        <f t="shared" si="15"/>
        <v>51308378.63125211</v>
      </c>
      <c r="H65" s="25">
        <f t="shared" si="0"/>
        <v>228999999.99999982</v>
      </c>
      <c r="I65" s="25">
        <f t="shared" si="4"/>
        <v>177691621.36874771</v>
      </c>
      <c r="J65" s="25"/>
      <c r="K65" s="29">
        <f t="shared" si="5"/>
        <v>387380.28905211878</v>
      </c>
      <c r="L65" s="29">
        <f t="shared" si="6"/>
        <v>19563383.46535695</v>
      </c>
      <c r="M65" s="29">
        <f t="shared" si="7"/>
        <v>45868311.698056415</v>
      </c>
      <c r="N65" s="29">
        <f t="shared" si="8"/>
        <v>0</v>
      </c>
      <c r="O65" s="40">
        <f t="shared" si="9"/>
        <v>0</v>
      </c>
      <c r="P65" s="40">
        <f t="shared" si="10"/>
        <v>346060391.29935467</v>
      </c>
      <c r="Q65" s="40">
        <f t="shared" si="11"/>
        <v>2319626048.7302818</v>
      </c>
      <c r="R65" s="40">
        <f t="shared" si="12"/>
        <v>0</v>
      </c>
    </row>
    <row r="66" spans="1:18" x14ac:dyDescent="0.25">
      <c r="A66" s="28">
        <f t="shared" si="14"/>
        <v>51</v>
      </c>
      <c r="B66" s="28">
        <f t="shared" si="14"/>
        <v>50</v>
      </c>
      <c r="C66" s="28">
        <v>0.88848704791568878</v>
      </c>
      <c r="D66" s="26">
        <f t="shared" ref="D66:G75" si="16">$D65*C$7+$E65*C$8+$F65*C$9+$G65*C$10</f>
        <v>383679.93677068554</v>
      </c>
      <c r="E66" s="26">
        <f t="shared" si="16"/>
        <v>28317467.588337351</v>
      </c>
      <c r="F66" s="26">
        <f t="shared" si="16"/>
        <v>147367967.90628004</v>
      </c>
      <c r="G66" s="26">
        <f t="shared" si="16"/>
        <v>52930884.568611749</v>
      </c>
      <c r="H66" s="25">
        <f t="shared" si="0"/>
        <v>228999999.99999982</v>
      </c>
      <c r="I66" s="25">
        <f t="shared" si="4"/>
        <v>176069115.43138808</v>
      </c>
      <c r="J66" s="25"/>
      <c r="K66" s="29">
        <f t="shared" si="5"/>
        <v>340894.65436586452</v>
      </c>
      <c r="L66" s="29">
        <f t="shared" si="6"/>
        <v>18618180.354687437</v>
      </c>
      <c r="M66" s="29">
        <f t="shared" si="7"/>
        <v>45827085.766834654</v>
      </c>
      <c r="N66" s="29">
        <f t="shared" si="8"/>
        <v>0</v>
      </c>
      <c r="O66" s="40">
        <f t="shared" si="9"/>
        <v>0</v>
      </c>
      <c r="P66" s="40">
        <f t="shared" si="10"/>
        <v>329340514.65251154</v>
      </c>
      <c r="Q66" s="40">
        <f t="shared" si="11"/>
        <v>2317541194.4942098</v>
      </c>
      <c r="R66" s="40">
        <f t="shared" si="12"/>
        <v>0</v>
      </c>
    </row>
    <row r="67" spans="1:18" x14ac:dyDescent="0.25">
      <c r="A67" s="28">
        <f t="shared" si="14"/>
        <v>52</v>
      </c>
      <c r="B67" s="28">
        <f t="shared" si="14"/>
        <v>51</v>
      </c>
      <c r="C67" s="28">
        <v>0.88848704791568878</v>
      </c>
      <c r="D67" s="26">
        <f t="shared" si="16"/>
        <v>337638.34435820329</v>
      </c>
      <c r="E67" s="26">
        <f t="shared" si="16"/>
        <v>26945717.40164911</v>
      </c>
      <c r="F67" s="26">
        <f t="shared" si="16"/>
        <v>147164712.03841168</v>
      </c>
      <c r="G67" s="26">
        <f t="shared" si="16"/>
        <v>54551932.215580828</v>
      </c>
      <c r="H67" s="25">
        <f t="shared" si="0"/>
        <v>228999999.99999982</v>
      </c>
      <c r="I67" s="25">
        <f t="shared" si="4"/>
        <v>174448067.784419</v>
      </c>
      <c r="J67" s="25"/>
      <c r="K67" s="29">
        <f t="shared" si="5"/>
        <v>299987.29584196082</v>
      </c>
      <c r="L67" s="29">
        <f t="shared" si="6"/>
        <v>17716281.472039599</v>
      </c>
      <c r="M67" s="29">
        <f t="shared" si="7"/>
        <v>45763879.194729783</v>
      </c>
      <c r="N67" s="29">
        <f t="shared" si="8"/>
        <v>0</v>
      </c>
      <c r="O67" s="40">
        <f t="shared" si="9"/>
        <v>0</v>
      </c>
      <c r="P67" s="40">
        <f t="shared" si="10"/>
        <v>313386654.68783563</v>
      </c>
      <c r="Q67" s="40">
        <f t="shared" si="11"/>
        <v>2314344747.8477631</v>
      </c>
      <c r="R67" s="40">
        <f t="shared" si="12"/>
        <v>0</v>
      </c>
    </row>
    <row r="68" spans="1:18" x14ac:dyDescent="0.25">
      <c r="A68" s="28">
        <f t="shared" si="14"/>
        <v>53</v>
      </c>
      <c r="B68" s="28">
        <f t="shared" si="14"/>
        <v>52</v>
      </c>
      <c r="C68" s="28">
        <v>0.88848704791568878</v>
      </c>
      <c r="D68" s="26">
        <f t="shared" si="16"/>
        <v>297121.74303521891</v>
      </c>
      <c r="E68" s="26">
        <f t="shared" si="16"/>
        <v>25637259.941167846</v>
      </c>
      <c r="F68" s="26">
        <f t="shared" si="16"/>
        <v>146894874.26779339</v>
      </c>
      <c r="G68" s="26">
        <f t="shared" si="16"/>
        <v>56170744.048003361</v>
      </c>
      <c r="H68" s="25">
        <f t="shared" si="0"/>
        <v>228999999.99999982</v>
      </c>
      <c r="I68" s="25">
        <f t="shared" si="4"/>
        <v>172829255.95199645</v>
      </c>
      <c r="J68" s="25"/>
      <c r="K68" s="29">
        <f t="shared" si="5"/>
        <v>263988.82034092554</v>
      </c>
      <c r="L68" s="29">
        <f t="shared" si="6"/>
        <v>16855996.317313768</v>
      </c>
      <c r="M68" s="29">
        <f t="shared" si="7"/>
        <v>45679967.617248304</v>
      </c>
      <c r="N68" s="29">
        <f t="shared" si="8"/>
        <v>0</v>
      </c>
      <c r="O68" s="40">
        <f t="shared" si="9"/>
        <v>0</v>
      </c>
      <c r="P68" s="40">
        <f t="shared" si="10"/>
        <v>298168907.82923949</v>
      </c>
      <c r="Q68" s="40">
        <f t="shared" si="11"/>
        <v>2310101219.5008426</v>
      </c>
      <c r="R68" s="40">
        <f t="shared" si="12"/>
        <v>0</v>
      </c>
    </row>
    <row r="69" spans="1:18" x14ac:dyDescent="0.25">
      <c r="A69" s="28">
        <f t="shared" si="14"/>
        <v>54</v>
      </c>
      <c r="B69" s="28">
        <f t="shared" si="14"/>
        <v>53</v>
      </c>
      <c r="C69" s="28">
        <v>0.88848704791568878</v>
      </c>
      <c r="D69" s="26">
        <f t="shared" si="16"/>
        <v>261467.13387099263</v>
      </c>
      <c r="E69" s="26">
        <f t="shared" si="16"/>
        <v>24389565.944558501</v>
      </c>
      <c r="F69" s="26">
        <f t="shared" si="16"/>
        <v>146562379.25662121</v>
      </c>
      <c r="G69" s="26">
        <f t="shared" si="16"/>
        <v>57786587.664949089</v>
      </c>
      <c r="H69" s="25">
        <f t="shared" si="0"/>
        <v>228999999.99999979</v>
      </c>
      <c r="I69" s="25">
        <f t="shared" si="4"/>
        <v>171213412.3350507</v>
      </c>
      <c r="J69" s="25"/>
      <c r="K69" s="29">
        <f t="shared" si="5"/>
        <v>232310.16190001444</v>
      </c>
      <c r="L69" s="29">
        <f t="shared" si="6"/>
        <v>16035661.950059092</v>
      </c>
      <c r="M69" s="29">
        <f t="shared" si="7"/>
        <v>45576571.488425232</v>
      </c>
      <c r="N69" s="29">
        <f t="shared" si="8"/>
        <v>0</v>
      </c>
      <c r="O69" s="40">
        <f t="shared" si="9"/>
        <v>0</v>
      </c>
      <c r="P69" s="40">
        <f t="shared" si="10"/>
        <v>283657858.00847775</v>
      </c>
      <c r="Q69" s="40">
        <f t="shared" si="11"/>
        <v>2304872329.5575047</v>
      </c>
      <c r="R69" s="40">
        <f t="shared" si="12"/>
        <v>0</v>
      </c>
    </row>
    <row r="70" spans="1:18" x14ac:dyDescent="0.25">
      <c r="A70" s="28">
        <f t="shared" si="14"/>
        <v>55</v>
      </c>
      <c r="B70" s="28">
        <f t="shared" si="14"/>
        <v>54</v>
      </c>
      <c r="C70" s="28">
        <v>0.88848704791568878</v>
      </c>
      <c r="D70" s="26">
        <f t="shared" si="16"/>
        <v>230091.07780647351</v>
      </c>
      <c r="E70" s="26">
        <f t="shared" si="16"/>
        <v>23200156.367725737</v>
      </c>
      <c r="F70" s="26">
        <f t="shared" si="16"/>
        <v>146170978.71769565</v>
      </c>
      <c r="G70" s="26">
        <f t="shared" si="16"/>
        <v>59398773.83677192</v>
      </c>
      <c r="H70" s="25">
        <f t="shared" si="0"/>
        <v>228999999.99999976</v>
      </c>
      <c r="I70" s="25">
        <f t="shared" si="4"/>
        <v>169601226.16322786</v>
      </c>
      <c r="J70" s="25"/>
      <c r="K70" s="29">
        <f t="shared" si="5"/>
        <v>204432.94247201271</v>
      </c>
      <c r="L70" s="29">
        <f t="shared" si="6"/>
        <v>15253648.447333826</v>
      </c>
      <c r="M70" s="29">
        <f t="shared" si="7"/>
        <v>45454857.480141334</v>
      </c>
      <c r="N70" s="29">
        <f t="shared" si="8"/>
        <v>0</v>
      </c>
      <c r="O70" s="40">
        <f t="shared" si="9"/>
        <v>0</v>
      </c>
      <c r="P70" s="40">
        <f t="shared" si="10"/>
        <v>269824673.21026999</v>
      </c>
      <c r="Q70" s="40">
        <f t="shared" si="11"/>
        <v>2298717078.2814331</v>
      </c>
      <c r="R70" s="40">
        <f t="shared" si="12"/>
        <v>0</v>
      </c>
    </row>
    <row r="71" spans="1:18" x14ac:dyDescent="0.25">
      <c r="A71" s="28">
        <f t="shared" si="14"/>
        <v>56</v>
      </c>
      <c r="B71" s="28">
        <f t="shared" si="14"/>
        <v>55</v>
      </c>
      <c r="C71" s="28">
        <v>0.88848704791568878</v>
      </c>
      <c r="D71" s="26">
        <f t="shared" si="16"/>
        <v>202480.14846969669</v>
      </c>
      <c r="E71" s="26">
        <f t="shared" si="16"/>
        <v>22066609.023287196</v>
      </c>
      <c r="F71" s="26">
        <f t="shared" si="16"/>
        <v>145724256.22557631</v>
      </c>
      <c r="G71" s="26">
        <f t="shared" si="16"/>
        <v>61006654.602666572</v>
      </c>
      <c r="H71" s="25">
        <f t="shared" si="0"/>
        <v>228999999.99999976</v>
      </c>
      <c r="I71" s="25">
        <f t="shared" si="4"/>
        <v>167993345.3973332</v>
      </c>
      <c r="J71" s="25"/>
      <c r="K71" s="29">
        <f t="shared" si="5"/>
        <v>179900.98937537119</v>
      </c>
      <c r="L71" s="29">
        <f t="shared" si="6"/>
        <v>14508363.268371504</v>
      </c>
      <c r="M71" s="29">
        <f t="shared" si="7"/>
        <v>45315939.978250101</v>
      </c>
      <c r="N71" s="29">
        <f t="shared" si="8"/>
        <v>0</v>
      </c>
      <c r="O71" s="40">
        <f t="shared" si="9"/>
        <v>0</v>
      </c>
      <c r="P71" s="40">
        <f t="shared" si="10"/>
        <v>256641182.67970675</v>
      </c>
      <c r="Q71" s="40">
        <f t="shared" si="11"/>
        <v>2291691821.7572198</v>
      </c>
      <c r="R71" s="40">
        <f t="shared" si="12"/>
        <v>0</v>
      </c>
    </row>
    <row r="72" spans="1:18" x14ac:dyDescent="0.25">
      <c r="A72" s="28">
        <f t="shared" si="14"/>
        <v>57</v>
      </c>
      <c r="B72" s="28">
        <f t="shared" si="14"/>
        <v>56</v>
      </c>
      <c r="C72" s="28">
        <v>0.88848704791568878</v>
      </c>
      <c r="D72" s="26">
        <f t="shared" si="16"/>
        <v>178182.53065333309</v>
      </c>
      <c r="E72" s="26">
        <f t="shared" si="16"/>
        <v>20986563.789196849</v>
      </c>
      <c r="F72" s="26">
        <f t="shared" si="16"/>
        <v>145225632.2590017</v>
      </c>
      <c r="G72" s="26">
        <f t="shared" si="16"/>
        <v>62609621.421147913</v>
      </c>
      <c r="H72" s="25">
        <f t="shared" si="0"/>
        <v>228999999.99999979</v>
      </c>
      <c r="I72" s="25">
        <f t="shared" si="4"/>
        <v>166390378.57885188</v>
      </c>
      <c r="J72" s="25"/>
      <c r="K72" s="29">
        <f t="shared" si="5"/>
        <v>158312.87065032663</v>
      </c>
      <c r="L72" s="29">
        <f t="shared" si="6"/>
        <v>13798254.679148773</v>
      </c>
      <c r="M72" s="29">
        <f t="shared" si="7"/>
        <v>45160882.650621444</v>
      </c>
      <c r="N72" s="29">
        <f t="shared" si="8"/>
        <v>0</v>
      </c>
      <c r="O72" s="40">
        <f t="shared" si="9"/>
        <v>0</v>
      </c>
      <c r="P72" s="40">
        <f t="shared" si="10"/>
        <v>244079937.50007761</v>
      </c>
      <c r="Q72" s="40">
        <f t="shared" si="11"/>
        <v>2283850351.18857</v>
      </c>
      <c r="R72" s="40">
        <f t="shared" si="12"/>
        <v>0</v>
      </c>
    </row>
    <row r="73" spans="1:18" x14ac:dyDescent="0.25">
      <c r="A73" s="28">
        <f t="shared" si="14"/>
        <v>58</v>
      </c>
      <c r="B73" s="28">
        <f t="shared" si="14"/>
        <v>57</v>
      </c>
      <c r="C73" s="28">
        <v>0.88848704791568878</v>
      </c>
      <c r="D73" s="26">
        <f t="shared" si="16"/>
        <v>156800.62697493311</v>
      </c>
      <c r="E73" s="26">
        <f t="shared" si="16"/>
        <v>19957726.590762142</v>
      </c>
      <c r="F73" s="26">
        <f t="shared" si="16"/>
        <v>144678369.40626577</v>
      </c>
      <c r="G73" s="26">
        <f t="shared" si="16"/>
        <v>64207103.375996932</v>
      </c>
      <c r="H73" s="25">
        <f t="shared" si="0"/>
        <v>228999999.99999976</v>
      </c>
      <c r="I73" s="25">
        <f t="shared" si="4"/>
        <v>164792896.62400284</v>
      </c>
      <c r="J73" s="25"/>
      <c r="K73" s="29">
        <f t="shared" si="5"/>
        <v>139315.32617228743</v>
      </c>
      <c r="L73" s="29">
        <f t="shared" si="6"/>
        <v>13121814.370483676</v>
      </c>
      <c r="M73" s="29">
        <f t="shared" si="7"/>
        <v>44990700.065859996</v>
      </c>
      <c r="N73" s="29">
        <f t="shared" si="8"/>
        <v>0</v>
      </c>
      <c r="O73" s="40">
        <f t="shared" si="9"/>
        <v>0</v>
      </c>
      <c r="P73" s="40">
        <f t="shared" si="10"/>
        <v>232114256.9049072</v>
      </c>
      <c r="Q73" s="40">
        <f t="shared" si="11"/>
        <v>2275243974.7592053</v>
      </c>
      <c r="R73" s="40">
        <f t="shared" si="12"/>
        <v>0</v>
      </c>
    </row>
    <row r="74" spans="1:18" x14ac:dyDescent="0.25">
      <c r="A74" s="28">
        <f t="shared" si="14"/>
        <v>59</v>
      </c>
      <c r="B74" s="28">
        <f t="shared" si="14"/>
        <v>58</v>
      </c>
      <c r="C74" s="28">
        <v>0.88848704791568878</v>
      </c>
      <c r="D74" s="26">
        <f t="shared" si="16"/>
        <v>137984.55173794113</v>
      </c>
      <c r="E74" s="26">
        <f t="shared" si="16"/>
        <v>18977872.333326153</v>
      </c>
      <c r="F74" s="26">
        <f t="shared" si="16"/>
        <v>144085577.67546982</v>
      </c>
      <c r="G74" s="26">
        <f t="shared" si="16"/>
        <v>65798565.439465858</v>
      </c>
      <c r="H74" s="25">
        <f t="shared" si="0"/>
        <v>228999999.99999976</v>
      </c>
      <c r="I74" s="25">
        <f t="shared" si="4"/>
        <v>163201434.56053391</v>
      </c>
      <c r="J74" s="25"/>
      <c r="K74" s="29">
        <f t="shared" si="5"/>
        <v>122597.48703161294</v>
      </c>
      <c r="L74" s="29">
        <f t="shared" si="6"/>
        <v>12477579.386216756</v>
      </c>
      <c r="M74" s="29">
        <f t="shared" si="7"/>
        <v>44806359.344636694</v>
      </c>
      <c r="N74" s="29">
        <f t="shared" si="8"/>
        <v>0</v>
      </c>
      <c r="O74" s="40">
        <f t="shared" si="9"/>
        <v>0</v>
      </c>
      <c r="P74" s="40">
        <f t="shared" si="10"/>
        <v>220718262.38591531</v>
      </c>
      <c r="Q74" s="40">
        <f t="shared" si="11"/>
        <v>2265921601.1430559</v>
      </c>
      <c r="R74" s="40">
        <f t="shared" si="12"/>
        <v>0</v>
      </c>
    </row>
    <row r="75" spans="1:18" x14ac:dyDescent="0.25">
      <c r="A75" s="28">
        <f t="shared" si="14"/>
        <v>60</v>
      </c>
      <c r="B75" s="28">
        <f t="shared" si="14"/>
        <v>59</v>
      </c>
      <c r="C75" s="28">
        <v>0.88848704791568878</v>
      </c>
      <c r="D75" s="26">
        <f t="shared" si="16"/>
        <v>121426.4055293882</v>
      </c>
      <c r="E75" s="26">
        <f t="shared" si="16"/>
        <v>18044846.940109707</v>
      </c>
      <c r="F75" s="26">
        <f t="shared" si="16"/>
        <v>143450219.86046463</v>
      </c>
      <c r="G75" s="26">
        <f t="shared" si="16"/>
        <v>67383506.793896019</v>
      </c>
      <c r="H75" s="25">
        <f t="shared" si="0"/>
        <v>228999999.99999976</v>
      </c>
      <c r="I75" s="25">
        <f t="shared" si="4"/>
        <v>161616493.20610374</v>
      </c>
      <c r="J75" s="25"/>
      <c r="K75" s="29">
        <f t="shared" si="5"/>
        <v>107885.78858781939</v>
      </c>
      <c r="L75" s="29">
        <f t="shared" si="6"/>
        <v>11864133.463052308</v>
      </c>
      <c r="M75" s="29">
        <f t="shared" si="7"/>
        <v>44608781.828338251</v>
      </c>
      <c r="N75" s="29">
        <f t="shared" si="8"/>
        <v>0</v>
      </c>
      <c r="O75" s="40">
        <f t="shared" si="9"/>
        <v>0</v>
      </c>
      <c r="P75" s="40">
        <f t="shared" si="10"/>
        <v>209866901.39372259</v>
      </c>
      <c r="Q75" s="40">
        <f t="shared" si="11"/>
        <v>2255929823.8902488</v>
      </c>
      <c r="R75" s="40">
        <f t="shared" si="12"/>
        <v>0</v>
      </c>
    </row>
  </sheetData>
  <mergeCells count="5">
    <mergeCell ref="O5:P5"/>
    <mergeCell ref="A6:A9"/>
    <mergeCell ref="I15:J15"/>
    <mergeCell ref="K15:N15"/>
    <mergeCell ref="O15:R15"/>
  </mergeCells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5"/>
  <sheetViews>
    <sheetView showGridLines="0" zoomScale="112" zoomScaleNormal="134" workbookViewId="0">
      <selection activeCell="O17" sqref="O17"/>
    </sheetView>
  </sheetViews>
  <sheetFormatPr baseColWidth="10" defaultColWidth="11.44140625" defaultRowHeight="13.2" x14ac:dyDescent="0.25"/>
  <cols>
    <col min="1" max="1" width="7.6640625" style="9" customWidth="1"/>
    <col min="2" max="2" width="7.44140625" style="9" customWidth="1"/>
    <col min="3" max="3" width="11.33203125" style="9" customWidth="1"/>
    <col min="4" max="4" width="14" style="9" customWidth="1"/>
    <col min="5" max="6" width="14.5546875" style="9" customWidth="1"/>
    <col min="7" max="7" width="17.44140625" style="9" bestFit="1" customWidth="1"/>
    <col min="8" max="8" width="14.5546875" style="9" customWidth="1"/>
    <col min="9" max="9" width="13.44140625" style="9" customWidth="1"/>
    <col min="10" max="10" width="15.5546875" style="9" customWidth="1"/>
    <col min="11" max="11" width="13.6640625" style="9" customWidth="1"/>
    <col min="12" max="13" width="14.33203125" style="9" customWidth="1"/>
    <col min="14" max="14" width="11.44140625" style="9"/>
    <col min="15" max="15" width="19.5546875" style="9" customWidth="1"/>
    <col min="16" max="16" width="20.6640625" style="9" customWidth="1"/>
    <col min="17" max="17" width="21.33203125" style="9" customWidth="1"/>
    <col min="18" max="18" width="13.6640625" style="9" customWidth="1"/>
    <col min="19" max="16384" width="11.44140625" style="9"/>
  </cols>
  <sheetData>
    <row r="2" spans="1:20" ht="19.8" x14ac:dyDescent="0.5">
      <c r="A2" s="18" t="s">
        <v>2</v>
      </c>
      <c r="B2" s="10"/>
      <c r="G2" s="16" t="s">
        <v>26</v>
      </c>
      <c r="H2" s="16"/>
      <c r="K2" s="18"/>
      <c r="L2" s="15"/>
      <c r="M2" s="15"/>
      <c r="N2" s="16" t="s">
        <v>27</v>
      </c>
      <c r="T2" s="16" t="s">
        <v>28</v>
      </c>
    </row>
    <row r="3" spans="1:20" x14ac:dyDescent="0.25">
      <c r="F3" s="8" t="s">
        <v>29</v>
      </c>
      <c r="G3" s="17">
        <f>SUM(D13:F13)/D16</f>
        <v>53.365299882757597</v>
      </c>
      <c r="H3" s="53"/>
      <c r="L3" s="8" t="s">
        <v>30</v>
      </c>
      <c r="M3" s="8"/>
      <c r="N3" s="17">
        <f>SUM(K13:M13)/D16</f>
        <v>28.670898665469782</v>
      </c>
      <c r="Q3" s="8" t="s">
        <v>31</v>
      </c>
      <c r="R3" s="8"/>
      <c r="T3" s="34">
        <f>SUM(O13:R13)/D16</f>
        <v>791.87874127451971</v>
      </c>
    </row>
    <row r="4" spans="1:20" x14ac:dyDescent="0.25">
      <c r="B4" s="14" t="s">
        <v>32</v>
      </c>
      <c r="F4" s="9" t="s">
        <v>33</v>
      </c>
    </row>
    <row r="5" spans="1:20" ht="16.2" x14ac:dyDescent="0.4">
      <c r="C5" s="9" t="s">
        <v>34</v>
      </c>
      <c r="K5" s="12" t="s">
        <v>19</v>
      </c>
      <c r="L5" s="12" t="s">
        <v>20</v>
      </c>
      <c r="M5" s="12" t="s">
        <v>21</v>
      </c>
      <c r="N5" s="12" t="s">
        <v>35</v>
      </c>
      <c r="O5" s="59" t="s">
        <v>36</v>
      </c>
      <c r="P5" s="59"/>
      <c r="Q5" s="12" t="s">
        <v>19</v>
      </c>
      <c r="R5" s="12" t="s">
        <v>20</v>
      </c>
      <c r="S5" s="12" t="s">
        <v>21</v>
      </c>
      <c r="T5" s="12" t="s">
        <v>35</v>
      </c>
    </row>
    <row r="6" spans="1:20" x14ac:dyDescent="0.25">
      <c r="A6" s="60" t="s">
        <v>37</v>
      </c>
      <c r="C6" s="19" t="s">
        <v>19</v>
      </c>
      <c r="D6" s="19" t="s">
        <v>20</v>
      </c>
      <c r="E6" s="19" t="s">
        <v>21</v>
      </c>
      <c r="F6" s="19" t="s">
        <v>35</v>
      </c>
      <c r="G6" s="19" t="s">
        <v>38</v>
      </c>
      <c r="H6" s="19"/>
      <c r="J6" s="9" t="s">
        <v>39</v>
      </c>
      <c r="K6" s="46">
        <f>Parametros!C28</f>
        <v>1</v>
      </c>
      <c r="L6" s="46">
        <f>Parametros!C29</f>
        <v>0.74</v>
      </c>
      <c r="M6" s="46">
        <f>Parametros!C30</f>
        <v>0.35</v>
      </c>
      <c r="N6" s="46">
        <f>Parametros!C31</f>
        <v>0</v>
      </c>
      <c r="P6" s="13" t="s">
        <v>40</v>
      </c>
      <c r="Q6" s="40">
        <f>Parametros!C24</f>
        <v>0</v>
      </c>
      <c r="R6" s="40">
        <f>Parametros!C25</f>
        <v>13.09</v>
      </c>
      <c r="S6" s="40">
        <f>Parametros!C26</f>
        <v>17.7</v>
      </c>
      <c r="T6" s="40">
        <v>0</v>
      </c>
    </row>
    <row r="7" spans="1:20" ht="13.2" customHeight="1" x14ac:dyDescent="0.25">
      <c r="A7" s="60"/>
      <c r="B7" s="20" t="s">
        <v>19</v>
      </c>
      <c r="C7" s="45">
        <f>Parametros!D7</f>
        <v>0.88</v>
      </c>
      <c r="D7" s="45">
        <f>Parametros!D8</f>
        <v>0.115</v>
      </c>
      <c r="E7" s="45">
        <f>Parametros!D9</f>
        <v>5.0000000000000001E-3</v>
      </c>
      <c r="F7" s="45">
        <f>Parametros!D10</f>
        <v>0</v>
      </c>
      <c r="G7" s="56">
        <f>SUM(C7:F7)</f>
        <v>1</v>
      </c>
      <c r="H7" s="37"/>
      <c r="P7" s="13" t="s">
        <v>41</v>
      </c>
      <c r="Q7" s="40">
        <f>Parametros!D18</f>
        <v>121.25999999999999</v>
      </c>
      <c r="R7" s="40">
        <v>0</v>
      </c>
      <c r="S7" s="40">
        <v>0</v>
      </c>
      <c r="T7" s="40">
        <v>0</v>
      </c>
    </row>
    <row r="8" spans="1:20" x14ac:dyDescent="0.25">
      <c r="A8" s="60"/>
      <c r="B8" s="20" t="s">
        <v>20</v>
      </c>
      <c r="C8" s="45">
        <v>0</v>
      </c>
      <c r="D8" s="45">
        <f>Parametros!D11</f>
        <v>0.95</v>
      </c>
      <c r="E8" s="45">
        <f>Parametros!D12</f>
        <v>0.05</v>
      </c>
      <c r="F8" s="45">
        <v>0</v>
      </c>
      <c r="G8" s="56">
        <f>SUM(C8:F8)</f>
        <v>1</v>
      </c>
      <c r="H8" s="38"/>
      <c r="P8" s="13"/>
    </row>
    <row r="9" spans="1:20" x14ac:dyDescent="0.25">
      <c r="A9" s="60"/>
      <c r="B9" s="20" t="s">
        <v>21</v>
      </c>
      <c r="C9" s="45">
        <v>0</v>
      </c>
      <c r="D9" s="45">
        <v>0</v>
      </c>
      <c r="E9" s="45">
        <f>Parametros!D14</f>
        <v>0.98899999999999999</v>
      </c>
      <c r="F9" s="45">
        <f>Parametros!D15</f>
        <v>1.0999999999999999E-2</v>
      </c>
      <c r="G9" s="56">
        <f>SUM(C9:F9)</f>
        <v>1</v>
      </c>
      <c r="H9" s="37"/>
    </row>
    <row r="10" spans="1:20" x14ac:dyDescent="0.25">
      <c r="B10" s="20" t="s">
        <v>23</v>
      </c>
      <c r="C10" s="45">
        <v>0</v>
      </c>
      <c r="D10" s="45">
        <v>0</v>
      </c>
      <c r="E10" s="45">
        <v>0</v>
      </c>
      <c r="F10" s="45">
        <f>Parametros!D16</f>
        <v>1</v>
      </c>
      <c r="G10" s="56">
        <f>SUM(C10:F10)</f>
        <v>1</v>
      </c>
      <c r="H10" s="37"/>
    </row>
    <row r="12" spans="1:20" x14ac:dyDescent="0.25">
      <c r="A12" s="9" t="s">
        <v>33</v>
      </c>
      <c r="D12" s="9" t="s">
        <v>42</v>
      </c>
      <c r="K12" s="9" t="s">
        <v>42</v>
      </c>
      <c r="O12" s="9" t="s">
        <v>42</v>
      </c>
    </row>
    <row r="13" spans="1:20" x14ac:dyDescent="0.25">
      <c r="D13" s="3">
        <f>SUM(D16:D75)</f>
        <v>83294.448603760626</v>
      </c>
      <c r="E13" s="3">
        <f>SUM(E16:E75)</f>
        <v>176593.32905525182</v>
      </c>
      <c r="F13" s="3">
        <f>SUM(F16:F75)</f>
        <v>273765.22116856353</v>
      </c>
      <c r="G13" s="3">
        <f>SUM(G16:G75)</f>
        <v>66347.001172423828</v>
      </c>
      <c r="H13" s="3">
        <f>SUM(H16:H75)</f>
        <v>600000</v>
      </c>
      <c r="I13" s="3"/>
      <c r="J13" s="3"/>
      <c r="K13" s="3">
        <f>SUM(K17:K75)</f>
        <v>72637.944314126013</v>
      </c>
      <c r="L13" s="3">
        <f>SUM(L17:L75)</f>
        <v>125286.20591508289</v>
      </c>
      <c r="M13" s="3">
        <f>SUM(M17:M75)</f>
        <v>88784.836425488887</v>
      </c>
      <c r="N13" s="3">
        <f>SUM(N17:N75)</f>
        <v>0</v>
      </c>
      <c r="O13" s="35">
        <f>SUM(O17:O75)+Q7*D16</f>
        <v>1212600</v>
      </c>
      <c r="P13" s="35">
        <f>SUM(P17:P75)</f>
        <v>2216211.3992276164</v>
      </c>
      <c r="Q13" s="35">
        <f>SUM(Q17:Q75)</f>
        <v>4489976.0135175809</v>
      </c>
      <c r="R13" s="35">
        <f>SUM(R17:R75)</f>
        <v>0</v>
      </c>
    </row>
    <row r="15" spans="1:20" s="11" customFormat="1" x14ac:dyDescent="0.25">
      <c r="A15" s="23" t="s">
        <v>43</v>
      </c>
      <c r="B15" s="23" t="s">
        <v>44</v>
      </c>
      <c r="C15" s="23" t="s">
        <v>25</v>
      </c>
      <c r="D15" s="27" t="s">
        <v>19</v>
      </c>
      <c r="E15" s="27" t="s">
        <v>20</v>
      </c>
      <c r="F15" s="27" t="s">
        <v>21</v>
      </c>
      <c r="G15" s="27" t="s">
        <v>35</v>
      </c>
      <c r="H15" s="27" t="s">
        <v>45</v>
      </c>
      <c r="I15" s="61" t="s">
        <v>46</v>
      </c>
      <c r="J15" s="62"/>
      <c r="K15" s="63" t="s">
        <v>47</v>
      </c>
      <c r="L15" s="64"/>
      <c r="M15" s="64"/>
      <c r="N15" s="65"/>
      <c r="O15" s="66" t="s">
        <v>36</v>
      </c>
      <c r="P15" s="66"/>
      <c r="Q15" s="66"/>
      <c r="R15" s="66"/>
    </row>
    <row r="16" spans="1:20" x14ac:dyDescent="0.25">
      <c r="A16" s="28">
        <v>1</v>
      </c>
      <c r="B16" s="28">
        <v>0</v>
      </c>
      <c r="C16" s="28">
        <v>1</v>
      </c>
      <c r="D16" s="25">
        <v>10000</v>
      </c>
      <c r="E16" s="25">
        <v>0</v>
      </c>
      <c r="F16" s="25">
        <v>0</v>
      </c>
      <c r="G16" s="25">
        <v>0</v>
      </c>
      <c r="H16" s="25">
        <f t="shared" ref="H16:H47" si="0">SUM(D16:G16)</f>
        <v>10000</v>
      </c>
      <c r="I16" s="27" t="s">
        <v>46</v>
      </c>
      <c r="J16" s="27" t="s">
        <v>48</v>
      </c>
      <c r="K16" s="30" t="s">
        <v>19</v>
      </c>
      <c r="L16" s="30" t="s">
        <v>20</v>
      </c>
      <c r="M16" s="30" t="s">
        <v>21</v>
      </c>
      <c r="N16" s="30" t="s">
        <v>35</v>
      </c>
      <c r="O16" s="39" t="s">
        <v>19</v>
      </c>
      <c r="P16" s="39" t="s">
        <v>20</v>
      </c>
      <c r="Q16" s="39" t="s">
        <v>21</v>
      </c>
      <c r="R16" s="39" t="s">
        <v>35</v>
      </c>
    </row>
    <row r="17" spans="1:18" x14ac:dyDescent="0.25">
      <c r="A17" s="28">
        <f t="shared" ref="A17:A48" si="1">A16+1</f>
        <v>2</v>
      </c>
      <c r="B17" s="28">
        <f t="shared" ref="B17:B48" si="2">B16+1</f>
        <v>1</v>
      </c>
      <c r="C17" s="28">
        <v>1</v>
      </c>
      <c r="D17" s="26">
        <f>$D16*C$7+$E16*C$8+$F16*C$9+$G16*C$10</f>
        <v>8800</v>
      </c>
      <c r="E17" s="26">
        <f t="shared" ref="E17:G32" si="3">$D16*D$7+$E16*D$8+$F16*D$9+$G16*D$10</f>
        <v>1150</v>
      </c>
      <c r="F17" s="26">
        <f t="shared" si="3"/>
        <v>50</v>
      </c>
      <c r="G17" s="26">
        <f t="shared" si="3"/>
        <v>0</v>
      </c>
      <c r="H17" s="25">
        <f t="shared" si="0"/>
        <v>10000</v>
      </c>
      <c r="I17" s="25">
        <f>SUM(D17:F17)</f>
        <v>10000</v>
      </c>
      <c r="J17" s="25"/>
      <c r="K17" s="29">
        <f>$C17*D$17*K$6</f>
        <v>8800</v>
      </c>
      <c r="L17" s="29">
        <f>$C17*$E17*$L$6</f>
        <v>851</v>
      </c>
      <c r="M17" s="29">
        <f>$C17*$F17*$M$6</f>
        <v>17.5</v>
      </c>
      <c r="N17" s="29">
        <f>$C17*$G17*$N$6</f>
        <v>0</v>
      </c>
      <c r="O17" s="40">
        <f>$C17*$D17*$Q$6</f>
        <v>0</v>
      </c>
      <c r="P17" s="40">
        <f>$C17*$E17*$R$6</f>
        <v>15053.5</v>
      </c>
      <c r="Q17" s="40">
        <f>$C17*$F17*$S$6</f>
        <v>885</v>
      </c>
      <c r="R17" s="40">
        <f>$C17*$G17*$T$6</f>
        <v>0</v>
      </c>
    </row>
    <row r="18" spans="1:18" x14ac:dyDescent="0.25">
      <c r="A18" s="28">
        <f t="shared" si="1"/>
        <v>3</v>
      </c>
      <c r="B18" s="28">
        <f t="shared" si="2"/>
        <v>2</v>
      </c>
      <c r="C18" s="28">
        <v>1</v>
      </c>
      <c r="D18" s="26">
        <f t="shared" ref="D18:G75" si="4">$D17*C$7+$E17*C$8+$F17*C$9+$G17*C$10</f>
        <v>7744</v>
      </c>
      <c r="E18" s="26">
        <f t="shared" si="3"/>
        <v>2104.5</v>
      </c>
      <c r="F18" s="26">
        <f t="shared" si="3"/>
        <v>150.94999999999999</v>
      </c>
      <c r="G18" s="26">
        <f t="shared" si="3"/>
        <v>0.54999999999999993</v>
      </c>
      <c r="H18" s="25">
        <f t="shared" si="0"/>
        <v>10000</v>
      </c>
      <c r="I18" s="25">
        <f t="shared" ref="I18:I75" si="5">SUM(D18:F18)</f>
        <v>9999.4500000000007</v>
      </c>
      <c r="J18" s="25"/>
      <c r="K18" s="29">
        <f t="shared" ref="K18:K75" si="6">$C18*$D18*$K$6</f>
        <v>7744</v>
      </c>
      <c r="L18" s="29">
        <f t="shared" ref="L18:L75" si="7">$C18*$E18*$L$6</f>
        <v>1557.33</v>
      </c>
      <c r="M18" s="29">
        <f t="shared" ref="M18:M75" si="8">$C18*$F18*$M$6</f>
        <v>52.832499999999996</v>
      </c>
      <c r="N18" s="29">
        <f t="shared" ref="N18:N75" si="9">$C18*$G18*$N$6</f>
        <v>0</v>
      </c>
      <c r="O18" s="40">
        <f t="shared" ref="O18:O75" si="10">$C18*$D18*$Q$6</f>
        <v>0</v>
      </c>
      <c r="P18" s="40">
        <f t="shared" ref="P18:P75" si="11">$C18*$E18*$R$6</f>
        <v>27547.904999999999</v>
      </c>
      <c r="Q18" s="40">
        <f t="shared" ref="Q18:Q75" si="12">$C18*$F18*$S$6</f>
        <v>2671.8149999999996</v>
      </c>
      <c r="R18" s="40">
        <f t="shared" ref="R18:R75" si="13">$C18*$G18*$T$6</f>
        <v>0</v>
      </c>
    </row>
    <row r="19" spans="1:18" x14ac:dyDescent="0.25">
      <c r="A19" s="28">
        <f t="shared" si="1"/>
        <v>4</v>
      </c>
      <c r="B19" s="28">
        <f t="shared" si="2"/>
        <v>3</v>
      </c>
      <c r="C19" s="28">
        <v>1</v>
      </c>
      <c r="D19" s="26">
        <f t="shared" si="4"/>
        <v>6814.72</v>
      </c>
      <c r="E19" s="26">
        <f t="shared" si="3"/>
        <v>2889.835</v>
      </c>
      <c r="F19" s="26">
        <f t="shared" si="3"/>
        <v>293.23455000000001</v>
      </c>
      <c r="G19" s="26">
        <f t="shared" si="3"/>
        <v>2.2104499999999998</v>
      </c>
      <c r="H19" s="25">
        <f t="shared" si="0"/>
        <v>10000</v>
      </c>
      <c r="I19" s="25">
        <f t="shared" si="5"/>
        <v>9997.7895499999995</v>
      </c>
      <c r="J19" s="25"/>
      <c r="K19" s="29">
        <f t="shared" si="6"/>
        <v>6814.72</v>
      </c>
      <c r="L19" s="29">
        <f t="shared" si="7"/>
        <v>2138.4778999999999</v>
      </c>
      <c r="M19" s="29">
        <f t="shared" si="8"/>
        <v>102.6320925</v>
      </c>
      <c r="N19" s="29">
        <f t="shared" si="9"/>
        <v>0</v>
      </c>
      <c r="O19" s="40">
        <f t="shared" si="10"/>
        <v>0</v>
      </c>
      <c r="P19" s="40">
        <f t="shared" si="11"/>
        <v>37827.940150000002</v>
      </c>
      <c r="Q19" s="40">
        <f t="shared" si="12"/>
        <v>5190.2515350000003</v>
      </c>
      <c r="R19" s="40">
        <f t="shared" si="13"/>
        <v>0</v>
      </c>
    </row>
    <row r="20" spans="1:18" x14ac:dyDescent="0.25">
      <c r="A20" s="28">
        <f t="shared" si="1"/>
        <v>5</v>
      </c>
      <c r="B20" s="28">
        <f t="shared" si="2"/>
        <v>4</v>
      </c>
      <c r="C20" s="28">
        <v>1</v>
      </c>
      <c r="D20" s="26">
        <f t="shared" si="4"/>
        <v>5996.9535999999998</v>
      </c>
      <c r="E20" s="26">
        <f t="shared" si="3"/>
        <v>3529.0360499999997</v>
      </c>
      <c r="F20" s="26">
        <f t="shared" si="3"/>
        <v>468.57431995000002</v>
      </c>
      <c r="G20" s="26">
        <f t="shared" si="3"/>
        <v>5.4360300499999994</v>
      </c>
      <c r="H20" s="25">
        <f t="shared" si="0"/>
        <v>9999.9999999999982</v>
      </c>
      <c r="I20" s="25">
        <f t="shared" si="5"/>
        <v>9994.5639699499989</v>
      </c>
      <c r="J20" s="25"/>
      <c r="K20" s="29">
        <f t="shared" si="6"/>
        <v>5996.9535999999998</v>
      </c>
      <c r="L20" s="29">
        <f t="shared" si="7"/>
        <v>2611.4866769999999</v>
      </c>
      <c r="M20" s="29">
        <f t="shared" si="8"/>
        <v>164.00101198249999</v>
      </c>
      <c r="N20" s="29">
        <f t="shared" si="9"/>
        <v>0</v>
      </c>
      <c r="O20" s="40">
        <f t="shared" si="10"/>
        <v>0</v>
      </c>
      <c r="P20" s="40">
        <f t="shared" si="11"/>
        <v>46195.081894499999</v>
      </c>
      <c r="Q20" s="40">
        <f t="shared" si="12"/>
        <v>8293.7654631149999</v>
      </c>
      <c r="R20" s="40">
        <f t="shared" si="13"/>
        <v>0</v>
      </c>
    </row>
    <row r="21" spans="1:18" x14ac:dyDescent="0.25">
      <c r="A21" s="28">
        <f t="shared" si="1"/>
        <v>6</v>
      </c>
      <c r="B21" s="28">
        <f t="shared" si="2"/>
        <v>5</v>
      </c>
      <c r="C21" s="28">
        <v>1</v>
      </c>
      <c r="D21" s="26">
        <f t="shared" si="4"/>
        <v>5277.319168</v>
      </c>
      <c r="E21" s="26">
        <f t="shared" si="3"/>
        <v>4042.2339114999995</v>
      </c>
      <c r="F21" s="26">
        <f t="shared" si="3"/>
        <v>669.85657293054999</v>
      </c>
      <c r="G21" s="26">
        <f t="shared" si="3"/>
        <v>10.59034756945</v>
      </c>
      <c r="H21" s="25">
        <f t="shared" si="0"/>
        <v>10000</v>
      </c>
      <c r="I21" s="25">
        <f t="shared" si="5"/>
        <v>9989.4096524305496</v>
      </c>
      <c r="J21" s="25"/>
      <c r="K21" s="29">
        <f t="shared" si="6"/>
        <v>5277.319168</v>
      </c>
      <c r="L21" s="29">
        <f t="shared" si="7"/>
        <v>2991.2530945099998</v>
      </c>
      <c r="M21" s="29">
        <f t="shared" si="8"/>
        <v>234.44980052569247</v>
      </c>
      <c r="N21" s="29">
        <f t="shared" si="9"/>
        <v>0</v>
      </c>
      <c r="O21" s="40">
        <f t="shared" si="10"/>
        <v>0</v>
      </c>
      <c r="P21" s="40">
        <f t="shared" si="11"/>
        <v>52912.841901534994</v>
      </c>
      <c r="Q21" s="40">
        <f t="shared" si="12"/>
        <v>11856.461340870734</v>
      </c>
      <c r="R21" s="40">
        <f t="shared" si="13"/>
        <v>0</v>
      </c>
    </row>
    <row r="22" spans="1:18" x14ac:dyDescent="0.25">
      <c r="A22" s="28">
        <f t="shared" si="1"/>
        <v>7</v>
      </c>
      <c r="B22" s="28">
        <f t="shared" si="2"/>
        <v>6</v>
      </c>
      <c r="C22" s="28">
        <v>1</v>
      </c>
      <c r="D22" s="26">
        <f t="shared" si="4"/>
        <v>4644.0408678399999</v>
      </c>
      <c r="E22" s="26">
        <f t="shared" si="3"/>
        <v>4447.0139202449991</v>
      </c>
      <c r="F22" s="26">
        <f t="shared" si="3"/>
        <v>890.98644204331401</v>
      </c>
      <c r="G22" s="26">
        <f t="shared" si="3"/>
        <v>17.958769871686048</v>
      </c>
      <c r="H22" s="25">
        <f t="shared" si="0"/>
        <v>9999.9999999999982</v>
      </c>
      <c r="I22" s="25">
        <f t="shared" si="5"/>
        <v>9982.0412301283122</v>
      </c>
      <c r="J22" s="25"/>
      <c r="K22" s="29">
        <f t="shared" si="6"/>
        <v>4644.0408678399999</v>
      </c>
      <c r="L22" s="29">
        <f t="shared" si="7"/>
        <v>3290.7903009812994</v>
      </c>
      <c r="M22" s="29">
        <f t="shared" si="8"/>
        <v>311.84525471515991</v>
      </c>
      <c r="N22" s="29">
        <f t="shared" si="9"/>
        <v>0</v>
      </c>
      <c r="O22" s="40">
        <f t="shared" si="10"/>
        <v>0</v>
      </c>
      <c r="P22" s="40">
        <f t="shared" si="11"/>
        <v>58211.41221600704</v>
      </c>
      <c r="Q22" s="40">
        <f t="shared" si="12"/>
        <v>15770.460024166658</v>
      </c>
      <c r="R22" s="40">
        <f t="shared" si="13"/>
        <v>0</v>
      </c>
    </row>
    <row r="23" spans="1:18" x14ac:dyDescent="0.25">
      <c r="A23" s="28">
        <f t="shared" si="1"/>
        <v>8</v>
      </c>
      <c r="B23" s="28">
        <f t="shared" si="2"/>
        <v>7</v>
      </c>
      <c r="C23" s="28">
        <v>1</v>
      </c>
      <c r="D23" s="26">
        <f t="shared" si="4"/>
        <v>4086.7559636992</v>
      </c>
      <c r="E23" s="26">
        <f t="shared" si="3"/>
        <v>4758.7279240343487</v>
      </c>
      <c r="F23" s="26">
        <f t="shared" si="3"/>
        <v>1126.7564915322876</v>
      </c>
      <c r="G23" s="26">
        <f t="shared" si="3"/>
        <v>27.759620734162503</v>
      </c>
      <c r="H23" s="25">
        <f t="shared" si="0"/>
        <v>10000</v>
      </c>
      <c r="I23" s="25">
        <f t="shared" si="5"/>
        <v>9972.240379265837</v>
      </c>
      <c r="J23" s="25"/>
      <c r="K23" s="29">
        <f t="shared" si="6"/>
        <v>4086.7559636992</v>
      </c>
      <c r="L23" s="29">
        <f t="shared" si="7"/>
        <v>3521.4586637854181</v>
      </c>
      <c r="M23" s="29">
        <f t="shared" si="8"/>
        <v>394.36477203630062</v>
      </c>
      <c r="N23" s="29">
        <f t="shared" si="9"/>
        <v>0</v>
      </c>
      <c r="O23" s="40">
        <f t="shared" si="10"/>
        <v>0</v>
      </c>
      <c r="P23" s="40">
        <f t="shared" si="11"/>
        <v>62291.748525609626</v>
      </c>
      <c r="Q23" s="40">
        <f t="shared" si="12"/>
        <v>19943.589900121489</v>
      </c>
      <c r="R23" s="40">
        <f t="shared" si="13"/>
        <v>0</v>
      </c>
    </row>
    <row r="24" spans="1:18" x14ac:dyDescent="0.25">
      <c r="A24" s="28">
        <f t="shared" si="1"/>
        <v>9</v>
      </c>
      <c r="B24" s="28">
        <f t="shared" si="2"/>
        <v>8</v>
      </c>
      <c r="C24" s="28">
        <v>1</v>
      </c>
      <c r="D24" s="26">
        <f t="shared" si="4"/>
        <v>3596.345248055296</v>
      </c>
      <c r="E24" s="26">
        <f t="shared" si="3"/>
        <v>4990.7684636580389</v>
      </c>
      <c r="F24" s="26">
        <f t="shared" si="3"/>
        <v>1372.7323461456458</v>
      </c>
      <c r="G24" s="26">
        <f t="shared" si="3"/>
        <v>40.153942141017666</v>
      </c>
      <c r="H24" s="25">
        <f t="shared" si="0"/>
        <v>9999.9999999999982</v>
      </c>
      <c r="I24" s="25">
        <f t="shared" si="5"/>
        <v>9959.8460578589802</v>
      </c>
      <c r="J24" s="25"/>
      <c r="K24" s="29">
        <f t="shared" si="6"/>
        <v>3596.345248055296</v>
      </c>
      <c r="L24" s="29">
        <f t="shared" si="7"/>
        <v>3693.1686631069488</v>
      </c>
      <c r="M24" s="29">
        <f t="shared" si="8"/>
        <v>480.45632115097601</v>
      </c>
      <c r="N24" s="29">
        <f t="shared" si="9"/>
        <v>0</v>
      </c>
      <c r="O24" s="40">
        <f t="shared" si="10"/>
        <v>0</v>
      </c>
      <c r="P24" s="40">
        <f t="shared" si="11"/>
        <v>65329.159189283731</v>
      </c>
      <c r="Q24" s="40">
        <f t="shared" si="12"/>
        <v>24297.362526777928</v>
      </c>
      <c r="R24" s="40">
        <f t="shared" si="13"/>
        <v>0</v>
      </c>
    </row>
    <row r="25" spans="1:18" x14ac:dyDescent="0.25">
      <c r="A25" s="28">
        <f t="shared" si="1"/>
        <v>10</v>
      </c>
      <c r="B25" s="28">
        <f t="shared" si="2"/>
        <v>9</v>
      </c>
      <c r="C25" s="28">
        <v>1</v>
      </c>
      <c r="D25" s="26">
        <f t="shared" si="4"/>
        <v>3164.7838182886603</v>
      </c>
      <c r="E25" s="26">
        <f t="shared" si="3"/>
        <v>5154.8097440014963</v>
      </c>
      <c r="F25" s="26">
        <f t="shared" si="3"/>
        <v>1625.1524397612222</v>
      </c>
      <c r="G25" s="26">
        <f t="shared" si="3"/>
        <v>55.253997948619769</v>
      </c>
      <c r="H25" s="25">
        <f t="shared" si="0"/>
        <v>9999.9999999999982</v>
      </c>
      <c r="I25" s="25">
        <f t="shared" si="5"/>
        <v>9944.746002051379</v>
      </c>
      <c r="J25" s="25"/>
      <c r="K25" s="29">
        <f t="shared" si="6"/>
        <v>3164.7838182886603</v>
      </c>
      <c r="L25" s="29">
        <f t="shared" si="7"/>
        <v>3814.5592105611072</v>
      </c>
      <c r="M25" s="29">
        <f t="shared" si="8"/>
        <v>568.8033539164278</v>
      </c>
      <c r="N25" s="29">
        <f t="shared" si="9"/>
        <v>0</v>
      </c>
      <c r="O25" s="40">
        <f t="shared" si="10"/>
        <v>0</v>
      </c>
      <c r="P25" s="40">
        <f t="shared" si="11"/>
        <v>67476.45954897959</v>
      </c>
      <c r="Q25" s="40">
        <f t="shared" si="12"/>
        <v>28765.198183773631</v>
      </c>
      <c r="R25" s="40">
        <f t="shared" si="13"/>
        <v>0</v>
      </c>
    </row>
    <row r="26" spans="1:18" x14ac:dyDescent="0.25">
      <c r="A26" s="28">
        <f t="shared" si="1"/>
        <v>11</v>
      </c>
      <c r="B26" s="28">
        <f t="shared" si="2"/>
        <v>10</v>
      </c>
      <c r="C26" s="28">
        <v>1</v>
      </c>
      <c r="D26" s="26">
        <f t="shared" si="4"/>
        <v>2785.0097600940212</v>
      </c>
      <c r="E26" s="26">
        <f t="shared" si="3"/>
        <v>5261.0193959046173</v>
      </c>
      <c r="F26" s="26">
        <f t="shared" si="3"/>
        <v>1880.840169215367</v>
      </c>
      <c r="G26" s="26">
        <f t="shared" si="3"/>
        <v>73.130674785993222</v>
      </c>
      <c r="H26" s="25">
        <f t="shared" si="0"/>
        <v>9999.9999999999982</v>
      </c>
      <c r="I26" s="25">
        <f t="shared" si="5"/>
        <v>9926.8693252140056</v>
      </c>
      <c r="J26" s="25"/>
      <c r="K26" s="29">
        <f t="shared" si="6"/>
        <v>2785.0097600940212</v>
      </c>
      <c r="L26" s="29">
        <f t="shared" si="7"/>
        <v>3893.1543529694168</v>
      </c>
      <c r="M26" s="29">
        <f t="shared" si="8"/>
        <v>658.29405922537842</v>
      </c>
      <c r="N26" s="29">
        <f t="shared" si="9"/>
        <v>0</v>
      </c>
      <c r="O26" s="40">
        <f t="shared" si="10"/>
        <v>0</v>
      </c>
      <c r="P26" s="40">
        <f t="shared" si="11"/>
        <v>68866.743892391445</v>
      </c>
      <c r="Q26" s="40">
        <f t="shared" si="12"/>
        <v>33290.870995111996</v>
      </c>
      <c r="R26" s="40">
        <f t="shared" si="13"/>
        <v>0</v>
      </c>
    </row>
    <row r="27" spans="1:18" x14ac:dyDescent="0.25">
      <c r="A27" s="28">
        <f t="shared" si="1"/>
        <v>12</v>
      </c>
      <c r="B27" s="28">
        <f t="shared" si="2"/>
        <v>11</v>
      </c>
      <c r="C27" s="28">
        <v>1</v>
      </c>
      <c r="D27" s="26">
        <f t="shared" si="4"/>
        <v>2450.8085888827386</v>
      </c>
      <c r="E27" s="26">
        <f t="shared" si="3"/>
        <v>5318.2445485201988</v>
      </c>
      <c r="F27" s="26">
        <f t="shared" si="3"/>
        <v>2137.1269459496989</v>
      </c>
      <c r="G27" s="26">
        <f t="shared" si="3"/>
        <v>93.819916647362263</v>
      </c>
      <c r="H27" s="25">
        <f t="shared" si="0"/>
        <v>9999.9999999999982</v>
      </c>
      <c r="I27" s="25">
        <f t="shared" si="5"/>
        <v>9906.1800833526358</v>
      </c>
      <c r="J27" s="25"/>
      <c r="K27" s="29">
        <f t="shared" si="6"/>
        <v>2450.8085888827386</v>
      </c>
      <c r="L27" s="29">
        <f t="shared" si="7"/>
        <v>3935.500965904947</v>
      </c>
      <c r="M27" s="29">
        <f t="shared" si="8"/>
        <v>747.99443108239461</v>
      </c>
      <c r="N27" s="29">
        <f t="shared" si="9"/>
        <v>0</v>
      </c>
      <c r="O27" s="40">
        <f t="shared" si="10"/>
        <v>0</v>
      </c>
      <c r="P27" s="40">
        <f t="shared" si="11"/>
        <v>69615.821140129396</v>
      </c>
      <c r="Q27" s="40">
        <f t="shared" si="12"/>
        <v>37827.146943309672</v>
      </c>
      <c r="R27" s="40">
        <f t="shared" si="13"/>
        <v>0</v>
      </c>
    </row>
    <row r="28" spans="1:18" x14ac:dyDescent="0.25">
      <c r="A28" s="28">
        <f t="shared" si="1"/>
        <v>13</v>
      </c>
      <c r="B28" s="28">
        <f t="shared" si="2"/>
        <v>12</v>
      </c>
      <c r="C28" s="28" cm="1">
        <f t="array" ref="C28:C39">C16:C27/(1+Parametros!C33)</f>
        <v>0.970873786407767</v>
      </c>
      <c r="D28" s="26">
        <f t="shared" si="4"/>
        <v>2156.7115582168099</v>
      </c>
      <c r="E28" s="26">
        <f t="shared" si="3"/>
        <v>5334.1753088157038</v>
      </c>
      <c r="F28" s="26">
        <f t="shared" si="3"/>
        <v>2391.7848199146761</v>
      </c>
      <c r="G28" s="26">
        <f t="shared" si="3"/>
        <v>117.32831305280895</v>
      </c>
      <c r="H28" s="25">
        <f t="shared" si="0"/>
        <v>9999.9999999999982</v>
      </c>
      <c r="I28" s="25">
        <f t="shared" si="5"/>
        <v>9882.6716869471893</v>
      </c>
      <c r="J28" s="25"/>
      <c r="K28" s="29">
        <f t="shared" si="6"/>
        <v>2093.8947167153492</v>
      </c>
      <c r="L28" s="29">
        <f t="shared" si="7"/>
        <v>3832.3201247802144</v>
      </c>
      <c r="M28" s="29">
        <f t="shared" si="8"/>
        <v>812.74241453411321</v>
      </c>
      <c r="N28" s="29">
        <f t="shared" si="9"/>
        <v>0</v>
      </c>
      <c r="O28" s="40">
        <f t="shared" si="10"/>
        <v>0</v>
      </c>
      <c r="P28" s="40">
        <f t="shared" si="11"/>
        <v>67790.635720774328</v>
      </c>
      <c r="Q28" s="40">
        <f t="shared" si="12"/>
        <v>41101.544963582295</v>
      </c>
      <c r="R28" s="40">
        <f t="shared" si="13"/>
        <v>0</v>
      </c>
    </row>
    <row r="29" spans="1:18" x14ac:dyDescent="0.25">
      <c r="A29" s="28">
        <f t="shared" si="1"/>
        <v>14</v>
      </c>
      <c r="B29" s="28">
        <f t="shared" si="2"/>
        <v>13</v>
      </c>
      <c r="C29" s="28">
        <v>0.970873786407767</v>
      </c>
      <c r="D29" s="26">
        <f t="shared" si="4"/>
        <v>1897.9061712307928</v>
      </c>
      <c r="E29" s="26">
        <f t="shared" si="3"/>
        <v>5315.4883725698519</v>
      </c>
      <c r="F29" s="26">
        <f t="shared" si="3"/>
        <v>2642.9675101274838</v>
      </c>
      <c r="G29" s="26">
        <f t="shared" si="3"/>
        <v>143.63794607187037</v>
      </c>
      <c r="H29" s="25">
        <f t="shared" si="0"/>
        <v>10000</v>
      </c>
      <c r="I29" s="25">
        <f t="shared" si="5"/>
        <v>9856.3620539281292</v>
      </c>
      <c r="J29" s="25"/>
      <c r="K29" s="29">
        <f t="shared" si="6"/>
        <v>1842.6273507095075</v>
      </c>
      <c r="L29" s="29">
        <f t="shared" si="7"/>
        <v>3818.8945589336804</v>
      </c>
      <c r="M29" s="29">
        <f t="shared" si="8"/>
        <v>898.09575586856249</v>
      </c>
      <c r="N29" s="29">
        <f t="shared" si="9"/>
        <v>0</v>
      </c>
      <c r="O29" s="40">
        <f t="shared" si="10"/>
        <v>0</v>
      </c>
      <c r="P29" s="40">
        <f t="shared" si="11"/>
        <v>67553.148346543079</v>
      </c>
      <c r="Q29" s="40">
        <f t="shared" si="12"/>
        <v>45417.98536821016</v>
      </c>
      <c r="R29" s="40">
        <f t="shared" si="13"/>
        <v>0</v>
      </c>
    </row>
    <row r="30" spans="1:18" x14ac:dyDescent="0.25">
      <c r="A30" s="28">
        <f t="shared" si="1"/>
        <v>15</v>
      </c>
      <c r="B30" s="28">
        <f t="shared" si="2"/>
        <v>14</v>
      </c>
      <c r="C30" s="28">
        <v>0.970873786407767</v>
      </c>
      <c r="D30" s="26">
        <f t="shared" si="4"/>
        <v>1670.1574306830976</v>
      </c>
      <c r="E30" s="26">
        <f t="shared" si="3"/>
        <v>5267.9731636329007</v>
      </c>
      <c r="F30" s="26">
        <f t="shared" si="3"/>
        <v>2889.158817000728</v>
      </c>
      <c r="G30" s="26">
        <f t="shared" si="3"/>
        <v>172.7105886832727</v>
      </c>
      <c r="H30" s="25">
        <f t="shared" si="0"/>
        <v>10000</v>
      </c>
      <c r="I30" s="25">
        <f t="shared" si="5"/>
        <v>9827.2894113167276</v>
      </c>
      <c r="J30" s="25"/>
      <c r="K30" s="29">
        <f t="shared" si="6"/>
        <v>1621.5120686243665</v>
      </c>
      <c r="L30" s="29">
        <f t="shared" si="7"/>
        <v>3784.7574185323751</v>
      </c>
      <c r="M30" s="29">
        <f t="shared" si="8"/>
        <v>981.75299606820852</v>
      </c>
      <c r="N30" s="29">
        <f t="shared" si="9"/>
        <v>0</v>
      </c>
      <c r="O30" s="40">
        <f t="shared" si="10"/>
        <v>0</v>
      </c>
      <c r="P30" s="40">
        <f t="shared" si="11"/>
        <v>66949.29001160647</v>
      </c>
      <c r="Q30" s="40">
        <f t="shared" si="12"/>
        <v>49648.651515449405</v>
      </c>
      <c r="R30" s="40">
        <f t="shared" si="13"/>
        <v>0</v>
      </c>
    </row>
    <row r="31" spans="1:18" x14ac:dyDescent="0.25">
      <c r="A31" s="28">
        <f t="shared" si="1"/>
        <v>16</v>
      </c>
      <c r="B31" s="28">
        <f t="shared" si="2"/>
        <v>15</v>
      </c>
      <c r="C31" s="28">
        <v>0.970873786407767</v>
      </c>
      <c r="D31" s="26">
        <f t="shared" si="4"/>
        <v>1469.7385390011259</v>
      </c>
      <c r="E31" s="26">
        <f t="shared" si="3"/>
        <v>5196.6426099798118</v>
      </c>
      <c r="F31" s="26">
        <f t="shared" si="3"/>
        <v>3129.1275153487804</v>
      </c>
      <c r="G31" s="26">
        <f t="shared" si="3"/>
        <v>204.49133567028071</v>
      </c>
      <c r="H31" s="25">
        <f t="shared" si="0"/>
        <v>9999.9999999999982</v>
      </c>
      <c r="I31" s="25">
        <f t="shared" si="5"/>
        <v>9795.5086643297182</v>
      </c>
      <c r="J31" s="25"/>
      <c r="K31" s="29">
        <f t="shared" si="6"/>
        <v>1426.9306203894425</v>
      </c>
      <c r="L31" s="29">
        <f t="shared" si="7"/>
        <v>3733.51022464569</v>
      </c>
      <c r="M31" s="29">
        <f t="shared" si="8"/>
        <v>1063.2957576427893</v>
      </c>
      <c r="N31" s="29">
        <f t="shared" si="9"/>
        <v>0</v>
      </c>
      <c r="O31" s="40">
        <f t="shared" si="10"/>
        <v>0</v>
      </c>
      <c r="P31" s="40">
        <f t="shared" si="11"/>
        <v>66042.768703529844</v>
      </c>
      <c r="Q31" s="40">
        <f t="shared" si="12"/>
        <v>53772.38545793535</v>
      </c>
      <c r="R31" s="40">
        <f t="shared" si="13"/>
        <v>0</v>
      </c>
    </row>
    <row r="32" spans="1:18" x14ac:dyDescent="0.25">
      <c r="A32" s="28">
        <f t="shared" si="1"/>
        <v>17</v>
      </c>
      <c r="B32" s="28">
        <f t="shared" si="2"/>
        <v>16</v>
      </c>
      <c r="C32" s="28">
        <v>0.970873786407767</v>
      </c>
      <c r="D32" s="26">
        <f t="shared" si="4"/>
        <v>1293.3699143209908</v>
      </c>
      <c r="E32" s="26">
        <f t="shared" si="3"/>
        <v>5105.8304114659513</v>
      </c>
      <c r="F32" s="26">
        <f t="shared" si="3"/>
        <v>3361.88793587394</v>
      </c>
      <c r="G32" s="26">
        <f t="shared" si="3"/>
        <v>238.91173833911728</v>
      </c>
      <c r="H32" s="25">
        <f t="shared" si="0"/>
        <v>9999.9999999999982</v>
      </c>
      <c r="I32" s="25">
        <f t="shared" si="5"/>
        <v>9761.0882616608815</v>
      </c>
      <c r="J32" s="25"/>
      <c r="K32" s="29">
        <f t="shared" si="6"/>
        <v>1255.6989459427095</v>
      </c>
      <c r="L32" s="29">
        <f t="shared" si="7"/>
        <v>3668.2665092085476</v>
      </c>
      <c r="M32" s="29">
        <f t="shared" si="8"/>
        <v>1142.3891044231834</v>
      </c>
      <c r="N32" s="29">
        <f t="shared" si="9"/>
        <v>0</v>
      </c>
      <c r="O32" s="40">
        <f t="shared" si="10"/>
        <v>0</v>
      </c>
      <c r="P32" s="40">
        <f t="shared" si="11"/>
        <v>64888.6602777566</v>
      </c>
      <c r="Q32" s="40">
        <f t="shared" si="12"/>
        <v>57772.248995115282</v>
      </c>
      <c r="R32" s="40">
        <f t="shared" si="13"/>
        <v>0</v>
      </c>
    </row>
    <row r="33" spans="1:18" x14ac:dyDescent="0.25">
      <c r="A33" s="28">
        <f t="shared" si="1"/>
        <v>18</v>
      </c>
      <c r="B33" s="28">
        <f t="shared" si="2"/>
        <v>17</v>
      </c>
      <c r="C33" s="28">
        <v>0.970873786407767</v>
      </c>
      <c r="D33" s="26">
        <f t="shared" si="4"/>
        <v>1138.1655246024718</v>
      </c>
      <c r="E33" s="26">
        <f t="shared" si="4"/>
        <v>4999.2764310395669</v>
      </c>
      <c r="F33" s="26">
        <f t="shared" si="4"/>
        <v>3586.665538724229</v>
      </c>
      <c r="G33" s="26">
        <f t="shared" si="4"/>
        <v>275.89250563373059</v>
      </c>
      <c r="H33" s="25">
        <f t="shared" si="0"/>
        <v>9999.9999999999982</v>
      </c>
      <c r="I33" s="25">
        <f t="shared" si="5"/>
        <v>9724.1074943662679</v>
      </c>
      <c r="J33" s="25"/>
      <c r="K33" s="29">
        <f t="shared" si="6"/>
        <v>1105.0150724295843</v>
      </c>
      <c r="L33" s="29">
        <f t="shared" si="7"/>
        <v>3591.7131640478442</v>
      </c>
      <c r="M33" s="29">
        <f t="shared" si="8"/>
        <v>1218.7698432558059</v>
      </c>
      <c r="N33" s="29">
        <f t="shared" si="9"/>
        <v>0</v>
      </c>
      <c r="O33" s="40">
        <f t="shared" si="10"/>
        <v>0</v>
      </c>
      <c r="P33" s="40">
        <f t="shared" si="11"/>
        <v>63534.493672143624</v>
      </c>
      <c r="Q33" s="40">
        <f t="shared" si="12"/>
        <v>61634.93207322219</v>
      </c>
      <c r="R33" s="40">
        <f t="shared" si="13"/>
        <v>0</v>
      </c>
    </row>
    <row r="34" spans="1:18" x14ac:dyDescent="0.25">
      <c r="A34" s="28">
        <f t="shared" si="1"/>
        <v>19</v>
      </c>
      <c r="B34" s="28">
        <f t="shared" si="2"/>
        <v>18</v>
      </c>
      <c r="C34" s="28">
        <v>0.970873786407767</v>
      </c>
      <c r="D34" s="26">
        <f t="shared" si="4"/>
        <v>1001.5856616501752</v>
      </c>
      <c r="E34" s="26">
        <f t="shared" si="4"/>
        <v>4880.2016448168724</v>
      </c>
      <c r="F34" s="26">
        <f t="shared" si="4"/>
        <v>3802.8668669732533</v>
      </c>
      <c r="G34" s="26">
        <f t="shared" si="4"/>
        <v>315.34582655969712</v>
      </c>
      <c r="H34" s="25">
        <f t="shared" si="0"/>
        <v>9999.9999999999964</v>
      </c>
      <c r="I34" s="25">
        <f t="shared" si="5"/>
        <v>9684.6541734402999</v>
      </c>
      <c r="J34" s="25"/>
      <c r="K34" s="29">
        <f t="shared" si="6"/>
        <v>972.41326373803417</v>
      </c>
      <c r="L34" s="29">
        <f t="shared" si="7"/>
        <v>3506.1642885092097</v>
      </c>
      <c r="M34" s="29">
        <f t="shared" si="8"/>
        <v>1292.2363140200375</v>
      </c>
      <c r="N34" s="29">
        <f t="shared" si="9"/>
        <v>0</v>
      </c>
      <c r="O34" s="40">
        <f t="shared" si="10"/>
        <v>0</v>
      </c>
      <c r="P34" s="40">
        <f t="shared" si="11"/>
        <v>62021.203427818313</v>
      </c>
      <c r="Q34" s="40">
        <f t="shared" si="12"/>
        <v>65350.236451870463</v>
      </c>
      <c r="R34" s="40">
        <f t="shared" si="13"/>
        <v>0</v>
      </c>
    </row>
    <row r="35" spans="1:18" x14ac:dyDescent="0.25">
      <c r="A35" s="28">
        <f t="shared" si="1"/>
        <v>20</v>
      </c>
      <c r="B35" s="28">
        <f t="shared" si="2"/>
        <v>19</v>
      </c>
      <c r="C35" s="28">
        <v>0.970873786407767</v>
      </c>
      <c r="D35" s="26">
        <f t="shared" si="4"/>
        <v>881.39538225215415</v>
      </c>
      <c r="E35" s="26">
        <f t="shared" si="4"/>
        <v>4751.3739136657987</v>
      </c>
      <c r="F35" s="26">
        <f t="shared" si="4"/>
        <v>4010.053341985642</v>
      </c>
      <c r="G35" s="26">
        <f t="shared" si="4"/>
        <v>357.17736209640293</v>
      </c>
      <c r="H35" s="25">
        <f t="shared" si="0"/>
        <v>9999.9999999999982</v>
      </c>
      <c r="I35" s="25">
        <f t="shared" si="5"/>
        <v>9642.822637903595</v>
      </c>
      <c r="J35" s="25"/>
      <c r="K35" s="29">
        <f t="shared" si="6"/>
        <v>855.72367208947003</v>
      </c>
      <c r="L35" s="29">
        <f t="shared" si="7"/>
        <v>3413.6084428278555</v>
      </c>
      <c r="M35" s="29">
        <f t="shared" si="8"/>
        <v>1362.6394851407522</v>
      </c>
      <c r="N35" s="29">
        <f t="shared" si="9"/>
        <v>0</v>
      </c>
      <c r="O35" s="40">
        <f t="shared" si="10"/>
        <v>0</v>
      </c>
      <c r="P35" s="40">
        <f t="shared" si="11"/>
        <v>60383.965562995443</v>
      </c>
      <c r="Q35" s="40">
        <f t="shared" si="12"/>
        <v>68910.625391403752</v>
      </c>
      <c r="R35" s="40">
        <f t="shared" si="13"/>
        <v>0</v>
      </c>
    </row>
    <row r="36" spans="1:18" x14ac:dyDescent="0.25">
      <c r="A36" s="28">
        <f t="shared" si="1"/>
        <v>21</v>
      </c>
      <c r="B36" s="28">
        <f t="shared" si="2"/>
        <v>20</v>
      </c>
      <c r="C36" s="28">
        <v>0.970873786407767</v>
      </c>
      <c r="D36" s="26">
        <f t="shared" si="4"/>
        <v>775.62793638189567</v>
      </c>
      <c r="E36" s="26">
        <f t="shared" si="4"/>
        <v>4615.1656869415056</v>
      </c>
      <c r="F36" s="26">
        <f t="shared" si="4"/>
        <v>4207.9184278183502</v>
      </c>
      <c r="G36" s="26">
        <f t="shared" si="4"/>
        <v>401.28794885824499</v>
      </c>
      <c r="H36" s="25">
        <f t="shared" si="0"/>
        <v>9999.9999999999982</v>
      </c>
      <c r="I36" s="25">
        <f t="shared" si="5"/>
        <v>9598.7120511417525</v>
      </c>
      <c r="J36" s="25"/>
      <c r="K36" s="29">
        <f t="shared" si="6"/>
        <v>753.03683143873366</v>
      </c>
      <c r="L36" s="29">
        <f t="shared" si="7"/>
        <v>3315.7501051812756</v>
      </c>
      <c r="M36" s="29">
        <f t="shared" si="8"/>
        <v>1429.8751939188567</v>
      </c>
      <c r="N36" s="29">
        <f t="shared" si="9"/>
        <v>0</v>
      </c>
      <c r="O36" s="40">
        <f t="shared" si="10"/>
        <v>0</v>
      </c>
      <c r="P36" s="40">
        <f t="shared" si="11"/>
        <v>58652.93091462554</v>
      </c>
      <c r="Q36" s="40">
        <f t="shared" si="12"/>
        <v>72310.831235325037</v>
      </c>
      <c r="R36" s="40">
        <f t="shared" si="13"/>
        <v>0</v>
      </c>
    </row>
    <row r="37" spans="1:18" x14ac:dyDescent="0.25">
      <c r="A37" s="28">
        <f t="shared" si="1"/>
        <v>22</v>
      </c>
      <c r="B37" s="28">
        <f t="shared" si="2"/>
        <v>21</v>
      </c>
      <c r="C37" s="28">
        <v>0.970873786407767</v>
      </c>
      <c r="D37" s="26">
        <f t="shared" si="4"/>
        <v>682.55258401606818</v>
      </c>
      <c r="E37" s="26">
        <f t="shared" si="4"/>
        <v>4473.6046152783483</v>
      </c>
      <c r="F37" s="26">
        <f t="shared" si="4"/>
        <v>4396.2677491413333</v>
      </c>
      <c r="G37" s="26">
        <f t="shared" si="4"/>
        <v>447.57505156424685</v>
      </c>
      <c r="H37" s="25">
        <f t="shared" si="0"/>
        <v>9999.9999999999964</v>
      </c>
      <c r="I37" s="25">
        <f t="shared" si="5"/>
        <v>9552.4249484357497</v>
      </c>
      <c r="J37" s="25"/>
      <c r="K37" s="29">
        <f t="shared" si="6"/>
        <v>662.67241166608562</v>
      </c>
      <c r="L37" s="29">
        <f t="shared" si="7"/>
        <v>3214.0460342776482</v>
      </c>
      <c r="M37" s="29">
        <f t="shared" si="8"/>
        <v>1493.877390484919</v>
      </c>
      <c r="N37" s="29">
        <f t="shared" si="9"/>
        <v>0</v>
      </c>
      <c r="O37" s="40">
        <f t="shared" si="10"/>
        <v>0</v>
      </c>
      <c r="P37" s="40">
        <f t="shared" si="11"/>
        <v>56853.868363100562</v>
      </c>
      <c r="Q37" s="40">
        <f t="shared" si="12"/>
        <v>75547.513747380188</v>
      </c>
      <c r="R37" s="40">
        <f t="shared" si="13"/>
        <v>0</v>
      </c>
    </row>
    <row r="38" spans="1:18" x14ac:dyDescent="0.25">
      <c r="A38" s="28">
        <f t="shared" si="1"/>
        <v>23</v>
      </c>
      <c r="B38" s="28">
        <f t="shared" si="2"/>
        <v>22</v>
      </c>
      <c r="C38" s="28">
        <v>0.970873786407767</v>
      </c>
      <c r="D38" s="26">
        <f t="shared" si="4"/>
        <v>600.64627393414003</v>
      </c>
      <c r="E38" s="26">
        <f t="shared" si="4"/>
        <v>4328.4179316762793</v>
      </c>
      <c r="F38" s="26">
        <f t="shared" si="4"/>
        <v>4575.0017975847759</v>
      </c>
      <c r="G38" s="26">
        <f t="shared" si="4"/>
        <v>495.9339968048015</v>
      </c>
      <c r="H38" s="25">
        <f t="shared" si="0"/>
        <v>9999.9999999999964</v>
      </c>
      <c r="I38" s="25">
        <f t="shared" si="5"/>
        <v>9504.0660031951957</v>
      </c>
      <c r="J38" s="25"/>
      <c r="K38" s="29">
        <f t="shared" si="6"/>
        <v>583.15172226615539</v>
      </c>
      <c r="L38" s="29">
        <f t="shared" si="7"/>
        <v>3109.7371547965504</v>
      </c>
      <c r="M38" s="29">
        <f t="shared" si="8"/>
        <v>1554.6122613152152</v>
      </c>
      <c r="N38" s="29">
        <f t="shared" si="9"/>
        <v>0</v>
      </c>
      <c r="O38" s="40">
        <f t="shared" si="10"/>
        <v>0</v>
      </c>
      <c r="P38" s="40">
        <f t="shared" si="11"/>
        <v>55008.728859847084</v>
      </c>
      <c r="Q38" s="40">
        <f t="shared" si="12"/>
        <v>78618.96292936946</v>
      </c>
      <c r="R38" s="40">
        <f t="shared" si="13"/>
        <v>0</v>
      </c>
    </row>
    <row r="39" spans="1:18" x14ac:dyDescent="0.25">
      <c r="A39" s="28">
        <f t="shared" si="1"/>
        <v>24</v>
      </c>
      <c r="B39" s="28">
        <f t="shared" si="2"/>
        <v>23</v>
      </c>
      <c r="C39" s="28">
        <v>0.970873786407767</v>
      </c>
      <c r="D39" s="26">
        <f t="shared" si="4"/>
        <v>528.56872106204321</v>
      </c>
      <c r="E39" s="26">
        <f t="shared" si="4"/>
        <v>4181.0713565948909</v>
      </c>
      <c r="F39" s="26">
        <f t="shared" si="4"/>
        <v>4744.100905764828</v>
      </c>
      <c r="G39" s="26">
        <f t="shared" si="4"/>
        <v>546.25901657823397</v>
      </c>
      <c r="H39" s="25">
        <f t="shared" si="0"/>
        <v>9999.9999999999964</v>
      </c>
      <c r="I39" s="25">
        <f t="shared" si="5"/>
        <v>9453.7409834217615</v>
      </c>
      <c r="J39" s="25"/>
      <c r="K39" s="29">
        <f t="shared" si="6"/>
        <v>513.17351559421672</v>
      </c>
      <c r="L39" s="29">
        <f t="shared" si="7"/>
        <v>3003.8765086215722</v>
      </c>
      <c r="M39" s="29">
        <f t="shared" si="8"/>
        <v>1612.0731233181455</v>
      </c>
      <c r="N39" s="29">
        <f t="shared" si="9"/>
        <v>0</v>
      </c>
      <c r="O39" s="40">
        <f t="shared" si="10"/>
        <v>0</v>
      </c>
      <c r="P39" s="40">
        <f t="shared" si="11"/>
        <v>53136.139861968077</v>
      </c>
      <c r="Q39" s="40">
        <f t="shared" si="12"/>
        <v>81524.840807803354</v>
      </c>
      <c r="R39" s="40">
        <f t="shared" si="13"/>
        <v>0</v>
      </c>
    </row>
    <row r="40" spans="1:18" x14ac:dyDescent="0.25">
      <c r="A40" s="28">
        <f t="shared" si="1"/>
        <v>25</v>
      </c>
      <c r="B40" s="28">
        <f t="shared" si="2"/>
        <v>24</v>
      </c>
      <c r="C40" s="28" cm="1">
        <f t="array" ref="C40:C51">Alternativa1!C40:C51</f>
        <v>0.94259590913375435</v>
      </c>
      <c r="D40" s="26">
        <f t="shared" si="4"/>
        <v>465.14047453459801</v>
      </c>
      <c r="E40" s="26">
        <f t="shared" si="4"/>
        <v>4032.803191687281</v>
      </c>
      <c r="F40" s="26">
        <f t="shared" si="4"/>
        <v>4903.6122072364697</v>
      </c>
      <c r="G40" s="26">
        <f t="shared" si="4"/>
        <v>598.44412654164705</v>
      </c>
      <c r="H40" s="25">
        <f t="shared" si="0"/>
        <v>9999.9999999999945</v>
      </c>
      <c r="I40" s="25">
        <f t="shared" si="5"/>
        <v>9401.5558734583483</v>
      </c>
      <c r="J40" s="25"/>
      <c r="K40" s="29">
        <f t="shared" si="6"/>
        <v>438.4395084688453</v>
      </c>
      <c r="L40" s="29">
        <f t="shared" si="7"/>
        <v>2812.9648052112243</v>
      </c>
      <c r="M40" s="29">
        <f t="shared" si="8"/>
        <v>1617.7436822818024</v>
      </c>
      <c r="N40" s="29">
        <f t="shared" si="9"/>
        <v>0</v>
      </c>
      <c r="O40" s="40">
        <f t="shared" si="10"/>
        <v>0</v>
      </c>
      <c r="P40" s="40">
        <f t="shared" si="11"/>
        <v>49759.066621912061</v>
      </c>
      <c r="Q40" s="40">
        <f t="shared" si="12"/>
        <v>81811.609075394008</v>
      </c>
      <c r="R40" s="40">
        <f t="shared" si="13"/>
        <v>0</v>
      </c>
    </row>
    <row r="41" spans="1:18" x14ac:dyDescent="0.25">
      <c r="A41" s="28">
        <f t="shared" si="1"/>
        <v>26</v>
      </c>
      <c r="B41" s="28">
        <f t="shared" si="2"/>
        <v>25</v>
      </c>
      <c r="C41" s="28">
        <v>0.94259590913375435</v>
      </c>
      <c r="D41" s="26">
        <f t="shared" si="4"/>
        <v>409.32361759044625</v>
      </c>
      <c r="E41" s="26">
        <f t="shared" si="4"/>
        <v>3884.6541866743955</v>
      </c>
      <c r="F41" s="26">
        <f t="shared" si="4"/>
        <v>5053.638334913906</v>
      </c>
      <c r="G41" s="26">
        <f t="shared" si="4"/>
        <v>652.38386082124816</v>
      </c>
      <c r="H41" s="25">
        <f t="shared" si="0"/>
        <v>9999.9999999999945</v>
      </c>
      <c r="I41" s="25">
        <f t="shared" si="5"/>
        <v>9347.6161391787464</v>
      </c>
      <c r="J41" s="25"/>
      <c r="K41" s="29">
        <f t="shared" si="6"/>
        <v>385.82676745258391</v>
      </c>
      <c r="L41" s="29">
        <f t="shared" si="7"/>
        <v>2709.6277671213616</v>
      </c>
      <c r="M41" s="29">
        <f t="shared" si="8"/>
        <v>1667.2385872559778</v>
      </c>
      <c r="N41" s="29">
        <f t="shared" si="9"/>
        <v>0</v>
      </c>
      <c r="O41" s="40">
        <f t="shared" si="10"/>
        <v>0</v>
      </c>
      <c r="P41" s="40">
        <f t="shared" si="11"/>
        <v>47931.118204890037</v>
      </c>
      <c r="Q41" s="40">
        <f t="shared" si="12"/>
        <v>84314.637126945163</v>
      </c>
      <c r="R41" s="40">
        <f t="shared" si="13"/>
        <v>0</v>
      </c>
    </row>
    <row r="42" spans="1:18" x14ac:dyDescent="0.25">
      <c r="A42" s="28">
        <f t="shared" si="1"/>
        <v>27</v>
      </c>
      <c r="B42" s="28">
        <f t="shared" si="2"/>
        <v>26</v>
      </c>
      <c r="C42" s="28">
        <v>0.94259590913375435</v>
      </c>
      <c r="D42" s="26">
        <f t="shared" si="4"/>
        <v>360.20478347959272</v>
      </c>
      <c r="E42" s="26">
        <f t="shared" si="4"/>
        <v>3737.4936933635768</v>
      </c>
      <c r="F42" s="26">
        <f t="shared" si="4"/>
        <v>5194.3276406515251</v>
      </c>
      <c r="G42" s="26">
        <f t="shared" si="4"/>
        <v>707.97388250530116</v>
      </c>
      <c r="H42" s="25">
        <f t="shared" si="0"/>
        <v>9999.9999999999945</v>
      </c>
      <c r="I42" s="25">
        <f t="shared" si="5"/>
        <v>9292.0261174946936</v>
      </c>
      <c r="J42" s="25"/>
      <c r="K42" s="29">
        <f t="shared" si="6"/>
        <v>339.52755535827384</v>
      </c>
      <c r="L42" s="29">
        <f t="shared" si="7"/>
        <v>2606.9802366755084</v>
      </c>
      <c r="M42" s="29">
        <f t="shared" si="8"/>
        <v>1713.6531946724797</v>
      </c>
      <c r="N42" s="29">
        <f t="shared" si="9"/>
        <v>0</v>
      </c>
      <c r="O42" s="40">
        <f t="shared" si="10"/>
        <v>0</v>
      </c>
      <c r="P42" s="40">
        <f t="shared" si="11"/>
        <v>46115.366619030276</v>
      </c>
      <c r="Q42" s="40">
        <f t="shared" si="12"/>
        <v>86661.89013057969</v>
      </c>
      <c r="R42" s="40">
        <f t="shared" si="13"/>
        <v>0</v>
      </c>
    </row>
    <row r="43" spans="1:18" x14ac:dyDescent="0.25">
      <c r="A43" s="28">
        <f t="shared" si="1"/>
        <v>28</v>
      </c>
      <c r="B43" s="28">
        <f t="shared" si="2"/>
        <v>27</v>
      </c>
      <c r="C43" s="28">
        <v>0.94259590913375435</v>
      </c>
      <c r="D43" s="26">
        <f t="shared" si="4"/>
        <v>316.98020946204161</v>
      </c>
      <c r="E43" s="26">
        <f t="shared" si="4"/>
        <v>3592.042558795551</v>
      </c>
      <c r="F43" s="26">
        <f t="shared" si="4"/>
        <v>5325.8657451899353</v>
      </c>
      <c r="G43" s="26">
        <f t="shared" si="4"/>
        <v>765.11148655246791</v>
      </c>
      <c r="H43" s="25">
        <f t="shared" si="0"/>
        <v>9999.9999999999964</v>
      </c>
      <c r="I43" s="25">
        <f t="shared" si="5"/>
        <v>9234.8885134475277</v>
      </c>
      <c r="J43" s="25"/>
      <c r="K43" s="29">
        <f t="shared" si="6"/>
        <v>298.78424871528102</v>
      </c>
      <c r="L43" s="29">
        <f t="shared" si="7"/>
        <v>2505.525019802722</v>
      </c>
      <c r="M43" s="29">
        <f t="shared" si="8"/>
        <v>1757.0487424040696</v>
      </c>
      <c r="N43" s="29">
        <f t="shared" si="9"/>
        <v>0</v>
      </c>
      <c r="O43" s="40">
        <f t="shared" si="10"/>
        <v>0</v>
      </c>
      <c r="P43" s="40">
        <f t="shared" si="11"/>
        <v>44320.706093537337</v>
      </c>
      <c r="Q43" s="40">
        <f t="shared" si="12"/>
        <v>88856.464973005801</v>
      </c>
      <c r="R43" s="40">
        <f t="shared" si="13"/>
        <v>0</v>
      </c>
    </row>
    <row r="44" spans="1:18" x14ac:dyDescent="0.25">
      <c r="A44" s="28">
        <f t="shared" si="1"/>
        <v>29</v>
      </c>
      <c r="B44" s="28">
        <f t="shared" si="2"/>
        <v>28</v>
      </c>
      <c r="C44" s="28">
        <v>0.94259590913375435</v>
      </c>
      <c r="D44" s="26">
        <f t="shared" si="4"/>
        <v>278.9425843265966</v>
      </c>
      <c r="E44" s="26">
        <f t="shared" si="4"/>
        <v>3448.893154943908</v>
      </c>
      <c r="F44" s="26">
        <f t="shared" si="4"/>
        <v>5448.4682509799331</v>
      </c>
      <c r="G44" s="26">
        <f t="shared" si="4"/>
        <v>823.69600974955722</v>
      </c>
      <c r="H44" s="25">
        <f t="shared" si="0"/>
        <v>9999.9999999999964</v>
      </c>
      <c r="I44" s="25">
        <f t="shared" si="5"/>
        <v>9176.3039902504388</v>
      </c>
      <c r="J44" s="25"/>
      <c r="K44" s="29">
        <f t="shared" si="6"/>
        <v>262.93013886944726</v>
      </c>
      <c r="L44" s="29">
        <f t="shared" si="7"/>
        <v>2405.675308378256</v>
      </c>
      <c r="M44" s="29">
        <f t="shared" si="8"/>
        <v>1797.496359546589</v>
      </c>
      <c r="N44" s="29">
        <f t="shared" si="9"/>
        <v>0</v>
      </c>
      <c r="O44" s="40">
        <f t="shared" si="10"/>
        <v>0</v>
      </c>
      <c r="P44" s="40">
        <f t="shared" si="11"/>
        <v>42554.445657664015</v>
      </c>
      <c r="Q44" s="40">
        <f t="shared" si="12"/>
        <v>90901.958754213221</v>
      </c>
      <c r="R44" s="40">
        <f t="shared" si="13"/>
        <v>0</v>
      </c>
    </row>
    <row r="45" spans="1:18" x14ac:dyDescent="0.25">
      <c r="A45" s="28">
        <f t="shared" si="1"/>
        <v>30</v>
      </c>
      <c r="B45" s="28">
        <f t="shared" si="2"/>
        <v>29</v>
      </c>
      <c r="C45" s="28">
        <v>0.94259590913375435</v>
      </c>
      <c r="D45" s="26">
        <f t="shared" si="4"/>
        <v>245.469474207405</v>
      </c>
      <c r="E45" s="26">
        <f t="shared" si="4"/>
        <v>3308.526894394271</v>
      </c>
      <c r="F45" s="26">
        <f t="shared" si="4"/>
        <v>5562.3744708879822</v>
      </c>
      <c r="G45" s="26">
        <f t="shared" si="4"/>
        <v>883.62916051033653</v>
      </c>
      <c r="H45" s="25">
        <f t="shared" si="0"/>
        <v>9999.9999999999945</v>
      </c>
      <c r="I45" s="25">
        <f t="shared" si="5"/>
        <v>9116.3708394896585</v>
      </c>
      <c r="J45" s="25"/>
      <c r="K45" s="29">
        <f t="shared" si="6"/>
        <v>231.37852220511357</v>
      </c>
      <c r="L45" s="29">
        <f t="shared" si="7"/>
        <v>2307.7668977771332</v>
      </c>
      <c r="M45" s="29">
        <f t="shared" si="8"/>
        <v>1835.0749974651649</v>
      </c>
      <c r="N45" s="29">
        <f t="shared" si="9"/>
        <v>0</v>
      </c>
      <c r="O45" s="40">
        <f t="shared" si="10"/>
        <v>0</v>
      </c>
      <c r="P45" s="40">
        <f t="shared" si="11"/>
        <v>40822.525259327937</v>
      </c>
      <c r="Q45" s="40">
        <f t="shared" si="12"/>
        <v>92802.364157524062</v>
      </c>
      <c r="R45" s="40">
        <f t="shared" si="13"/>
        <v>0</v>
      </c>
    </row>
    <row r="46" spans="1:18" x14ac:dyDescent="0.25">
      <c r="A46" s="28">
        <f t="shared" si="1"/>
        <v>31</v>
      </c>
      <c r="B46" s="28">
        <f t="shared" si="2"/>
        <v>30</v>
      </c>
      <c r="C46" s="28">
        <v>0.94259590913375435</v>
      </c>
      <c r="D46" s="26">
        <f t="shared" si="4"/>
        <v>216.01313730251641</v>
      </c>
      <c r="E46" s="26">
        <f t="shared" si="4"/>
        <v>3171.3295392084092</v>
      </c>
      <c r="F46" s="26">
        <f t="shared" si="4"/>
        <v>5667.8420437989644</v>
      </c>
      <c r="G46" s="26">
        <f t="shared" si="4"/>
        <v>944.81527969010438</v>
      </c>
      <c r="H46" s="25">
        <f t="shared" si="0"/>
        <v>9999.9999999999945</v>
      </c>
      <c r="I46" s="25">
        <f t="shared" si="5"/>
        <v>9055.1847203098896</v>
      </c>
      <c r="J46" s="25"/>
      <c r="K46" s="29">
        <f t="shared" si="6"/>
        <v>203.61309954049997</v>
      </c>
      <c r="L46" s="29">
        <f t="shared" si="7"/>
        <v>2212.0688651279315</v>
      </c>
      <c r="M46" s="29">
        <f t="shared" si="8"/>
        <v>1869.8696534354203</v>
      </c>
      <c r="N46" s="29">
        <f t="shared" si="9"/>
        <v>0</v>
      </c>
      <c r="O46" s="40">
        <f t="shared" si="10"/>
        <v>0</v>
      </c>
      <c r="P46" s="40">
        <f t="shared" si="11"/>
        <v>39129.704654763009</v>
      </c>
      <c r="Q46" s="40">
        <f t="shared" si="12"/>
        <v>94561.979616591256</v>
      </c>
      <c r="R46" s="40">
        <f t="shared" si="13"/>
        <v>0</v>
      </c>
    </row>
    <row r="47" spans="1:18" x14ac:dyDescent="0.25">
      <c r="A47" s="28">
        <f t="shared" si="1"/>
        <v>32</v>
      </c>
      <c r="B47" s="28">
        <f t="shared" si="2"/>
        <v>31</v>
      </c>
      <c r="C47" s="28">
        <v>0.94259590913375435</v>
      </c>
      <c r="D47" s="26">
        <f t="shared" si="4"/>
        <v>190.09156082621445</v>
      </c>
      <c r="E47" s="26">
        <f t="shared" si="4"/>
        <v>3037.6045730377782</v>
      </c>
      <c r="F47" s="26">
        <f t="shared" si="4"/>
        <v>5765.142323964109</v>
      </c>
      <c r="G47" s="26">
        <f t="shared" si="4"/>
        <v>1007.161542171893</v>
      </c>
      <c r="H47" s="25">
        <f t="shared" si="0"/>
        <v>9999.9999999999945</v>
      </c>
      <c r="I47" s="25">
        <f t="shared" si="5"/>
        <v>8992.838457828102</v>
      </c>
      <c r="J47" s="25"/>
      <c r="K47" s="29">
        <f t="shared" si="6"/>
        <v>179.17952759563997</v>
      </c>
      <c r="L47" s="29">
        <f t="shared" si="7"/>
        <v>2118.792896642432</v>
      </c>
      <c r="M47" s="29">
        <f t="shared" si="8"/>
        <v>1901.9698495498521</v>
      </c>
      <c r="N47" s="29">
        <f t="shared" si="9"/>
        <v>0</v>
      </c>
      <c r="O47" s="40">
        <f t="shared" si="10"/>
        <v>0</v>
      </c>
      <c r="P47" s="40">
        <f t="shared" si="11"/>
        <v>37479.72840141815</v>
      </c>
      <c r="Q47" s="40">
        <f t="shared" si="12"/>
        <v>96185.332391521093</v>
      </c>
      <c r="R47" s="40">
        <f t="shared" si="13"/>
        <v>0</v>
      </c>
    </row>
    <row r="48" spans="1:18" x14ac:dyDescent="0.25">
      <c r="A48" s="28">
        <f t="shared" si="1"/>
        <v>33</v>
      </c>
      <c r="B48" s="28">
        <f t="shared" si="2"/>
        <v>32</v>
      </c>
      <c r="C48" s="28">
        <v>0.94259590913375435</v>
      </c>
      <c r="D48" s="26">
        <f t="shared" si="4"/>
        <v>167.28057352706873</v>
      </c>
      <c r="E48" s="26">
        <f t="shared" si="4"/>
        <v>2907.5848738809041</v>
      </c>
      <c r="F48" s="26">
        <f t="shared" si="4"/>
        <v>5854.5564448565237</v>
      </c>
      <c r="G48" s="26">
        <f t="shared" si="4"/>
        <v>1070.5781077354982</v>
      </c>
      <c r="H48" s="25">
        <f t="shared" ref="H48:H75" si="14">SUM(D48:G48)</f>
        <v>9999.9999999999945</v>
      </c>
      <c r="I48" s="25">
        <f t="shared" si="5"/>
        <v>8929.4218922644959</v>
      </c>
      <c r="J48" s="25"/>
      <c r="K48" s="29">
        <f t="shared" si="6"/>
        <v>157.67798428416319</v>
      </c>
      <c r="L48" s="29">
        <f t="shared" si="7"/>
        <v>2028.1014296086992</v>
      </c>
      <c r="M48" s="29">
        <f t="shared" si="8"/>
        <v>1931.4683341500454</v>
      </c>
      <c r="N48" s="29">
        <f t="shared" si="9"/>
        <v>0</v>
      </c>
      <c r="O48" s="40">
        <f t="shared" si="10"/>
        <v>0</v>
      </c>
      <c r="P48" s="40">
        <f t="shared" si="11"/>
        <v>35875.469883213344</v>
      </c>
      <c r="Q48" s="40">
        <f t="shared" si="12"/>
        <v>97677.112898445164</v>
      </c>
      <c r="R48" s="40">
        <f t="shared" si="13"/>
        <v>0</v>
      </c>
    </row>
    <row r="49" spans="1:18" x14ac:dyDescent="0.25">
      <c r="A49" s="28">
        <f t="shared" ref="A49:A75" si="15">A48+1</f>
        <v>34</v>
      </c>
      <c r="B49" s="28">
        <f t="shared" ref="B49:B75" si="16">B48+1</f>
        <v>33</v>
      </c>
      <c r="C49" s="28">
        <v>0.94259590913375435</v>
      </c>
      <c r="D49" s="26">
        <f t="shared" si="4"/>
        <v>147.20690470382047</v>
      </c>
      <c r="E49" s="26">
        <f t="shared" si="4"/>
        <v>2781.4428961424719</v>
      </c>
      <c r="F49" s="26">
        <f t="shared" si="4"/>
        <v>5936.3719705247831</v>
      </c>
      <c r="G49" s="26">
        <f t="shared" si="4"/>
        <v>1134.9782286289199</v>
      </c>
      <c r="H49" s="25">
        <f t="shared" si="14"/>
        <v>9999.9999999999945</v>
      </c>
      <c r="I49" s="25">
        <f t="shared" si="5"/>
        <v>8865.0217713710754</v>
      </c>
      <c r="J49" s="25"/>
      <c r="K49" s="29">
        <f t="shared" si="6"/>
        <v>138.75662617006358</v>
      </c>
      <c r="L49" s="29">
        <f t="shared" si="7"/>
        <v>1940.1147545908466</v>
      </c>
      <c r="M49" s="29">
        <f t="shared" si="8"/>
        <v>1958.4599770795305</v>
      </c>
      <c r="N49" s="29">
        <f t="shared" si="9"/>
        <v>0</v>
      </c>
      <c r="O49" s="40">
        <f t="shared" si="10"/>
        <v>0</v>
      </c>
      <c r="P49" s="40">
        <f t="shared" si="11"/>
        <v>34319.056942694842</v>
      </c>
      <c r="Q49" s="40">
        <f t="shared" si="12"/>
        <v>99042.11884087912</v>
      </c>
      <c r="R49" s="40">
        <f t="shared" si="13"/>
        <v>0</v>
      </c>
    </row>
    <row r="50" spans="1:18" x14ac:dyDescent="0.25">
      <c r="A50" s="28">
        <f t="shared" si="15"/>
        <v>35</v>
      </c>
      <c r="B50" s="28">
        <f t="shared" si="16"/>
        <v>34</v>
      </c>
      <c r="C50" s="28">
        <v>0.94259590913375435</v>
      </c>
      <c r="D50" s="26">
        <f t="shared" si="4"/>
        <v>129.54207613936202</v>
      </c>
      <c r="E50" s="26">
        <f t="shared" si="4"/>
        <v>2659.2995453762878</v>
      </c>
      <c r="F50" s="26">
        <f t="shared" si="4"/>
        <v>6010.8800581796531</v>
      </c>
      <c r="G50" s="26">
        <f t="shared" si="4"/>
        <v>1200.2783203046924</v>
      </c>
      <c r="H50" s="25">
        <f t="shared" si="14"/>
        <v>9999.9999999999964</v>
      </c>
      <c r="I50" s="25">
        <f t="shared" si="5"/>
        <v>8799.7216796953035</v>
      </c>
      <c r="J50" s="25"/>
      <c r="K50" s="29">
        <f t="shared" si="6"/>
        <v>122.10583102965597</v>
      </c>
      <c r="L50" s="29">
        <f t="shared" si="7"/>
        <v>1854.917205748377</v>
      </c>
      <c r="M50" s="29">
        <f t="shared" si="8"/>
        <v>1983.0408335968314</v>
      </c>
      <c r="N50" s="29">
        <f t="shared" si="9"/>
        <v>0</v>
      </c>
      <c r="O50" s="40">
        <f t="shared" si="10"/>
        <v>0</v>
      </c>
      <c r="P50" s="40">
        <f t="shared" si="11"/>
        <v>32811.981382765211</v>
      </c>
      <c r="Q50" s="40">
        <f t="shared" si="12"/>
        <v>100285.20787046834</v>
      </c>
      <c r="R50" s="40">
        <f t="shared" si="13"/>
        <v>0</v>
      </c>
    </row>
    <row r="51" spans="1:18" x14ac:dyDescent="0.25">
      <c r="A51" s="28">
        <f t="shared" si="15"/>
        <v>36</v>
      </c>
      <c r="B51" s="28">
        <f t="shared" si="16"/>
        <v>35</v>
      </c>
      <c r="C51" s="28">
        <v>0.94259590913375435</v>
      </c>
      <c r="D51" s="26">
        <f t="shared" si="4"/>
        <v>113.99702700263857</v>
      </c>
      <c r="E51" s="26">
        <f t="shared" si="4"/>
        <v>2541.2319068635002</v>
      </c>
      <c r="F51" s="26">
        <f t="shared" si="4"/>
        <v>6078.3730651891874</v>
      </c>
      <c r="G51" s="26">
        <f t="shared" si="4"/>
        <v>1266.3980009446686</v>
      </c>
      <c r="H51" s="25">
        <f t="shared" si="14"/>
        <v>9999.9999999999964</v>
      </c>
      <c r="I51" s="25">
        <f t="shared" si="5"/>
        <v>8733.6019990553268</v>
      </c>
      <c r="J51" s="25"/>
      <c r="K51" s="29">
        <f t="shared" si="6"/>
        <v>107.45313130609725</v>
      </c>
      <c r="L51" s="29">
        <f t="shared" si="7"/>
        <v>1772.5625516815817</v>
      </c>
      <c r="M51" s="29">
        <f t="shared" si="8"/>
        <v>2005.3073549026444</v>
      </c>
      <c r="N51" s="29">
        <f t="shared" si="9"/>
        <v>0</v>
      </c>
      <c r="O51" s="40">
        <f t="shared" si="10"/>
        <v>0</v>
      </c>
      <c r="P51" s="40">
        <f t="shared" si="11"/>
        <v>31355.194326367437</v>
      </c>
      <c r="Q51" s="40">
        <f t="shared" si="12"/>
        <v>101411.25766221946</v>
      </c>
      <c r="R51" s="40">
        <f t="shared" si="13"/>
        <v>0</v>
      </c>
    </row>
    <row r="52" spans="1:18" x14ac:dyDescent="0.25">
      <c r="A52" s="28">
        <f t="shared" si="15"/>
        <v>37</v>
      </c>
      <c r="B52" s="28">
        <f t="shared" si="16"/>
        <v>36</v>
      </c>
      <c r="C52" s="28" cm="1">
        <f t="array" ref="C52:C63">Alternativa1!C52:C63</f>
        <v>0.9151416593531595</v>
      </c>
      <c r="D52" s="26">
        <f t="shared" si="4"/>
        <v>100.31738376232195</v>
      </c>
      <c r="E52" s="26">
        <f t="shared" si="4"/>
        <v>2427.2799696256284</v>
      </c>
      <c r="F52" s="26">
        <f t="shared" si="4"/>
        <v>6139.1425419502939</v>
      </c>
      <c r="G52" s="26">
        <f t="shared" si="4"/>
        <v>1333.2601046617497</v>
      </c>
      <c r="H52" s="25">
        <f t="shared" si="14"/>
        <v>9999.9999999999927</v>
      </c>
      <c r="I52" s="25">
        <f t="shared" si="5"/>
        <v>8666.7398953382435</v>
      </c>
      <c r="J52" s="25"/>
      <c r="K52" s="29">
        <f t="shared" si="6"/>
        <v>91.804617038219007</v>
      </c>
      <c r="L52" s="29">
        <f t="shared" si="7"/>
        <v>1643.7657141472341</v>
      </c>
      <c r="M52" s="29">
        <f t="shared" si="8"/>
        <v>1966.3647824960876</v>
      </c>
      <c r="N52" s="29">
        <f t="shared" si="9"/>
        <v>0</v>
      </c>
      <c r="O52" s="40">
        <f t="shared" si="10"/>
        <v>0</v>
      </c>
      <c r="P52" s="40">
        <f t="shared" si="11"/>
        <v>29076.882700253103</v>
      </c>
      <c r="Q52" s="40">
        <f t="shared" si="12"/>
        <v>99441.876143373578</v>
      </c>
      <c r="R52" s="40">
        <f t="shared" si="13"/>
        <v>0</v>
      </c>
    </row>
    <row r="53" spans="1:18" x14ac:dyDescent="0.25">
      <c r="A53" s="28">
        <f t="shared" si="15"/>
        <v>38</v>
      </c>
      <c r="B53" s="28">
        <f t="shared" si="16"/>
        <v>37</v>
      </c>
      <c r="C53" s="28">
        <v>0.9151416593531595</v>
      </c>
      <c r="D53" s="26">
        <f t="shared" si="4"/>
        <v>88.279297710843323</v>
      </c>
      <c r="E53" s="26">
        <f t="shared" si="4"/>
        <v>2317.4524702770136</v>
      </c>
      <c r="F53" s="26">
        <f t="shared" si="4"/>
        <v>6193.4775593889335</v>
      </c>
      <c r="G53" s="26">
        <f t="shared" si="4"/>
        <v>1400.7906726232029</v>
      </c>
      <c r="H53" s="25">
        <f t="shared" si="14"/>
        <v>9999.9999999999927</v>
      </c>
      <c r="I53" s="25">
        <f t="shared" si="5"/>
        <v>8599.2093273767896</v>
      </c>
      <c r="J53" s="25"/>
      <c r="K53" s="29">
        <f t="shared" si="6"/>
        <v>80.788062993632735</v>
      </c>
      <c r="L53" s="29">
        <f t="shared" si="7"/>
        <v>1569.3900013498246</v>
      </c>
      <c r="M53" s="29">
        <f t="shared" si="8"/>
        <v>1983.7682658030105</v>
      </c>
      <c r="N53" s="29">
        <f t="shared" si="9"/>
        <v>0</v>
      </c>
      <c r="O53" s="40">
        <f t="shared" si="10"/>
        <v>0</v>
      </c>
      <c r="P53" s="40">
        <f t="shared" si="11"/>
        <v>27761.236645498924</v>
      </c>
      <c r="Q53" s="40">
        <f t="shared" si="12"/>
        <v>100321.99515632368</v>
      </c>
      <c r="R53" s="40">
        <f t="shared" si="13"/>
        <v>0</v>
      </c>
    </row>
    <row r="54" spans="1:18" x14ac:dyDescent="0.25">
      <c r="A54" s="28">
        <f t="shared" si="15"/>
        <v>39</v>
      </c>
      <c r="B54" s="28">
        <f t="shared" si="16"/>
        <v>38</v>
      </c>
      <c r="C54" s="28">
        <v>0.9151416593531595</v>
      </c>
      <c r="D54" s="26">
        <f t="shared" si="4"/>
        <v>77.685781985542121</v>
      </c>
      <c r="E54" s="26">
        <f t="shared" si="4"/>
        <v>2211.7319659999098</v>
      </c>
      <c r="F54" s="26">
        <f t="shared" si="4"/>
        <v>6241.6633262380601</v>
      </c>
      <c r="G54" s="26">
        <f t="shared" si="4"/>
        <v>1468.9189257764813</v>
      </c>
      <c r="H54" s="25">
        <f t="shared" si="14"/>
        <v>9999.9999999999927</v>
      </c>
      <c r="I54" s="25">
        <f t="shared" si="5"/>
        <v>8531.0810742235117</v>
      </c>
      <c r="J54" s="25"/>
      <c r="K54" s="29">
        <f t="shared" si="6"/>
        <v>71.0934954343968</v>
      </c>
      <c r="L54" s="29">
        <f t="shared" si="7"/>
        <v>1497.7955654430916</v>
      </c>
      <c r="M54" s="29">
        <f t="shared" si="8"/>
        <v>1999.2021467240404</v>
      </c>
      <c r="N54" s="29">
        <f t="shared" si="9"/>
        <v>0</v>
      </c>
      <c r="O54" s="40">
        <f t="shared" si="10"/>
        <v>0</v>
      </c>
      <c r="P54" s="40">
        <f t="shared" si="11"/>
        <v>26494.789123851442</v>
      </c>
      <c r="Q54" s="40">
        <f t="shared" si="12"/>
        <v>101102.50856290148</v>
      </c>
      <c r="R54" s="40">
        <f t="shared" si="13"/>
        <v>0</v>
      </c>
    </row>
    <row r="55" spans="1:18" x14ac:dyDescent="0.25">
      <c r="A55" s="28">
        <f t="shared" si="15"/>
        <v>40</v>
      </c>
      <c r="B55" s="28">
        <f t="shared" si="16"/>
        <v>39</v>
      </c>
      <c r="C55" s="28">
        <v>0.9151416593531595</v>
      </c>
      <c r="D55" s="26">
        <f t="shared" si="4"/>
        <v>68.363488147277067</v>
      </c>
      <c r="E55" s="26">
        <f t="shared" si="4"/>
        <v>2110.0792326282512</v>
      </c>
      <c r="F55" s="26">
        <f t="shared" si="4"/>
        <v>6283.9800568593646</v>
      </c>
      <c r="G55" s="26">
        <f t="shared" si="4"/>
        <v>1537.5772223650999</v>
      </c>
      <c r="H55" s="25">
        <f t="shared" si="14"/>
        <v>9999.9999999999927</v>
      </c>
      <c r="I55" s="25">
        <f t="shared" si="5"/>
        <v>8462.4227776348926</v>
      </c>
      <c r="J55" s="25"/>
      <c r="K55" s="29">
        <f t="shared" si="6"/>
        <v>62.562275982269185</v>
      </c>
      <c r="L55" s="29">
        <f t="shared" si="7"/>
        <v>1428.9558436324039</v>
      </c>
      <c r="M55" s="29">
        <f t="shared" si="8"/>
        <v>2012.7561778017541</v>
      </c>
      <c r="N55" s="29">
        <f t="shared" si="9"/>
        <v>0</v>
      </c>
      <c r="O55" s="40">
        <f t="shared" si="10"/>
        <v>0</v>
      </c>
      <c r="P55" s="40">
        <f t="shared" si="11"/>
        <v>25277.070261011035</v>
      </c>
      <c r="Q55" s="40">
        <f t="shared" si="12"/>
        <v>101787.955277403</v>
      </c>
      <c r="R55" s="40">
        <f t="shared" si="13"/>
        <v>0</v>
      </c>
    </row>
    <row r="56" spans="1:18" x14ac:dyDescent="0.25">
      <c r="A56" s="28">
        <f t="shared" si="15"/>
        <v>41</v>
      </c>
      <c r="B56" s="28">
        <f t="shared" si="16"/>
        <v>40</v>
      </c>
      <c r="C56" s="28">
        <v>0.9151416593531595</v>
      </c>
      <c r="D56" s="26">
        <f t="shared" si="4"/>
        <v>60.159869569603821</v>
      </c>
      <c r="E56" s="26">
        <f t="shared" si="4"/>
        <v>2012.4370721337755</v>
      </c>
      <c r="F56" s="26">
        <f t="shared" si="4"/>
        <v>6320.7020553060602</v>
      </c>
      <c r="G56" s="26">
        <f t="shared" si="4"/>
        <v>1606.701002990553</v>
      </c>
      <c r="H56" s="25">
        <f t="shared" si="14"/>
        <v>9999.9999999999909</v>
      </c>
      <c r="I56" s="25">
        <f t="shared" si="5"/>
        <v>8393.2989970094386</v>
      </c>
      <c r="J56" s="25"/>
      <c r="K56" s="29">
        <f t="shared" si="6"/>
        <v>55.054802864396883</v>
      </c>
      <c r="L56" s="29">
        <f t="shared" si="7"/>
        <v>1362.8321011368748</v>
      </c>
      <c r="M56" s="29">
        <f t="shared" si="8"/>
        <v>2024.5182185093995</v>
      </c>
      <c r="N56" s="29">
        <f t="shared" si="9"/>
        <v>0</v>
      </c>
      <c r="O56" s="40">
        <f t="shared" si="10"/>
        <v>0</v>
      </c>
      <c r="P56" s="40">
        <f t="shared" si="11"/>
        <v>24107.394870110395</v>
      </c>
      <c r="Q56" s="40">
        <f t="shared" si="12"/>
        <v>102382.77847890393</v>
      </c>
      <c r="R56" s="40">
        <f t="shared" si="13"/>
        <v>0</v>
      </c>
    </row>
    <row r="57" spans="1:18" x14ac:dyDescent="0.25">
      <c r="A57" s="28">
        <f t="shared" si="15"/>
        <v>42</v>
      </c>
      <c r="B57" s="28">
        <f t="shared" si="16"/>
        <v>41</v>
      </c>
      <c r="C57" s="28">
        <v>0.9151416593531595</v>
      </c>
      <c r="D57" s="26">
        <f t="shared" si="4"/>
        <v>52.940685221251364</v>
      </c>
      <c r="E57" s="26">
        <f t="shared" si="4"/>
        <v>1918.7336035275912</v>
      </c>
      <c r="F57" s="26">
        <f t="shared" si="4"/>
        <v>6352.0969856522306</v>
      </c>
      <c r="G57" s="26">
        <f t="shared" si="4"/>
        <v>1676.2287255989197</v>
      </c>
      <c r="H57" s="25">
        <f t="shared" si="14"/>
        <v>9999.9999999999927</v>
      </c>
      <c r="I57" s="25">
        <f t="shared" si="5"/>
        <v>8323.7712744010732</v>
      </c>
      <c r="J57" s="25"/>
      <c r="K57" s="29">
        <f t="shared" si="6"/>
        <v>48.448226520669259</v>
      </c>
      <c r="L57" s="29">
        <f t="shared" si="7"/>
        <v>1299.3756598037912</v>
      </c>
      <c r="M57" s="29">
        <f t="shared" si="8"/>
        <v>2034.5740015376946</v>
      </c>
      <c r="N57" s="29">
        <f t="shared" si="9"/>
        <v>0</v>
      </c>
      <c r="O57" s="40">
        <f t="shared" si="10"/>
        <v>0</v>
      </c>
      <c r="P57" s="40">
        <f t="shared" si="11"/>
        <v>22984.901874096795</v>
      </c>
      <c r="Q57" s="40">
        <f t="shared" si="12"/>
        <v>102891.31379204913</v>
      </c>
      <c r="R57" s="40">
        <f t="shared" si="13"/>
        <v>0</v>
      </c>
    </row>
    <row r="58" spans="1:18" x14ac:dyDescent="0.25">
      <c r="A58" s="28">
        <f t="shared" si="15"/>
        <v>43</v>
      </c>
      <c r="B58" s="28">
        <f t="shared" si="16"/>
        <v>42</v>
      </c>
      <c r="C58" s="28">
        <v>0.9151416593531595</v>
      </c>
      <c r="D58" s="26">
        <f t="shared" si="4"/>
        <v>46.5878029947012</v>
      </c>
      <c r="E58" s="26">
        <f t="shared" si="4"/>
        <v>1828.8851021516555</v>
      </c>
      <c r="F58" s="26">
        <f t="shared" si="4"/>
        <v>6378.4253024125419</v>
      </c>
      <c r="G58" s="26">
        <f t="shared" si="4"/>
        <v>1746.1017924410942</v>
      </c>
      <c r="H58" s="25">
        <f t="shared" si="14"/>
        <v>9999.9999999999927</v>
      </c>
      <c r="I58" s="25">
        <f t="shared" si="5"/>
        <v>8253.8982075588992</v>
      </c>
      <c r="J58" s="25"/>
      <c r="K58" s="29">
        <f t="shared" si="6"/>
        <v>42.634439338188947</v>
      </c>
      <c r="L58" s="29">
        <f t="shared" si="7"/>
        <v>1238.5298208905106</v>
      </c>
      <c r="M58" s="29">
        <f t="shared" si="8"/>
        <v>2043.0069503584969</v>
      </c>
      <c r="N58" s="29">
        <f t="shared" si="9"/>
        <v>0</v>
      </c>
      <c r="O58" s="40">
        <f t="shared" si="10"/>
        <v>0</v>
      </c>
      <c r="P58" s="40">
        <f t="shared" si="11"/>
        <v>21908.588318184844</v>
      </c>
      <c r="Q58" s="40">
        <f t="shared" si="12"/>
        <v>103317.78006098684</v>
      </c>
      <c r="R58" s="40">
        <f t="shared" si="13"/>
        <v>0</v>
      </c>
    </row>
    <row r="59" spans="1:18" x14ac:dyDescent="0.25">
      <c r="A59" s="28">
        <f t="shared" si="15"/>
        <v>44</v>
      </c>
      <c r="B59" s="28">
        <f t="shared" si="16"/>
        <v>43</v>
      </c>
      <c r="C59" s="28">
        <v>0.9151416593531595</v>
      </c>
      <c r="D59" s="26">
        <f t="shared" si="4"/>
        <v>40.997266635337056</v>
      </c>
      <c r="E59" s="26">
        <f t="shared" si="4"/>
        <v>1742.7984443884632</v>
      </c>
      <c r="F59" s="26">
        <f t="shared" si="4"/>
        <v>6399.9398182085597</v>
      </c>
      <c r="G59" s="26">
        <f t="shared" si="4"/>
        <v>1816.2644707676322</v>
      </c>
      <c r="H59" s="25">
        <f t="shared" si="14"/>
        <v>9999.9999999999927</v>
      </c>
      <c r="I59" s="25">
        <f t="shared" si="5"/>
        <v>8183.73552923236</v>
      </c>
      <c r="J59" s="25"/>
      <c r="K59" s="29">
        <f t="shared" si="6"/>
        <v>37.518306617606278</v>
      </c>
      <c r="L59" s="29">
        <f t="shared" si="7"/>
        <v>1180.2315206336648</v>
      </c>
      <c r="M59" s="29">
        <f t="shared" si="8"/>
        <v>2049.8980407485087</v>
      </c>
      <c r="N59" s="29">
        <f t="shared" si="9"/>
        <v>0</v>
      </c>
      <c r="O59" s="40">
        <f t="shared" si="10"/>
        <v>0</v>
      </c>
      <c r="P59" s="40">
        <f t="shared" si="11"/>
        <v>20877.338655533342</v>
      </c>
      <c r="Q59" s="40">
        <f t="shared" si="12"/>
        <v>103666.27234642458</v>
      </c>
      <c r="R59" s="40">
        <f t="shared" si="13"/>
        <v>0</v>
      </c>
    </row>
    <row r="60" spans="1:18" x14ac:dyDescent="0.25">
      <c r="A60" s="28">
        <f t="shared" si="15"/>
        <v>45</v>
      </c>
      <c r="B60" s="28">
        <f t="shared" si="16"/>
        <v>44</v>
      </c>
      <c r="C60" s="28">
        <v>0.9151416593531595</v>
      </c>
      <c r="D60" s="26">
        <f t="shared" si="4"/>
        <v>36.07759463909661</v>
      </c>
      <c r="E60" s="26">
        <f t="shared" si="4"/>
        <v>1660.3732078321038</v>
      </c>
      <c r="F60" s="26">
        <f t="shared" si="4"/>
        <v>6416.8853887608657</v>
      </c>
      <c r="G60" s="26">
        <f t="shared" si="4"/>
        <v>1886.6638087679264</v>
      </c>
      <c r="H60" s="25">
        <f t="shared" si="14"/>
        <v>9999.9999999999927</v>
      </c>
      <c r="I60" s="25">
        <f t="shared" si="5"/>
        <v>8113.3361912320661</v>
      </c>
      <c r="J60" s="25"/>
      <c r="K60" s="29">
        <f t="shared" si="6"/>
        <v>33.016109823493522</v>
      </c>
      <c r="L60" s="29">
        <f t="shared" si="7"/>
        <v>1124.41275249514</v>
      </c>
      <c r="M60" s="29">
        <f t="shared" si="8"/>
        <v>2055.3256998923816</v>
      </c>
      <c r="N60" s="29">
        <f t="shared" si="9"/>
        <v>0</v>
      </c>
      <c r="O60" s="40">
        <f t="shared" si="10"/>
        <v>0</v>
      </c>
      <c r="P60" s="40">
        <f t="shared" si="11"/>
        <v>19889.949905623489</v>
      </c>
      <c r="Q60" s="40">
        <f t="shared" si="12"/>
        <v>103940.75682312902</v>
      </c>
      <c r="R60" s="40">
        <f t="shared" si="13"/>
        <v>0</v>
      </c>
    </row>
    <row r="61" spans="1:18" x14ac:dyDescent="0.25">
      <c r="A61" s="28">
        <f t="shared" si="15"/>
        <v>46</v>
      </c>
      <c r="B61" s="28">
        <f t="shared" si="16"/>
        <v>45</v>
      </c>
      <c r="C61" s="28">
        <v>0.9151416593531595</v>
      </c>
      <c r="D61" s="26">
        <f t="shared" si="4"/>
        <v>31.748283282405016</v>
      </c>
      <c r="E61" s="26">
        <f t="shared" si="4"/>
        <v>1581.5034708239948</v>
      </c>
      <c r="F61" s="26">
        <f t="shared" si="4"/>
        <v>6429.4986978492971</v>
      </c>
      <c r="G61" s="26">
        <f t="shared" si="4"/>
        <v>1957.249548044296</v>
      </c>
      <c r="H61" s="25">
        <f t="shared" si="14"/>
        <v>9999.9999999999927</v>
      </c>
      <c r="I61" s="25">
        <f t="shared" si="5"/>
        <v>8042.7504519556969</v>
      </c>
      <c r="J61" s="25"/>
      <c r="K61" s="29">
        <f t="shared" si="6"/>
        <v>29.0541766446743</v>
      </c>
      <c r="L61" s="29">
        <f t="shared" si="7"/>
        <v>1071.0017858163621</v>
      </c>
      <c r="M61" s="29">
        <f t="shared" si="8"/>
        <v>2059.3657375055741</v>
      </c>
      <c r="N61" s="29">
        <f t="shared" si="9"/>
        <v>0</v>
      </c>
      <c r="O61" s="40">
        <f t="shared" si="10"/>
        <v>0</v>
      </c>
      <c r="P61" s="40">
        <f t="shared" si="11"/>
        <v>18945.153211265111</v>
      </c>
      <c r="Q61" s="40">
        <f t="shared" si="12"/>
        <v>104145.06729671048</v>
      </c>
      <c r="R61" s="40">
        <f t="shared" si="13"/>
        <v>0</v>
      </c>
    </row>
    <row r="62" spans="1:18" x14ac:dyDescent="0.25">
      <c r="A62" s="28">
        <f t="shared" si="15"/>
        <v>47</v>
      </c>
      <c r="B62" s="28">
        <f t="shared" si="16"/>
        <v>46</v>
      </c>
      <c r="C62" s="28">
        <v>0.9151416593531595</v>
      </c>
      <c r="D62" s="26">
        <f t="shared" si="4"/>
        <v>27.938489288516415</v>
      </c>
      <c r="E62" s="26">
        <f t="shared" si="4"/>
        <v>1506.0793498602716</v>
      </c>
      <c r="F62" s="26">
        <f t="shared" si="4"/>
        <v>6438.0081271305662</v>
      </c>
      <c r="G62" s="26">
        <f t="shared" si="4"/>
        <v>2027.9740337206383</v>
      </c>
      <c r="H62" s="25">
        <f t="shared" si="14"/>
        <v>9999.9999999999927</v>
      </c>
      <c r="I62" s="25">
        <f t="shared" si="5"/>
        <v>7972.0259662793542</v>
      </c>
      <c r="J62" s="25"/>
      <c r="K62" s="29">
        <f t="shared" si="6"/>
        <v>25.567675447313384</v>
      </c>
      <c r="L62" s="29">
        <f t="shared" si="7"/>
        <v>1019.9242069580059</v>
      </c>
      <c r="M62" s="29">
        <f t="shared" si="8"/>
        <v>2062.0913041369872</v>
      </c>
      <c r="N62" s="29">
        <f t="shared" si="9"/>
        <v>0</v>
      </c>
      <c r="O62" s="40">
        <f t="shared" si="10"/>
        <v>0</v>
      </c>
      <c r="P62" s="40">
        <f t="shared" si="11"/>
        <v>18041.632255513916</v>
      </c>
      <c r="Q62" s="40">
        <f t="shared" si="12"/>
        <v>104282.90309492765</v>
      </c>
      <c r="R62" s="40">
        <f t="shared" si="13"/>
        <v>0</v>
      </c>
    </row>
    <row r="63" spans="1:18" x14ac:dyDescent="0.25">
      <c r="A63" s="28">
        <f t="shared" si="15"/>
        <v>48</v>
      </c>
      <c r="B63" s="28">
        <f t="shared" si="16"/>
        <v>47</v>
      </c>
      <c r="C63" s="28">
        <v>0.9151416593531595</v>
      </c>
      <c r="D63" s="26">
        <f t="shared" si="4"/>
        <v>24.585870573894447</v>
      </c>
      <c r="E63" s="26">
        <f t="shared" si="4"/>
        <v>1433.9883086354373</v>
      </c>
      <c r="F63" s="26">
        <f t="shared" si="4"/>
        <v>6442.6336976715857</v>
      </c>
      <c r="G63" s="26">
        <f t="shared" si="4"/>
        <v>2098.7921231190744</v>
      </c>
      <c r="H63" s="25">
        <f t="shared" si="14"/>
        <v>9999.9999999999909</v>
      </c>
      <c r="I63" s="25">
        <f t="shared" si="5"/>
        <v>7901.207876880917</v>
      </c>
      <c r="J63" s="25"/>
      <c r="K63" s="29">
        <f t="shared" si="6"/>
        <v>22.49955439363578</v>
      </c>
      <c r="L63" s="29">
        <f t="shared" si="7"/>
        <v>971.10380579067191</v>
      </c>
      <c r="M63" s="29">
        <f t="shared" si="8"/>
        <v>2063.5728724421147</v>
      </c>
      <c r="N63" s="29">
        <f t="shared" si="9"/>
        <v>0</v>
      </c>
      <c r="O63" s="40">
        <f t="shared" si="10"/>
        <v>0</v>
      </c>
      <c r="P63" s="40">
        <f t="shared" si="11"/>
        <v>17178.038942972831</v>
      </c>
      <c r="Q63" s="40">
        <f t="shared" si="12"/>
        <v>104357.82812064409</v>
      </c>
      <c r="R63" s="40">
        <f t="shared" si="13"/>
        <v>0</v>
      </c>
    </row>
    <row r="64" spans="1:18" x14ac:dyDescent="0.25">
      <c r="A64" s="28">
        <f t="shared" si="15"/>
        <v>49</v>
      </c>
      <c r="B64" s="28">
        <f t="shared" si="16"/>
        <v>48</v>
      </c>
      <c r="C64" s="28" cm="1">
        <f t="array" ref="C64:C75">Alternativa1!C64:C75</f>
        <v>0.88848704791568878</v>
      </c>
      <c r="D64" s="26">
        <f t="shared" si="4"/>
        <v>21.635566105027113</v>
      </c>
      <c r="E64" s="26">
        <f t="shared" si="4"/>
        <v>1365.1162683196633</v>
      </c>
      <c r="F64" s="26">
        <f t="shared" si="4"/>
        <v>6443.5870717818398</v>
      </c>
      <c r="G64" s="26">
        <f t="shared" si="4"/>
        <v>2169.661093793462</v>
      </c>
      <c r="H64" s="25">
        <f t="shared" si="14"/>
        <v>9999.9999999999927</v>
      </c>
      <c r="I64" s="25">
        <f t="shared" si="5"/>
        <v>7830.3389062065298</v>
      </c>
      <c r="J64" s="25"/>
      <c r="K64" s="29">
        <f t="shared" si="6"/>
        <v>19.222920258640276</v>
      </c>
      <c r="L64" s="29">
        <f t="shared" si="7"/>
        <v>897.53721124275387</v>
      </c>
      <c r="M64" s="29">
        <f t="shared" si="8"/>
        <v>2003.7652793883003</v>
      </c>
      <c r="N64" s="29">
        <f t="shared" si="9"/>
        <v>0</v>
      </c>
      <c r="O64" s="40">
        <f t="shared" si="10"/>
        <v>0</v>
      </c>
      <c r="P64" s="40">
        <f t="shared" si="11"/>
        <v>15876.705534010336</v>
      </c>
      <c r="Q64" s="40">
        <f t="shared" si="12"/>
        <v>101333.27270049404</v>
      </c>
      <c r="R64" s="40">
        <f t="shared" si="13"/>
        <v>0</v>
      </c>
    </row>
    <row r="65" spans="1:18" x14ac:dyDescent="0.25">
      <c r="A65" s="28">
        <f t="shared" si="15"/>
        <v>50</v>
      </c>
      <c r="B65" s="28">
        <f t="shared" si="16"/>
        <v>49</v>
      </c>
      <c r="C65" s="28">
        <v>0.88848704791568878</v>
      </c>
      <c r="D65" s="26">
        <f t="shared" si="4"/>
        <v>19.039298172423859</v>
      </c>
      <c r="E65" s="26">
        <f t="shared" si="4"/>
        <v>1299.3485450057581</v>
      </c>
      <c r="F65" s="26">
        <f t="shared" si="4"/>
        <v>6441.0716052387479</v>
      </c>
      <c r="G65" s="26">
        <f t="shared" si="4"/>
        <v>2240.5405515830621</v>
      </c>
      <c r="H65" s="25">
        <f t="shared" si="14"/>
        <v>9999.9999999999927</v>
      </c>
      <c r="I65" s="25">
        <f t="shared" si="5"/>
        <v>7759.4594484169302</v>
      </c>
      <c r="J65" s="25"/>
      <c r="K65" s="29">
        <f t="shared" si="6"/>
        <v>16.916169827603444</v>
      </c>
      <c r="L65" s="29">
        <f t="shared" si="7"/>
        <v>854.29622119462647</v>
      </c>
      <c r="M65" s="29">
        <f t="shared" si="8"/>
        <v>2002.9830435832494</v>
      </c>
      <c r="N65" s="29">
        <f t="shared" si="9"/>
        <v>0</v>
      </c>
      <c r="O65" s="40">
        <f t="shared" si="10"/>
        <v>0</v>
      </c>
      <c r="P65" s="40">
        <f t="shared" si="11"/>
        <v>15111.807480321162</v>
      </c>
      <c r="Q65" s="40">
        <f t="shared" si="12"/>
        <v>101293.71391835291</v>
      </c>
      <c r="R65" s="40">
        <f t="shared" si="13"/>
        <v>0</v>
      </c>
    </row>
    <row r="66" spans="1:18" x14ac:dyDescent="0.25">
      <c r="A66" s="28">
        <f t="shared" si="15"/>
        <v>51</v>
      </c>
      <c r="B66" s="28">
        <f t="shared" si="16"/>
        <v>50</v>
      </c>
      <c r="C66" s="28">
        <v>0.88848704791568878</v>
      </c>
      <c r="D66" s="26">
        <f t="shared" si="4"/>
        <v>16.754582391732995</v>
      </c>
      <c r="E66" s="26">
        <f t="shared" si="4"/>
        <v>1236.5706370452988</v>
      </c>
      <c r="F66" s="26">
        <f t="shared" si="4"/>
        <v>6435.2824413222716</v>
      </c>
      <c r="G66" s="26">
        <f t="shared" si="4"/>
        <v>2311.3923392406882</v>
      </c>
      <c r="H66" s="25">
        <f t="shared" si="14"/>
        <v>9999.9999999999909</v>
      </c>
      <c r="I66" s="25">
        <f t="shared" si="5"/>
        <v>7688.6076607593031</v>
      </c>
      <c r="J66" s="25"/>
      <c r="K66" s="29">
        <f t="shared" si="6"/>
        <v>14.886229448291029</v>
      </c>
      <c r="L66" s="29">
        <f t="shared" si="7"/>
        <v>813.02097618722405</v>
      </c>
      <c r="M66" s="29">
        <f t="shared" si="8"/>
        <v>2001.1827845779321</v>
      </c>
      <c r="N66" s="29">
        <f t="shared" si="9"/>
        <v>0</v>
      </c>
      <c r="O66" s="40">
        <f t="shared" si="10"/>
        <v>0</v>
      </c>
      <c r="P66" s="40">
        <f t="shared" si="11"/>
        <v>14381.681862555086</v>
      </c>
      <c r="Q66" s="40">
        <f t="shared" si="12"/>
        <v>101202.67224865542</v>
      </c>
      <c r="R66" s="40">
        <f t="shared" si="13"/>
        <v>0</v>
      </c>
    </row>
    <row r="67" spans="1:18" x14ac:dyDescent="0.25">
      <c r="A67" s="28">
        <f t="shared" si="15"/>
        <v>52</v>
      </c>
      <c r="B67" s="28">
        <f t="shared" si="16"/>
        <v>51</v>
      </c>
      <c r="C67" s="28">
        <v>0.88848704791568878</v>
      </c>
      <c r="D67" s="26">
        <f t="shared" si="4"/>
        <v>14.744032504725036</v>
      </c>
      <c r="E67" s="26">
        <f t="shared" si="4"/>
        <v>1176.668882168083</v>
      </c>
      <c r="F67" s="26">
        <f t="shared" si="4"/>
        <v>6426.4066392319501</v>
      </c>
      <c r="G67" s="26">
        <f t="shared" si="4"/>
        <v>2382.180446095233</v>
      </c>
      <c r="H67" s="25">
        <f t="shared" si="14"/>
        <v>9999.9999999999909</v>
      </c>
      <c r="I67" s="25">
        <f t="shared" si="5"/>
        <v>7617.8195539047583</v>
      </c>
      <c r="J67" s="25"/>
      <c r="K67" s="29">
        <f t="shared" si="6"/>
        <v>13.099881914496105</v>
      </c>
      <c r="L67" s="29">
        <f t="shared" si="7"/>
        <v>773.63674550391238</v>
      </c>
      <c r="M67" s="29">
        <f t="shared" si="8"/>
        <v>1998.4226722589422</v>
      </c>
      <c r="N67" s="29">
        <f t="shared" si="9"/>
        <v>0</v>
      </c>
      <c r="O67" s="40">
        <f t="shared" si="10"/>
        <v>0</v>
      </c>
      <c r="P67" s="40">
        <f t="shared" si="11"/>
        <v>13685.006754927314</v>
      </c>
      <c r="Q67" s="40">
        <f t="shared" si="12"/>
        <v>101063.08942566651</v>
      </c>
      <c r="R67" s="40">
        <f t="shared" si="13"/>
        <v>0</v>
      </c>
    </row>
    <row r="68" spans="1:18" x14ac:dyDescent="0.25">
      <c r="A68" s="28">
        <f t="shared" si="15"/>
        <v>53</v>
      </c>
      <c r="B68" s="28">
        <f t="shared" si="16"/>
        <v>52</v>
      </c>
      <c r="C68" s="28">
        <v>0.88848704791568878</v>
      </c>
      <c r="D68" s="26">
        <f t="shared" si="4"/>
        <v>12.974748604158032</v>
      </c>
      <c r="E68" s="26">
        <f t="shared" si="4"/>
        <v>1119.5310017977222</v>
      </c>
      <c r="F68" s="26">
        <f t="shared" si="4"/>
        <v>6414.623330471326</v>
      </c>
      <c r="G68" s="26">
        <f t="shared" si="4"/>
        <v>2452.8709191267844</v>
      </c>
      <c r="H68" s="25">
        <f t="shared" si="14"/>
        <v>9999.9999999999909</v>
      </c>
      <c r="I68" s="25">
        <f t="shared" si="5"/>
        <v>7547.1290808732065</v>
      </c>
      <c r="J68" s="25"/>
      <c r="K68" s="29">
        <f t="shared" si="6"/>
        <v>11.527896084756573</v>
      </c>
      <c r="L68" s="29">
        <f t="shared" si="7"/>
        <v>736.06970817964032</v>
      </c>
      <c r="M68" s="29">
        <f t="shared" si="8"/>
        <v>1994.7584112335501</v>
      </c>
      <c r="N68" s="29">
        <f t="shared" si="9"/>
        <v>0</v>
      </c>
      <c r="O68" s="40">
        <f t="shared" si="10"/>
        <v>0</v>
      </c>
      <c r="P68" s="40">
        <f t="shared" si="11"/>
        <v>13020.476324420935</v>
      </c>
      <c r="Q68" s="40">
        <f t="shared" si="12"/>
        <v>100877.78251095382</v>
      </c>
      <c r="R68" s="40">
        <f t="shared" si="13"/>
        <v>0</v>
      </c>
    </row>
    <row r="69" spans="1:18" x14ac:dyDescent="0.25">
      <c r="A69" s="28">
        <f t="shared" si="15"/>
        <v>54</v>
      </c>
      <c r="B69" s="28">
        <f t="shared" si="16"/>
        <v>53</v>
      </c>
      <c r="C69" s="28">
        <v>0.88848704791568878</v>
      </c>
      <c r="D69" s="26">
        <f t="shared" si="4"/>
        <v>11.417778771659068</v>
      </c>
      <c r="E69" s="26">
        <f t="shared" si="4"/>
        <v>1065.0465477973141</v>
      </c>
      <c r="F69" s="26">
        <f t="shared" si="4"/>
        <v>6400.1038976690479</v>
      </c>
      <c r="G69" s="26">
        <f t="shared" si="4"/>
        <v>2523.4317757619692</v>
      </c>
      <c r="H69" s="25">
        <f t="shared" si="14"/>
        <v>9999.9999999999891</v>
      </c>
      <c r="I69" s="25">
        <f t="shared" si="5"/>
        <v>7476.5682242380208</v>
      </c>
      <c r="J69" s="25"/>
      <c r="K69" s="29">
        <f t="shared" si="6"/>
        <v>10.144548554585784</v>
      </c>
      <c r="L69" s="29">
        <f t="shared" si="7"/>
        <v>700.24724672747107</v>
      </c>
      <c r="M69" s="29">
        <f t="shared" si="8"/>
        <v>1990.2432964377829</v>
      </c>
      <c r="N69" s="29">
        <f t="shared" si="9"/>
        <v>0</v>
      </c>
      <c r="O69" s="40">
        <f t="shared" si="10"/>
        <v>0</v>
      </c>
      <c r="P69" s="40">
        <f t="shared" si="11"/>
        <v>12386.806026571076</v>
      </c>
      <c r="Q69" s="40">
        <f t="shared" si="12"/>
        <v>100649.44670556788</v>
      </c>
      <c r="R69" s="40">
        <f t="shared" si="13"/>
        <v>0</v>
      </c>
    </row>
    <row r="70" spans="1:18" x14ac:dyDescent="0.25">
      <c r="A70" s="28">
        <f t="shared" si="15"/>
        <v>55</v>
      </c>
      <c r="B70" s="28">
        <f t="shared" si="16"/>
        <v>54</v>
      </c>
      <c r="C70" s="28">
        <v>0.88848704791568878</v>
      </c>
      <c r="D70" s="26">
        <f t="shared" si="4"/>
        <v>10.047645319059979</v>
      </c>
      <c r="E70" s="26">
        <f t="shared" si="4"/>
        <v>1013.1072649661892</v>
      </c>
      <c r="F70" s="26">
        <f t="shared" si="4"/>
        <v>6383.0121710784124</v>
      </c>
      <c r="G70" s="26">
        <f t="shared" si="4"/>
        <v>2593.8329186363289</v>
      </c>
      <c r="H70" s="25">
        <f t="shared" si="14"/>
        <v>9999.9999999999891</v>
      </c>
      <c r="I70" s="25">
        <f t="shared" si="5"/>
        <v>7406.1670813636611</v>
      </c>
      <c r="J70" s="25"/>
      <c r="K70" s="29">
        <f t="shared" si="6"/>
        <v>8.9272027280354909</v>
      </c>
      <c r="L70" s="29">
        <f t="shared" si="7"/>
        <v>666.09818547309271</v>
      </c>
      <c r="M70" s="29">
        <f t="shared" si="8"/>
        <v>1984.9282742419794</v>
      </c>
      <c r="N70" s="29">
        <f t="shared" si="9"/>
        <v>0</v>
      </c>
      <c r="O70" s="40">
        <f t="shared" si="10"/>
        <v>0</v>
      </c>
      <c r="P70" s="40">
        <f t="shared" si="11"/>
        <v>11782.736821409168</v>
      </c>
      <c r="Q70" s="40">
        <f t="shared" si="12"/>
        <v>100380.65844023724</v>
      </c>
      <c r="R70" s="40">
        <f t="shared" si="13"/>
        <v>0</v>
      </c>
    </row>
    <row r="71" spans="1:18" x14ac:dyDescent="0.25">
      <c r="A71" s="28">
        <f t="shared" si="15"/>
        <v>56</v>
      </c>
      <c r="B71" s="28">
        <f t="shared" si="16"/>
        <v>55</v>
      </c>
      <c r="C71" s="28">
        <v>0.88848704791568878</v>
      </c>
      <c r="D71" s="26">
        <f t="shared" si="4"/>
        <v>8.8419278807727828</v>
      </c>
      <c r="E71" s="26">
        <f t="shared" si="4"/>
        <v>963.6073809295716</v>
      </c>
      <c r="F71" s="26">
        <f t="shared" si="4"/>
        <v>6363.5046386714548</v>
      </c>
      <c r="G71" s="26">
        <f t="shared" si="4"/>
        <v>2664.0460525181916</v>
      </c>
      <c r="H71" s="25">
        <f t="shared" si="14"/>
        <v>9999.9999999999909</v>
      </c>
      <c r="I71" s="25">
        <f t="shared" si="5"/>
        <v>7335.9539474817993</v>
      </c>
      <c r="J71" s="25"/>
      <c r="K71" s="29">
        <f t="shared" si="6"/>
        <v>7.8559384006712323</v>
      </c>
      <c r="L71" s="29">
        <f t="shared" si="7"/>
        <v>633.55298115159394</v>
      </c>
      <c r="M71" s="29">
        <f t="shared" si="8"/>
        <v>1978.8620077838473</v>
      </c>
      <c r="N71" s="29">
        <f t="shared" si="9"/>
        <v>0</v>
      </c>
      <c r="O71" s="40">
        <f t="shared" si="10"/>
        <v>0</v>
      </c>
      <c r="P71" s="40">
        <f t="shared" si="11"/>
        <v>11207.038544965357</v>
      </c>
      <c r="Q71" s="40">
        <f t="shared" si="12"/>
        <v>100073.87867935457</v>
      </c>
      <c r="R71" s="40">
        <f t="shared" si="13"/>
        <v>0</v>
      </c>
    </row>
    <row r="72" spans="1:18" x14ac:dyDescent="0.25">
      <c r="A72" s="28">
        <f t="shared" si="15"/>
        <v>57</v>
      </c>
      <c r="B72" s="28">
        <f t="shared" si="16"/>
        <v>56</v>
      </c>
      <c r="C72" s="28">
        <v>0.88848704791568878</v>
      </c>
      <c r="D72" s="26">
        <f t="shared" si="4"/>
        <v>7.780896535080049</v>
      </c>
      <c r="E72" s="26">
        <f t="shared" si="4"/>
        <v>916.44383358938182</v>
      </c>
      <c r="F72" s="26">
        <f t="shared" si="4"/>
        <v>6341.7306663319505</v>
      </c>
      <c r="G72" s="26">
        <f t="shared" si="4"/>
        <v>2734.0446035435775</v>
      </c>
      <c r="H72" s="25">
        <f t="shared" si="14"/>
        <v>9999.9999999999891</v>
      </c>
      <c r="I72" s="25">
        <f t="shared" si="5"/>
        <v>7265.955396456412</v>
      </c>
      <c r="J72" s="25"/>
      <c r="K72" s="29">
        <f t="shared" si="6"/>
        <v>6.9132257925906844</v>
      </c>
      <c r="L72" s="29">
        <f t="shared" si="7"/>
        <v>602.54387245191128</v>
      </c>
      <c r="M72" s="29">
        <f t="shared" si="8"/>
        <v>1972.0909454419841</v>
      </c>
      <c r="N72" s="29">
        <f t="shared" si="9"/>
        <v>0</v>
      </c>
      <c r="O72" s="40">
        <f t="shared" si="10"/>
        <v>0</v>
      </c>
      <c r="P72" s="40">
        <f t="shared" si="11"/>
        <v>10658.512554588538</v>
      </c>
      <c r="Q72" s="40">
        <f t="shared" si="12"/>
        <v>99731.456383780343</v>
      </c>
      <c r="R72" s="40">
        <f t="shared" si="13"/>
        <v>0</v>
      </c>
    </row>
    <row r="73" spans="1:18" x14ac:dyDescent="0.25">
      <c r="A73" s="28">
        <f t="shared" si="15"/>
        <v>58</v>
      </c>
      <c r="B73" s="28">
        <f t="shared" si="16"/>
        <v>57</v>
      </c>
      <c r="C73" s="28">
        <v>0.88848704791568878</v>
      </c>
      <c r="D73" s="26">
        <f t="shared" si="4"/>
        <v>6.8471889508704429</v>
      </c>
      <c r="E73" s="26">
        <f t="shared" si="4"/>
        <v>871.51644501144688</v>
      </c>
      <c r="F73" s="26">
        <f t="shared" si="4"/>
        <v>6317.8327251644432</v>
      </c>
      <c r="G73" s="26">
        <f t="shared" si="4"/>
        <v>2803.8036408732291</v>
      </c>
      <c r="H73" s="25">
        <f t="shared" si="14"/>
        <v>9999.9999999999891</v>
      </c>
      <c r="I73" s="25">
        <f t="shared" si="5"/>
        <v>7196.1963591267604</v>
      </c>
      <c r="J73" s="25"/>
      <c r="K73" s="29">
        <f t="shared" si="6"/>
        <v>6.0836386974798016</v>
      </c>
      <c r="L73" s="29">
        <f t="shared" si="7"/>
        <v>573.00499434426513</v>
      </c>
      <c r="M73" s="29">
        <f t="shared" si="8"/>
        <v>1964.6593915222704</v>
      </c>
      <c r="N73" s="29">
        <f t="shared" si="9"/>
        <v>0</v>
      </c>
      <c r="O73" s="40">
        <f t="shared" si="10"/>
        <v>0</v>
      </c>
      <c r="P73" s="40">
        <f t="shared" si="11"/>
        <v>10135.993751305989</v>
      </c>
      <c r="Q73" s="40">
        <f t="shared" si="12"/>
        <v>99355.632085554826</v>
      </c>
      <c r="R73" s="40">
        <f t="shared" si="13"/>
        <v>0</v>
      </c>
    </row>
    <row r="74" spans="1:18" x14ac:dyDescent="0.25">
      <c r="A74" s="28">
        <f t="shared" si="15"/>
        <v>59</v>
      </c>
      <c r="B74" s="28">
        <f t="shared" si="16"/>
        <v>58</v>
      </c>
      <c r="C74" s="28">
        <v>0.88848704791568878</v>
      </c>
      <c r="D74" s="26">
        <f t="shared" si="4"/>
        <v>6.0255262767659898</v>
      </c>
      <c r="E74" s="26">
        <f t="shared" si="4"/>
        <v>828.72804949022452</v>
      </c>
      <c r="F74" s="26">
        <f t="shared" si="4"/>
        <v>6291.9466233829617</v>
      </c>
      <c r="G74" s="26">
        <f t="shared" si="4"/>
        <v>2873.2998008500381</v>
      </c>
      <c r="H74" s="25">
        <f t="shared" si="14"/>
        <v>9999.9999999999891</v>
      </c>
      <c r="I74" s="25">
        <f t="shared" si="5"/>
        <v>7126.7001991499519</v>
      </c>
      <c r="J74" s="25"/>
      <c r="K74" s="29">
        <f t="shared" si="6"/>
        <v>5.3536020537822262</v>
      </c>
      <c r="L74" s="29">
        <f t="shared" si="7"/>
        <v>544.87246228020729</v>
      </c>
      <c r="M74" s="29">
        <f t="shared" si="8"/>
        <v>1956.6095783684145</v>
      </c>
      <c r="N74" s="29">
        <f t="shared" si="9"/>
        <v>0</v>
      </c>
      <c r="O74" s="40">
        <f t="shared" si="10"/>
        <v>0</v>
      </c>
      <c r="P74" s="40">
        <f t="shared" si="11"/>
        <v>9638.3520692539387</v>
      </c>
      <c r="Q74" s="40">
        <f t="shared" si="12"/>
        <v>98948.541534631251</v>
      </c>
      <c r="R74" s="40">
        <f t="shared" si="13"/>
        <v>0</v>
      </c>
    </row>
    <row r="75" spans="1:18" x14ac:dyDescent="0.25">
      <c r="A75" s="28">
        <f t="shared" si="15"/>
        <v>60</v>
      </c>
      <c r="B75" s="28">
        <f t="shared" si="16"/>
        <v>59</v>
      </c>
      <c r="C75" s="28">
        <v>0.88848704791568878</v>
      </c>
      <c r="D75" s="26">
        <f t="shared" si="4"/>
        <v>5.3024631235540713</v>
      </c>
      <c r="E75" s="26">
        <f t="shared" si="4"/>
        <v>787.98458253754131</v>
      </c>
      <c r="F75" s="26">
        <f t="shared" si="4"/>
        <v>6264.2017406316436</v>
      </c>
      <c r="G75" s="26">
        <f t="shared" si="4"/>
        <v>2942.5112137072506</v>
      </c>
      <c r="H75" s="25">
        <f t="shared" si="14"/>
        <v>9999.9999999999891</v>
      </c>
      <c r="I75" s="25">
        <f t="shared" si="5"/>
        <v>7057.488786292739</v>
      </c>
      <c r="J75" s="25"/>
      <c r="K75" s="29">
        <f t="shared" si="6"/>
        <v>4.7111698073283588</v>
      </c>
      <c r="L75" s="29">
        <f t="shared" si="7"/>
        <v>518.08443070097383</v>
      </c>
      <c r="M75" s="29">
        <f t="shared" si="8"/>
        <v>1947.9817392287448</v>
      </c>
      <c r="N75" s="29">
        <f t="shared" si="9"/>
        <v>0</v>
      </c>
      <c r="O75" s="40">
        <f t="shared" si="10"/>
        <v>0</v>
      </c>
      <c r="P75" s="40">
        <f t="shared" si="11"/>
        <v>9164.493510642902</v>
      </c>
      <c r="Q75" s="40">
        <f t="shared" si="12"/>
        <v>98512.219383853662</v>
      </c>
      <c r="R75" s="40">
        <f t="shared" si="13"/>
        <v>0</v>
      </c>
    </row>
  </sheetData>
  <mergeCells count="5">
    <mergeCell ref="O5:P5"/>
    <mergeCell ref="A6:A9"/>
    <mergeCell ref="I15:J15"/>
    <mergeCell ref="K15:N15"/>
    <mergeCell ref="O15:R15"/>
  </mergeCells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2"/>
  <sheetViews>
    <sheetView tabSelected="1" topLeftCell="A2" workbookViewId="0">
      <selection activeCell="E7" sqref="E7"/>
    </sheetView>
  </sheetViews>
  <sheetFormatPr baseColWidth="10" defaultColWidth="11.44140625" defaultRowHeight="13.2" x14ac:dyDescent="0.25"/>
  <cols>
    <col min="3" max="3" width="13.33203125" customWidth="1"/>
    <col min="4" max="4" width="15.109375" customWidth="1"/>
    <col min="5" max="5" width="12.33203125" bestFit="1" customWidth="1"/>
  </cols>
  <sheetData>
    <row r="4" spans="2:5" x14ac:dyDescent="0.25">
      <c r="C4" s="37" t="s">
        <v>49</v>
      </c>
      <c r="D4" s="37" t="s">
        <v>50</v>
      </c>
    </row>
    <row r="5" spans="2:5" x14ac:dyDescent="0.25">
      <c r="B5" s="21" t="s">
        <v>51</v>
      </c>
      <c r="C5" s="21">
        <f>Alternativa1!G3</f>
        <v>48.414838457328685</v>
      </c>
      <c r="D5" s="21">
        <f>Alternativa2!G3</f>
        <v>53.365299882757597</v>
      </c>
    </row>
    <row r="6" spans="2:5" ht="13.8" thickBot="1" x14ac:dyDescent="0.3">
      <c r="B6" s="41" t="s">
        <v>36</v>
      </c>
      <c r="C6" s="41">
        <f>Alternativa1!T3</f>
        <v>671.84244328080172</v>
      </c>
      <c r="D6" s="41">
        <f>Alternativa2!T3</f>
        <v>791.87874127451971</v>
      </c>
    </row>
    <row r="7" spans="2:5" ht="13.8" thickBot="1" x14ac:dyDescent="0.3">
      <c r="B7" s="67" t="s">
        <v>52</v>
      </c>
      <c r="C7" s="68"/>
      <c r="D7" s="69"/>
      <c r="E7" s="55">
        <f>(D6-C6)/(D5-C5)</f>
        <v>24.247496885266195</v>
      </c>
    </row>
    <row r="9" spans="2:5" x14ac:dyDescent="0.25">
      <c r="C9" s="37" t="s">
        <v>49</v>
      </c>
      <c r="D9" s="37" t="s">
        <v>50</v>
      </c>
    </row>
    <row r="10" spans="2:5" x14ac:dyDescent="0.25">
      <c r="B10" s="21" t="s">
        <v>53</v>
      </c>
      <c r="C10" s="21">
        <f>Alternativa1!N3</f>
        <v>21.792491527576701</v>
      </c>
      <c r="D10" s="21">
        <f>Alternativa2!N3</f>
        <v>28.670898665469782</v>
      </c>
    </row>
    <row r="11" spans="2:5" ht="13.8" thickBot="1" x14ac:dyDescent="0.3">
      <c r="B11" s="41" t="s">
        <v>36</v>
      </c>
      <c r="C11" s="41">
        <f>Alternativa1!T3</f>
        <v>671.84244328080172</v>
      </c>
      <c r="D11" s="41">
        <f>Alternativa2!T3</f>
        <v>791.87874127451971</v>
      </c>
    </row>
    <row r="12" spans="2:5" ht="13.8" thickBot="1" x14ac:dyDescent="0.3">
      <c r="B12" s="67" t="s">
        <v>54</v>
      </c>
      <c r="C12" s="68"/>
      <c r="D12" s="69"/>
      <c r="E12" s="54">
        <f>(D11-C11)/(D10-C10)</f>
        <v>17.451176644144709</v>
      </c>
    </row>
  </sheetData>
  <mergeCells count="2">
    <mergeCell ref="B7:D7"/>
    <mergeCell ref="B12:D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5167-B4B6-40E7-9A2F-F896D904C4C6}">
  <dimension ref="A1"/>
  <sheetViews>
    <sheetView workbookViewId="0"/>
  </sheetViews>
  <sheetFormatPr baseColWidth="10" defaultColWidth="11.4414062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Diagrama</vt:lpstr>
      <vt:lpstr>Parametros</vt:lpstr>
      <vt:lpstr>Alternativa1</vt:lpstr>
      <vt:lpstr>Alternativa2 (2)</vt:lpstr>
      <vt:lpstr>Alternativa2</vt:lpstr>
      <vt:lpstr>Sumario</vt:lpstr>
      <vt:lpstr>ValidationSheet</vt:lpstr>
    </vt:vector>
  </TitlesOfParts>
  <Manager/>
  <Company>Oblikue Consulting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Crespo</dc:creator>
  <cp:keywords/>
  <dc:description/>
  <cp:lastModifiedBy>Xabier San martin Sanchoyerto</cp:lastModifiedBy>
  <cp:revision/>
  <dcterms:created xsi:type="dcterms:W3CDTF">2003-11-17T11:27:45Z</dcterms:created>
  <dcterms:modified xsi:type="dcterms:W3CDTF">2025-06-12T07:57:46Z</dcterms:modified>
  <cp:category/>
  <cp:contentStatus/>
</cp:coreProperties>
</file>