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 report" sheetId="1" r:id="rId4"/>
    <sheet state="visible" name="Website report" sheetId="2" r:id="rId5"/>
    <sheet state="visible" name="Sales report" sheetId="3" r:id="rId6"/>
    <sheet state="visible" name="Forecast" sheetId="4" r:id="rId7"/>
    <sheet state="visible" name="Задачи" sheetId="5" r:id="rId8"/>
    <sheet state="visible" name="Воронка" sheetId="6" r:id="rId9"/>
    <sheet state="visible" name="Задачи 6-1" sheetId="7" r:id="rId10"/>
    <sheet state="visible" name="Задачи 6-2" sheetId="8" r:id="rId11"/>
  </sheets>
  <definedNames>
    <definedName hidden="1" localSheetId="0" name="_xlnm._FilterDatabase">'Ads report'!$A$1:$E$121</definedName>
    <definedName hidden="1" localSheetId="1" name="_xlnm._FilterDatabase">'Website report'!$A$1:$E$121</definedName>
    <definedName hidden="1" localSheetId="2" name="_xlnm._FilterDatabase">'Sales report'!$A$1:$F$121</definedName>
    <definedName hidden="1" localSheetId="3" name="_xlnm._FilterDatabase">Forecast!$A$1:$E$121</definedName>
    <definedName hidden="1" localSheetId="4" name="_xlnm._FilterDatabase">'Задачи'!$A$1:$K$121</definedName>
    <definedName hidden="1" localSheetId="5" name="_xlnm._FilterDatabase">'Воронка'!$A$1:$K$121</definedName>
    <definedName hidden="1" localSheetId="6" name="_xlnm._FilterDatabase">'Задачи 6-1'!$A$1:$K$121</definedName>
    <definedName hidden="1" localSheetId="7" name="_xlnm._FilterDatabase">'Задачи 6-2'!$A$1:$K$121</definedName>
  </definedNames>
  <calcPr/>
</workbook>
</file>

<file path=xl/sharedStrings.xml><?xml version="1.0" encoding="utf-8"?>
<sst xmlns="http://schemas.openxmlformats.org/spreadsheetml/2006/main" count="1118" uniqueCount="37">
  <si>
    <t>Date</t>
  </si>
  <si>
    <t>Campaign Name</t>
  </si>
  <si>
    <t>Total Spent</t>
  </si>
  <si>
    <t>Impressions</t>
  </si>
  <si>
    <t>Clicks</t>
  </si>
  <si>
    <t>Campaign 3</t>
  </si>
  <si>
    <t>Campaign 1</t>
  </si>
  <si>
    <t>Campaign 2</t>
  </si>
  <si>
    <t>Visits</t>
  </si>
  <si>
    <t>Leads</t>
  </si>
  <si>
    <t>Date-Campaign</t>
  </si>
  <si>
    <t>Sales</t>
  </si>
  <si>
    <t>Users</t>
  </si>
  <si>
    <t>Revenue</t>
  </si>
  <si>
    <t>Date Forecast</t>
  </si>
  <si>
    <t>Forecast total</t>
  </si>
  <si>
    <t>CPM</t>
  </si>
  <si>
    <t>CPC</t>
  </si>
  <si>
    <t>CTR</t>
  </si>
  <si>
    <t>CPV</t>
  </si>
  <si>
    <t>CPL</t>
  </si>
  <si>
    <t>CPS</t>
  </si>
  <si>
    <t>CAC</t>
  </si>
  <si>
    <t>ROMI</t>
  </si>
  <si>
    <t>Campaigns</t>
  </si>
  <si>
    <t>Total cmp spent</t>
  </si>
  <si>
    <t>Revenue per cmp</t>
  </si>
  <si>
    <t>Total visits</t>
  </si>
  <si>
    <t>Total users</t>
  </si>
  <si>
    <t>Total Sales</t>
  </si>
  <si>
    <t>Total Impressions</t>
  </si>
  <si>
    <t>Total Clicks</t>
  </si>
  <si>
    <t>Total Leads</t>
  </si>
  <si>
    <t>Date2</t>
  </si>
  <si>
    <t>CPC2</t>
  </si>
  <si>
    <t>CTR2</t>
  </si>
  <si>
    <t>CAC2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</si>
</sst>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8.0"/>
      <color theme="1"/>
      <name val="Inconsolata"/>
    </font>
    <font>
      <b/>
      <sz val="8.0"/>
      <color theme="1"/>
      <name val="Inconsolata"/>
    </font>
    <font>
      <color theme="1"/>
      <name val="Arial"/>
      <scheme val="minor"/>
    </font>
    <font>
      <color theme="1"/>
      <name val="Inconsolata"/>
    </font>
    <font>
      <b/>
      <color theme="1"/>
      <name val="Inconsolata"/>
    </font>
    <font>
      <b/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2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readingOrder="0" vertical="top"/>
    </xf>
    <xf borderId="0" fillId="0" fontId="1" numFmtId="2" xfId="0" applyAlignment="1" applyFont="1" applyNumberFormat="1">
      <alignment horizontal="right" vertical="top"/>
    </xf>
    <xf borderId="0" fillId="0" fontId="1" numFmtId="0" xfId="0" applyAlignment="1" applyFont="1">
      <alignment horizontal="right" vertical="top"/>
    </xf>
    <xf borderId="0" fillId="0" fontId="1" numFmtId="0" xfId="0" applyFont="1"/>
    <xf borderId="0" fillId="0" fontId="3" numFmtId="2" xfId="0" applyFont="1" applyNumberFormat="1"/>
    <xf borderId="0" fillId="0" fontId="1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5" numFmtId="0" xfId="0" applyAlignment="1" applyFont="1">
      <alignment readingOrder="0"/>
    </xf>
    <xf borderId="0" fillId="0" fontId="3" numFmtId="164" xfId="0" applyFont="1" applyNumberFormat="1"/>
    <xf borderId="0" fillId="2" fontId="3" numFmtId="164" xfId="0" applyFill="1" applyFont="1" applyNumberFormat="1"/>
    <xf borderId="0" fillId="2" fontId="3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и Forecast 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Forecast!$H$1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Forecast!$G$2:$G$51</c:f>
            </c:strRef>
          </c:cat>
          <c:val>
            <c:numRef>
              <c:f>Forecast!$H$2:$H$51</c:f>
              <c:numCache/>
            </c:numRef>
          </c:val>
          <c:smooth val="0"/>
        </c:ser>
        <c:ser>
          <c:idx val="1"/>
          <c:order val="1"/>
          <c:tx>
            <c:strRef>
              <c:f>Forecast!$I$1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Forecast!$G$2:$G$51</c:f>
            </c:strRef>
          </c:cat>
          <c:val>
            <c:numRef>
              <c:f>Forecast!$I$2:$I$51</c:f>
              <c:numCache/>
            </c:numRef>
          </c:val>
          <c:smooth val="0"/>
        </c:ser>
        <c:axId val="1281438047"/>
        <c:axId val="71599951"/>
      </c:lineChart>
      <c:catAx>
        <c:axId val="1281438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Forecast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599951"/>
      </c:catAx>
      <c:valAx>
        <c:axId val="71599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4380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'Воронка'!$AI$1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'Воронка'!$U$2:$U$1000</c:f>
            </c:strRef>
          </c:cat>
          <c:val>
            <c:numRef>
              <c:f>'Воронка'!$AI$2:$AI$1000</c:f>
              <c:numCache/>
            </c:numRef>
          </c:val>
        </c:ser>
        <c:ser>
          <c:idx val="1"/>
          <c:order val="1"/>
          <c:tx>
            <c:strRef>
              <c:f>'Воронка'!$AJ$1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'Воронка'!$U$2:$U$1000</c:f>
            </c:strRef>
          </c:cat>
          <c:val>
            <c:numRef>
              <c:f>'Воронка'!$AJ$2:$AJ$1000</c:f>
              <c:numCache/>
            </c:numRef>
          </c:val>
        </c:ser>
        <c:axId val="112477696"/>
        <c:axId val="754704702"/>
      </c:barChart>
      <c:catAx>
        <c:axId val="1124776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704702"/>
      </c:catAx>
      <c:valAx>
        <c:axId val="7547047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47769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'Воронка'!$AJ$1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'Воронка'!$U$2:$U$1000</c:f>
            </c:strRef>
          </c:cat>
          <c:val>
            <c:numRef>
              <c:f>'Воронка'!$AJ$2:$AJ$1000</c:f>
              <c:numCache/>
            </c:numRef>
          </c:val>
        </c:ser>
        <c:ser>
          <c:idx val="1"/>
          <c:order val="1"/>
          <c:tx>
            <c:strRef>
              <c:f>'Воронка'!$AF$1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'Воронка'!$U$2:$U$1000</c:f>
            </c:strRef>
          </c:cat>
          <c:val>
            <c:numRef>
              <c:f>'Воронка'!$AF$2:$AF$1000</c:f>
              <c:numCache/>
            </c:numRef>
          </c:val>
        </c:ser>
        <c:ser>
          <c:idx val="2"/>
          <c:order val="2"/>
          <c:tx>
            <c:strRef>
              <c:f>'Воронка'!$AK$1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'Воронка'!$U$2:$U$1000</c:f>
            </c:strRef>
          </c:cat>
          <c:val>
            <c:numRef>
              <c:f>'Воронка'!$AK$2:$AK$1000</c:f>
              <c:numCache/>
            </c:numRef>
          </c:val>
        </c:ser>
        <c:ser>
          <c:idx val="3"/>
          <c:order val="3"/>
          <c:tx>
            <c:strRef>
              <c:f>'Воронка'!$AH$1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'Воронка'!$U$2:$U$1000</c:f>
            </c:strRef>
          </c:cat>
          <c:val>
            <c:numRef>
              <c:f>'Воронка'!$AH$2:$AH$1000</c:f>
              <c:numCache/>
            </c:numRef>
          </c:val>
        </c:ser>
        <c:axId val="1391358939"/>
        <c:axId val="704950034"/>
      </c:barChart>
      <c:catAx>
        <c:axId val="13913589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950034"/>
      </c:catAx>
      <c:valAx>
        <c:axId val="7049500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35893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6-1'!$B$82:$B$121</c:f>
            </c:strRef>
          </c:cat>
          <c:val>
            <c:numRef>
              <c:f>'Задачи 6-1'!$N$82:$N$121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6-1'!$B$82:$B$121</c:f>
            </c:strRef>
          </c:cat>
          <c:val>
            <c:numRef>
              <c:f>'Задачи 6-1'!$M$82:$M$121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6-1'!$B$82:$B$121</c:f>
            </c:strRef>
          </c:cat>
          <c:val>
            <c:numRef>
              <c:f>'Задачи 6-1'!$R$82:$R$121</c:f>
              <c:numCache/>
            </c:numRef>
          </c:val>
        </c:ser>
        <c:axId val="331246171"/>
        <c:axId val="1796730559"/>
      </c:barChart>
      <c:catAx>
        <c:axId val="33124617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730559"/>
      </c:catAx>
      <c:valAx>
        <c:axId val="17967305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124617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6-1'!$B$42:$B$81</c:f>
            </c:strRef>
          </c:cat>
          <c:val>
            <c:numRef>
              <c:f>'Задачи 6-1'!$M$42:$M$81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6-1'!$B$42:$B$81</c:f>
            </c:strRef>
          </c:cat>
          <c:val>
            <c:numRef>
              <c:f>'Задачи 6-1'!$N$42:$N$81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6-1'!$B$42:$B$81</c:f>
            </c:strRef>
          </c:cat>
          <c:val>
            <c:numRef>
              <c:f>'Задачи 6-1'!$R$42:$R$81</c:f>
              <c:numCache/>
            </c:numRef>
          </c:val>
        </c:ser>
        <c:axId val="229452836"/>
        <c:axId val="768038274"/>
      </c:barChart>
      <c:catAx>
        <c:axId val="2294528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8038274"/>
      </c:catAx>
      <c:valAx>
        <c:axId val="7680382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45283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'Задачи 6-1'!$M$1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6-1'!$B$2:$B$41</c:f>
            </c:strRef>
          </c:cat>
          <c:val>
            <c:numRef>
              <c:f>'Задачи 6-1'!$M$2:$M$41</c:f>
              <c:numCache/>
            </c:numRef>
          </c:val>
        </c:ser>
        <c:ser>
          <c:idx val="1"/>
          <c:order val="1"/>
          <c:tx>
            <c:strRef>
              <c:f>'Задачи 6-1'!$N$1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6-1'!$B$2:$B$41</c:f>
            </c:strRef>
          </c:cat>
          <c:val>
            <c:numRef>
              <c:f>'Задачи 6-1'!$N$2:$N$41</c:f>
              <c:numCache/>
            </c:numRef>
          </c:val>
        </c:ser>
        <c:ser>
          <c:idx val="2"/>
          <c:order val="2"/>
          <c:tx>
            <c:strRef>
              <c:f>'Задачи 6-1'!$R$1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'Задачи 6-1'!$B$2:$B$41</c:f>
            </c:strRef>
          </c:cat>
          <c:val>
            <c:numRef>
              <c:f>'Задачи 6-1'!$R$2:$R$41</c:f>
              <c:numCache/>
            </c:numRef>
          </c:val>
        </c:ser>
        <c:axId val="816295335"/>
        <c:axId val="311912756"/>
      </c:barChart>
      <c:catAx>
        <c:axId val="8162953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912756"/>
      </c:catAx>
      <c:valAx>
        <c:axId val="3119127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62953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CPC2, CTR2 и CAC2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'Задачи 6-2'!$W$1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'Задачи 6-2'!$V$2:$V$41</c:f>
            </c:strRef>
          </c:cat>
          <c:val>
            <c:numRef>
              <c:f>'Задачи 6-2'!$W$2:$W$41</c:f>
              <c:numCache/>
            </c:numRef>
          </c:val>
        </c:ser>
        <c:ser>
          <c:idx val="1"/>
          <c:order val="1"/>
          <c:tx>
            <c:strRef>
              <c:f>'Задачи 6-2'!$X$1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'Задачи 6-2'!$V$2:$V$41</c:f>
            </c:strRef>
          </c:cat>
          <c:val>
            <c:numRef>
              <c:f>'Задачи 6-2'!$X$2:$X$41</c:f>
              <c:numCache/>
            </c:numRef>
          </c:val>
        </c:ser>
        <c:ser>
          <c:idx val="2"/>
          <c:order val="2"/>
          <c:tx>
            <c:strRef>
              <c:f>'Задачи 6-2'!$Y$1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'Задачи 6-2'!$V$2:$V$41</c:f>
            </c:strRef>
          </c:cat>
          <c:val>
            <c:numRef>
              <c:f>'Задачи 6-2'!$Y$2:$Y$41</c:f>
              <c:numCache/>
            </c:numRef>
          </c:val>
        </c:ser>
        <c:axId val="1768476658"/>
        <c:axId val="75471685"/>
      </c:barChart>
      <c:catAx>
        <c:axId val="176847665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71685"/>
      </c:catAx>
      <c:valAx>
        <c:axId val="754716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47665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809625</xdr:colOff>
      <xdr:row>33</xdr:row>
      <xdr:rowOff>57150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838200</xdr:colOff>
      <xdr:row>5</xdr:row>
      <xdr:rowOff>38100</xdr:rowOff>
    </xdr:from>
    <xdr:ext cx="3286125" cy="203835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31</xdr:col>
      <xdr:colOff>238125</xdr:colOff>
      <xdr:row>5</xdr:row>
      <xdr:rowOff>38100</xdr:rowOff>
    </xdr:from>
    <xdr:ext cx="3343275" cy="203835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952500</xdr:colOff>
      <xdr:row>5</xdr:row>
      <xdr:rowOff>9525</xdr:rowOff>
    </xdr:from>
    <xdr:ext cx="4819650" cy="26574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952500</xdr:colOff>
      <xdr:row>19</xdr:row>
      <xdr:rowOff>133350</xdr:rowOff>
    </xdr:from>
    <xdr:ext cx="4819650" cy="29337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952500</xdr:colOff>
      <xdr:row>35</xdr:row>
      <xdr:rowOff>9525</xdr:rowOff>
    </xdr:from>
    <xdr:ext cx="4819650" cy="30194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838200</xdr:colOff>
      <xdr:row>25</xdr:row>
      <xdr:rowOff>0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44713.0</v>
      </c>
      <c r="B2" s="6" t="s">
        <v>5</v>
      </c>
      <c r="C2" s="7">
        <v>344.47</v>
      </c>
      <c r="D2" s="8">
        <v>28480.0</v>
      </c>
      <c r="E2" s="9">
        <v>309.0</v>
      </c>
    </row>
    <row r="3">
      <c r="A3" s="5">
        <v>44713.0</v>
      </c>
      <c r="B3" s="6" t="s">
        <v>6</v>
      </c>
      <c r="C3" s="7">
        <v>202.9</v>
      </c>
      <c r="D3" s="8">
        <v>26214.0</v>
      </c>
      <c r="E3" s="8">
        <v>494.0</v>
      </c>
    </row>
    <row r="4">
      <c r="A4" s="5">
        <v>44713.0</v>
      </c>
      <c r="B4" s="6" t="s">
        <v>7</v>
      </c>
      <c r="C4" s="7">
        <v>137.4</v>
      </c>
      <c r="D4" s="8">
        <v>5711.0</v>
      </c>
      <c r="E4" s="8">
        <v>75.0</v>
      </c>
    </row>
    <row r="5">
      <c r="A5" s="5">
        <v>44714.0</v>
      </c>
      <c r="B5" s="6" t="s">
        <v>5</v>
      </c>
      <c r="C5" s="7">
        <v>350.47</v>
      </c>
      <c r="D5" s="8">
        <v>26759.0</v>
      </c>
      <c r="E5" s="9">
        <v>333.0</v>
      </c>
    </row>
    <row r="6">
      <c r="A6" s="5">
        <v>44714.0</v>
      </c>
      <c r="B6" s="6" t="s">
        <v>6</v>
      </c>
      <c r="C6" s="7">
        <v>230.48</v>
      </c>
      <c r="D6" s="8">
        <v>24287.0</v>
      </c>
      <c r="E6" s="8">
        <v>403.0</v>
      </c>
    </row>
    <row r="7">
      <c r="A7" s="5">
        <v>44714.0</v>
      </c>
      <c r="B7" s="6" t="s">
        <v>7</v>
      </c>
      <c r="C7" s="7">
        <v>142.9</v>
      </c>
      <c r="D7" s="8">
        <v>6963.0</v>
      </c>
      <c r="E7" s="8">
        <v>78.0</v>
      </c>
    </row>
    <row r="8">
      <c r="A8" s="5">
        <v>44715.0</v>
      </c>
      <c r="B8" s="6" t="s">
        <v>5</v>
      </c>
      <c r="C8" s="7">
        <v>397.52</v>
      </c>
      <c r="D8" s="8">
        <v>20787.0</v>
      </c>
      <c r="E8" s="9">
        <v>433.0</v>
      </c>
    </row>
    <row r="9">
      <c r="A9" s="5">
        <v>44715.0</v>
      </c>
      <c r="B9" s="6" t="s">
        <v>6</v>
      </c>
      <c r="C9" s="7">
        <v>200.68</v>
      </c>
      <c r="D9" s="8">
        <v>26488.0</v>
      </c>
      <c r="E9" s="8">
        <v>522.0</v>
      </c>
    </row>
    <row r="10">
      <c r="A10" s="5">
        <v>44715.0</v>
      </c>
      <c r="B10" s="6" t="s">
        <v>7</v>
      </c>
      <c r="C10" s="7">
        <v>113.14</v>
      </c>
      <c r="D10" s="8">
        <v>7486.0</v>
      </c>
      <c r="E10" s="8">
        <v>59.0</v>
      </c>
    </row>
    <row r="11">
      <c r="A11" s="5">
        <v>44716.0</v>
      </c>
      <c r="B11" s="6" t="s">
        <v>5</v>
      </c>
      <c r="C11" s="7">
        <v>323.67</v>
      </c>
      <c r="D11" s="8">
        <v>23741.0</v>
      </c>
      <c r="E11" s="9">
        <v>372.0</v>
      </c>
    </row>
    <row r="12">
      <c r="A12" s="5">
        <v>44716.0</v>
      </c>
      <c r="B12" s="6" t="s">
        <v>6</v>
      </c>
      <c r="C12" s="7">
        <v>230.9</v>
      </c>
      <c r="D12" s="8">
        <v>23818.0</v>
      </c>
      <c r="E12" s="8">
        <v>585.0</v>
      </c>
    </row>
    <row r="13">
      <c r="A13" s="5">
        <v>44716.0</v>
      </c>
      <c r="B13" s="6" t="s">
        <v>7</v>
      </c>
      <c r="C13" s="7">
        <v>120.23</v>
      </c>
      <c r="D13" s="8">
        <v>7158.0</v>
      </c>
      <c r="E13" s="8">
        <v>50.0</v>
      </c>
    </row>
    <row r="14">
      <c r="A14" s="5">
        <v>44717.0</v>
      </c>
      <c r="B14" s="6" t="s">
        <v>5</v>
      </c>
      <c r="C14" s="7">
        <v>351.85</v>
      </c>
      <c r="D14" s="8">
        <v>21171.0</v>
      </c>
      <c r="E14" s="9">
        <v>315.0</v>
      </c>
    </row>
    <row r="15">
      <c r="A15" s="5">
        <v>44717.0</v>
      </c>
      <c r="B15" s="6" t="s">
        <v>6</v>
      </c>
      <c r="C15" s="7">
        <v>233.05</v>
      </c>
      <c r="D15" s="8">
        <v>21167.0</v>
      </c>
      <c r="E15" s="8">
        <v>576.0</v>
      </c>
    </row>
    <row r="16">
      <c r="A16" s="5">
        <v>44717.0</v>
      </c>
      <c r="B16" s="6" t="s">
        <v>7</v>
      </c>
      <c r="C16" s="7">
        <v>106.31</v>
      </c>
      <c r="D16" s="8">
        <v>6877.0</v>
      </c>
      <c r="E16" s="8">
        <v>59.0</v>
      </c>
    </row>
    <row r="17">
      <c r="A17" s="5">
        <v>44718.0</v>
      </c>
      <c r="B17" s="6" t="s">
        <v>5</v>
      </c>
      <c r="C17" s="7">
        <v>349.21</v>
      </c>
      <c r="D17" s="8">
        <v>24075.0</v>
      </c>
      <c r="E17" s="9">
        <v>394.0</v>
      </c>
    </row>
    <row r="18">
      <c r="A18" s="5">
        <v>44718.0</v>
      </c>
      <c r="B18" s="6" t="s">
        <v>6</v>
      </c>
      <c r="C18" s="7">
        <v>217.38</v>
      </c>
      <c r="D18" s="8">
        <v>22078.0</v>
      </c>
      <c r="E18" s="8">
        <v>513.0</v>
      </c>
    </row>
    <row r="19">
      <c r="A19" s="5">
        <v>44718.0</v>
      </c>
      <c r="B19" s="6" t="s">
        <v>7</v>
      </c>
      <c r="C19" s="7">
        <v>111.83</v>
      </c>
      <c r="D19" s="8">
        <v>6785.0</v>
      </c>
      <c r="E19" s="8">
        <v>77.0</v>
      </c>
    </row>
    <row r="20">
      <c r="A20" s="5">
        <v>44719.0</v>
      </c>
      <c r="B20" s="6" t="s">
        <v>5</v>
      </c>
      <c r="C20" s="7">
        <v>338.49</v>
      </c>
      <c r="D20" s="8">
        <v>25485.0</v>
      </c>
      <c r="E20" s="9">
        <v>322.0</v>
      </c>
    </row>
    <row r="21">
      <c r="A21" s="5">
        <v>44719.0</v>
      </c>
      <c r="B21" s="6" t="s">
        <v>6</v>
      </c>
      <c r="C21" s="7">
        <v>236.54</v>
      </c>
      <c r="D21" s="8">
        <v>28887.0</v>
      </c>
      <c r="E21" s="8">
        <v>455.0</v>
      </c>
    </row>
    <row r="22">
      <c r="A22" s="5">
        <v>44719.0</v>
      </c>
      <c r="B22" s="6" t="s">
        <v>7</v>
      </c>
      <c r="C22" s="7">
        <v>146.25</v>
      </c>
      <c r="D22" s="8">
        <v>6446.0</v>
      </c>
      <c r="E22" s="8">
        <v>63.0</v>
      </c>
    </row>
    <row r="23">
      <c r="A23" s="5">
        <v>44720.0</v>
      </c>
      <c r="B23" s="6" t="s">
        <v>5</v>
      </c>
      <c r="C23" s="7">
        <v>381.93</v>
      </c>
      <c r="D23" s="8">
        <v>20066.0</v>
      </c>
      <c r="E23" s="9">
        <v>351.0</v>
      </c>
    </row>
    <row r="24">
      <c r="A24" s="5">
        <v>44720.0</v>
      </c>
      <c r="B24" s="6" t="s">
        <v>6</v>
      </c>
      <c r="C24" s="7">
        <v>246.28</v>
      </c>
      <c r="D24" s="8">
        <v>29814.0</v>
      </c>
      <c r="E24" s="8">
        <v>435.0</v>
      </c>
    </row>
    <row r="25">
      <c r="A25" s="5">
        <v>44720.0</v>
      </c>
      <c r="B25" s="6" t="s">
        <v>7</v>
      </c>
      <c r="C25" s="7">
        <v>141.86</v>
      </c>
      <c r="D25" s="8">
        <v>6002.0</v>
      </c>
      <c r="E25" s="8">
        <v>69.0</v>
      </c>
    </row>
    <row r="26">
      <c r="A26" s="5">
        <v>44721.0</v>
      </c>
      <c r="B26" s="6" t="s">
        <v>5</v>
      </c>
      <c r="C26" s="7">
        <v>333.78</v>
      </c>
      <c r="D26" s="8">
        <v>28560.0</v>
      </c>
      <c r="E26" s="9">
        <v>370.0</v>
      </c>
    </row>
    <row r="27">
      <c r="A27" s="5">
        <v>44721.0</v>
      </c>
      <c r="B27" s="6" t="s">
        <v>6</v>
      </c>
      <c r="C27" s="7">
        <v>247.57</v>
      </c>
      <c r="D27" s="8">
        <v>20746.0</v>
      </c>
      <c r="E27" s="8">
        <v>423.0</v>
      </c>
    </row>
    <row r="28">
      <c r="A28" s="5">
        <v>44721.0</v>
      </c>
      <c r="B28" s="6" t="s">
        <v>7</v>
      </c>
      <c r="C28" s="7">
        <v>110.41</v>
      </c>
      <c r="D28" s="8">
        <v>5850.0</v>
      </c>
      <c r="E28" s="8">
        <v>63.0</v>
      </c>
    </row>
    <row r="29">
      <c r="A29" s="5">
        <v>44722.0</v>
      </c>
      <c r="B29" s="6" t="s">
        <v>5</v>
      </c>
      <c r="C29" s="7">
        <v>301.75</v>
      </c>
      <c r="D29" s="8">
        <v>21515.0</v>
      </c>
      <c r="E29" s="9">
        <v>437.0</v>
      </c>
    </row>
    <row r="30">
      <c r="A30" s="5">
        <v>44722.0</v>
      </c>
      <c r="B30" s="6" t="s">
        <v>6</v>
      </c>
      <c r="C30" s="7">
        <v>245.36</v>
      </c>
      <c r="D30" s="8">
        <v>26530.0</v>
      </c>
      <c r="E30" s="8">
        <v>438.0</v>
      </c>
    </row>
    <row r="31">
      <c r="A31" s="5">
        <v>44722.0</v>
      </c>
      <c r="B31" s="6" t="s">
        <v>7</v>
      </c>
      <c r="C31" s="7">
        <v>133.04</v>
      </c>
      <c r="D31" s="8">
        <v>5428.0</v>
      </c>
      <c r="E31" s="8">
        <v>77.0</v>
      </c>
    </row>
    <row r="32">
      <c r="A32" s="5">
        <v>44723.0</v>
      </c>
      <c r="B32" s="6" t="s">
        <v>5</v>
      </c>
      <c r="C32" s="7">
        <v>329.61</v>
      </c>
      <c r="D32" s="8">
        <v>23462.0</v>
      </c>
      <c r="E32" s="9">
        <v>343.0</v>
      </c>
    </row>
    <row r="33">
      <c r="A33" s="5">
        <v>44723.0</v>
      </c>
      <c r="B33" s="6" t="s">
        <v>6</v>
      </c>
      <c r="C33" s="7">
        <v>233.51</v>
      </c>
      <c r="D33" s="8">
        <v>25575.0</v>
      </c>
      <c r="E33" s="8">
        <v>435.0</v>
      </c>
    </row>
    <row r="34">
      <c r="A34" s="5">
        <v>44723.0</v>
      </c>
      <c r="B34" s="6" t="s">
        <v>7</v>
      </c>
      <c r="C34" s="7">
        <v>117.08</v>
      </c>
      <c r="D34" s="8">
        <v>5944.0</v>
      </c>
      <c r="E34" s="8">
        <v>56.0</v>
      </c>
    </row>
    <row r="35">
      <c r="A35" s="5">
        <v>44724.0</v>
      </c>
      <c r="B35" s="6" t="s">
        <v>5</v>
      </c>
      <c r="C35" s="7">
        <v>377.74</v>
      </c>
      <c r="D35" s="8">
        <v>29967.0</v>
      </c>
      <c r="E35" s="9">
        <v>348.0</v>
      </c>
    </row>
    <row r="36">
      <c r="A36" s="5">
        <v>44724.0</v>
      </c>
      <c r="B36" s="6" t="s">
        <v>6</v>
      </c>
      <c r="C36" s="7">
        <v>226.66</v>
      </c>
      <c r="D36" s="8">
        <v>20578.0</v>
      </c>
      <c r="E36" s="8">
        <v>529.0</v>
      </c>
    </row>
    <row r="37">
      <c r="A37" s="5">
        <v>44724.0</v>
      </c>
      <c r="B37" s="6" t="s">
        <v>7</v>
      </c>
      <c r="C37" s="7">
        <v>111.24</v>
      </c>
      <c r="D37" s="8">
        <v>7155.0</v>
      </c>
      <c r="E37" s="8">
        <v>64.0</v>
      </c>
    </row>
    <row r="38">
      <c r="A38" s="5">
        <v>44725.0</v>
      </c>
      <c r="B38" s="6" t="s">
        <v>5</v>
      </c>
      <c r="C38" s="7">
        <v>311.28</v>
      </c>
      <c r="D38" s="8">
        <v>22349.0</v>
      </c>
      <c r="E38" s="9">
        <v>464.0</v>
      </c>
    </row>
    <row r="39">
      <c r="A39" s="5">
        <v>44725.0</v>
      </c>
      <c r="B39" s="6" t="s">
        <v>6</v>
      </c>
      <c r="C39" s="7">
        <v>221.82</v>
      </c>
      <c r="D39" s="8">
        <v>20547.0</v>
      </c>
      <c r="E39" s="8">
        <v>490.0</v>
      </c>
    </row>
    <row r="40">
      <c r="A40" s="5">
        <v>44725.0</v>
      </c>
      <c r="B40" s="6" t="s">
        <v>7</v>
      </c>
      <c r="C40" s="7">
        <v>127.02</v>
      </c>
      <c r="D40" s="8">
        <v>7183.0</v>
      </c>
      <c r="E40" s="8">
        <v>60.0</v>
      </c>
    </row>
    <row r="41">
      <c r="A41" s="5">
        <v>44726.0</v>
      </c>
      <c r="B41" s="6" t="s">
        <v>5</v>
      </c>
      <c r="C41" s="7">
        <v>333.56</v>
      </c>
      <c r="D41" s="8">
        <v>29874.0</v>
      </c>
      <c r="E41" s="9">
        <v>439.0</v>
      </c>
    </row>
    <row r="42">
      <c r="A42" s="5">
        <v>44726.0</v>
      </c>
      <c r="B42" s="6" t="s">
        <v>6</v>
      </c>
      <c r="C42" s="7">
        <v>246.67</v>
      </c>
      <c r="D42" s="8">
        <v>28775.0</v>
      </c>
      <c r="E42" s="8">
        <v>404.0</v>
      </c>
    </row>
    <row r="43">
      <c r="A43" s="5">
        <v>44726.0</v>
      </c>
      <c r="B43" s="6" t="s">
        <v>7</v>
      </c>
      <c r="C43" s="7">
        <v>140.76</v>
      </c>
      <c r="D43" s="8">
        <v>7092.0</v>
      </c>
      <c r="E43" s="8">
        <v>54.0</v>
      </c>
    </row>
    <row r="44">
      <c r="A44" s="5">
        <v>44727.0</v>
      </c>
      <c r="B44" s="6" t="s">
        <v>5</v>
      </c>
      <c r="C44" s="7">
        <v>371.86</v>
      </c>
      <c r="D44" s="8">
        <v>25259.0</v>
      </c>
      <c r="E44" s="9">
        <v>478.0</v>
      </c>
    </row>
    <row r="45">
      <c r="A45" s="5">
        <v>44727.0</v>
      </c>
      <c r="B45" s="6" t="s">
        <v>6</v>
      </c>
      <c r="C45" s="7">
        <v>234.11</v>
      </c>
      <c r="D45" s="8">
        <v>29026.0</v>
      </c>
      <c r="E45" s="8">
        <v>430.0</v>
      </c>
    </row>
    <row r="46">
      <c r="A46" s="5">
        <v>44727.0</v>
      </c>
      <c r="B46" s="6" t="s">
        <v>7</v>
      </c>
      <c r="C46" s="7">
        <v>107.84</v>
      </c>
      <c r="D46" s="8">
        <v>5042.0</v>
      </c>
      <c r="E46" s="8">
        <v>70.0</v>
      </c>
    </row>
    <row r="47">
      <c r="A47" s="5">
        <v>44728.0</v>
      </c>
      <c r="B47" s="6" t="s">
        <v>5</v>
      </c>
      <c r="C47" s="7">
        <v>309.48</v>
      </c>
      <c r="D47" s="8">
        <v>28681.0</v>
      </c>
      <c r="E47" s="9">
        <v>361.0</v>
      </c>
    </row>
    <row r="48">
      <c r="A48" s="5">
        <v>44728.0</v>
      </c>
      <c r="B48" s="6" t="s">
        <v>6</v>
      </c>
      <c r="C48" s="7">
        <v>224.38</v>
      </c>
      <c r="D48" s="8">
        <v>26028.0</v>
      </c>
      <c r="E48" s="8">
        <v>577.0</v>
      </c>
    </row>
    <row r="49">
      <c r="A49" s="5">
        <v>44728.0</v>
      </c>
      <c r="B49" s="6" t="s">
        <v>7</v>
      </c>
      <c r="C49" s="7">
        <v>136.48</v>
      </c>
      <c r="D49" s="8">
        <v>6787.0</v>
      </c>
      <c r="E49" s="8">
        <v>79.0</v>
      </c>
    </row>
    <row r="50">
      <c r="A50" s="5">
        <v>44729.0</v>
      </c>
      <c r="B50" s="6" t="s">
        <v>5</v>
      </c>
      <c r="C50" s="7">
        <v>319.92</v>
      </c>
      <c r="D50" s="8">
        <v>28835.0</v>
      </c>
      <c r="E50" s="9">
        <v>300.0</v>
      </c>
    </row>
    <row r="51">
      <c r="A51" s="5">
        <v>44729.0</v>
      </c>
      <c r="B51" s="6" t="s">
        <v>6</v>
      </c>
      <c r="C51" s="7">
        <v>230.8</v>
      </c>
      <c r="D51" s="8">
        <v>27494.0</v>
      </c>
      <c r="E51" s="8">
        <v>434.0</v>
      </c>
    </row>
    <row r="52">
      <c r="A52" s="5">
        <v>44729.0</v>
      </c>
      <c r="B52" s="6" t="s">
        <v>7</v>
      </c>
      <c r="C52" s="7">
        <v>145.48</v>
      </c>
      <c r="D52" s="8">
        <v>6273.0</v>
      </c>
      <c r="E52" s="8">
        <v>67.0</v>
      </c>
    </row>
    <row r="53">
      <c r="A53" s="5">
        <v>44730.0</v>
      </c>
      <c r="B53" s="6" t="s">
        <v>5</v>
      </c>
      <c r="C53" s="7">
        <v>376.04</v>
      </c>
      <c r="D53" s="8">
        <v>28627.0</v>
      </c>
      <c r="E53" s="9">
        <v>402.0</v>
      </c>
    </row>
    <row r="54">
      <c r="A54" s="5">
        <v>44730.0</v>
      </c>
      <c r="B54" s="6" t="s">
        <v>6</v>
      </c>
      <c r="C54" s="7">
        <v>209.65</v>
      </c>
      <c r="D54" s="8">
        <v>24824.0</v>
      </c>
      <c r="E54" s="8">
        <v>534.0</v>
      </c>
    </row>
    <row r="55">
      <c r="A55" s="5">
        <v>44730.0</v>
      </c>
      <c r="B55" s="6" t="s">
        <v>7</v>
      </c>
      <c r="C55" s="7">
        <v>119.67</v>
      </c>
      <c r="D55" s="8">
        <v>5725.0</v>
      </c>
      <c r="E55" s="8">
        <v>53.0</v>
      </c>
    </row>
    <row r="56">
      <c r="A56" s="5">
        <v>44731.0</v>
      </c>
      <c r="B56" s="6" t="s">
        <v>5</v>
      </c>
      <c r="C56" s="7">
        <v>314.02</v>
      </c>
      <c r="D56" s="8">
        <v>26653.0</v>
      </c>
      <c r="E56" s="9">
        <v>496.0</v>
      </c>
    </row>
    <row r="57">
      <c r="A57" s="5">
        <v>44731.0</v>
      </c>
      <c r="B57" s="6" t="s">
        <v>6</v>
      </c>
      <c r="C57" s="7">
        <v>245.82</v>
      </c>
      <c r="D57" s="8">
        <v>21949.0</v>
      </c>
      <c r="E57" s="8">
        <v>539.0</v>
      </c>
    </row>
    <row r="58">
      <c r="A58" s="5">
        <v>44731.0</v>
      </c>
      <c r="B58" s="6" t="s">
        <v>7</v>
      </c>
      <c r="C58" s="7">
        <v>124.9</v>
      </c>
      <c r="D58" s="8">
        <v>7469.0</v>
      </c>
      <c r="E58" s="8">
        <v>75.0</v>
      </c>
    </row>
    <row r="59">
      <c r="A59" s="5">
        <v>44732.0</v>
      </c>
      <c r="B59" s="6" t="s">
        <v>5</v>
      </c>
      <c r="C59" s="7">
        <v>316.36</v>
      </c>
      <c r="D59" s="8">
        <v>20179.0</v>
      </c>
      <c r="E59" s="9">
        <v>420.0</v>
      </c>
    </row>
    <row r="60">
      <c r="A60" s="5">
        <v>44732.0</v>
      </c>
      <c r="B60" s="6" t="s">
        <v>6</v>
      </c>
      <c r="C60" s="7">
        <v>220.13</v>
      </c>
      <c r="D60" s="8">
        <v>28252.0</v>
      </c>
      <c r="E60" s="8">
        <v>458.0</v>
      </c>
    </row>
    <row r="61">
      <c r="A61" s="5">
        <v>44732.0</v>
      </c>
      <c r="B61" s="6" t="s">
        <v>7</v>
      </c>
      <c r="C61" s="7">
        <v>128.08</v>
      </c>
      <c r="D61" s="8">
        <v>5351.0</v>
      </c>
      <c r="E61" s="8">
        <v>63.0</v>
      </c>
    </row>
    <row r="62">
      <c r="A62" s="5">
        <v>44733.0</v>
      </c>
      <c r="B62" s="6" t="s">
        <v>5</v>
      </c>
      <c r="C62" s="7">
        <v>366.66</v>
      </c>
      <c r="D62" s="8">
        <v>21752.0</v>
      </c>
      <c r="E62" s="9">
        <v>362.0</v>
      </c>
    </row>
    <row r="63">
      <c r="A63" s="5">
        <v>44733.0</v>
      </c>
      <c r="B63" s="6" t="s">
        <v>6</v>
      </c>
      <c r="C63" s="7">
        <v>221.51</v>
      </c>
      <c r="D63" s="8">
        <v>24443.0</v>
      </c>
      <c r="E63" s="8">
        <v>468.0</v>
      </c>
    </row>
    <row r="64">
      <c r="A64" s="5">
        <v>44733.0</v>
      </c>
      <c r="B64" s="6" t="s">
        <v>7</v>
      </c>
      <c r="C64" s="7">
        <v>101.25</v>
      </c>
      <c r="D64" s="8">
        <v>7481.0</v>
      </c>
      <c r="E64" s="8">
        <v>60.0</v>
      </c>
    </row>
    <row r="65">
      <c r="A65" s="5">
        <v>44734.0</v>
      </c>
      <c r="B65" s="6" t="s">
        <v>5</v>
      </c>
      <c r="C65" s="7">
        <v>355.89</v>
      </c>
      <c r="D65" s="8">
        <v>22421.0</v>
      </c>
      <c r="E65" s="9">
        <v>349.0</v>
      </c>
    </row>
    <row r="66">
      <c r="A66" s="5">
        <v>44734.0</v>
      </c>
      <c r="B66" s="6" t="s">
        <v>6</v>
      </c>
      <c r="C66" s="7">
        <v>206.64</v>
      </c>
      <c r="D66" s="8">
        <v>24900.0</v>
      </c>
      <c r="E66" s="8">
        <v>484.0</v>
      </c>
    </row>
    <row r="67">
      <c r="A67" s="5">
        <v>44734.0</v>
      </c>
      <c r="B67" s="6" t="s">
        <v>7</v>
      </c>
      <c r="C67" s="7">
        <v>121.82</v>
      </c>
      <c r="D67" s="8">
        <v>6033.0</v>
      </c>
      <c r="E67" s="8">
        <v>68.0</v>
      </c>
    </row>
    <row r="68">
      <c r="A68" s="5">
        <v>44735.0</v>
      </c>
      <c r="B68" s="6" t="s">
        <v>5</v>
      </c>
      <c r="C68" s="7">
        <v>301.46</v>
      </c>
      <c r="D68" s="8">
        <v>26856.0</v>
      </c>
      <c r="E68" s="9">
        <v>341.0</v>
      </c>
    </row>
    <row r="69">
      <c r="A69" s="5">
        <v>44735.0</v>
      </c>
      <c r="B69" s="6" t="s">
        <v>6</v>
      </c>
      <c r="C69" s="7">
        <v>243.73</v>
      </c>
      <c r="D69" s="8">
        <v>29644.0</v>
      </c>
      <c r="E69" s="8">
        <v>584.0</v>
      </c>
    </row>
    <row r="70">
      <c r="A70" s="5">
        <v>44735.0</v>
      </c>
      <c r="B70" s="6" t="s">
        <v>7</v>
      </c>
      <c r="C70" s="7">
        <v>135.09</v>
      </c>
      <c r="D70" s="8">
        <v>5046.0</v>
      </c>
      <c r="E70" s="8">
        <v>63.0</v>
      </c>
    </row>
    <row r="71">
      <c r="A71" s="5">
        <v>44736.0</v>
      </c>
      <c r="B71" s="6" t="s">
        <v>5</v>
      </c>
      <c r="C71" s="7">
        <v>305.53</v>
      </c>
      <c r="D71" s="8">
        <v>23613.0</v>
      </c>
      <c r="E71" s="9">
        <v>479.0</v>
      </c>
    </row>
    <row r="72">
      <c r="A72" s="5">
        <v>44736.0</v>
      </c>
      <c r="B72" s="6" t="s">
        <v>6</v>
      </c>
      <c r="C72" s="7">
        <v>210.24</v>
      </c>
      <c r="D72" s="8">
        <v>20183.0</v>
      </c>
      <c r="E72" s="8">
        <v>584.0</v>
      </c>
    </row>
    <row r="73">
      <c r="A73" s="5">
        <v>44736.0</v>
      </c>
      <c r="B73" s="6" t="s">
        <v>7</v>
      </c>
      <c r="C73" s="7">
        <v>105.01</v>
      </c>
      <c r="D73" s="8">
        <v>5132.0</v>
      </c>
      <c r="E73" s="8">
        <v>71.0</v>
      </c>
    </row>
    <row r="74">
      <c r="A74" s="5">
        <v>44737.0</v>
      </c>
      <c r="B74" s="6" t="s">
        <v>5</v>
      </c>
      <c r="C74" s="7">
        <v>350.18</v>
      </c>
      <c r="D74" s="8">
        <v>28626.0</v>
      </c>
      <c r="E74" s="9">
        <v>457.0</v>
      </c>
    </row>
    <row r="75">
      <c r="A75" s="5">
        <v>44737.0</v>
      </c>
      <c r="B75" s="6" t="s">
        <v>6</v>
      </c>
      <c r="C75" s="7">
        <v>205.31</v>
      </c>
      <c r="D75" s="8">
        <v>22521.0</v>
      </c>
      <c r="E75" s="8">
        <v>446.0</v>
      </c>
    </row>
    <row r="76">
      <c r="A76" s="5">
        <v>44737.0</v>
      </c>
      <c r="B76" s="6" t="s">
        <v>7</v>
      </c>
      <c r="C76" s="7">
        <v>111.52</v>
      </c>
      <c r="D76" s="8">
        <v>5211.0</v>
      </c>
      <c r="E76" s="8">
        <v>63.0</v>
      </c>
    </row>
    <row r="77">
      <c r="A77" s="5">
        <v>44738.0</v>
      </c>
      <c r="B77" s="6" t="s">
        <v>5</v>
      </c>
      <c r="C77" s="7">
        <v>368.89</v>
      </c>
      <c r="D77" s="8">
        <v>24721.0</v>
      </c>
      <c r="E77" s="9">
        <v>326.0</v>
      </c>
    </row>
    <row r="78">
      <c r="A78" s="5">
        <v>44738.0</v>
      </c>
      <c r="B78" s="6" t="s">
        <v>6</v>
      </c>
      <c r="C78" s="7">
        <v>220.74</v>
      </c>
      <c r="D78" s="8">
        <v>24975.0</v>
      </c>
      <c r="E78" s="8">
        <v>413.0</v>
      </c>
    </row>
    <row r="79">
      <c r="A79" s="5">
        <v>44738.0</v>
      </c>
      <c r="B79" s="6" t="s">
        <v>7</v>
      </c>
      <c r="C79" s="7">
        <v>120.85</v>
      </c>
      <c r="D79" s="8">
        <v>5656.0</v>
      </c>
      <c r="E79" s="8">
        <v>52.0</v>
      </c>
    </row>
    <row r="80">
      <c r="A80" s="5">
        <v>44739.0</v>
      </c>
      <c r="B80" s="6" t="s">
        <v>5</v>
      </c>
      <c r="C80" s="7">
        <v>335.59</v>
      </c>
      <c r="D80" s="8">
        <v>25432.0</v>
      </c>
      <c r="E80" s="9">
        <v>396.0</v>
      </c>
    </row>
    <row r="81">
      <c r="A81" s="5">
        <v>44739.0</v>
      </c>
      <c r="B81" s="6" t="s">
        <v>6</v>
      </c>
      <c r="C81" s="7">
        <v>218.61</v>
      </c>
      <c r="D81" s="8">
        <v>22997.0</v>
      </c>
      <c r="E81" s="8">
        <v>555.0</v>
      </c>
    </row>
    <row r="82">
      <c r="A82" s="5">
        <v>44739.0</v>
      </c>
      <c r="B82" s="6" t="s">
        <v>7</v>
      </c>
      <c r="C82" s="7">
        <v>106.52</v>
      </c>
      <c r="D82" s="8">
        <v>5855.0</v>
      </c>
      <c r="E82" s="8">
        <v>55.0</v>
      </c>
    </row>
    <row r="83">
      <c r="A83" s="5">
        <v>44740.0</v>
      </c>
      <c r="B83" s="6" t="s">
        <v>5</v>
      </c>
      <c r="C83" s="7">
        <v>391.42</v>
      </c>
      <c r="D83" s="8">
        <v>26378.0</v>
      </c>
      <c r="E83" s="9">
        <v>429.0</v>
      </c>
    </row>
    <row r="84">
      <c r="A84" s="5">
        <v>44740.0</v>
      </c>
      <c r="B84" s="6" t="s">
        <v>6</v>
      </c>
      <c r="C84" s="7">
        <v>218.43</v>
      </c>
      <c r="D84" s="8">
        <v>26875.0</v>
      </c>
      <c r="E84" s="8">
        <v>488.0</v>
      </c>
    </row>
    <row r="85">
      <c r="A85" s="5">
        <v>44740.0</v>
      </c>
      <c r="B85" s="6" t="s">
        <v>7</v>
      </c>
      <c r="C85" s="7">
        <v>107.94</v>
      </c>
      <c r="D85" s="8">
        <v>6378.0</v>
      </c>
      <c r="E85" s="8">
        <v>76.0</v>
      </c>
    </row>
    <row r="86">
      <c r="A86" s="5">
        <v>44741.0</v>
      </c>
      <c r="B86" s="6" t="s">
        <v>5</v>
      </c>
      <c r="C86" s="7">
        <v>382.09</v>
      </c>
      <c r="D86" s="8">
        <v>28260.0</v>
      </c>
      <c r="E86" s="9">
        <v>358.0</v>
      </c>
    </row>
    <row r="87">
      <c r="A87" s="5">
        <v>44741.0</v>
      </c>
      <c r="B87" s="6" t="s">
        <v>6</v>
      </c>
      <c r="C87" s="7">
        <v>232.12</v>
      </c>
      <c r="D87" s="8">
        <v>24711.0</v>
      </c>
      <c r="E87" s="8">
        <v>561.0</v>
      </c>
    </row>
    <row r="88">
      <c r="A88" s="5">
        <v>44741.0</v>
      </c>
      <c r="B88" s="6" t="s">
        <v>7</v>
      </c>
      <c r="C88" s="7">
        <v>129.63</v>
      </c>
      <c r="D88" s="8">
        <v>5591.0</v>
      </c>
      <c r="E88" s="8">
        <v>59.0</v>
      </c>
    </row>
    <row r="89">
      <c r="A89" s="5">
        <v>44742.0</v>
      </c>
      <c r="B89" s="6" t="s">
        <v>5</v>
      </c>
      <c r="C89" s="7">
        <v>344.72</v>
      </c>
      <c r="D89" s="8">
        <v>21814.0</v>
      </c>
      <c r="E89" s="9">
        <v>305.0</v>
      </c>
    </row>
    <row r="90">
      <c r="A90" s="5">
        <v>44742.0</v>
      </c>
      <c r="B90" s="6" t="s">
        <v>6</v>
      </c>
      <c r="C90" s="7">
        <v>220.86</v>
      </c>
      <c r="D90" s="8">
        <v>22643.0</v>
      </c>
      <c r="E90" s="8">
        <v>519.0</v>
      </c>
    </row>
    <row r="91">
      <c r="A91" s="5">
        <v>44742.0</v>
      </c>
      <c r="B91" s="6" t="s">
        <v>7</v>
      </c>
      <c r="C91" s="7">
        <v>141.06</v>
      </c>
      <c r="D91" s="8">
        <v>5836.0</v>
      </c>
      <c r="E91" s="8">
        <v>69.0</v>
      </c>
    </row>
    <row r="92">
      <c r="A92" s="5">
        <v>44743.0</v>
      </c>
      <c r="B92" s="6" t="s">
        <v>5</v>
      </c>
      <c r="C92" s="7">
        <v>316.61</v>
      </c>
      <c r="D92" s="8">
        <v>27506.0</v>
      </c>
      <c r="E92" s="9">
        <v>454.0</v>
      </c>
    </row>
    <row r="93">
      <c r="A93" s="5">
        <v>44743.0</v>
      </c>
      <c r="B93" s="6" t="s">
        <v>6</v>
      </c>
      <c r="C93" s="7">
        <v>232.34</v>
      </c>
      <c r="D93" s="8">
        <v>29108.0</v>
      </c>
      <c r="E93" s="8">
        <v>486.0</v>
      </c>
    </row>
    <row r="94">
      <c r="A94" s="5">
        <v>44743.0</v>
      </c>
      <c r="B94" s="6" t="s">
        <v>7</v>
      </c>
      <c r="C94" s="7">
        <v>126.38</v>
      </c>
      <c r="D94" s="8">
        <v>5177.0</v>
      </c>
      <c r="E94" s="8">
        <v>55.0</v>
      </c>
    </row>
    <row r="95">
      <c r="A95" s="5">
        <v>44744.0</v>
      </c>
      <c r="B95" s="6" t="s">
        <v>5</v>
      </c>
      <c r="C95" s="7">
        <v>308.75</v>
      </c>
      <c r="D95" s="8">
        <v>23374.0</v>
      </c>
      <c r="E95" s="9">
        <v>457.0</v>
      </c>
    </row>
    <row r="96">
      <c r="A96" s="5">
        <v>44744.0</v>
      </c>
      <c r="B96" s="6" t="s">
        <v>6</v>
      </c>
      <c r="C96" s="7">
        <v>232.42</v>
      </c>
      <c r="D96" s="8">
        <v>27558.0</v>
      </c>
      <c r="E96" s="8">
        <v>542.0</v>
      </c>
    </row>
    <row r="97">
      <c r="A97" s="5">
        <v>44744.0</v>
      </c>
      <c r="B97" s="6" t="s">
        <v>7</v>
      </c>
      <c r="C97" s="7">
        <v>123.67</v>
      </c>
      <c r="D97" s="8">
        <v>6006.0</v>
      </c>
      <c r="E97" s="8">
        <v>71.0</v>
      </c>
    </row>
    <row r="98">
      <c r="A98" s="5">
        <v>44745.0</v>
      </c>
      <c r="B98" s="6" t="s">
        <v>5</v>
      </c>
      <c r="C98" s="7">
        <v>396.8</v>
      </c>
      <c r="D98" s="8">
        <v>23993.0</v>
      </c>
      <c r="E98" s="9">
        <v>322.0</v>
      </c>
    </row>
    <row r="99">
      <c r="A99" s="5">
        <v>44745.0</v>
      </c>
      <c r="B99" s="6" t="s">
        <v>6</v>
      </c>
      <c r="C99" s="7">
        <v>204.97</v>
      </c>
      <c r="D99" s="8">
        <v>25372.0</v>
      </c>
      <c r="E99" s="8">
        <v>570.0</v>
      </c>
    </row>
    <row r="100">
      <c r="A100" s="5">
        <v>44745.0</v>
      </c>
      <c r="B100" s="6" t="s">
        <v>7</v>
      </c>
      <c r="C100" s="7">
        <v>126.42</v>
      </c>
      <c r="D100" s="8">
        <v>5055.0</v>
      </c>
      <c r="E100" s="8">
        <v>68.0</v>
      </c>
    </row>
    <row r="101">
      <c r="A101" s="5">
        <v>44746.0</v>
      </c>
      <c r="B101" s="6" t="s">
        <v>5</v>
      </c>
      <c r="C101" s="7">
        <v>356.0</v>
      </c>
      <c r="D101" s="8">
        <v>21897.0</v>
      </c>
      <c r="E101" s="9">
        <v>441.0</v>
      </c>
    </row>
    <row r="102">
      <c r="A102" s="5">
        <v>44746.0</v>
      </c>
      <c r="B102" s="6" t="s">
        <v>6</v>
      </c>
      <c r="C102" s="7">
        <v>210.57</v>
      </c>
      <c r="D102" s="8">
        <v>21479.0</v>
      </c>
      <c r="E102" s="8">
        <v>409.0</v>
      </c>
    </row>
    <row r="103">
      <c r="A103" s="5">
        <v>44746.0</v>
      </c>
      <c r="B103" s="6" t="s">
        <v>7</v>
      </c>
      <c r="C103" s="7">
        <v>115.17</v>
      </c>
      <c r="D103" s="8">
        <v>6677.0</v>
      </c>
      <c r="E103" s="8">
        <v>66.0</v>
      </c>
    </row>
    <row r="104">
      <c r="A104" s="5">
        <v>44747.0</v>
      </c>
      <c r="B104" s="6" t="s">
        <v>5</v>
      </c>
      <c r="C104" s="7">
        <v>315.92</v>
      </c>
      <c r="D104" s="8">
        <v>26178.0</v>
      </c>
      <c r="E104" s="9">
        <v>427.0</v>
      </c>
    </row>
    <row r="105">
      <c r="A105" s="5">
        <v>44747.0</v>
      </c>
      <c r="B105" s="6" t="s">
        <v>6</v>
      </c>
      <c r="C105" s="7">
        <v>213.4</v>
      </c>
      <c r="D105" s="8">
        <v>22465.0</v>
      </c>
      <c r="E105" s="8">
        <v>557.0</v>
      </c>
    </row>
    <row r="106">
      <c r="A106" s="5">
        <v>44747.0</v>
      </c>
      <c r="B106" s="6" t="s">
        <v>7</v>
      </c>
      <c r="C106" s="7">
        <v>101.23</v>
      </c>
      <c r="D106" s="8">
        <v>5710.0</v>
      </c>
      <c r="E106" s="8">
        <v>78.0</v>
      </c>
    </row>
    <row r="107">
      <c r="A107" s="5">
        <v>44748.0</v>
      </c>
      <c r="B107" s="6" t="s">
        <v>5</v>
      </c>
      <c r="C107" s="7">
        <v>343.42</v>
      </c>
      <c r="D107" s="8">
        <v>27234.0</v>
      </c>
      <c r="E107" s="9">
        <v>450.0</v>
      </c>
    </row>
    <row r="108">
      <c r="A108" s="5">
        <v>44748.0</v>
      </c>
      <c r="B108" s="6" t="s">
        <v>6</v>
      </c>
      <c r="C108" s="7">
        <v>221.39</v>
      </c>
      <c r="D108" s="8">
        <v>24762.0</v>
      </c>
      <c r="E108" s="8">
        <v>591.0</v>
      </c>
    </row>
    <row r="109">
      <c r="A109" s="5">
        <v>44748.0</v>
      </c>
      <c r="B109" s="6" t="s">
        <v>7</v>
      </c>
      <c r="C109" s="7">
        <v>140.43</v>
      </c>
      <c r="D109" s="8">
        <v>6636.0</v>
      </c>
      <c r="E109" s="8">
        <v>77.0</v>
      </c>
    </row>
    <row r="110">
      <c r="A110" s="5">
        <v>44749.0</v>
      </c>
      <c r="B110" s="6" t="s">
        <v>5</v>
      </c>
      <c r="C110" s="7">
        <v>360.7</v>
      </c>
      <c r="D110" s="8">
        <v>21404.0</v>
      </c>
      <c r="E110" s="9">
        <v>377.0</v>
      </c>
    </row>
    <row r="111">
      <c r="A111" s="5">
        <v>44749.0</v>
      </c>
      <c r="B111" s="6" t="s">
        <v>6</v>
      </c>
      <c r="C111" s="7">
        <v>200.78</v>
      </c>
      <c r="D111" s="8">
        <v>23708.0</v>
      </c>
      <c r="E111" s="8">
        <v>401.0</v>
      </c>
    </row>
    <row r="112">
      <c r="A112" s="5">
        <v>44749.0</v>
      </c>
      <c r="B112" s="6" t="s">
        <v>7</v>
      </c>
      <c r="C112" s="7">
        <v>145.17</v>
      </c>
      <c r="D112" s="8">
        <v>5857.0</v>
      </c>
      <c r="E112" s="8">
        <v>55.0</v>
      </c>
    </row>
    <row r="113">
      <c r="A113" s="5">
        <v>44750.0</v>
      </c>
      <c r="B113" s="6" t="s">
        <v>5</v>
      </c>
      <c r="C113" s="7">
        <v>368.24</v>
      </c>
      <c r="D113" s="8">
        <v>25154.0</v>
      </c>
      <c r="E113" s="9">
        <v>308.0</v>
      </c>
    </row>
    <row r="114">
      <c r="A114" s="5">
        <v>44750.0</v>
      </c>
      <c r="B114" s="6" t="s">
        <v>6</v>
      </c>
      <c r="C114" s="7">
        <v>224.81</v>
      </c>
      <c r="D114" s="8">
        <v>24676.0</v>
      </c>
      <c r="E114" s="8">
        <v>403.0</v>
      </c>
    </row>
    <row r="115">
      <c r="A115" s="5">
        <v>44750.0</v>
      </c>
      <c r="B115" s="6" t="s">
        <v>7</v>
      </c>
      <c r="C115" s="7">
        <v>102.73</v>
      </c>
      <c r="D115" s="8">
        <v>7453.0</v>
      </c>
      <c r="E115" s="8">
        <v>73.0</v>
      </c>
    </row>
    <row r="116">
      <c r="A116" s="5">
        <v>44751.0</v>
      </c>
      <c r="B116" s="6" t="s">
        <v>5</v>
      </c>
      <c r="C116" s="7">
        <v>320.32</v>
      </c>
      <c r="D116" s="8">
        <v>22450.0</v>
      </c>
      <c r="E116" s="9">
        <v>498.0</v>
      </c>
    </row>
    <row r="117">
      <c r="A117" s="5">
        <v>44751.0</v>
      </c>
      <c r="B117" s="6" t="s">
        <v>6</v>
      </c>
      <c r="C117" s="7">
        <v>231.44</v>
      </c>
      <c r="D117" s="8">
        <v>22796.0</v>
      </c>
      <c r="E117" s="8">
        <v>456.0</v>
      </c>
    </row>
    <row r="118">
      <c r="A118" s="5">
        <v>44751.0</v>
      </c>
      <c r="B118" s="6" t="s">
        <v>7</v>
      </c>
      <c r="C118" s="7">
        <v>102.46</v>
      </c>
      <c r="D118" s="8">
        <v>5560.0</v>
      </c>
      <c r="E118" s="8">
        <v>70.0</v>
      </c>
    </row>
    <row r="119">
      <c r="A119" s="5">
        <v>44752.0</v>
      </c>
      <c r="B119" s="6" t="s">
        <v>5</v>
      </c>
      <c r="C119" s="7">
        <v>354.52</v>
      </c>
      <c r="D119" s="8">
        <v>24040.0</v>
      </c>
      <c r="E119" s="9">
        <v>428.0</v>
      </c>
    </row>
    <row r="120">
      <c r="A120" s="5">
        <v>44752.0</v>
      </c>
      <c r="B120" s="6" t="s">
        <v>6</v>
      </c>
      <c r="C120" s="7">
        <v>245.2</v>
      </c>
      <c r="D120" s="8">
        <v>24527.0</v>
      </c>
      <c r="E120" s="8">
        <v>410.0</v>
      </c>
    </row>
    <row r="121">
      <c r="A121" s="5">
        <v>44752.0</v>
      </c>
      <c r="B121" s="6" t="s">
        <v>7</v>
      </c>
      <c r="C121" s="7">
        <v>105.28</v>
      </c>
      <c r="D121" s="8">
        <v>6732.0</v>
      </c>
      <c r="E121" s="8">
        <v>61.0</v>
      </c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autoFilter ref="$A$1:$E$121">
    <sortState ref="A1:E121">
      <sortCondition ref="A1:A121"/>
      <sortCondition descending="1" ref="C1:C121"/>
      <sortCondition ref="B1:B121"/>
      <sortCondition ref="E1:E12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38"/>
  </cols>
  <sheetData>
    <row r="1">
      <c r="A1" s="11" t="s">
        <v>0</v>
      </c>
      <c r="B1" s="11" t="s">
        <v>1</v>
      </c>
      <c r="C1" s="11" t="s">
        <v>8</v>
      </c>
      <c r="D1" s="11" t="s">
        <v>9</v>
      </c>
      <c r="E1" s="12" t="s">
        <v>10</v>
      </c>
    </row>
    <row r="2">
      <c r="A2" s="5">
        <v>44716.0</v>
      </c>
      <c r="B2" s="6" t="s">
        <v>6</v>
      </c>
      <c r="C2" s="8">
        <v>565.0</v>
      </c>
      <c r="D2" s="9">
        <v>43.0</v>
      </c>
      <c r="E2" s="13" t="str">
        <f t="shared" ref="E2:E121" si="1">CONCATENATE(A2, " ",B2)</f>
        <v>44716 Campaign 1</v>
      </c>
    </row>
    <row r="3">
      <c r="A3" s="5">
        <v>44748.0</v>
      </c>
      <c r="B3" s="6" t="s">
        <v>6</v>
      </c>
      <c r="C3" s="8">
        <v>562.0</v>
      </c>
      <c r="D3" s="9">
        <v>51.0</v>
      </c>
      <c r="E3" s="13" t="str">
        <f t="shared" si="1"/>
        <v>44748 Campaign 1</v>
      </c>
    </row>
    <row r="4">
      <c r="A4" s="5">
        <v>44736.0</v>
      </c>
      <c r="B4" s="6" t="s">
        <v>6</v>
      </c>
      <c r="C4" s="8">
        <v>552.0</v>
      </c>
      <c r="D4" s="9">
        <v>45.0</v>
      </c>
      <c r="E4" s="13" t="str">
        <f t="shared" si="1"/>
        <v>44736 Campaign 1</v>
      </c>
    </row>
    <row r="5">
      <c r="A5" s="5">
        <v>44745.0</v>
      </c>
      <c r="B5" s="6" t="s">
        <v>6</v>
      </c>
      <c r="C5" s="8">
        <v>551.0</v>
      </c>
      <c r="D5" s="9">
        <v>46.0</v>
      </c>
      <c r="E5" s="13" t="str">
        <f t="shared" si="1"/>
        <v>44745 Campaign 1</v>
      </c>
    </row>
    <row r="6">
      <c r="A6" s="5">
        <v>44735.0</v>
      </c>
      <c r="B6" s="6" t="s">
        <v>6</v>
      </c>
      <c r="C6" s="8">
        <v>550.0</v>
      </c>
      <c r="D6" s="9">
        <v>41.0</v>
      </c>
      <c r="E6" s="13" t="str">
        <f t="shared" si="1"/>
        <v>44735 Campaign 1</v>
      </c>
    </row>
    <row r="7">
      <c r="A7" s="5">
        <v>44728.0</v>
      </c>
      <c r="B7" s="6" t="s">
        <v>6</v>
      </c>
      <c r="C7" s="8">
        <v>549.0</v>
      </c>
      <c r="D7" s="9">
        <v>35.0</v>
      </c>
      <c r="E7" s="13" t="str">
        <f t="shared" si="1"/>
        <v>44728 Campaign 1</v>
      </c>
    </row>
    <row r="8">
      <c r="A8" s="5">
        <v>44747.0</v>
      </c>
      <c r="B8" s="6" t="s">
        <v>6</v>
      </c>
      <c r="C8" s="8">
        <v>543.0</v>
      </c>
      <c r="D8" s="9">
        <v>53.0</v>
      </c>
      <c r="E8" s="13" t="str">
        <f t="shared" si="1"/>
        <v>44747 Campaign 1</v>
      </c>
    </row>
    <row r="9">
      <c r="A9" s="5">
        <v>44717.0</v>
      </c>
      <c r="B9" s="6" t="s">
        <v>6</v>
      </c>
      <c r="C9" s="8">
        <v>537.0</v>
      </c>
      <c r="D9" s="9">
        <v>48.0</v>
      </c>
      <c r="E9" s="13" t="str">
        <f t="shared" si="1"/>
        <v>44717 Campaign 1</v>
      </c>
      <c r="H9" s="14"/>
    </row>
    <row r="10">
      <c r="A10" s="5">
        <v>44739.0</v>
      </c>
      <c r="B10" s="6" t="s">
        <v>6</v>
      </c>
      <c r="C10" s="8">
        <v>533.0</v>
      </c>
      <c r="D10" s="9">
        <v>40.0</v>
      </c>
      <c r="E10" s="13" t="str">
        <f t="shared" si="1"/>
        <v>44739 Campaign 1</v>
      </c>
    </row>
    <row r="11">
      <c r="A11" s="5">
        <v>44741.0</v>
      </c>
      <c r="B11" s="6" t="s">
        <v>6</v>
      </c>
      <c r="C11" s="8">
        <v>527.0</v>
      </c>
      <c r="D11" s="9">
        <v>45.0</v>
      </c>
      <c r="E11" s="13" t="str">
        <f t="shared" si="1"/>
        <v>44741 Campaign 1</v>
      </c>
    </row>
    <row r="12">
      <c r="A12" s="5">
        <v>44731.0</v>
      </c>
      <c r="B12" s="6" t="s">
        <v>6</v>
      </c>
      <c r="C12" s="8">
        <v>515.0</v>
      </c>
      <c r="D12" s="9">
        <v>37.0</v>
      </c>
      <c r="E12" s="13" t="str">
        <f t="shared" si="1"/>
        <v>44731 Campaign 1</v>
      </c>
    </row>
    <row r="13">
      <c r="A13" s="5">
        <v>44744.0</v>
      </c>
      <c r="B13" s="6" t="s">
        <v>6</v>
      </c>
      <c r="C13" s="8">
        <v>509.0</v>
      </c>
      <c r="D13" s="9">
        <v>41.0</v>
      </c>
      <c r="E13" s="13" t="str">
        <f t="shared" si="1"/>
        <v>44744 Campaign 1</v>
      </c>
    </row>
    <row r="14">
      <c r="A14" s="5">
        <v>44730.0</v>
      </c>
      <c r="B14" s="6" t="s">
        <v>6</v>
      </c>
      <c r="C14" s="8">
        <v>503.0</v>
      </c>
      <c r="D14" s="9">
        <v>41.0</v>
      </c>
      <c r="E14" s="13" t="str">
        <f t="shared" si="1"/>
        <v>44730 Campaign 1</v>
      </c>
    </row>
    <row r="15">
      <c r="A15" s="5">
        <v>44715.0</v>
      </c>
      <c r="B15" s="6" t="s">
        <v>6</v>
      </c>
      <c r="C15" s="8">
        <v>499.0</v>
      </c>
      <c r="D15" s="9">
        <v>38.0</v>
      </c>
      <c r="E15" s="13" t="str">
        <f t="shared" si="1"/>
        <v>44715 Campaign 1</v>
      </c>
    </row>
    <row r="16">
      <c r="A16" s="5">
        <v>44718.0</v>
      </c>
      <c r="B16" s="6" t="s">
        <v>6</v>
      </c>
      <c r="C16" s="8">
        <v>499.0</v>
      </c>
      <c r="D16" s="9">
        <v>41.0</v>
      </c>
      <c r="E16" s="13" t="str">
        <f t="shared" si="1"/>
        <v>44718 Campaign 1</v>
      </c>
    </row>
    <row r="17">
      <c r="A17" s="5">
        <v>44742.0</v>
      </c>
      <c r="B17" s="6" t="s">
        <v>6</v>
      </c>
      <c r="C17" s="8">
        <v>497.0</v>
      </c>
      <c r="D17" s="9">
        <v>54.0</v>
      </c>
      <c r="E17" s="13" t="str">
        <f t="shared" si="1"/>
        <v>44742 Campaign 1</v>
      </c>
    </row>
    <row r="18">
      <c r="A18" s="5">
        <v>44724.0</v>
      </c>
      <c r="B18" s="6" t="s">
        <v>6</v>
      </c>
      <c r="C18" s="8">
        <v>495.0</v>
      </c>
      <c r="D18" s="9">
        <v>48.0</v>
      </c>
      <c r="E18" s="13" t="str">
        <f t="shared" si="1"/>
        <v>44724 Campaign 1</v>
      </c>
    </row>
    <row r="19">
      <c r="A19" s="5">
        <v>44751.0</v>
      </c>
      <c r="B19" s="6" t="s">
        <v>5</v>
      </c>
      <c r="C19" s="8">
        <v>477.0</v>
      </c>
      <c r="D19" s="9">
        <v>50.0</v>
      </c>
      <c r="E19" s="13" t="str">
        <f t="shared" si="1"/>
        <v>44751 Campaign 3</v>
      </c>
    </row>
    <row r="20">
      <c r="A20" s="5">
        <v>44725.0</v>
      </c>
      <c r="B20" s="6" t="s">
        <v>6</v>
      </c>
      <c r="C20" s="8">
        <v>475.0</v>
      </c>
      <c r="D20" s="9">
        <v>48.0</v>
      </c>
      <c r="E20" s="13" t="str">
        <f t="shared" si="1"/>
        <v>44725 Campaign 1</v>
      </c>
    </row>
    <row r="21">
      <c r="A21" s="5">
        <v>44740.0</v>
      </c>
      <c r="B21" s="6" t="s">
        <v>6</v>
      </c>
      <c r="C21" s="8">
        <v>474.0</v>
      </c>
      <c r="D21" s="9">
        <v>53.0</v>
      </c>
      <c r="E21" s="13" t="str">
        <f t="shared" si="1"/>
        <v>44740 Campaign 1</v>
      </c>
    </row>
    <row r="22">
      <c r="A22" s="5">
        <v>44731.0</v>
      </c>
      <c r="B22" s="6" t="s">
        <v>5</v>
      </c>
      <c r="C22" s="8">
        <v>460.0</v>
      </c>
      <c r="D22" s="9">
        <v>62.0</v>
      </c>
      <c r="E22" s="13" t="str">
        <f t="shared" si="1"/>
        <v>44731 Campaign 3</v>
      </c>
    </row>
    <row r="23">
      <c r="A23" s="5">
        <v>44713.0</v>
      </c>
      <c r="B23" s="6" t="s">
        <v>6</v>
      </c>
      <c r="C23" s="8">
        <v>457.0</v>
      </c>
      <c r="D23" s="9">
        <v>50.0</v>
      </c>
      <c r="E23" s="13" t="str">
        <f t="shared" si="1"/>
        <v>44713 Campaign 1</v>
      </c>
    </row>
    <row r="24">
      <c r="A24" s="5">
        <v>44743.0</v>
      </c>
      <c r="B24" s="6" t="s">
        <v>6</v>
      </c>
      <c r="C24" s="8">
        <v>454.0</v>
      </c>
      <c r="D24" s="9">
        <v>50.0</v>
      </c>
      <c r="E24" s="13" t="str">
        <f t="shared" si="1"/>
        <v>44743 Campaign 1</v>
      </c>
    </row>
    <row r="25">
      <c r="A25" s="5">
        <v>44734.0</v>
      </c>
      <c r="B25" s="6" t="s">
        <v>6</v>
      </c>
      <c r="C25" s="8">
        <v>452.0</v>
      </c>
      <c r="D25" s="9">
        <v>46.0</v>
      </c>
      <c r="E25" s="13" t="str">
        <f t="shared" si="1"/>
        <v>44734 Campaign 1</v>
      </c>
    </row>
    <row r="26">
      <c r="A26" s="5">
        <v>44725.0</v>
      </c>
      <c r="B26" s="6" t="s">
        <v>5</v>
      </c>
      <c r="C26" s="8">
        <v>451.0</v>
      </c>
      <c r="D26" s="9">
        <v>55.0</v>
      </c>
      <c r="E26" s="13" t="str">
        <f t="shared" si="1"/>
        <v>44725 Campaign 3</v>
      </c>
    </row>
    <row r="27">
      <c r="A27" s="5">
        <v>44736.0</v>
      </c>
      <c r="B27" s="6" t="s">
        <v>5</v>
      </c>
      <c r="C27" s="8">
        <v>451.0</v>
      </c>
      <c r="D27" s="9">
        <v>59.0</v>
      </c>
      <c r="E27" s="13" t="str">
        <f t="shared" si="1"/>
        <v>44736 Campaign 3</v>
      </c>
    </row>
    <row r="28">
      <c r="A28" s="5">
        <v>44733.0</v>
      </c>
      <c r="B28" s="6" t="s">
        <v>6</v>
      </c>
      <c r="C28" s="8">
        <v>446.0</v>
      </c>
      <c r="D28" s="9">
        <v>42.0</v>
      </c>
      <c r="E28" s="13" t="str">
        <f t="shared" si="1"/>
        <v>44733 Campaign 1</v>
      </c>
    </row>
    <row r="29">
      <c r="A29" s="5">
        <v>44727.0</v>
      </c>
      <c r="B29" s="6" t="s">
        <v>5</v>
      </c>
      <c r="C29" s="8">
        <v>445.0</v>
      </c>
      <c r="D29" s="9">
        <v>55.0</v>
      </c>
      <c r="E29" s="13" t="str">
        <f t="shared" si="1"/>
        <v>44727 Campaign 3</v>
      </c>
    </row>
    <row r="30">
      <c r="A30" s="5">
        <v>44719.0</v>
      </c>
      <c r="B30" s="6" t="s">
        <v>6</v>
      </c>
      <c r="C30" s="8">
        <v>443.0</v>
      </c>
      <c r="D30" s="9">
        <v>48.0</v>
      </c>
      <c r="E30" s="13" t="str">
        <f t="shared" si="1"/>
        <v>44719 Campaign 1</v>
      </c>
    </row>
    <row r="31">
      <c r="A31" s="5">
        <v>44744.0</v>
      </c>
      <c r="B31" s="6" t="s">
        <v>5</v>
      </c>
      <c r="C31" s="8">
        <v>438.0</v>
      </c>
      <c r="D31" s="9">
        <v>56.0</v>
      </c>
      <c r="E31" s="13" t="str">
        <f t="shared" si="1"/>
        <v>44744 Campaign 3</v>
      </c>
    </row>
    <row r="32">
      <c r="A32" s="5">
        <v>44748.0</v>
      </c>
      <c r="B32" s="6" t="s">
        <v>5</v>
      </c>
      <c r="C32" s="8">
        <v>436.0</v>
      </c>
      <c r="D32" s="9">
        <v>54.0</v>
      </c>
      <c r="E32" s="13" t="str">
        <f t="shared" si="1"/>
        <v>44748 Campaign 3</v>
      </c>
    </row>
    <row r="33">
      <c r="A33" s="5">
        <v>44751.0</v>
      </c>
      <c r="B33" s="6" t="s">
        <v>6</v>
      </c>
      <c r="C33" s="8">
        <v>434.0</v>
      </c>
      <c r="D33" s="9">
        <v>42.0</v>
      </c>
      <c r="E33" s="13" t="str">
        <f t="shared" si="1"/>
        <v>44751 Campaign 1</v>
      </c>
    </row>
    <row r="34">
      <c r="A34" s="5">
        <v>44737.0</v>
      </c>
      <c r="B34" s="6" t="s">
        <v>5</v>
      </c>
      <c r="C34" s="8">
        <v>434.0</v>
      </c>
      <c r="D34" s="9">
        <v>52.0</v>
      </c>
      <c r="E34" s="13" t="str">
        <f t="shared" si="1"/>
        <v>44737 Campaign 3</v>
      </c>
    </row>
    <row r="35">
      <c r="A35" s="5">
        <v>44732.0</v>
      </c>
      <c r="B35" s="6" t="s">
        <v>6</v>
      </c>
      <c r="C35" s="8">
        <v>430.0</v>
      </c>
      <c r="D35" s="9">
        <v>51.0</v>
      </c>
      <c r="E35" s="13" t="str">
        <f t="shared" si="1"/>
        <v>44732 Campaign 1</v>
      </c>
    </row>
    <row r="36">
      <c r="A36" s="5">
        <v>44743.0</v>
      </c>
      <c r="B36" s="6" t="s">
        <v>5</v>
      </c>
      <c r="C36" s="8">
        <v>430.0</v>
      </c>
      <c r="D36" s="9">
        <v>46.0</v>
      </c>
      <c r="E36" s="13" t="str">
        <f t="shared" si="1"/>
        <v>44743 Campaign 3</v>
      </c>
    </row>
    <row r="37">
      <c r="A37" s="5">
        <v>44746.0</v>
      </c>
      <c r="B37" s="6" t="s">
        <v>5</v>
      </c>
      <c r="C37" s="8">
        <v>430.0</v>
      </c>
      <c r="D37" s="9">
        <v>48.0</v>
      </c>
      <c r="E37" s="13" t="str">
        <f t="shared" si="1"/>
        <v>44746 Campaign 3</v>
      </c>
    </row>
    <row r="38">
      <c r="A38" s="5">
        <v>44737.0</v>
      </c>
      <c r="B38" s="6" t="s">
        <v>6</v>
      </c>
      <c r="C38" s="8">
        <v>426.0</v>
      </c>
      <c r="D38" s="9">
        <v>49.0</v>
      </c>
      <c r="E38" s="13" t="str">
        <f t="shared" si="1"/>
        <v>44737 Campaign 1</v>
      </c>
    </row>
    <row r="39">
      <c r="A39" s="5">
        <v>44715.0</v>
      </c>
      <c r="B39" s="6" t="s">
        <v>5</v>
      </c>
      <c r="C39" s="8">
        <v>421.0</v>
      </c>
      <c r="D39" s="9">
        <v>59.0</v>
      </c>
      <c r="E39" s="13" t="str">
        <f t="shared" si="1"/>
        <v>44715 Campaign 3</v>
      </c>
    </row>
    <row r="40">
      <c r="A40" s="5">
        <v>44747.0</v>
      </c>
      <c r="B40" s="6" t="s">
        <v>5</v>
      </c>
      <c r="C40" s="8">
        <v>415.0</v>
      </c>
      <c r="D40" s="9">
        <v>56.0</v>
      </c>
      <c r="E40" s="13" t="str">
        <f t="shared" si="1"/>
        <v>44747 Campaign 3</v>
      </c>
    </row>
    <row r="41">
      <c r="A41" s="5">
        <v>44726.0</v>
      </c>
      <c r="B41" s="6" t="s">
        <v>5</v>
      </c>
      <c r="C41" s="8">
        <v>412.0</v>
      </c>
      <c r="D41" s="9">
        <v>48.0</v>
      </c>
      <c r="E41" s="13" t="str">
        <f t="shared" si="1"/>
        <v>44726 Campaign 3</v>
      </c>
    </row>
    <row r="42">
      <c r="A42" s="5">
        <v>44722.0</v>
      </c>
      <c r="B42" s="6" t="s">
        <v>5</v>
      </c>
      <c r="C42" s="8">
        <v>411.0</v>
      </c>
      <c r="D42" s="9">
        <v>50.0</v>
      </c>
      <c r="E42" s="13" t="str">
        <f t="shared" si="1"/>
        <v>44722 Campaign 3</v>
      </c>
    </row>
    <row r="43">
      <c r="A43" s="5">
        <v>44723.0</v>
      </c>
      <c r="B43" s="6" t="s">
        <v>6</v>
      </c>
      <c r="C43" s="8">
        <v>410.0</v>
      </c>
      <c r="D43" s="9">
        <v>39.0</v>
      </c>
      <c r="E43" s="13" t="str">
        <f t="shared" si="1"/>
        <v>44723 Campaign 1</v>
      </c>
    </row>
    <row r="44">
      <c r="A44" s="5">
        <v>44721.0</v>
      </c>
      <c r="B44" s="6" t="s">
        <v>6</v>
      </c>
      <c r="C44" s="8">
        <v>409.0</v>
      </c>
      <c r="D44" s="9">
        <v>43.0</v>
      </c>
      <c r="E44" s="13" t="str">
        <f t="shared" si="1"/>
        <v>44721 Campaign 1</v>
      </c>
    </row>
    <row r="45">
      <c r="A45" s="5">
        <v>44722.0</v>
      </c>
      <c r="B45" s="6" t="s">
        <v>6</v>
      </c>
      <c r="C45" s="8">
        <v>409.0</v>
      </c>
      <c r="D45" s="9">
        <v>44.0</v>
      </c>
      <c r="E45" s="13" t="str">
        <f t="shared" si="1"/>
        <v>44722 Campaign 1</v>
      </c>
    </row>
    <row r="46">
      <c r="A46" s="5">
        <v>44729.0</v>
      </c>
      <c r="B46" s="6" t="s">
        <v>6</v>
      </c>
      <c r="C46" s="8">
        <v>406.0</v>
      </c>
      <c r="D46" s="9">
        <v>44.0</v>
      </c>
      <c r="E46" s="13" t="str">
        <f t="shared" si="1"/>
        <v>44729 Campaign 1</v>
      </c>
    </row>
    <row r="47">
      <c r="A47" s="5">
        <v>44720.0</v>
      </c>
      <c r="B47" s="6" t="s">
        <v>6</v>
      </c>
      <c r="C47" s="8">
        <v>405.0</v>
      </c>
      <c r="D47" s="9">
        <v>45.0</v>
      </c>
      <c r="E47" s="13" t="str">
        <f t="shared" si="1"/>
        <v>44720 Campaign 1</v>
      </c>
    </row>
    <row r="48">
      <c r="A48" s="5">
        <v>44727.0</v>
      </c>
      <c r="B48" s="6" t="s">
        <v>6</v>
      </c>
      <c r="C48" s="8">
        <v>405.0</v>
      </c>
      <c r="D48" s="9">
        <v>46.0</v>
      </c>
      <c r="E48" s="13" t="str">
        <f t="shared" si="1"/>
        <v>44727 Campaign 1</v>
      </c>
    </row>
    <row r="49">
      <c r="A49" s="5">
        <v>44752.0</v>
      </c>
      <c r="B49" s="6" t="s">
        <v>5</v>
      </c>
      <c r="C49" s="8">
        <v>404.0</v>
      </c>
      <c r="D49" s="9">
        <v>61.0</v>
      </c>
      <c r="E49" s="13" t="str">
        <f t="shared" si="1"/>
        <v>44752 Campaign 3</v>
      </c>
    </row>
    <row r="50">
      <c r="A50" s="5">
        <v>44740.0</v>
      </c>
      <c r="B50" s="6" t="s">
        <v>5</v>
      </c>
      <c r="C50" s="8">
        <v>401.0</v>
      </c>
      <c r="D50" s="9">
        <v>61.0</v>
      </c>
      <c r="E50" s="13" t="str">
        <f t="shared" si="1"/>
        <v>44740 Campaign 3</v>
      </c>
    </row>
    <row r="51">
      <c r="A51" s="5">
        <v>44732.0</v>
      </c>
      <c r="B51" s="6" t="s">
        <v>5</v>
      </c>
      <c r="C51" s="8">
        <v>400.0</v>
      </c>
      <c r="D51" s="9">
        <v>48.0</v>
      </c>
      <c r="E51" s="13" t="str">
        <f t="shared" si="1"/>
        <v>44732 Campaign 3</v>
      </c>
    </row>
    <row r="52">
      <c r="A52" s="5">
        <v>44738.0</v>
      </c>
      <c r="B52" s="6" t="s">
        <v>6</v>
      </c>
      <c r="C52" s="8">
        <v>399.0</v>
      </c>
      <c r="D52" s="9">
        <v>41.0</v>
      </c>
      <c r="E52" s="13" t="str">
        <f t="shared" si="1"/>
        <v>44738 Campaign 1</v>
      </c>
    </row>
    <row r="53">
      <c r="A53" s="5">
        <v>44752.0</v>
      </c>
      <c r="B53" s="6" t="s">
        <v>6</v>
      </c>
      <c r="C53" s="8">
        <v>387.0</v>
      </c>
      <c r="D53" s="9">
        <v>38.0</v>
      </c>
      <c r="E53" s="13" t="str">
        <f t="shared" si="1"/>
        <v>44752 Campaign 1</v>
      </c>
    </row>
    <row r="54">
      <c r="A54" s="5">
        <v>44730.0</v>
      </c>
      <c r="B54" s="6" t="s">
        <v>5</v>
      </c>
      <c r="C54" s="8">
        <v>387.0</v>
      </c>
      <c r="D54" s="9">
        <v>56.0</v>
      </c>
      <c r="E54" s="13" t="str">
        <f t="shared" si="1"/>
        <v>44730 Campaign 3</v>
      </c>
    </row>
    <row r="55">
      <c r="A55" s="5">
        <v>44746.0</v>
      </c>
      <c r="B55" s="6" t="s">
        <v>6</v>
      </c>
      <c r="C55" s="8">
        <v>386.0</v>
      </c>
      <c r="D55" s="9">
        <v>48.0</v>
      </c>
      <c r="E55" s="13" t="str">
        <f t="shared" si="1"/>
        <v>44746 Campaign 1</v>
      </c>
    </row>
    <row r="56">
      <c r="A56" s="5">
        <v>44714.0</v>
      </c>
      <c r="B56" s="6" t="s">
        <v>6</v>
      </c>
      <c r="C56" s="8">
        <v>384.0</v>
      </c>
      <c r="D56" s="9">
        <v>50.0</v>
      </c>
      <c r="E56" s="13" t="str">
        <f t="shared" si="1"/>
        <v>44714 Campaign 1</v>
      </c>
    </row>
    <row r="57">
      <c r="A57" s="5">
        <v>44726.0</v>
      </c>
      <c r="B57" s="6" t="s">
        <v>6</v>
      </c>
      <c r="C57" s="8">
        <v>383.0</v>
      </c>
      <c r="D57" s="9">
        <v>47.0</v>
      </c>
      <c r="E57" s="13" t="str">
        <f t="shared" si="1"/>
        <v>44726 Campaign 1</v>
      </c>
    </row>
    <row r="58">
      <c r="A58" s="5">
        <v>44739.0</v>
      </c>
      <c r="B58" s="6" t="s">
        <v>5</v>
      </c>
      <c r="C58" s="8">
        <v>382.0</v>
      </c>
      <c r="D58" s="9">
        <v>54.0</v>
      </c>
      <c r="E58" s="13" t="str">
        <f t="shared" si="1"/>
        <v>44739 Campaign 3</v>
      </c>
    </row>
    <row r="59">
      <c r="A59" s="5">
        <v>44749.0</v>
      </c>
      <c r="B59" s="6" t="s">
        <v>6</v>
      </c>
      <c r="C59" s="8">
        <v>374.0</v>
      </c>
      <c r="D59" s="9">
        <v>43.0</v>
      </c>
      <c r="E59" s="13" t="str">
        <f t="shared" si="1"/>
        <v>44749 Campaign 1</v>
      </c>
    </row>
    <row r="60">
      <c r="A60" s="5">
        <v>44750.0</v>
      </c>
      <c r="B60" s="6" t="s">
        <v>6</v>
      </c>
      <c r="C60" s="8">
        <v>373.0</v>
      </c>
      <c r="D60" s="9">
        <v>42.0</v>
      </c>
      <c r="E60" s="13" t="str">
        <f t="shared" si="1"/>
        <v>44750 Campaign 1</v>
      </c>
    </row>
    <row r="61">
      <c r="A61" s="5">
        <v>44718.0</v>
      </c>
      <c r="B61" s="6" t="s">
        <v>5</v>
      </c>
      <c r="C61" s="8">
        <v>371.0</v>
      </c>
      <c r="D61" s="9">
        <v>63.0</v>
      </c>
      <c r="E61" s="13" t="str">
        <f t="shared" si="1"/>
        <v>44718 Campaign 3</v>
      </c>
    </row>
    <row r="62">
      <c r="A62" s="5">
        <v>44716.0</v>
      </c>
      <c r="B62" s="6" t="s">
        <v>5</v>
      </c>
      <c r="C62" s="8">
        <v>361.0</v>
      </c>
      <c r="D62" s="9">
        <v>53.0</v>
      </c>
      <c r="E62" s="13" t="str">
        <f t="shared" si="1"/>
        <v>44716 Campaign 3</v>
      </c>
    </row>
    <row r="63">
      <c r="A63" s="5">
        <v>44721.0</v>
      </c>
      <c r="B63" s="6" t="s">
        <v>5</v>
      </c>
      <c r="C63" s="8">
        <v>358.0</v>
      </c>
      <c r="D63" s="9">
        <v>54.0</v>
      </c>
      <c r="E63" s="13" t="str">
        <f t="shared" si="1"/>
        <v>44721 Campaign 3</v>
      </c>
    </row>
    <row r="64">
      <c r="A64" s="5">
        <v>44749.0</v>
      </c>
      <c r="B64" s="6" t="s">
        <v>5</v>
      </c>
      <c r="C64" s="8">
        <v>355.0</v>
      </c>
      <c r="D64" s="9">
        <v>45.0</v>
      </c>
      <c r="E64" s="13" t="str">
        <f t="shared" si="1"/>
        <v>44749 Campaign 3</v>
      </c>
    </row>
    <row r="65">
      <c r="A65" s="5">
        <v>44728.0</v>
      </c>
      <c r="B65" s="6" t="s">
        <v>5</v>
      </c>
      <c r="C65" s="8">
        <v>349.0</v>
      </c>
      <c r="D65" s="9">
        <v>52.0</v>
      </c>
      <c r="E65" s="13" t="str">
        <f t="shared" si="1"/>
        <v>44728 Campaign 3</v>
      </c>
    </row>
    <row r="66">
      <c r="A66" s="5">
        <v>44720.0</v>
      </c>
      <c r="B66" s="6" t="s">
        <v>5</v>
      </c>
      <c r="C66" s="8">
        <v>336.0</v>
      </c>
      <c r="D66" s="9">
        <v>65.0</v>
      </c>
      <c r="E66" s="13" t="str">
        <f t="shared" si="1"/>
        <v>44720 Campaign 3</v>
      </c>
    </row>
    <row r="67">
      <c r="A67" s="5">
        <v>44733.0</v>
      </c>
      <c r="B67" s="6" t="s">
        <v>5</v>
      </c>
      <c r="C67" s="8">
        <v>336.0</v>
      </c>
      <c r="D67" s="9">
        <v>52.0</v>
      </c>
      <c r="E67" s="13" t="str">
        <f t="shared" si="1"/>
        <v>44733 Campaign 3</v>
      </c>
    </row>
    <row r="68">
      <c r="A68" s="5">
        <v>44734.0</v>
      </c>
      <c r="B68" s="6" t="s">
        <v>5</v>
      </c>
      <c r="C68" s="8">
        <v>334.0</v>
      </c>
      <c r="D68" s="9">
        <v>61.0</v>
      </c>
      <c r="E68" s="13" t="str">
        <f t="shared" si="1"/>
        <v>44734 Campaign 3</v>
      </c>
    </row>
    <row r="69">
      <c r="A69" s="5">
        <v>44723.0</v>
      </c>
      <c r="B69" s="6" t="s">
        <v>5</v>
      </c>
      <c r="C69" s="8">
        <v>333.0</v>
      </c>
      <c r="D69" s="9">
        <v>51.0</v>
      </c>
      <c r="E69" s="13" t="str">
        <f t="shared" si="1"/>
        <v>44723 Campaign 3</v>
      </c>
    </row>
    <row r="70">
      <c r="A70" s="5">
        <v>44741.0</v>
      </c>
      <c r="B70" s="6" t="s">
        <v>5</v>
      </c>
      <c r="C70" s="8">
        <v>333.0</v>
      </c>
      <c r="D70" s="9">
        <v>62.0</v>
      </c>
      <c r="E70" s="13" t="str">
        <f t="shared" si="1"/>
        <v>44741 Campaign 3</v>
      </c>
    </row>
    <row r="71">
      <c r="A71" s="5">
        <v>44724.0</v>
      </c>
      <c r="B71" s="6" t="s">
        <v>5</v>
      </c>
      <c r="C71" s="8">
        <v>325.0</v>
      </c>
      <c r="D71" s="9">
        <v>59.0</v>
      </c>
      <c r="E71" s="13" t="str">
        <f t="shared" si="1"/>
        <v>44724 Campaign 3</v>
      </c>
    </row>
    <row r="72">
      <c r="A72" s="5">
        <v>44714.0</v>
      </c>
      <c r="B72" s="6" t="s">
        <v>5</v>
      </c>
      <c r="C72" s="8">
        <v>323.0</v>
      </c>
      <c r="D72" s="9">
        <v>45.0</v>
      </c>
      <c r="E72" s="13" t="str">
        <f t="shared" si="1"/>
        <v>44714 Campaign 3</v>
      </c>
    </row>
    <row r="73">
      <c r="A73" s="5">
        <v>44735.0</v>
      </c>
      <c r="B73" s="6" t="s">
        <v>5</v>
      </c>
      <c r="C73" s="8">
        <v>318.0</v>
      </c>
      <c r="D73" s="9">
        <v>58.0</v>
      </c>
      <c r="E73" s="13" t="str">
        <f t="shared" si="1"/>
        <v>44735 Campaign 3</v>
      </c>
    </row>
    <row r="74">
      <c r="A74" s="5">
        <v>44738.0</v>
      </c>
      <c r="B74" s="6" t="s">
        <v>5</v>
      </c>
      <c r="C74" s="8">
        <v>312.0</v>
      </c>
      <c r="D74" s="9">
        <v>65.0</v>
      </c>
      <c r="E74" s="13" t="str">
        <f t="shared" si="1"/>
        <v>44738 Campaign 3</v>
      </c>
    </row>
    <row r="75">
      <c r="A75" s="5">
        <v>44745.0</v>
      </c>
      <c r="B75" s="6" t="s">
        <v>5</v>
      </c>
      <c r="C75" s="8">
        <v>309.0</v>
      </c>
      <c r="D75" s="9">
        <v>54.0</v>
      </c>
      <c r="E75" s="13" t="str">
        <f t="shared" si="1"/>
        <v>44745 Campaign 3</v>
      </c>
    </row>
    <row r="76">
      <c r="A76" s="5">
        <v>44719.0</v>
      </c>
      <c r="B76" s="6" t="s">
        <v>5</v>
      </c>
      <c r="C76" s="8">
        <v>302.0</v>
      </c>
      <c r="D76" s="9">
        <v>46.0</v>
      </c>
      <c r="E76" s="13" t="str">
        <f t="shared" si="1"/>
        <v>44719 Campaign 3</v>
      </c>
    </row>
    <row r="77">
      <c r="A77" s="5">
        <v>44750.0</v>
      </c>
      <c r="B77" s="6" t="s">
        <v>5</v>
      </c>
      <c r="C77" s="8">
        <v>298.0</v>
      </c>
      <c r="D77" s="9">
        <v>46.0</v>
      </c>
      <c r="E77" s="13" t="str">
        <f t="shared" si="1"/>
        <v>44750 Campaign 3</v>
      </c>
    </row>
    <row r="78">
      <c r="A78" s="5">
        <v>44742.0</v>
      </c>
      <c r="B78" s="6" t="s">
        <v>5</v>
      </c>
      <c r="C78" s="8">
        <v>296.0</v>
      </c>
      <c r="D78" s="9">
        <v>59.0</v>
      </c>
      <c r="E78" s="13" t="str">
        <f t="shared" si="1"/>
        <v>44742 Campaign 3</v>
      </c>
    </row>
    <row r="79">
      <c r="A79" s="5">
        <v>44717.0</v>
      </c>
      <c r="B79" s="6" t="s">
        <v>5</v>
      </c>
      <c r="C79" s="8">
        <v>294.0</v>
      </c>
      <c r="D79" s="9">
        <v>51.0</v>
      </c>
      <c r="E79" s="13" t="str">
        <f t="shared" si="1"/>
        <v>44717 Campaign 3</v>
      </c>
    </row>
    <row r="80">
      <c r="A80" s="5">
        <v>44713.0</v>
      </c>
      <c r="B80" s="6" t="s">
        <v>5</v>
      </c>
      <c r="C80" s="8">
        <v>293.0</v>
      </c>
      <c r="D80" s="9">
        <v>50.0</v>
      </c>
      <c r="E80" s="13" t="str">
        <f t="shared" si="1"/>
        <v>44713 Campaign 3</v>
      </c>
    </row>
    <row r="81">
      <c r="A81" s="5">
        <v>44729.0</v>
      </c>
      <c r="B81" s="6" t="s">
        <v>5</v>
      </c>
      <c r="C81" s="8">
        <v>290.0</v>
      </c>
      <c r="D81" s="9">
        <v>55.0</v>
      </c>
      <c r="E81" s="13" t="str">
        <f t="shared" si="1"/>
        <v>44729 Campaign 3</v>
      </c>
    </row>
    <row r="82">
      <c r="A82" s="5">
        <v>44728.0</v>
      </c>
      <c r="B82" s="6" t="s">
        <v>7</v>
      </c>
      <c r="C82" s="8">
        <v>77.0</v>
      </c>
      <c r="D82" s="9">
        <v>14.0</v>
      </c>
      <c r="E82" s="13" t="str">
        <f t="shared" si="1"/>
        <v>44728 Campaign 2</v>
      </c>
    </row>
    <row r="83">
      <c r="A83" s="5">
        <v>44722.0</v>
      </c>
      <c r="B83" s="6" t="s">
        <v>7</v>
      </c>
      <c r="C83" s="8">
        <v>74.0</v>
      </c>
      <c r="D83" s="9">
        <v>14.0</v>
      </c>
      <c r="E83" s="13" t="str">
        <f t="shared" si="1"/>
        <v>44722 Campaign 2</v>
      </c>
    </row>
    <row r="84">
      <c r="A84" s="5">
        <v>44714.0</v>
      </c>
      <c r="B84" s="6" t="s">
        <v>7</v>
      </c>
      <c r="C84" s="8">
        <v>73.0</v>
      </c>
      <c r="D84" s="9">
        <v>13.0</v>
      </c>
      <c r="E84" s="13" t="str">
        <f t="shared" si="1"/>
        <v>44714 Campaign 2</v>
      </c>
    </row>
    <row r="85">
      <c r="A85" s="5">
        <v>44718.0</v>
      </c>
      <c r="B85" s="6" t="s">
        <v>7</v>
      </c>
      <c r="C85" s="8">
        <v>73.0</v>
      </c>
      <c r="D85" s="9">
        <v>12.0</v>
      </c>
      <c r="E85" s="13" t="str">
        <f t="shared" si="1"/>
        <v>44718 Campaign 2</v>
      </c>
    </row>
    <row r="86">
      <c r="A86" s="5">
        <v>44740.0</v>
      </c>
      <c r="B86" s="6" t="s">
        <v>7</v>
      </c>
      <c r="C86" s="8">
        <v>73.0</v>
      </c>
      <c r="D86" s="9">
        <v>14.0</v>
      </c>
      <c r="E86" s="13" t="str">
        <f t="shared" si="1"/>
        <v>44740 Campaign 2</v>
      </c>
    </row>
    <row r="87">
      <c r="A87" s="5">
        <v>44747.0</v>
      </c>
      <c r="B87" s="6" t="s">
        <v>7</v>
      </c>
      <c r="C87" s="8">
        <v>73.0</v>
      </c>
      <c r="D87" s="9">
        <v>15.0</v>
      </c>
      <c r="E87" s="13" t="str">
        <f t="shared" si="1"/>
        <v>44747 Campaign 2</v>
      </c>
    </row>
    <row r="88">
      <c r="A88" s="5">
        <v>44748.0</v>
      </c>
      <c r="B88" s="6" t="s">
        <v>7</v>
      </c>
      <c r="C88" s="8">
        <v>73.0</v>
      </c>
      <c r="D88" s="9">
        <v>10.0</v>
      </c>
      <c r="E88" s="13" t="str">
        <f t="shared" si="1"/>
        <v>44748 Campaign 2</v>
      </c>
    </row>
    <row r="89">
      <c r="A89" s="5">
        <v>44731.0</v>
      </c>
      <c r="B89" s="6" t="s">
        <v>7</v>
      </c>
      <c r="C89" s="8">
        <v>72.0</v>
      </c>
      <c r="D89" s="9">
        <v>15.0</v>
      </c>
      <c r="E89" s="13" t="str">
        <f t="shared" si="1"/>
        <v>44731 Campaign 2</v>
      </c>
    </row>
    <row r="90">
      <c r="A90" s="5">
        <v>44713.0</v>
      </c>
      <c r="B90" s="6" t="s">
        <v>7</v>
      </c>
      <c r="C90" s="8">
        <v>70.0</v>
      </c>
      <c r="D90" s="9">
        <v>10.0</v>
      </c>
      <c r="E90" s="13" t="str">
        <f t="shared" si="1"/>
        <v>44713 Campaign 2</v>
      </c>
    </row>
    <row r="91">
      <c r="A91" s="5">
        <v>44736.0</v>
      </c>
      <c r="B91" s="6" t="s">
        <v>7</v>
      </c>
      <c r="C91" s="8">
        <v>69.0</v>
      </c>
      <c r="D91" s="9">
        <v>10.0</v>
      </c>
      <c r="E91" s="13" t="str">
        <f t="shared" si="1"/>
        <v>44736 Campaign 2</v>
      </c>
    </row>
    <row r="92">
      <c r="A92" s="5">
        <v>44750.0</v>
      </c>
      <c r="B92" s="6" t="s">
        <v>7</v>
      </c>
      <c r="C92" s="8">
        <v>69.0</v>
      </c>
      <c r="D92" s="9">
        <v>14.0</v>
      </c>
      <c r="E92" s="13" t="str">
        <f t="shared" si="1"/>
        <v>44750 Campaign 2</v>
      </c>
    </row>
    <row r="93">
      <c r="A93" s="5">
        <v>44744.0</v>
      </c>
      <c r="B93" s="6" t="s">
        <v>7</v>
      </c>
      <c r="C93" s="8">
        <v>67.0</v>
      </c>
      <c r="D93" s="9">
        <v>12.0</v>
      </c>
      <c r="E93" s="13" t="str">
        <f t="shared" si="1"/>
        <v>44744 Campaign 2</v>
      </c>
    </row>
    <row r="94">
      <c r="A94" s="5">
        <v>44751.0</v>
      </c>
      <c r="B94" s="6" t="s">
        <v>7</v>
      </c>
      <c r="C94" s="8">
        <v>67.0</v>
      </c>
      <c r="D94" s="9">
        <v>11.0</v>
      </c>
      <c r="E94" s="13" t="str">
        <f t="shared" si="1"/>
        <v>44751 Campaign 2</v>
      </c>
    </row>
    <row r="95">
      <c r="A95" s="5">
        <v>44720.0</v>
      </c>
      <c r="B95" s="6" t="s">
        <v>7</v>
      </c>
      <c r="C95" s="8">
        <v>66.0</v>
      </c>
      <c r="D95" s="9">
        <v>13.0</v>
      </c>
      <c r="E95" s="13" t="str">
        <f t="shared" si="1"/>
        <v>44720 Campaign 2</v>
      </c>
    </row>
    <row r="96">
      <c r="A96" s="5">
        <v>44727.0</v>
      </c>
      <c r="B96" s="6" t="s">
        <v>7</v>
      </c>
      <c r="C96" s="8">
        <v>65.0</v>
      </c>
      <c r="D96" s="9">
        <v>10.0</v>
      </c>
      <c r="E96" s="13" t="str">
        <f t="shared" si="1"/>
        <v>44727 Campaign 2</v>
      </c>
    </row>
    <row r="97">
      <c r="A97" s="5">
        <v>44729.0</v>
      </c>
      <c r="B97" s="6" t="s">
        <v>7</v>
      </c>
      <c r="C97" s="8">
        <v>65.0</v>
      </c>
      <c r="D97" s="9">
        <v>10.0</v>
      </c>
      <c r="E97" s="13" t="str">
        <f t="shared" si="1"/>
        <v>44729 Campaign 2</v>
      </c>
    </row>
    <row r="98">
      <c r="A98" s="5">
        <v>44742.0</v>
      </c>
      <c r="B98" s="6" t="s">
        <v>7</v>
      </c>
      <c r="C98" s="8">
        <v>65.0</v>
      </c>
      <c r="D98" s="9">
        <v>12.0</v>
      </c>
      <c r="E98" s="13" t="str">
        <f t="shared" si="1"/>
        <v>44742 Campaign 2</v>
      </c>
    </row>
    <row r="99">
      <c r="A99" s="5">
        <v>44734.0</v>
      </c>
      <c r="B99" s="6" t="s">
        <v>7</v>
      </c>
      <c r="C99" s="8">
        <v>64.0</v>
      </c>
      <c r="D99" s="9">
        <v>10.0</v>
      </c>
      <c r="E99" s="13" t="str">
        <f t="shared" si="1"/>
        <v>44734 Campaign 2</v>
      </c>
    </row>
    <row r="100">
      <c r="A100" s="5">
        <v>44745.0</v>
      </c>
      <c r="B100" s="6" t="s">
        <v>7</v>
      </c>
      <c r="C100" s="8">
        <v>63.0</v>
      </c>
      <c r="D100" s="9">
        <v>11.0</v>
      </c>
      <c r="E100" s="13" t="str">
        <f t="shared" si="1"/>
        <v>44745 Campaign 2</v>
      </c>
    </row>
    <row r="101">
      <c r="A101" s="5">
        <v>44724.0</v>
      </c>
      <c r="B101" s="6" t="s">
        <v>7</v>
      </c>
      <c r="C101" s="8">
        <v>61.0</v>
      </c>
      <c r="D101" s="9">
        <v>13.0</v>
      </c>
      <c r="E101" s="13" t="str">
        <f t="shared" si="1"/>
        <v>44724 Campaign 2</v>
      </c>
    </row>
    <row r="102">
      <c r="A102" s="5">
        <v>44735.0</v>
      </c>
      <c r="B102" s="6" t="s">
        <v>7</v>
      </c>
      <c r="C102" s="8">
        <v>61.0</v>
      </c>
      <c r="D102" s="9">
        <v>12.0</v>
      </c>
      <c r="E102" s="13" t="str">
        <f t="shared" si="1"/>
        <v>44735 Campaign 2</v>
      </c>
    </row>
    <row r="103">
      <c r="A103" s="5">
        <v>44746.0</v>
      </c>
      <c r="B103" s="6" t="s">
        <v>7</v>
      </c>
      <c r="C103" s="8">
        <v>61.0</v>
      </c>
      <c r="D103" s="9">
        <v>13.0</v>
      </c>
      <c r="E103" s="13" t="str">
        <f t="shared" si="1"/>
        <v>44746 Campaign 2</v>
      </c>
    </row>
    <row r="104">
      <c r="A104" s="5">
        <v>44719.0</v>
      </c>
      <c r="B104" s="6" t="s">
        <v>7</v>
      </c>
      <c r="C104" s="8">
        <v>60.0</v>
      </c>
      <c r="D104" s="9">
        <v>12.0</v>
      </c>
      <c r="E104" s="13" t="str">
        <f t="shared" si="1"/>
        <v>44719 Campaign 2</v>
      </c>
    </row>
    <row r="105">
      <c r="A105" s="5">
        <v>44721.0</v>
      </c>
      <c r="B105" s="6" t="s">
        <v>7</v>
      </c>
      <c r="C105" s="8">
        <v>60.0</v>
      </c>
      <c r="D105" s="9">
        <v>10.0</v>
      </c>
      <c r="E105" s="13" t="str">
        <f t="shared" si="1"/>
        <v>44721 Campaign 2</v>
      </c>
    </row>
    <row r="106">
      <c r="A106" s="5">
        <v>44732.0</v>
      </c>
      <c r="B106" s="6" t="s">
        <v>7</v>
      </c>
      <c r="C106" s="8">
        <v>59.0</v>
      </c>
      <c r="D106" s="9">
        <v>12.0</v>
      </c>
      <c r="E106" s="13" t="str">
        <f t="shared" si="1"/>
        <v>44732 Campaign 2</v>
      </c>
    </row>
    <row r="107">
      <c r="A107" s="5">
        <v>44737.0</v>
      </c>
      <c r="B107" s="6" t="s">
        <v>7</v>
      </c>
      <c r="C107" s="8">
        <v>59.0</v>
      </c>
      <c r="D107" s="9">
        <v>14.0</v>
      </c>
      <c r="E107" s="13" t="str">
        <f t="shared" si="1"/>
        <v>44737 Campaign 2</v>
      </c>
    </row>
    <row r="108">
      <c r="A108" s="5">
        <v>44725.0</v>
      </c>
      <c r="B108" s="6" t="s">
        <v>7</v>
      </c>
      <c r="C108" s="8">
        <v>58.0</v>
      </c>
      <c r="D108" s="9">
        <v>14.0</v>
      </c>
      <c r="E108" s="13" t="str">
        <f t="shared" si="1"/>
        <v>44725 Campaign 2</v>
      </c>
    </row>
    <row r="109">
      <c r="A109" s="5">
        <v>44752.0</v>
      </c>
      <c r="B109" s="6" t="s">
        <v>7</v>
      </c>
      <c r="C109" s="8">
        <v>58.0</v>
      </c>
      <c r="D109" s="9">
        <v>13.0</v>
      </c>
      <c r="E109" s="13" t="str">
        <f t="shared" si="1"/>
        <v>44752 Campaign 2</v>
      </c>
    </row>
    <row r="110">
      <c r="A110" s="5">
        <v>44715.0</v>
      </c>
      <c r="B110" s="6" t="s">
        <v>7</v>
      </c>
      <c r="C110" s="8">
        <v>57.0</v>
      </c>
      <c r="D110" s="9">
        <v>13.0</v>
      </c>
      <c r="E110" s="13" t="str">
        <f t="shared" si="1"/>
        <v>44715 Campaign 2</v>
      </c>
    </row>
    <row r="111">
      <c r="A111" s="5">
        <v>44733.0</v>
      </c>
      <c r="B111" s="6" t="s">
        <v>7</v>
      </c>
      <c r="C111" s="8">
        <v>57.0</v>
      </c>
      <c r="D111" s="9">
        <v>11.0</v>
      </c>
      <c r="E111" s="13" t="str">
        <f t="shared" si="1"/>
        <v>44733 Campaign 2</v>
      </c>
    </row>
    <row r="112">
      <c r="A112" s="5">
        <v>44741.0</v>
      </c>
      <c r="B112" s="6" t="s">
        <v>7</v>
      </c>
      <c r="C112" s="8">
        <v>56.0</v>
      </c>
      <c r="D112" s="9">
        <v>15.0</v>
      </c>
      <c r="E112" s="13" t="str">
        <f t="shared" si="1"/>
        <v>44741 Campaign 2</v>
      </c>
    </row>
    <row r="113">
      <c r="A113" s="5">
        <v>44717.0</v>
      </c>
      <c r="B113" s="6" t="s">
        <v>7</v>
      </c>
      <c r="C113" s="8">
        <v>55.0</v>
      </c>
      <c r="D113" s="9">
        <v>15.0</v>
      </c>
      <c r="E113" s="13" t="str">
        <f t="shared" si="1"/>
        <v>44717 Campaign 2</v>
      </c>
    </row>
    <row r="114">
      <c r="A114" s="5">
        <v>44749.0</v>
      </c>
      <c r="B114" s="6" t="s">
        <v>7</v>
      </c>
      <c r="C114" s="8">
        <v>53.0</v>
      </c>
      <c r="D114" s="9">
        <v>13.0</v>
      </c>
      <c r="E114" s="13" t="str">
        <f t="shared" si="1"/>
        <v>44749 Campaign 2</v>
      </c>
    </row>
    <row r="115">
      <c r="A115" s="5">
        <v>44723.0</v>
      </c>
      <c r="B115" s="6" t="s">
        <v>7</v>
      </c>
      <c r="C115" s="8">
        <v>52.0</v>
      </c>
      <c r="D115" s="9">
        <v>10.0</v>
      </c>
      <c r="E115" s="13" t="str">
        <f t="shared" si="1"/>
        <v>44723 Campaign 2</v>
      </c>
    </row>
    <row r="116">
      <c r="A116" s="5">
        <v>44743.0</v>
      </c>
      <c r="B116" s="6" t="s">
        <v>7</v>
      </c>
      <c r="C116" s="8">
        <v>52.0</v>
      </c>
      <c r="D116" s="9">
        <v>12.0</v>
      </c>
      <c r="E116" s="13" t="str">
        <f t="shared" si="1"/>
        <v>44743 Campaign 2</v>
      </c>
    </row>
    <row r="117">
      <c r="A117" s="5">
        <v>44726.0</v>
      </c>
      <c r="B117" s="6" t="s">
        <v>7</v>
      </c>
      <c r="C117" s="8">
        <v>51.0</v>
      </c>
      <c r="D117" s="9">
        <v>12.0</v>
      </c>
      <c r="E117" s="13" t="str">
        <f t="shared" si="1"/>
        <v>44726 Campaign 2</v>
      </c>
    </row>
    <row r="118">
      <c r="A118" s="5">
        <v>44730.0</v>
      </c>
      <c r="B118" s="6" t="s">
        <v>7</v>
      </c>
      <c r="C118" s="8">
        <v>51.0</v>
      </c>
      <c r="D118" s="9">
        <v>14.0</v>
      </c>
      <c r="E118" s="13" t="str">
        <f t="shared" si="1"/>
        <v>44730 Campaign 2</v>
      </c>
    </row>
    <row r="119">
      <c r="A119" s="5">
        <v>44739.0</v>
      </c>
      <c r="B119" s="6" t="s">
        <v>7</v>
      </c>
      <c r="C119" s="8">
        <v>51.0</v>
      </c>
      <c r="D119" s="9">
        <v>13.0</v>
      </c>
      <c r="E119" s="13" t="str">
        <f t="shared" si="1"/>
        <v>44739 Campaign 2</v>
      </c>
    </row>
    <row r="120">
      <c r="A120" s="5">
        <v>44738.0</v>
      </c>
      <c r="B120" s="6" t="s">
        <v>7</v>
      </c>
      <c r="C120" s="8">
        <v>50.0</v>
      </c>
      <c r="D120" s="9">
        <v>11.0</v>
      </c>
      <c r="E120" s="13" t="str">
        <f t="shared" si="1"/>
        <v>44738 Campaign 2</v>
      </c>
    </row>
    <row r="121">
      <c r="A121" s="5">
        <v>44716.0</v>
      </c>
      <c r="B121" s="6" t="s">
        <v>7</v>
      </c>
      <c r="C121" s="8">
        <v>46.0</v>
      </c>
      <c r="D121" s="9">
        <v>15.0</v>
      </c>
      <c r="E121" s="13" t="str">
        <f t="shared" si="1"/>
        <v>44716 Campaign 2</v>
      </c>
    </row>
  </sheetData>
  <autoFilter ref="$A$1:$E$12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25"/>
  </cols>
  <sheetData>
    <row r="1">
      <c r="A1" s="15" t="s">
        <v>0</v>
      </c>
      <c r="B1" s="15" t="s">
        <v>1</v>
      </c>
      <c r="C1" s="16" t="s">
        <v>11</v>
      </c>
      <c r="D1" s="16" t="s">
        <v>12</v>
      </c>
      <c r="E1" s="17" t="s">
        <v>13</v>
      </c>
      <c r="F1" s="18" t="s">
        <v>10</v>
      </c>
    </row>
    <row r="2">
      <c r="A2" s="19">
        <v>44713.0</v>
      </c>
      <c r="B2" s="20" t="s">
        <v>6</v>
      </c>
      <c r="C2" s="21">
        <v>17.0</v>
      </c>
      <c r="D2" s="21">
        <v>14.0</v>
      </c>
      <c r="E2" s="22">
        <v>167.25</v>
      </c>
      <c r="F2" s="13" t="str">
        <f t="shared" ref="F2:F121" si="1">CONCATENATE(A2, " ",B2)</f>
        <v>44713 Campaign 1</v>
      </c>
    </row>
    <row r="3">
      <c r="A3" s="19">
        <v>44713.0</v>
      </c>
      <c r="B3" s="20" t="s">
        <v>7</v>
      </c>
      <c r="C3" s="21">
        <v>8.0</v>
      </c>
      <c r="D3" s="21">
        <v>7.0</v>
      </c>
      <c r="E3" s="22">
        <v>221.25</v>
      </c>
      <c r="F3" s="13" t="str">
        <f t="shared" si="1"/>
        <v>44713 Campaign 2</v>
      </c>
    </row>
    <row r="4">
      <c r="A4" s="19">
        <v>44713.0</v>
      </c>
      <c r="B4" s="20" t="s">
        <v>5</v>
      </c>
      <c r="C4" s="21">
        <v>31.0</v>
      </c>
      <c r="D4" s="21">
        <v>25.0</v>
      </c>
      <c r="E4" s="22">
        <v>433.5</v>
      </c>
      <c r="F4" s="13" t="str">
        <f t="shared" si="1"/>
        <v>44713 Campaign 3</v>
      </c>
    </row>
    <row r="5">
      <c r="A5" s="19">
        <v>44714.0</v>
      </c>
      <c r="B5" s="20" t="s">
        <v>6</v>
      </c>
      <c r="C5" s="21">
        <v>22.0</v>
      </c>
      <c r="D5" s="21">
        <v>18.0</v>
      </c>
      <c r="E5" s="22">
        <v>129.96</v>
      </c>
      <c r="F5" s="13" t="str">
        <f t="shared" si="1"/>
        <v>44714 Campaign 1</v>
      </c>
    </row>
    <row r="6">
      <c r="A6" s="19">
        <v>44714.0</v>
      </c>
      <c r="B6" s="20" t="s">
        <v>7</v>
      </c>
      <c r="C6" s="21">
        <v>5.0</v>
      </c>
      <c r="D6" s="21">
        <v>5.0</v>
      </c>
      <c r="E6" s="22">
        <v>264.48</v>
      </c>
      <c r="F6" s="13" t="str">
        <f t="shared" si="1"/>
        <v>44714 Campaign 2</v>
      </c>
    </row>
    <row r="7">
      <c r="A7" s="19">
        <v>44714.0</v>
      </c>
      <c r="B7" s="20" t="s">
        <v>5</v>
      </c>
      <c r="C7" s="21">
        <v>43.0</v>
      </c>
      <c r="D7" s="21">
        <v>34.0</v>
      </c>
      <c r="E7" s="22">
        <v>387.6</v>
      </c>
      <c r="F7" s="13" t="str">
        <f t="shared" si="1"/>
        <v>44714 Campaign 3</v>
      </c>
    </row>
    <row r="8">
      <c r="A8" s="19">
        <v>44715.0</v>
      </c>
      <c r="B8" s="20" t="s">
        <v>6</v>
      </c>
      <c r="C8" s="21">
        <v>20.0</v>
      </c>
      <c r="D8" s="21">
        <v>16.0</v>
      </c>
      <c r="E8" s="22">
        <v>191.73000000000002</v>
      </c>
      <c r="F8" s="13" t="str">
        <f t="shared" si="1"/>
        <v>44715 Campaign 1</v>
      </c>
    </row>
    <row r="9">
      <c r="A9" s="19">
        <v>44715.0</v>
      </c>
      <c r="B9" s="20" t="s">
        <v>7</v>
      </c>
      <c r="C9" s="21">
        <v>6.0</v>
      </c>
      <c r="D9" s="21">
        <v>5.0</v>
      </c>
      <c r="E9" s="22">
        <v>304.92</v>
      </c>
      <c r="F9" s="13" t="str">
        <f t="shared" si="1"/>
        <v>44715 Campaign 2</v>
      </c>
    </row>
    <row r="10">
      <c r="A10" s="19">
        <v>44715.0</v>
      </c>
      <c r="B10" s="20" t="s">
        <v>5</v>
      </c>
      <c r="C10" s="21">
        <v>45.0</v>
      </c>
      <c r="D10" s="21">
        <v>36.0</v>
      </c>
      <c r="E10" s="22">
        <v>432.74</v>
      </c>
      <c r="F10" s="13" t="str">
        <f t="shared" si="1"/>
        <v>44715 Campaign 3</v>
      </c>
    </row>
    <row r="11">
      <c r="A11" s="19">
        <v>44716.0</v>
      </c>
      <c r="B11" s="20" t="s">
        <v>6</v>
      </c>
      <c r="C11" s="21">
        <v>24.0</v>
      </c>
      <c r="D11" s="21">
        <v>20.0</v>
      </c>
      <c r="E11" s="22">
        <v>156.78</v>
      </c>
      <c r="F11" s="13" t="str">
        <f t="shared" si="1"/>
        <v>44716 Campaign 1</v>
      </c>
    </row>
    <row r="12">
      <c r="A12" s="19">
        <v>44716.0</v>
      </c>
      <c r="B12" s="20" t="s">
        <v>7</v>
      </c>
      <c r="C12" s="21">
        <v>10.0</v>
      </c>
      <c r="D12" s="21">
        <v>9.0</v>
      </c>
      <c r="E12" s="22">
        <v>282.36</v>
      </c>
      <c r="F12" s="13" t="str">
        <f t="shared" si="1"/>
        <v>44716 Campaign 2</v>
      </c>
    </row>
    <row r="13">
      <c r="A13" s="19">
        <v>44716.0</v>
      </c>
      <c r="B13" s="20" t="s">
        <v>5</v>
      </c>
      <c r="C13" s="21">
        <v>32.0</v>
      </c>
      <c r="D13" s="21">
        <v>26.0</v>
      </c>
      <c r="E13" s="22">
        <v>419.64</v>
      </c>
      <c r="F13" s="13" t="str">
        <f t="shared" si="1"/>
        <v>44716 Campaign 3</v>
      </c>
    </row>
    <row r="14">
      <c r="A14" s="19">
        <v>44717.0</v>
      </c>
      <c r="B14" s="20" t="s">
        <v>6</v>
      </c>
      <c r="C14" s="21">
        <v>26.0</v>
      </c>
      <c r="D14" s="21">
        <v>23.0</v>
      </c>
      <c r="E14" s="22">
        <v>164.32</v>
      </c>
      <c r="F14" s="13" t="str">
        <f t="shared" si="1"/>
        <v>44717 Campaign 1</v>
      </c>
    </row>
    <row r="15">
      <c r="A15" s="19">
        <v>44717.0</v>
      </c>
      <c r="B15" s="20" t="s">
        <v>7</v>
      </c>
      <c r="C15" s="21">
        <v>7.0</v>
      </c>
      <c r="D15" s="21">
        <v>6.0</v>
      </c>
      <c r="E15" s="22">
        <v>312.84000000000003</v>
      </c>
      <c r="F15" s="13" t="str">
        <f t="shared" si="1"/>
        <v>44717 Campaign 2</v>
      </c>
    </row>
    <row r="16">
      <c r="A16" s="19">
        <v>44717.0</v>
      </c>
      <c r="B16" s="20" t="s">
        <v>5</v>
      </c>
      <c r="C16" s="21">
        <v>36.0</v>
      </c>
      <c r="D16" s="21">
        <v>29.0</v>
      </c>
      <c r="E16" s="22">
        <v>447.93</v>
      </c>
      <c r="F16" s="13" t="str">
        <f t="shared" si="1"/>
        <v>44717 Campaign 3</v>
      </c>
    </row>
    <row r="17">
      <c r="A17" s="19">
        <v>44718.0</v>
      </c>
      <c r="B17" s="20" t="s">
        <v>6</v>
      </c>
      <c r="C17" s="21">
        <v>28.0</v>
      </c>
      <c r="D17" s="21">
        <v>25.0</v>
      </c>
      <c r="E17" s="22">
        <v>182.4</v>
      </c>
      <c r="F17" s="13" t="str">
        <f t="shared" si="1"/>
        <v>44718 Campaign 1</v>
      </c>
    </row>
    <row r="18">
      <c r="A18" s="19">
        <v>44718.0</v>
      </c>
      <c r="B18" s="20" t="s">
        <v>7</v>
      </c>
      <c r="C18" s="21">
        <v>5.0</v>
      </c>
      <c r="D18" s="21">
        <v>5.0</v>
      </c>
      <c r="E18" s="22">
        <v>272.0</v>
      </c>
      <c r="F18" s="13" t="str">
        <f t="shared" si="1"/>
        <v>44718 Campaign 2</v>
      </c>
    </row>
    <row r="19">
      <c r="A19" s="19">
        <v>44718.0</v>
      </c>
      <c r="B19" s="20" t="s">
        <v>5</v>
      </c>
      <c r="C19" s="21">
        <v>37.0</v>
      </c>
      <c r="D19" s="21">
        <v>30.0</v>
      </c>
      <c r="E19" s="22">
        <v>509.6</v>
      </c>
      <c r="F19" s="13" t="str">
        <f t="shared" si="1"/>
        <v>44718 Campaign 3</v>
      </c>
    </row>
    <row r="20">
      <c r="A20" s="19">
        <v>44719.0</v>
      </c>
      <c r="B20" s="20" t="s">
        <v>6</v>
      </c>
      <c r="C20" s="21">
        <v>43.0</v>
      </c>
      <c r="D20" s="21">
        <v>34.0</v>
      </c>
      <c r="E20" s="22">
        <v>134.46</v>
      </c>
      <c r="F20" s="13" t="str">
        <f t="shared" si="1"/>
        <v>44719 Campaign 1</v>
      </c>
    </row>
    <row r="21">
      <c r="A21" s="19">
        <v>44719.0</v>
      </c>
      <c r="B21" s="20" t="s">
        <v>7</v>
      </c>
      <c r="C21" s="21">
        <v>5.0</v>
      </c>
      <c r="D21" s="21">
        <v>5.0</v>
      </c>
      <c r="E21" s="22">
        <v>272.97</v>
      </c>
      <c r="F21" s="13" t="str">
        <f t="shared" si="1"/>
        <v>44719 Campaign 2</v>
      </c>
    </row>
    <row r="22">
      <c r="A22" s="19">
        <v>44719.0</v>
      </c>
      <c r="B22" s="20" t="s">
        <v>5</v>
      </c>
      <c r="C22" s="21">
        <v>41.0</v>
      </c>
      <c r="D22" s="21">
        <v>33.0</v>
      </c>
      <c r="E22" s="22">
        <v>515.1600000000001</v>
      </c>
      <c r="F22" s="13" t="str">
        <f t="shared" si="1"/>
        <v>44719 Campaign 3</v>
      </c>
    </row>
    <row r="23">
      <c r="A23" s="19">
        <v>44720.0</v>
      </c>
      <c r="B23" s="20" t="s">
        <v>6</v>
      </c>
      <c r="C23" s="21">
        <v>29.0</v>
      </c>
      <c r="D23" s="21">
        <v>25.0</v>
      </c>
      <c r="E23" s="22">
        <v>147.60000000000002</v>
      </c>
      <c r="F23" s="13" t="str">
        <f t="shared" si="1"/>
        <v>44720 Campaign 1</v>
      </c>
    </row>
    <row r="24">
      <c r="A24" s="19">
        <v>44720.0</v>
      </c>
      <c r="B24" s="20" t="s">
        <v>7</v>
      </c>
      <c r="C24" s="21">
        <v>7.0</v>
      </c>
      <c r="D24" s="21">
        <v>6.0</v>
      </c>
      <c r="E24" s="22">
        <v>314.88</v>
      </c>
      <c r="F24" s="13" t="str">
        <f t="shared" si="1"/>
        <v>44720 Campaign 2</v>
      </c>
    </row>
    <row r="25">
      <c r="A25" s="19">
        <v>44720.0</v>
      </c>
      <c r="B25" s="20" t="s">
        <v>5</v>
      </c>
      <c r="C25" s="21">
        <v>38.0</v>
      </c>
      <c r="D25" s="21">
        <v>30.0</v>
      </c>
      <c r="E25" s="22">
        <v>397.70000000000005</v>
      </c>
      <c r="F25" s="13" t="str">
        <f t="shared" si="1"/>
        <v>44720 Campaign 3</v>
      </c>
    </row>
    <row r="26">
      <c r="A26" s="19">
        <v>44721.0</v>
      </c>
      <c r="B26" s="20" t="s">
        <v>6</v>
      </c>
      <c r="C26" s="21">
        <v>28.0</v>
      </c>
      <c r="D26" s="21">
        <v>23.0</v>
      </c>
      <c r="E26" s="22">
        <v>177.62</v>
      </c>
      <c r="F26" s="13" t="str">
        <f t="shared" si="1"/>
        <v>44721 Campaign 1</v>
      </c>
    </row>
    <row r="27">
      <c r="A27" s="19">
        <v>44721.0</v>
      </c>
      <c r="B27" s="20" t="s">
        <v>7</v>
      </c>
      <c r="C27" s="21">
        <v>10.0</v>
      </c>
      <c r="D27" s="21">
        <v>9.0</v>
      </c>
      <c r="E27" s="22">
        <v>302.12</v>
      </c>
      <c r="F27" s="13" t="str">
        <f t="shared" si="1"/>
        <v>44721 Campaign 2</v>
      </c>
    </row>
    <row r="28">
      <c r="A28" s="19">
        <v>44721.0</v>
      </c>
      <c r="B28" s="20" t="s">
        <v>5</v>
      </c>
      <c r="C28" s="21">
        <v>31.0</v>
      </c>
      <c r="D28" s="21">
        <v>25.0</v>
      </c>
      <c r="E28" s="22">
        <v>415.83000000000004</v>
      </c>
      <c r="F28" s="13" t="str">
        <f t="shared" si="1"/>
        <v>44721 Campaign 3</v>
      </c>
    </row>
    <row r="29">
      <c r="A29" s="19">
        <v>44722.0</v>
      </c>
      <c r="B29" s="20" t="s">
        <v>6</v>
      </c>
      <c r="C29" s="21">
        <v>25.0</v>
      </c>
      <c r="D29" s="21">
        <v>22.0</v>
      </c>
      <c r="E29" s="22">
        <v>159.60000000000002</v>
      </c>
      <c r="F29" s="13" t="str">
        <f t="shared" si="1"/>
        <v>44722 Campaign 1</v>
      </c>
    </row>
    <row r="30">
      <c r="A30" s="19">
        <v>44722.0</v>
      </c>
      <c r="B30" s="20" t="s">
        <v>7</v>
      </c>
      <c r="C30" s="21">
        <v>9.0</v>
      </c>
      <c r="D30" s="21">
        <v>8.0</v>
      </c>
      <c r="E30" s="22">
        <v>303.24</v>
      </c>
      <c r="F30" s="13" t="str">
        <f t="shared" si="1"/>
        <v>44722 Campaign 2</v>
      </c>
    </row>
    <row r="31">
      <c r="A31" s="19">
        <v>44722.0</v>
      </c>
      <c r="B31" s="20" t="s">
        <v>5</v>
      </c>
      <c r="C31" s="21">
        <v>40.0</v>
      </c>
      <c r="D31" s="21">
        <v>32.0</v>
      </c>
      <c r="E31" s="22">
        <v>525.0</v>
      </c>
      <c r="F31" s="13" t="str">
        <f t="shared" si="1"/>
        <v>44722 Campaign 3</v>
      </c>
    </row>
    <row r="32">
      <c r="A32" s="19">
        <v>44723.0</v>
      </c>
      <c r="B32" s="20" t="s">
        <v>6</v>
      </c>
      <c r="C32" s="21">
        <v>14.0</v>
      </c>
      <c r="D32" s="21">
        <v>12.0</v>
      </c>
      <c r="E32" s="22">
        <v>130.05</v>
      </c>
      <c r="F32" s="13" t="str">
        <f t="shared" si="1"/>
        <v>44723 Campaign 1</v>
      </c>
    </row>
    <row r="33">
      <c r="A33" s="19">
        <v>44723.0</v>
      </c>
      <c r="B33" s="20" t="s">
        <v>7</v>
      </c>
      <c r="C33" s="21">
        <v>5.0</v>
      </c>
      <c r="D33" s="21">
        <v>5.0</v>
      </c>
      <c r="E33" s="22">
        <v>296.65000000000003</v>
      </c>
      <c r="F33" s="13" t="str">
        <f t="shared" si="1"/>
        <v>44723 Campaign 2</v>
      </c>
    </row>
    <row r="34">
      <c r="A34" s="19">
        <v>44723.0</v>
      </c>
      <c r="B34" s="20" t="s">
        <v>5</v>
      </c>
      <c r="C34" s="21">
        <v>41.0</v>
      </c>
      <c r="D34" s="21">
        <v>33.0</v>
      </c>
      <c r="E34" s="22">
        <v>413.95000000000005</v>
      </c>
      <c r="F34" s="13" t="str">
        <f t="shared" si="1"/>
        <v>44723 Campaign 3</v>
      </c>
    </row>
    <row r="35">
      <c r="A35" s="19">
        <v>44724.0</v>
      </c>
      <c r="B35" s="20" t="s">
        <v>6</v>
      </c>
      <c r="C35" s="21">
        <v>17.0</v>
      </c>
      <c r="D35" s="21">
        <v>14.0</v>
      </c>
      <c r="E35" s="22">
        <v>172.86</v>
      </c>
      <c r="F35" s="13" t="str">
        <f t="shared" si="1"/>
        <v>44724 Campaign 1</v>
      </c>
    </row>
    <row r="36">
      <c r="A36" s="19">
        <v>44724.0</v>
      </c>
      <c r="B36" s="20" t="s">
        <v>7</v>
      </c>
      <c r="C36" s="21">
        <v>6.0</v>
      </c>
      <c r="D36" s="21">
        <v>5.0</v>
      </c>
      <c r="E36" s="22">
        <v>276.06000000000006</v>
      </c>
      <c r="F36" s="13" t="str">
        <f t="shared" si="1"/>
        <v>44724 Campaign 2</v>
      </c>
    </row>
    <row r="37">
      <c r="A37" s="19">
        <v>44724.0</v>
      </c>
      <c r="B37" s="20" t="s">
        <v>5</v>
      </c>
      <c r="C37" s="21">
        <v>35.0</v>
      </c>
      <c r="D37" s="21">
        <v>28.0</v>
      </c>
      <c r="E37" s="22">
        <v>532.34</v>
      </c>
      <c r="F37" s="13" t="str">
        <f t="shared" si="1"/>
        <v>44724 Campaign 3</v>
      </c>
    </row>
    <row r="38">
      <c r="A38" s="19">
        <v>44725.0</v>
      </c>
      <c r="B38" s="20" t="s">
        <v>6</v>
      </c>
      <c r="C38" s="21">
        <v>38.0</v>
      </c>
      <c r="D38" s="21">
        <v>33.0</v>
      </c>
      <c r="E38" s="22">
        <v>196.62000000000003</v>
      </c>
      <c r="F38" s="13" t="str">
        <f t="shared" si="1"/>
        <v>44725 Campaign 1</v>
      </c>
    </row>
    <row r="39">
      <c r="A39" s="19">
        <v>44725.0</v>
      </c>
      <c r="B39" s="20" t="s">
        <v>7</v>
      </c>
      <c r="C39" s="21">
        <v>9.0</v>
      </c>
      <c r="D39" s="21">
        <v>8.0</v>
      </c>
      <c r="E39" s="22">
        <v>234.03000000000003</v>
      </c>
      <c r="F39" s="13" t="str">
        <f t="shared" si="1"/>
        <v>44725 Campaign 2</v>
      </c>
    </row>
    <row r="40">
      <c r="A40" s="19">
        <v>44725.0</v>
      </c>
      <c r="B40" s="20" t="s">
        <v>5</v>
      </c>
      <c r="C40" s="21">
        <v>39.0</v>
      </c>
      <c r="D40" s="21">
        <v>31.0</v>
      </c>
      <c r="E40" s="22">
        <v>449.7900000000001</v>
      </c>
      <c r="F40" s="13" t="str">
        <f t="shared" si="1"/>
        <v>44725 Campaign 3</v>
      </c>
    </row>
    <row r="41">
      <c r="A41" s="19">
        <v>44726.0</v>
      </c>
      <c r="B41" s="20" t="s">
        <v>6</v>
      </c>
      <c r="C41" s="21">
        <v>23.0</v>
      </c>
      <c r="D41" s="21">
        <v>19.0</v>
      </c>
      <c r="E41" s="22">
        <v>195.36</v>
      </c>
      <c r="F41" s="13" t="str">
        <f t="shared" si="1"/>
        <v>44726 Campaign 1</v>
      </c>
    </row>
    <row r="42">
      <c r="A42" s="19">
        <v>44726.0</v>
      </c>
      <c r="B42" s="20" t="s">
        <v>7</v>
      </c>
      <c r="C42" s="21">
        <v>5.0</v>
      </c>
      <c r="D42" s="21">
        <v>5.0</v>
      </c>
      <c r="E42" s="22">
        <v>321.20000000000005</v>
      </c>
      <c r="F42" s="13" t="str">
        <f t="shared" si="1"/>
        <v>44726 Campaign 2</v>
      </c>
    </row>
    <row r="43">
      <c r="A43" s="19">
        <v>44726.0</v>
      </c>
      <c r="B43" s="20" t="s">
        <v>5</v>
      </c>
      <c r="C43" s="21">
        <v>43.0</v>
      </c>
      <c r="D43" s="21">
        <v>34.0</v>
      </c>
      <c r="E43" s="22">
        <v>450.56000000000006</v>
      </c>
      <c r="F43" s="13" t="str">
        <f t="shared" si="1"/>
        <v>44726 Campaign 3</v>
      </c>
    </row>
    <row r="44">
      <c r="A44" s="19">
        <v>44727.0</v>
      </c>
      <c r="B44" s="20" t="s">
        <v>6</v>
      </c>
      <c r="C44" s="21">
        <v>24.0</v>
      </c>
      <c r="D44" s="21">
        <v>21.0</v>
      </c>
      <c r="E44" s="22">
        <v>136.17000000000002</v>
      </c>
      <c r="F44" s="13" t="str">
        <f t="shared" si="1"/>
        <v>44727 Campaign 1</v>
      </c>
    </row>
    <row r="45">
      <c r="A45" s="19">
        <v>44727.0</v>
      </c>
      <c r="B45" s="20" t="s">
        <v>7</v>
      </c>
      <c r="C45" s="21">
        <v>8.0</v>
      </c>
      <c r="D45" s="21">
        <v>7.0</v>
      </c>
      <c r="E45" s="22">
        <v>283.02000000000004</v>
      </c>
      <c r="F45" s="13" t="str">
        <f t="shared" si="1"/>
        <v>44727 Campaign 2</v>
      </c>
    </row>
    <row r="46">
      <c r="A46" s="19">
        <v>44727.0</v>
      </c>
      <c r="B46" s="20" t="s">
        <v>5</v>
      </c>
      <c r="C46" s="21">
        <v>33.0</v>
      </c>
      <c r="D46" s="21">
        <v>26.0</v>
      </c>
      <c r="E46" s="22">
        <v>423.64000000000004</v>
      </c>
      <c r="F46" s="13" t="str">
        <f t="shared" si="1"/>
        <v>44727 Campaign 3</v>
      </c>
    </row>
    <row r="47">
      <c r="A47" s="19">
        <v>44728.0</v>
      </c>
      <c r="B47" s="20" t="s">
        <v>6</v>
      </c>
      <c r="C47" s="21">
        <v>21.0</v>
      </c>
      <c r="D47" s="21">
        <v>18.0</v>
      </c>
      <c r="E47" s="22">
        <v>172.8</v>
      </c>
      <c r="F47" s="13" t="str">
        <f t="shared" si="1"/>
        <v>44728 Campaign 1</v>
      </c>
    </row>
    <row r="48">
      <c r="A48" s="19">
        <v>44728.0</v>
      </c>
      <c r="B48" s="20" t="s">
        <v>7</v>
      </c>
      <c r="C48" s="21">
        <v>7.0</v>
      </c>
      <c r="D48" s="21">
        <v>6.0</v>
      </c>
      <c r="E48" s="22">
        <v>395.1000000000001</v>
      </c>
      <c r="F48" s="13" t="str">
        <f t="shared" si="1"/>
        <v>44728 Campaign 2</v>
      </c>
    </row>
    <row r="49">
      <c r="A49" s="19">
        <v>44728.0</v>
      </c>
      <c r="B49" s="20" t="s">
        <v>5</v>
      </c>
      <c r="C49" s="21">
        <v>37.0</v>
      </c>
      <c r="D49" s="21">
        <v>30.0</v>
      </c>
      <c r="E49" s="22">
        <v>423.9000000000001</v>
      </c>
      <c r="F49" s="13" t="str">
        <f t="shared" si="1"/>
        <v>44728 Campaign 3</v>
      </c>
    </row>
    <row r="50">
      <c r="A50" s="19">
        <v>44729.0</v>
      </c>
      <c r="B50" s="20" t="s">
        <v>6</v>
      </c>
      <c r="C50" s="21">
        <v>29.0</v>
      </c>
      <c r="D50" s="21">
        <v>25.0</v>
      </c>
      <c r="E50" s="22">
        <v>200.20000000000005</v>
      </c>
      <c r="F50" s="13" t="str">
        <f t="shared" si="1"/>
        <v>44729 Campaign 1</v>
      </c>
    </row>
    <row r="51">
      <c r="A51" s="19">
        <v>44729.0</v>
      </c>
      <c r="B51" s="20" t="s">
        <v>7</v>
      </c>
      <c r="C51" s="21">
        <v>8.0</v>
      </c>
      <c r="D51" s="21">
        <v>7.0</v>
      </c>
      <c r="E51" s="22">
        <v>323.05000000000007</v>
      </c>
      <c r="F51" s="13" t="str">
        <f t="shared" si="1"/>
        <v>44729 Campaign 2</v>
      </c>
    </row>
    <row r="52">
      <c r="A52" s="19">
        <v>44729.0</v>
      </c>
      <c r="B52" s="20" t="s">
        <v>5</v>
      </c>
      <c r="C52" s="21">
        <v>37.0</v>
      </c>
      <c r="D52" s="21">
        <v>30.0</v>
      </c>
      <c r="E52" s="22">
        <v>462.2800000000001</v>
      </c>
      <c r="F52" s="13" t="str">
        <f t="shared" si="1"/>
        <v>44729 Campaign 3</v>
      </c>
    </row>
    <row r="53">
      <c r="A53" s="19">
        <v>44730.0</v>
      </c>
      <c r="B53" s="20" t="s">
        <v>6</v>
      </c>
      <c r="C53" s="21">
        <v>20.0</v>
      </c>
      <c r="D53" s="21">
        <v>17.0</v>
      </c>
      <c r="E53" s="22">
        <v>195.96000000000004</v>
      </c>
      <c r="F53" s="13" t="str">
        <f t="shared" si="1"/>
        <v>44730 Campaign 1</v>
      </c>
    </row>
    <row r="54">
      <c r="A54" s="19">
        <v>44730.0</v>
      </c>
      <c r="B54" s="20" t="s">
        <v>7</v>
      </c>
      <c r="C54" s="21">
        <v>5.0</v>
      </c>
      <c r="D54" s="21">
        <v>5.0</v>
      </c>
      <c r="E54" s="22">
        <v>338.56000000000006</v>
      </c>
      <c r="F54" s="13" t="str">
        <f t="shared" si="1"/>
        <v>44730 Campaign 2</v>
      </c>
    </row>
    <row r="55">
      <c r="A55" s="19">
        <v>44730.0</v>
      </c>
      <c r="B55" s="20" t="s">
        <v>5</v>
      </c>
      <c r="C55" s="21">
        <v>37.0</v>
      </c>
      <c r="D55" s="21">
        <v>30.0</v>
      </c>
      <c r="E55" s="22">
        <v>554.7600000000001</v>
      </c>
      <c r="F55" s="13" t="str">
        <f t="shared" si="1"/>
        <v>44730 Campaign 3</v>
      </c>
    </row>
    <row r="56">
      <c r="A56" s="19">
        <v>44731.0</v>
      </c>
      <c r="B56" s="20" t="s">
        <v>6</v>
      </c>
      <c r="C56" s="21">
        <v>14.0</v>
      </c>
      <c r="D56" s="21">
        <v>12.0</v>
      </c>
      <c r="E56" s="22">
        <v>199.95000000000005</v>
      </c>
      <c r="F56" s="13" t="str">
        <f t="shared" si="1"/>
        <v>44731 Campaign 1</v>
      </c>
    </row>
    <row r="57">
      <c r="A57" s="19">
        <v>44731.0</v>
      </c>
      <c r="B57" s="20" t="s">
        <v>7</v>
      </c>
      <c r="C57" s="21">
        <v>9.0</v>
      </c>
      <c r="D57" s="21">
        <v>8.0</v>
      </c>
      <c r="E57" s="22">
        <v>330.15000000000003</v>
      </c>
      <c r="F57" s="13" t="str">
        <f t="shared" si="1"/>
        <v>44731 Campaign 2</v>
      </c>
    </row>
    <row r="58">
      <c r="A58" s="19">
        <v>44731.0</v>
      </c>
      <c r="B58" s="20" t="s">
        <v>5</v>
      </c>
      <c r="C58" s="21">
        <v>37.0</v>
      </c>
      <c r="D58" s="21">
        <v>30.0</v>
      </c>
      <c r="E58" s="22">
        <v>534.7500000000001</v>
      </c>
      <c r="F58" s="13" t="str">
        <f t="shared" si="1"/>
        <v>44731 Campaign 3</v>
      </c>
    </row>
    <row r="59">
      <c r="A59" s="19">
        <v>44732.0</v>
      </c>
      <c r="B59" s="20" t="s">
        <v>6</v>
      </c>
      <c r="C59" s="21">
        <v>25.0</v>
      </c>
      <c r="D59" s="21">
        <v>22.0</v>
      </c>
      <c r="E59" s="22">
        <v>224.66000000000005</v>
      </c>
      <c r="F59" s="13" t="str">
        <f t="shared" si="1"/>
        <v>44732 Campaign 1</v>
      </c>
    </row>
    <row r="60">
      <c r="A60" s="19">
        <v>44732.0</v>
      </c>
      <c r="B60" s="20" t="s">
        <v>7</v>
      </c>
      <c r="C60" s="21">
        <v>9.0</v>
      </c>
      <c r="D60" s="21">
        <v>8.0</v>
      </c>
      <c r="E60" s="22">
        <v>310.20000000000005</v>
      </c>
      <c r="F60" s="13" t="str">
        <f t="shared" si="1"/>
        <v>44732 Campaign 2</v>
      </c>
    </row>
    <row r="61">
      <c r="A61" s="19">
        <v>44732.0</v>
      </c>
      <c r="B61" s="20" t="s">
        <v>5</v>
      </c>
      <c r="C61" s="21">
        <v>33.0</v>
      </c>
      <c r="D61" s="21">
        <v>26.0</v>
      </c>
      <c r="E61" s="22">
        <v>570.5800000000002</v>
      </c>
      <c r="F61" s="13" t="str">
        <f t="shared" si="1"/>
        <v>44732 Campaign 3</v>
      </c>
    </row>
    <row r="62">
      <c r="A62" s="19">
        <v>44733.0</v>
      </c>
      <c r="B62" s="20" t="s">
        <v>6</v>
      </c>
      <c r="C62" s="21">
        <v>19.0</v>
      </c>
      <c r="D62" s="21">
        <v>17.0</v>
      </c>
      <c r="E62" s="22">
        <v>228.00000000000006</v>
      </c>
      <c r="F62" s="13" t="str">
        <f t="shared" si="1"/>
        <v>44733 Campaign 1</v>
      </c>
    </row>
    <row r="63">
      <c r="A63" s="19">
        <v>44733.0</v>
      </c>
      <c r="B63" s="20" t="s">
        <v>7</v>
      </c>
      <c r="C63" s="21">
        <v>6.0</v>
      </c>
      <c r="D63" s="21">
        <v>5.0</v>
      </c>
      <c r="E63" s="22">
        <v>292.6000000000001</v>
      </c>
      <c r="F63" s="13" t="str">
        <f t="shared" si="1"/>
        <v>44733 Campaign 2</v>
      </c>
    </row>
    <row r="64">
      <c r="A64" s="19">
        <v>44733.0</v>
      </c>
      <c r="B64" s="20" t="s">
        <v>5</v>
      </c>
      <c r="C64" s="21">
        <v>37.0</v>
      </c>
      <c r="D64" s="21">
        <v>30.0</v>
      </c>
      <c r="E64" s="22">
        <v>512.0500000000001</v>
      </c>
      <c r="F64" s="13" t="str">
        <f t="shared" si="1"/>
        <v>44733 Campaign 3</v>
      </c>
    </row>
    <row r="65">
      <c r="A65" s="19">
        <v>44734.0</v>
      </c>
      <c r="B65" s="20" t="s">
        <v>6</v>
      </c>
      <c r="C65" s="21">
        <v>22.0</v>
      </c>
      <c r="D65" s="21">
        <v>19.0</v>
      </c>
      <c r="E65" s="22">
        <v>227.52000000000004</v>
      </c>
      <c r="F65" s="13" t="str">
        <f t="shared" si="1"/>
        <v>44734 Campaign 1</v>
      </c>
    </row>
    <row r="66">
      <c r="A66" s="19">
        <v>44734.0</v>
      </c>
      <c r="B66" s="20" t="s">
        <v>7</v>
      </c>
      <c r="C66" s="21">
        <v>8.0</v>
      </c>
      <c r="D66" s="21">
        <v>7.0</v>
      </c>
      <c r="E66" s="22">
        <v>345.6000000000001</v>
      </c>
      <c r="F66" s="13" t="str">
        <f t="shared" si="1"/>
        <v>44734 Campaign 2</v>
      </c>
    </row>
    <row r="67">
      <c r="A67" s="19">
        <v>44734.0</v>
      </c>
      <c r="B67" s="20" t="s">
        <v>5</v>
      </c>
      <c r="C67" s="21">
        <v>40.0</v>
      </c>
      <c r="D67" s="21">
        <v>32.0</v>
      </c>
      <c r="E67" s="22">
        <v>615.3600000000001</v>
      </c>
      <c r="F67" s="13" t="str">
        <f t="shared" si="1"/>
        <v>44734 Campaign 3</v>
      </c>
    </row>
    <row r="68">
      <c r="A68" s="19">
        <v>44735.0</v>
      </c>
      <c r="B68" s="20" t="s">
        <v>6</v>
      </c>
      <c r="C68" s="21">
        <v>18.0</v>
      </c>
      <c r="D68" s="21">
        <v>15.0</v>
      </c>
      <c r="E68" s="22">
        <v>203.70000000000005</v>
      </c>
      <c r="F68" s="13" t="str">
        <f t="shared" si="1"/>
        <v>44735 Campaign 1</v>
      </c>
    </row>
    <row r="69">
      <c r="A69" s="19">
        <v>44735.0</v>
      </c>
      <c r="B69" s="20" t="s">
        <v>7</v>
      </c>
      <c r="C69" s="21">
        <v>9.0</v>
      </c>
      <c r="D69" s="21">
        <v>8.0</v>
      </c>
      <c r="E69" s="22">
        <v>285.18000000000006</v>
      </c>
      <c r="F69" s="13" t="str">
        <f t="shared" si="1"/>
        <v>44735 Campaign 2</v>
      </c>
    </row>
    <row r="70">
      <c r="A70" s="19">
        <v>44735.0</v>
      </c>
      <c r="B70" s="20" t="s">
        <v>5</v>
      </c>
      <c r="C70" s="21">
        <v>44.0</v>
      </c>
      <c r="D70" s="21">
        <v>35.0</v>
      </c>
      <c r="E70" s="22">
        <v>612.0700000000002</v>
      </c>
      <c r="F70" s="13" t="str">
        <f t="shared" si="1"/>
        <v>44735 Campaign 3</v>
      </c>
    </row>
    <row r="71">
      <c r="A71" s="19">
        <v>44736.0</v>
      </c>
      <c r="B71" s="20" t="s">
        <v>6</v>
      </c>
      <c r="C71" s="21">
        <v>14.0</v>
      </c>
      <c r="D71" s="21">
        <v>12.0</v>
      </c>
      <c r="E71" s="22">
        <v>245.00000000000006</v>
      </c>
      <c r="F71" s="13" t="str">
        <f t="shared" si="1"/>
        <v>44736 Campaign 1</v>
      </c>
    </row>
    <row r="72">
      <c r="A72" s="19">
        <v>44736.0</v>
      </c>
      <c r="B72" s="20" t="s">
        <v>7</v>
      </c>
      <c r="C72" s="21">
        <v>8.0</v>
      </c>
      <c r="D72" s="21">
        <v>7.0</v>
      </c>
      <c r="E72" s="22">
        <v>435.1200000000001</v>
      </c>
      <c r="F72" s="13" t="str">
        <f t="shared" si="1"/>
        <v>44736 Campaign 2</v>
      </c>
    </row>
    <row r="73">
      <c r="A73" s="19">
        <v>44736.0</v>
      </c>
      <c r="B73" s="20" t="s">
        <v>5</v>
      </c>
      <c r="C73" s="21">
        <v>42.0</v>
      </c>
      <c r="D73" s="21">
        <v>34.0</v>
      </c>
      <c r="E73" s="22">
        <v>566.4400000000002</v>
      </c>
      <c r="F73" s="13" t="str">
        <f t="shared" si="1"/>
        <v>44736 Campaign 3</v>
      </c>
    </row>
    <row r="74">
      <c r="A74" s="19">
        <v>44737.0</v>
      </c>
      <c r="B74" s="20" t="s">
        <v>6</v>
      </c>
      <c r="C74" s="21">
        <v>31.0</v>
      </c>
      <c r="D74" s="21">
        <v>26.0</v>
      </c>
      <c r="E74" s="22">
        <v>160.38000000000002</v>
      </c>
      <c r="F74" s="13" t="str">
        <f t="shared" si="1"/>
        <v>44737 Campaign 1</v>
      </c>
    </row>
    <row r="75">
      <c r="A75" s="19">
        <v>44737.0</v>
      </c>
      <c r="B75" s="20" t="s">
        <v>7</v>
      </c>
      <c r="C75" s="21">
        <v>6.0</v>
      </c>
      <c r="D75" s="21">
        <v>5.0</v>
      </c>
      <c r="E75" s="22">
        <v>387.0900000000001</v>
      </c>
      <c r="F75" s="13" t="str">
        <f t="shared" si="1"/>
        <v>44737 Campaign 2</v>
      </c>
    </row>
    <row r="76">
      <c r="A76" s="19">
        <v>44737.0</v>
      </c>
      <c r="B76" s="20" t="s">
        <v>5</v>
      </c>
      <c r="C76" s="21">
        <v>45.0</v>
      </c>
      <c r="D76" s="21">
        <v>36.0</v>
      </c>
      <c r="E76" s="22">
        <v>497.9700000000001</v>
      </c>
      <c r="F76" s="13" t="str">
        <f t="shared" si="1"/>
        <v>44737 Campaign 3</v>
      </c>
    </row>
    <row r="77">
      <c r="A77" s="19">
        <v>44738.0</v>
      </c>
      <c r="B77" s="20" t="s">
        <v>6</v>
      </c>
      <c r="C77" s="21">
        <v>31.0</v>
      </c>
      <c r="D77" s="21">
        <v>26.0</v>
      </c>
      <c r="E77" s="22">
        <v>202.00000000000006</v>
      </c>
      <c r="F77" s="13" t="str">
        <f t="shared" si="1"/>
        <v>44738 Campaign 1</v>
      </c>
    </row>
    <row r="78">
      <c r="A78" s="19">
        <v>44738.0</v>
      </c>
      <c r="B78" s="20" t="s">
        <v>7</v>
      </c>
      <c r="C78" s="21">
        <v>6.0</v>
      </c>
      <c r="D78" s="21">
        <v>5.0</v>
      </c>
      <c r="E78" s="22">
        <v>431.0000000000001</v>
      </c>
      <c r="F78" s="13" t="str">
        <f t="shared" si="1"/>
        <v>44738 Campaign 2</v>
      </c>
    </row>
    <row r="79">
      <c r="A79" s="19">
        <v>44738.0</v>
      </c>
      <c r="B79" s="20" t="s">
        <v>5</v>
      </c>
      <c r="C79" s="21">
        <v>40.0</v>
      </c>
      <c r="D79" s="21">
        <v>32.0</v>
      </c>
      <c r="E79" s="22">
        <v>609.0000000000001</v>
      </c>
      <c r="F79" s="13" t="str">
        <f t="shared" si="1"/>
        <v>44738 Campaign 3</v>
      </c>
    </row>
    <row r="80">
      <c r="A80" s="19">
        <v>44739.0</v>
      </c>
      <c r="B80" s="20" t="s">
        <v>6</v>
      </c>
      <c r="C80" s="21">
        <v>21.0</v>
      </c>
      <c r="D80" s="21">
        <v>17.0</v>
      </c>
      <c r="E80" s="22">
        <v>241.39000000000004</v>
      </c>
      <c r="F80" s="13" t="str">
        <f t="shared" si="1"/>
        <v>44739 Campaign 1</v>
      </c>
    </row>
    <row r="81">
      <c r="A81" s="19">
        <v>44739.0</v>
      </c>
      <c r="B81" s="20" t="s">
        <v>7</v>
      </c>
      <c r="C81" s="21">
        <v>9.0</v>
      </c>
      <c r="D81" s="21">
        <v>8.0</v>
      </c>
      <c r="E81" s="22">
        <v>435.3100000000001</v>
      </c>
      <c r="F81" s="13" t="str">
        <f t="shared" si="1"/>
        <v>44739 Campaign 2</v>
      </c>
    </row>
    <row r="82">
      <c r="A82" s="19">
        <v>44739.0</v>
      </c>
      <c r="B82" s="20" t="s">
        <v>5</v>
      </c>
      <c r="C82" s="21">
        <v>43.0</v>
      </c>
      <c r="D82" s="21">
        <v>34.0</v>
      </c>
      <c r="E82" s="22">
        <v>640.3400000000001</v>
      </c>
      <c r="F82" s="13" t="str">
        <f t="shared" si="1"/>
        <v>44739 Campaign 3</v>
      </c>
    </row>
    <row r="83">
      <c r="A83" s="19">
        <v>44740.0</v>
      </c>
      <c r="B83" s="20" t="s">
        <v>6</v>
      </c>
      <c r="C83" s="21">
        <v>19.0</v>
      </c>
      <c r="D83" s="21">
        <v>16.0</v>
      </c>
      <c r="E83" s="22">
        <v>225.42000000000004</v>
      </c>
      <c r="F83" s="13" t="str">
        <f t="shared" si="1"/>
        <v>44740 Campaign 1</v>
      </c>
    </row>
    <row r="84">
      <c r="A84" s="19">
        <v>44740.0</v>
      </c>
      <c r="B84" s="20" t="s">
        <v>7</v>
      </c>
      <c r="C84" s="21">
        <v>5.0</v>
      </c>
      <c r="D84" s="21">
        <v>5.0</v>
      </c>
      <c r="E84" s="22">
        <v>384.5400000000001</v>
      </c>
      <c r="F84" s="13" t="str">
        <f t="shared" si="1"/>
        <v>44740 Campaign 2</v>
      </c>
    </row>
    <row r="85">
      <c r="A85" s="19">
        <v>44740.0</v>
      </c>
      <c r="B85" s="20" t="s">
        <v>5</v>
      </c>
      <c r="C85" s="21">
        <v>44.0</v>
      </c>
      <c r="D85" s="21">
        <v>35.0</v>
      </c>
      <c r="E85" s="22">
        <v>513.0600000000002</v>
      </c>
      <c r="F85" s="13" t="str">
        <f t="shared" si="1"/>
        <v>44740 Campaign 3</v>
      </c>
    </row>
    <row r="86">
      <c r="A86" s="19">
        <v>44741.0</v>
      </c>
      <c r="B86" s="20" t="s">
        <v>6</v>
      </c>
      <c r="C86" s="21">
        <v>23.0</v>
      </c>
      <c r="D86" s="21">
        <v>20.0</v>
      </c>
      <c r="E86" s="22">
        <v>228.66000000000005</v>
      </c>
      <c r="F86" s="13" t="str">
        <f t="shared" si="1"/>
        <v>44741 Campaign 1</v>
      </c>
    </row>
    <row r="87">
      <c r="A87" s="19">
        <v>44741.0</v>
      </c>
      <c r="B87" s="20" t="s">
        <v>7</v>
      </c>
      <c r="C87" s="21">
        <v>10.0</v>
      </c>
      <c r="D87" s="21">
        <v>9.0</v>
      </c>
      <c r="E87" s="22">
        <v>391.4000000000001</v>
      </c>
      <c r="F87" s="13" t="str">
        <f t="shared" si="1"/>
        <v>44741 Campaign 2</v>
      </c>
    </row>
    <row r="88">
      <c r="A88" s="19">
        <v>44741.0</v>
      </c>
      <c r="B88" s="20" t="s">
        <v>5</v>
      </c>
      <c r="C88" s="21">
        <v>41.0</v>
      </c>
      <c r="D88" s="21">
        <v>33.0</v>
      </c>
      <c r="E88" s="22">
        <v>557.2300000000001</v>
      </c>
      <c r="F88" s="13" t="str">
        <f t="shared" si="1"/>
        <v>44741 Campaign 3</v>
      </c>
    </row>
    <row r="89">
      <c r="A89" s="19">
        <v>44742.0</v>
      </c>
      <c r="B89" s="20" t="s">
        <v>6</v>
      </c>
      <c r="C89" s="21">
        <v>23.0</v>
      </c>
      <c r="D89" s="21">
        <v>19.0</v>
      </c>
      <c r="E89" s="22">
        <v>235.04000000000005</v>
      </c>
      <c r="F89" s="13" t="str">
        <f t="shared" si="1"/>
        <v>44742 Campaign 1</v>
      </c>
    </row>
    <row r="90">
      <c r="A90" s="19">
        <v>44742.0</v>
      </c>
      <c r="B90" s="20" t="s">
        <v>7</v>
      </c>
      <c r="C90" s="21">
        <v>6.0</v>
      </c>
      <c r="D90" s="21">
        <v>5.0</v>
      </c>
      <c r="E90" s="22">
        <v>438.8800000000001</v>
      </c>
      <c r="F90" s="13" t="str">
        <f t="shared" si="1"/>
        <v>44742 Campaign 2</v>
      </c>
    </row>
    <row r="91">
      <c r="A91" s="19">
        <v>44742.0</v>
      </c>
      <c r="B91" s="20" t="s">
        <v>5</v>
      </c>
      <c r="C91" s="21">
        <v>42.0</v>
      </c>
      <c r="D91" s="21">
        <v>34.0</v>
      </c>
      <c r="E91" s="22">
        <v>637.5200000000002</v>
      </c>
      <c r="F91" s="13" t="str">
        <f t="shared" si="1"/>
        <v>44742 Campaign 3</v>
      </c>
    </row>
    <row r="92">
      <c r="A92" s="19">
        <v>44743.0</v>
      </c>
      <c r="B92" s="20" t="s">
        <v>6</v>
      </c>
      <c r="C92" s="21">
        <v>35.0</v>
      </c>
      <c r="D92" s="21">
        <v>28.0</v>
      </c>
      <c r="E92" s="22">
        <v>163.80000000000004</v>
      </c>
      <c r="F92" s="13" t="str">
        <f t="shared" si="1"/>
        <v>44743 Campaign 1</v>
      </c>
    </row>
    <row r="93">
      <c r="A93" s="19">
        <v>44743.0</v>
      </c>
      <c r="B93" s="20" t="s">
        <v>7</v>
      </c>
      <c r="C93" s="21">
        <v>8.0</v>
      </c>
      <c r="D93" s="21">
        <v>7.0</v>
      </c>
      <c r="E93" s="22">
        <v>322.3500000000001</v>
      </c>
      <c r="F93" s="13" t="str">
        <f t="shared" si="1"/>
        <v>44743 Campaign 2</v>
      </c>
    </row>
    <row r="94">
      <c r="A94" s="19">
        <v>44743.0</v>
      </c>
      <c r="B94" s="20" t="s">
        <v>5</v>
      </c>
      <c r="C94" s="21">
        <v>41.0</v>
      </c>
      <c r="D94" s="21">
        <v>33.0</v>
      </c>
      <c r="E94" s="22">
        <v>636.3000000000002</v>
      </c>
      <c r="F94" s="13" t="str">
        <f t="shared" si="1"/>
        <v>44743 Campaign 3</v>
      </c>
    </row>
    <row r="95">
      <c r="A95" s="19">
        <v>44744.0</v>
      </c>
      <c r="B95" s="20" t="s">
        <v>6</v>
      </c>
      <c r="C95" s="21">
        <v>15.0</v>
      </c>
      <c r="D95" s="21">
        <v>13.0</v>
      </c>
      <c r="E95" s="22">
        <v>234.26000000000005</v>
      </c>
      <c r="F95" s="13" t="str">
        <f t="shared" si="1"/>
        <v>44744 Campaign 1</v>
      </c>
    </row>
    <row r="96">
      <c r="A96" s="19">
        <v>44744.0</v>
      </c>
      <c r="B96" s="20" t="s">
        <v>7</v>
      </c>
      <c r="C96" s="21">
        <v>8.0</v>
      </c>
      <c r="D96" s="21">
        <v>7.0</v>
      </c>
      <c r="E96" s="22">
        <v>391.1400000000001</v>
      </c>
      <c r="F96" s="13" t="str">
        <f t="shared" si="1"/>
        <v>44744 Campaign 2</v>
      </c>
    </row>
    <row r="97">
      <c r="A97" s="19">
        <v>44744.0</v>
      </c>
      <c r="B97" s="20" t="s">
        <v>5</v>
      </c>
      <c r="C97" s="21">
        <v>42.0</v>
      </c>
      <c r="D97" s="21">
        <v>34.0</v>
      </c>
      <c r="E97" s="22">
        <v>555.4400000000002</v>
      </c>
      <c r="F97" s="13" t="str">
        <f t="shared" si="1"/>
        <v>44744 Campaign 3</v>
      </c>
    </row>
    <row r="98">
      <c r="A98" s="19">
        <v>44745.0</v>
      </c>
      <c r="B98" s="20" t="s">
        <v>6</v>
      </c>
      <c r="C98" s="21">
        <v>18.0</v>
      </c>
      <c r="D98" s="21">
        <v>15.0</v>
      </c>
      <c r="E98" s="22">
        <v>192.60000000000005</v>
      </c>
      <c r="F98" s="13" t="str">
        <f t="shared" si="1"/>
        <v>44745 Campaign 1</v>
      </c>
    </row>
    <row r="99">
      <c r="A99" s="19">
        <v>44745.0</v>
      </c>
      <c r="B99" s="20" t="s">
        <v>7</v>
      </c>
      <c r="C99" s="21">
        <v>5.0</v>
      </c>
      <c r="D99" s="21">
        <v>5.0</v>
      </c>
      <c r="E99" s="22">
        <v>402.3200000000001</v>
      </c>
      <c r="F99" s="13" t="str">
        <f t="shared" si="1"/>
        <v>44745 Campaign 2</v>
      </c>
    </row>
    <row r="100">
      <c r="A100" s="19">
        <v>44745.0</v>
      </c>
      <c r="B100" s="20" t="s">
        <v>5</v>
      </c>
      <c r="C100" s="21">
        <v>37.0</v>
      </c>
      <c r="D100" s="21">
        <v>30.0</v>
      </c>
      <c r="E100" s="22">
        <v>684.8000000000002</v>
      </c>
      <c r="F100" s="13" t="str">
        <f t="shared" si="1"/>
        <v>44745 Campaign 3</v>
      </c>
    </row>
    <row r="101">
      <c r="A101" s="19">
        <v>44746.0</v>
      </c>
      <c r="B101" s="20" t="s">
        <v>6</v>
      </c>
      <c r="C101" s="21">
        <v>14.0</v>
      </c>
      <c r="D101" s="21">
        <v>13.0</v>
      </c>
      <c r="E101" s="22">
        <v>254.88000000000008</v>
      </c>
      <c r="F101" s="13" t="str">
        <f t="shared" si="1"/>
        <v>44746 Campaign 1</v>
      </c>
    </row>
    <row r="102">
      <c r="A102" s="19">
        <v>44746.0</v>
      </c>
      <c r="B102" s="20" t="s">
        <v>7</v>
      </c>
      <c r="C102" s="21">
        <v>5.0</v>
      </c>
      <c r="D102" s="21">
        <v>5.0</v>
      </c>
      <c r="E102" s="22">
        <v>306.7200000000001</v>
      </c>
      <c r="F102" s="13" t="str">
        <f t="shared" si="1"/>
        <v>44746 Campaign 2</v>
      </c>
    </row>
    <row r="103">
      <c r="A103" s="19">
        <v>44746.0</v>
      </c>
      <c r="B103" s="20" t="s">
        <v>5</v>
      </c>
      <c r="C103" s="21">
        <v>44.0</v>
      </c>
      <c r="D103" s="21">
        <v>35.0</v>
      </c>
      <c r="E103" s="22">
        <v>583.2000000000002</v>
      </c>
      <c r="F103" s="13" t="str">
        <f t="shared" si="1"/>
        <v>44746 Campaign 3</v>
      </c>
    </row>
    <row r="104">
      <c r="A104" s="19">
        <v>44747.0</v>
      </c>
      <c r="B104" s="20" t="s">
        <v>6</v>
      </c>
      <c r="C104" s="21">
        <v>21.0</v>
      </c>
      <c r="D104" s="21">
        <v>18.0</v>
      </c>
      <c r="E104" s="22">
        <v>213.64000000000007</v>
      </c>
      <c r="F104" s="13" t="str">
        <f t="shared" si="1"/>
        <v>44747 Campaign 1</v>
      </c>
    </row>
    <row r="105">
      <c r="A105" s="19">
        <v>44747.0</v>
      </c>
      <c r="B105" s="20" t="s">
        <v>7</v>
      </c>
      <c r="C105" s="21">
        <v>10.0</v>
      </c>
      <c r="D105" s="21">
        <v>9.0</v>
      </c>
      <c r="E105" s="22">
        <v>392.4000000000001</v>
      </c>
      <c r="F105" s="13" t="str">
        <f t="shared" si="1"/>
        <v>44747 Campaign 2</v>
      </c>
    </row>
    <row r="106">
      <c r="A106" s="19">
        <v>44747.0</v>
      </c>
      <c r="B106" s="20" t="s">
        <v>5</v>
      </c>
      <c r="C106" s="21">
        <v>43.0</v>
      </c>
      <c r="D106" s="21">
        <v>34.0</v>
      </c>
      <c r="E106" s="22">
        <v>625.6600000000002</v>
      </c>
      <c r="F106" s="13" t="str">
        <f t="shared" si="1"/>
        <v>44747 Campaign 3</v>
      </c>
    </row>
    <row r="107">
      <c r="A107" s="19">
        <v>44748.0</v>
      </c>
      <c r="B107" s="20" t="s">
        <v>6</v>
      </c>
      <c r="C107" s="21">
        <v>25.0</v>
      </c>
      <c r="D107" s="21">
        <v>21.0</v>
      </c>
      <c r="E107" s="22">
        <v>273.9000000000001</v>
      </c>
      <c r="F107" s="13" t="str">
        <f t="shared" si="1"/>
        <v>44748 Campaign 1</v>
      </c>
    </row>
    <row r="108">
      <c r="A108" s="19">
        <v>44748.0</v>
      </c>
      <c r="B108" s="20" t="s">
        <v>7</v>
      </c>
      <c r="C108" s="21">
        <v>7.0</v>
      </c>
      <c r="D108" s="21">
        <v>6.0</v>
      </c>
      <c r="E108" s="22">
        <v>405.9000000000001</v>
      </c>
      <c r="F108" s="13" t="str">
        <f t="shared" si="1"/>
        <v>44748 Campaign 2</v>
      </c>
    </row>
    <row r="109">
      <c r="A109" s="19">
        <v>44748.0</v>
      </c>
      <c r="B109" s="20" t="s">
        <v>5</v>
      </c>
      <c r="C109" s="21">
        <v>35.0</v>
      </c>
      <c r="D109" s="21">
        <v>28.0</v>
      </c>
      <c r="E109" s="22">
        <v>591.8000000000002</v>
      </c>
      <c r="F109" s="13" t="str">
        <f t="shared" si="1"/>
        <v>44748 Campaign 3</v>
      </c>
    </row>
    <row r="110">
      <c r="A110" s="19">
        <v>44749.0</v>
      </c>
      <c r="B110" s="20" t="s">
        <v>6</v>
      </c>
      <c r="C110" s="21">
        <v>15.0</v>
      </c>
      <c r="D110" s="21">
        <v>13.0</v>
      </c>
      <c r="E110" s="22">
        <v>273.06000000000006</v>
      </c>
      <c r="F110" s="13" t="str">
        <f t="shared" si="1"/>
        <v>44749 Campaign 1</v>
      </c>
    </row>
    <row r="111">
      <c r="A111" s="19">
        <v>44749.0</v>
      </c>
      <c r="B111" s="20" t="s">
        <v>7</v>
      </c>
      <c r="C111" s="21">
        <v>9.0</v>
      </c>
      <c r="D111" s="21">
        <v>8.0</v>
      </c>
      <c r="E111" s="22">
        <v>359.6400000000001</v>
      </c>
      <c r="F111" s="13" t="str">
        <f t="shared" si="1"/>
        <v>44749 Campaign 2</v>
      </c>
    </row>
    <row r="112">
      <c r="A112" s="19">
        <v>44749.0</v>
      </c>
      <c r="B112" s="20" t="s">
        <v>5</v>
      </c>
      <c r="C112" s="21">
        <v>36.0</v>
      </c>
      <c r="D112" s="21">
        <v>29.0</v>
      </c>
      <c r="E112" s="22">
        <v>501.72000000000014</v>
      </c>
      <c r="F112" s="13" t="str">
        <f t="shared" si="1"/>
        <v>44749 Campaign 3</v>
      </c>
    </row>
    <row r="113">
      <c r="A113" s="19">
        <v>44750.0</v>
      </c>
      <c r="B113" s="20" t="s">
        <v>6</v>
      </c>
      <c r="C113" s="21">
        <v>16.0</v>
      </c>
      <c r="D113" s="21">
        <v>14.0</v>
      </c>
      <c r="E113" s="22">
        <v>181.44000000000005</v>
      </c>
      <c r="F113" s="13" t="str">
        <f t="shared" si="1"/>
        <v>44750 Campaign 1</v>
      </c>
    </row>
    <row r="114">
      <c r="A114" s="19">
        <v>44750.0</v>
      </c>
      <c r="B114" s="20" t="s">
        <v>7</v>
      </c>
      <c r="C114" s="21">
        <v>8.0</v>
      </c>
      <c r="D114" s="21">
        <v>7.0</v>
      </c>
      <c r="E114" s="22">
        <v>364.0000000000001</v>
      </c>
      <c r="F114" s="13" t="str">
        <f t="shared" si="1"/>
        <v>44750 Campaign 2</v>
      </c>
    </row>
    <row r="115">
      <c r="A115" s="19">
        <v>44750.0</v>
      </c>
      <c r="B115" s="20" t="s">
        <v>5</v>
      </c>
      <c r="C115" s="21">
        <v>31.0</v>
      </c>
      <c r="D115" s="21">
        <v>25.0</v>
      </c>
      <c r="E115" s="22">
        <v>514.0800000000002</v>
      </c>
      <c r="F115" s="13" t="str">
        <f t="shared" si="1"/>
        <v>44750 Campaign 3</v>
      </c>
    </row>
    <row r="116">
      <c r="A116" s="19">
        <v>44751.0</v>
      </c>
      <c r="B116" s="20" t="s">
        <v>6</v>
      </c>
      <c r="C116" s="21">
        <v>11.0</v>
      </c>
      <c r="D116" s="21">
        <v>9.0</v>
      </c>
      <c r="E116" s="22">
        <v>276.8500000000001</v>
      </c>
      <c r="F116" s="13" t="str">
        <f t="shared" si="1"/>
        <v>44751 Campaign 1</v>
      </c>
    </row>
    <row r="117">
      <c r="A117" s="19">
        <v>44751.0</v>
      </c>
      <c r="B117" s="20" t="s">
        <v>7</v>
      </c>
      <c r="C117" s="21">
        <v>9.0</v>
      </c>
      <c r="D117" s="21">
        <v>8.0</v>
      </c>
      <c r="E117" s="22">
        <v>327.7000000000001</v>
      </c>
      <c r="F117" s="13" t="str">
        <f t="shared" si="1"/>
        <v>44751 Campaign 2</v>
      </c>
    </row>
    <row r="118">
      <c r="A118" s="19">
        <v>44751.0</v>
      </c>
      <c r="B118" s="20" t="s">
        <v>5</v>
      </c>
      <c r="C118" s="21">
        <v>42.0</v>
      </c>
      <c r="D118" s="21">
        <v>34.0</v>
      </c>
      <c r="E118" s="22">
        <v>566.1300000000002</v>
      </c>
      <c r="F118" s="13" t="str">
        <f t="shared" si="1"/>
        <v>44751 Campaign 3</v>
      </c>
    </row>
    <row r="119">
      <c r="A119" s="19">
        <v>44752.0</v>
      </c>
      <c r="B119" s="20" t="s">
        <v>6</v>
      </c>
      <c r="C119" s="21">
        <v>29.0</v>
      </c>
      <c r="D119" s="21">
        <v>26.0</v>
      </c>
      <c r="E119" s="22">
        <v>271.3200000000001</v>
      </c>
      <c r="F119" s="13" t="str">
        <f t="shared" si="1"/>
        <v>44752 Campaign 1</v>
      </c>
    </row>
    <row r="120">
      <c r="A120" s="19">
        <v>44752.0</v>
      </c>
      <c r="B120" s="20" t="s">
        <v>7</v>
      </c>
      <c r="C120" s="21">
        <v>10.0</v>
      </c>
      <c r="D120" s="21">
        <v>9.0</v>
      </c>
      <c r="E120" s="22">
        <v>418.3800000000001</v>
      </c>
      <c r="F120" s="13" t="str">
        <f t="shared" si="1"/>
        <v>44752 Campaign 2</v>
      </c>
    </row>
    <row r="121">
      <c r="A121" s="19">
        <v>44752.0</v>
      </c>
      <c r="B121" s="20" t="s">
        <v>5</v>
      </c>
      <c r="C121" s="21">
        <v>43.0</v>
      </c>
      <c r="D121" s="21">
        <v>34.0</v>
      </c>
      <c r="E121" s="22">
        <v>694.2600000000002</v>
      </c>
      <c r="F121" s="13" t="str">
        <f t="shared" si="1"/>
        <v>44752 Campaign 3</v>
      </c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autoFilter ref="$A$1:$F$12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25"/>
  </cols>
  <sheetData>
    <row r="1">
      <c r="A1" s="15" t="s">
        <v>0</v>
      </c>
      <c r="B1" s="15" t="s">
        <v>1</v>
      </c>
      <c r="C1" s="16" t="s">
        <v>11</v>
      </c>
      <c r="D1" s="16" t="s">
        <v>12</v>
      </c>
      <c r="E1" s="17" t="s">
        <v>13</v>
      </c>
      <c r="F1" s="18"/>
      <c r="G1" s="23" t="s">
        <v>14</v>
      </c>
      <c r="H1" s="23" t="s">
        <v>13</v>
      </c>
      <c r="I1" s="23" t="s">
        <v>15</v>
      </c>
    </row>
    <row r="2">
      <c r="A2" s="19">
        <v>44713.0</v>
      </c>
      <c r="B2" s="20" t="s">
        <v>6</v>
      </c>
      <c r="C2" s="21">
        <v>17.0</v>
      </c>
      <c r="D2" s="21">
        <v>14.0</v>
      </c>
      <c r="E2" s="22">
        <v>167.25</v>
      </c>
      <c r="G2" s="24">
        <v>44713.0</v>
      </c>
      <c r="H2" s="13">
        <f t="shared" ref="H2:H41" si="1">SUMIF(A2:A121,G2,E2:E121)</f>
        <v>822</v>
      </c>
    </row>
    <row r="3">
      <c r="A3" s="19">
        <v>44713.0</v>
      </c>
      <c r="B3" s="20" t="s">
        <v>7</v>
      </c>
      <c r="C3" s="21">
        <v>8.0</v>
      </c>
      <c r="D3" s="21">
        <v>7.0</v>
      </c>
      <c r="E3" s="22">
        <v>221.25</v>
      </c>
      <c r="G3" s="24">
        <v>44714.0</v>
      </c>
      <c r="H3" s="13">
        <f t="shared" si="1"/>
        <v>782.04</v>
      </c>
    </row>
    <row r="4">
      <c r="A4" s="19">
        <v>44713.0</v>
      </c>
      <c r="B4" s="20" t="s">
        <v>5</v>
      </c>
      <c r="C4" s="21">
        <v>31.0</v>
      </c>
      <c r="D4" s="21">
        <v>25.0</v>
      </c>
      <c r="E4" s="22">
        <v>433.5</v>
      </c>
      <c r="G4" s="24">
        <v>44715.0</v>
      </c>
      <c r="H4" s="13">
        <f t="shared" si="1"/>
        <v>929.39</v>
      </c>
    </row>
    <row r="5">
      <c r="A5" s="19">
        <v>44714.0</v>
      </c>
      <c r="B5" s="20" t="s">
        <v>6</v>
      </c>
      <c r="C5" s="21">
        <v>22.0</v>
      </c>
      <c r="D5" s="21">
        <v>18.0</v>
      </c>
      <c r="E5" s="22">
        <v>129.96</v>
      </c>
      <c r="G5" s="24">
        <v>44716.0</v>
      </c>
      <c r="H5" s="13">
        <f t="shared" si="1"/>
        <v>858.78</v>
      </c>
    </row>
    <row r="6">
      <c r="A6" s="19">
        <v>44714.0</v>
      </c>
      <c r="B6" s="20" t="s">
        <v>7</v>
      </c>
      <c r="C6" s="21">
        <v>5.0</v>
      </c>
      <c r="D6" s="21">
        <v>5.0</v>
      </c>
      <c r="E6" s="22">
        <v>264.48</v>
      </c>
      <c r="G6" s="24">
        <v>44717.0</v>
      </c>
      <c r="H6" s="13">
        <f t="shared" si="1"/>
        <v>925.09</v>
      </c>
    </row>
    <row r="7">
      <c r="A7" s="19">
        <v>44714.0</v>
      </c>
      <c r="B7" s="20" t="s">
        <v>5</v>
      </c>
      <c r="C7" s="21">
        <v>43.0</v>
      </c>
      <c r="D7" s="21">
        <v>34.0</v>
      </c>
      <c r="E7" s="22">
        <v>387.6</v>
      </c>
      <c r="G7" s="24">
        <v>44718.0</v>
      </c>
      <c r="H7" s="13">
        <f t="shared" si="1"/>
        <v>964</v>
      </c>
    </row>
    <row r="8">
      <c r="A8" s="19">
        <v>44715.0</v>
      </c>
      <c r="B8" s="20" t="s">
        <v>6</v>
      </c>
      <c r="C8" s="21">
        <v>20.0</v>
      </c>
      <c r="D8" s="21">
        <v>16.0</v>
      </c>
      <c r="E8" s="22">
        <v>191.73000000000002</v>
      </c>
      <c r="G8" s="24">
        <v>44719.0</v>
      </c>
      <c r="H8" s="13">
        <f t="shared" si="1"/>
        <v>922.59</v>
      </c>
    </row>
    <row r="9">
      <c r="A9" s="19">
        <v>44715.0</v>
      </c>
      <c r="B9" s="20" t="s">
        <v>7</v>
      </c>
      <c r="C9" s="21">
        <v>6.0</v>
      </c>
      <c r="D9" s="21">
        <v>5.0</v>
      </c>
      <c r="E9" s="22">
        <v>304.92</v>
      </c>
      <c r="G9" s="24">
        <v>44720.0</v>
      </c>
      <c r="H9" s="13">
        <f t="shared" si="1"/>
        <v>860.18</v>
      </c>
    </row>
    <row r="10">
      <c r="A10" s="19">
        <v>44715.0</v>
      </c>
      <c r="B10" s="20" t="s">
        <v>5</v>
      </c>
      <c r="C10" s="21">
        <v>45.0</v>
      </c>
      <c r="D10" s="21">
        <v>36.0</v>
      </c>
      <c r="E10" s="22">
        <v>432.74</v>
      </c>
      <c r="G10" s="24">
        <v>44721.0</v>
      </c>
      <c r="H10" s="13">
        <f t="shared" si="1"/>
        <v>895.57</v>
      </c>
    </row>
    <row r="11">
      <c r="A11" s="19">
        <v>44716.0</v>
      </c>
      <c r="B11" s="20" t="s">
        <v>6</v>
      </c>
      <c r="C11" s="21">
        <v>24.0</v>
      </c>
      <c r="D11" s="21">
        <v>20.0</v>
      </c>
      <c r="E11" s="22">
        <v>156.78</v>
      </c>
      <c r="G11" s="24">
        <v>44722.0</v>
      </c>
      <c r="H11" s="13">
        <f t="shared" si="1"/>
        <v>987.84</v>
      </c>
    </row>
    <row r="12">
      <c r="A12" s="19">
        <v>44716.0</v>
      </c>
      <c r="B12" s="20" t="s">
        <v>7</v>
      </c>
      <c r="C12" s="21">
        <v>10.0</v>
      </c>
      <c r="D12" s="21">
        <v>9.0</v>
      </c>
      <c r="E12" s="22">
        <v>282.36</v>
      </c>
      <c r="G12" s="24">
        <v>44723.0</v>
      </c>
      <c r="H12" s="13">
        <f t="shared" si="1"/>
        <v>840.65</v>
      </c>
    </row>
    <row r="13">
      <c r="A13" s="19">
        <v>44716.0</v>
      </c>
      <c r="B13" s="20" t="s">
        <v>5</v>
      </c>
      <c r="C13" s="21">
        <v>32.0</v>
      </c>
      <c r="D13" s="21">
        <v>26.0</v>
      </c>
      <c r="E13" s="22">
        <v>419.64</v>
      </c>
      <c r="G13" s="24">
        <v>44724.0</v>
      </c>
      <c r="H13" s="13">
        <f t="shared" si="1"/>
        <v>981.26</v>
      </c>
    </row>
    <row r="14">
      <c r="A14" s="19">
        <v>44717.0</v>
      </c>
      <c r="B14" s="20" t="s">
        <v>6</v>
      </c>
      <c r="C14" s="21">
        <v>26.0</v>
      </c>
      <c r="D14" s="21">
        <v>23.0</v>
      </c>
      <c r="E14" s="22">
        <v>164.32</v>
      </c>
      <c r="G14" s="24">
        <v>44725.0</v>
      </c>
      <c r="H14" s="13">
        <f t="shared" si="1"/>
        <v>880.44</v>
      </c>
    </row>
    <row r="15">
      <c r="A15" s="19">
        <v>44717.0</v>
      </c>
      <c r="B15" s="20" t="s">
        <v>7</v>
      </c>
      <c r="C15" s="21">
        <v>7.0</v>
      </c>
      <c r="D15" s="21">
        <v>6.0</v>
      </c>
      <c r="E15" s="22">
        <v>312.84000000000003</v>
      </c>
      <c r="G15" s="24">
        <v>44726.0</v>
      </c>
      <c r="H15" s="13">
        <f t="shared" si="1"/>
        <v>967.12</v>
      </c>
    </row>
    <row r="16">
      <c r="A16" s="19">
        <v>44717.0</v>
      </c>
      <c r="B16" s="20" t="s">
        <v>5</v>
      </c>
      <c r="C16" s="21">
        <v>36.0</v>
      </c>
      <c r="D16" s="21">
        <v>29.0</v>
      </c>
      <c r="E16" s="22">
        <v>447.93</v>
      </c>
      <c r="G16" s="24">
        <v>44727.0</v>
      </c>
      <c r="H16" s="13">
        <f t="shared" si="1"/>
        <v>842.83</v>
      </c>
    </row>
    <row r="17">
      <c r="A17" s="19">
        <v>44718.0</v>
      </c>
      <c r="B17" s="20" t="s">
        <v>6</v>
      </c>
      <c r="C17" s="21">
        <v>28.0</v>
      </c>
      <c r="D17" s="21">
        <v>25.0</v>
      </c>
      <c r="E17" s="22">
        <v>182.4</v>
      </c>
      <c r="G17" s="24">
        <v>44728.0</v>
      </c>
      <c r="H17" s="13">
        <f t="shared" si="1"/>
        <v>991.8</v>
      </c>
    </row>
    <row r="18">
      <c r="A18" s="19">
        <v>44718.0</v>
      </c>
      <c r="B18" s="20" t="s">
        <v>7</v>
      </c>
      <c r="C18" s="21">
        <v>5.0</v>
      </c>
      <c r="D18" s="21">
        <v>5.0</v>
      </c>
      <c r="E18" s="22">
        <v>272.0</v>
      </c>
      <c r="G18" s="24">
        <v>44729.0</v>
      </c>
      <c r="H18" s="13">
        <f t="shared" si="1"/>
        <v>985.53</v>
      </c>
    </row>
    <row r="19">
      <c r="A19" s="19">
        <v>44718.0</v>
      </c>
      <c r="B19" s="20" t="s">
        <v>5</v>
      </c>
      <c r="C19" s="21">
        <v>37.0</v>
      </c>
      <c r="D19" s="21">
        <v>30.0</v>
      </c>
      <c r="E19" s="22">
        <v>509.6</v>
      </c>
      <c r="G19" s="24">
        <v>44730.0</v>
      </c>
      <c r="H19" s="13">
        <f t="shared" si="1"/>
        <v>1089.28</v>
      </c>
    </row>
    <row r="20">
      <c r="A20" s="19">
        <v>44719.0</v>
      </c>
      <c r="B20" s="20" t="s">
        <v>6</v>
      </c>
      <c r="C20" s="21">
        <v>43.0</v>
      </c>
      <c r="D20" s="21">
        <v>34.0</v>
      </c>
      <c r="E20" s="22">
        <v>134.46</v>
      </c>
      <c r="G20" s="24">
        <v>44731.0</v>
      </c>
      <c r="H20" s="13">
        <f t="shared" si="1"/>
        <v>1064.85</v>
      </c>
    </row>
    <row r="21">
      <c r="A21" s="19">
        <v>44719.0</v>
      </c>
      <c r="B21" s="20" t="s">
        <v>7</v>
      </c>
      <c r="C21" s="21">
        <v>5.0</v>
      </c>
      <c r="D21" s="21">
        <v>5.0</v>
      </c>
      <c r="E21" s="22">
        <v>272.97</v>
      </c>
      <c r="G21" s="24">
        <v>44732.0</v>
      </c>
      <c r="H21" s="13">
        <f t="shared" si="1"/>
        <v>1105.44</v>
      </c>
    </row>
    <row r="22">
      <c r="A22" s="19">
        <v>44719.0</v>
      </c>
      <c r="B22" s="20" t="s">
        <v>5</v>
      </c>
      <c r="C22" s="21">
        <v>41.0</v>
      </c>
      <c r="D22" s="21">
        <v>33.0</v>
      </c>
      <c r="E22" s="22">
        <v>515.1600000000001</v>
      </c>
      <c r="G22" s="24">
        <v>44733.0</v>
      </c>
      <c r="H22" s="13">
        <f t="shared" si="1"/>
        <v>1032.65</v>
      </c>
    </row>
    <row r="23">
      <c r="A23" s="19">
        <v>44720.0</v>
      </c>
      <c r="B23" s="20" t="s">
        <v>6</v>
      </c>
      <c r="C23" s="21">
        <v>29.0</v>
      </c>
      <c r="D23" s="21">
        <v>25.0</v>
      </c>
      <c r="E23" s="22">
        <v>147.60000000000002</v>
      </c>
      <c r="G23" s="24">
        <v>44734.0</v>
      </c>
      <c r="H23" s="13">
        <f t="shared" si="1"/>
        <v>1188.48</v>
      </c>
    </row>
    <row r="24">
      <c r="A24" s="19">
        <v>44720.0</v>
      </c>
      <c r="B24" s="20" t="s">
        <v>7</v>
      </c>
      <c r="C24" s="21">
        <v>7.0</v>
      </c>
      <c r="D24" s="21">
        <v>6.0</v>
      </c>
      <c r="E24" s="22">
        <v>314.88</v>
      </c>
      <c r="G24" s="24">
        <v>44735.0</v>
      </c>
      <c r="H24" s="13">
        <f t="shared" si="1"/>
        <v>1100.95</v>
      </c>
    </row>
    <row r="25">
      <c r="A25" s="19">
        <v>44720.0</v>
      </c>
      <c r="B25" s="20" t="s">
        <v>5</v>
      </c>
      <c r="C25" s="21">
        <v>38.0</v>
      </c>
      <c r="D25" s="21">
        <v>30.0</v>
      </c>
      <c r="E25" s="22">
        <v>397.70000000000005</v>
      </c>
      <c r="G25" s="24">
        <v>44736.0</v>
      </c>
      <c r="H25" s="13">
        <f t="shared" si="1"/>
        <v>1246.56</v>
      </c>
    </row>
    <row r="26">
      <c r="A26" s="19">
        <v>44721.0</v>
      </c>
      <c r="B26" s="20" t="s">
        <v>6</v>
      </c>
      <c r="C26" s="21">
        <v>28.0</v>
      </c>
      <c r="D26" s="21">
        <v>23.0</v>
      </c>
      <c r="E26" s="22">
        <v>177.62</v>
      </c>
      <c r="G26" s="24">
        <v>44737.0</v>
      </c>
      <c r="H26" s="13">
        <f t="shared" si="1"/>
        <v>1045.44</v>
      </c>
    </row>
    <row r="27">
      <c r="A27" s="19">
        <v>44721.0</v>
      </c>
      <c r="B27" s="20" t="s">
        <v>7</v>
      </c>
      <c r="C27" s="21">
        <v>10.0</v>
      </c>
      <c r="D27" s="21">
        <v>9.0</v>
      </c>
      <c r="E27" s="22">
        <v>302.12</v>
      </c>
      <c r="G27" s="24">
        <v>44738.0</v>
      </c>
      <c r="H27" s="13">
        <f t="shared" si="1"/>
        <v>1242</v>
      </c>
    </row>
    <row r="28">
      <c r="A28" s="19">
        <v>44721.0</v>
      </c>
      <c r="B28" s="20" t="s">
        <v>5</v>
      </c>
      <c r="C28" s="21">
        <v>31.0</v>
      </c>
      <c r="D28" s="21">
        <v>25.0</v>
      </c>
      <c r="E28" s="22">
        <v>415.83000000000004</v>
      </c>
      <c r="G28" s="24">
        <v>44739.0</v>
      </c>
      <c r="H28" s="13">
        <f t="shared" si="1"/>
        <v>1317.04</v>
      </c>
    </row>
    <row r="29">
      <c r="A29" s="19">
        <v>44722.0</v>
      </c>
      <c r="B29" s="20" t="s">
        <v>6</v>
      </c>
      <c r="C29" s="21">
        <v>25.0</v>
      </c>
      <c r="D29" s="21">
        <v>22.0</v>
      </c>
      <c r="E29" s="22">
        <v>159.60000000000002</v>
      </c>
      <c r="G29" s="24">
        <v>44740.0</v>
      </c>
      <c r="H29" s="13">
        <f t="shared" si="1"/>
        <v>1123.02</v>
      </c>
    </row>
    <row r="30">
      <c r="A30" s="19">
        <v>44722.0</v>
      </c>
      <c r="B30" s="20" t="s">
        <v>7</v>
      </c>
      <c r="C30" s="21">
        <v>9.0</v>
      </c>
      <c r="D30" s="21">
        <v>8.0</v>
      </c>
      <c r="E30" s="22">
        <v>303.24</v>
      </c>
      <c r="G30" s="24">
        <v>44741.0</v>
      </c>
      <c r="H30" s="13">
        <f t="shared" si="1"/>
        <v>1177.29</v>
      </c>
    </row>
    <row r="31">
      <c r="A31" s="19">
        <v>44722.0</v>
      </c>
      <c r="B31" s="20" t="s">
        <v>5</v>
      </c>
      <c r="C31" s="21">
        <v>40.0</v>
      </c>
      <c r="D31" s="21">
        <v>32.0</v>
      </c>
      <c r="E31" s="22">
        <v>525.0</v>
      </c>
      <c r="G31" s="24">
        <v>44742.0</v>
      </c>
      <c r="H31" s="13">
        <f t="shared" si="1"/>
        <v>1311.44</v>
      </c>
    </row>
    <row r="32">
      <c r="A32" s="19">
        <v>44723.0</v>
      </c>
      <c r="B32" s="20" t="s">
        <v>6</v>
      </c>
      <c r="C32" s="21">
        <v>14.0</v>
      </c>
      <c r="D32" s="21">
        <v>12.0</v>
      </c>
      <c r="E32" s="22">
        <v>130.05</v>
      </c>
      <c r="G32" s="24">
        <v>44743.0</v>
      </c>
      <c r="H32" s="13">
        <f t="shared" si="1"/>
        <v>1122.45</v>
      </c>
    </row>
    <row r="33">
      <c r="A33" s="19">
        <v>44723.0</v>
      </c>
      <c r="B33" s="20" t="s">
        <v>7</v>
      </c>
      <c r="C33" s="21">
        <v>5.0</v>
      </c>
      <c r="D33" s="21">
        <v>5.0</v>
      </c>
      <c r="E33" s="22">
        <v>296.65000000000003</v>
      </c>
      <c r="G33" s="24">
        <v>44744.0</v>
      </c>
      <c r="H33" s="13">
        <f t="shared" si="1"/>
        <v>1180.84</v>
      </c>
    </row>
    <row r="34">
      <c r="A34" s="19">
        <v>44723.0</v>
      </c>
      <c r="B34" s="20" t="s">
        <v>5</v>
      </c>
      <c r="C34" s="21">
        <v>41.0</v>
      </c>
      <c r="D34" s="21">
        <v>33.0</v>
      </c>
      <c r="E34" s="22">
        <v>413.95000000000005</v>
      </c>
      <c r="G34" s="24">
        <v>44745.0</v>
      </c>
      <c r="H34" s="13">
        <f t="shared" si="1"/>
        <v>1279.72</v>
      </c>
    </row>
    <row r="35">
      <c r="A35" s="19">
        <v>44724.0</v>
      </c>
      <c r="B35" s="20" t="s">
        <v>6</v>
      </c>
      <c r="C35" s="21">
        <v>17.0</v>
      </c>
      <c r="D35" s="21">
        <v>14.0</v>
      </c>
      <c r="E35" s="22">
        <v>172.86</v>
      </c>
      <c r="G35" s="24">
        <v>44746.0</v>
      </c>
      <c r="H35" s="13">
        <f t="shared" si="1"/>
        <v>1144.8</v>
      </c>
    </row>
    <row r="36">
      <c r="A36" s="19">
        <v>44724.0</v>
      </c>
      <c r="B36" s="20" t="s">
        <v>7</v>
      </c>
      <c r="C36" s="21">
        <v>6.0</v>
      </c>
      <c r="D36" s="21">
        <v>5.0</v>
      </c>
      <c r="E36" s="22">
        <v>276.06000000000006</v>
      </c>
      <c r="G36" s="24">
        <v>44747.0</v>
      </c>
      <c r="H36" s="13">
        <f t="shared" si="1"/>
        <v>1231.7</v>
      </c>
    </row>
    <row r="37">
      <c r="A37" s="19">
        <v>44724.0</v>
      </c>
      <c r="B37" s="20" t="s">
        <v>5</v>
      </c>
      <c r="C37" s="21">
        <v>35.0</v>
      </c>
      <c r="D37" s="21">
        <v>28.0</v>
      </c>
      <c r="E37" s="22">
        <v>532.34</v>
      </c>
      <c r="G37" s="24">
        <v>44748.0</v>
      </c>
      <c r="H37" s="13">
        <f t="shared" si="1"/>
        <v>1271.6</v>
      </c>
    </row>
    <row r="38">
      <c r="A38" s="19">
        <v>44725.0</v>
      </c>
      <c r="B38" s="20" t="s">
        <v>6</v>
      </c>
      <c r="C38" s="21">
        <v>38.0</v>
      </c>
      <c r="D38" s="21">
        <v>33.0</v>
      </c>
      <c r="E38" s="22">
        <v>196.62000000000003</v>
      </c>
      <c r="G38" s="24">
        <v>44749.0</v>
      </c>
      <c r="H38" s="13">
        <f t="shared" si="1"/>
        <v>1134.42</v>
      </c>
    </row>
    <row r="39">
      <c r="A39" s="19">
        <v>44725.0</v>
      </c>
      <c r="B39" s="20" t="s">
        <v>7</v>
      </c>
      <c r="C39" s="21">
        <v>9.0</v>
      </c>
      <c r="D39" s="21">
        <v>8.0</v>
      </c>
      <c r="E39" s="22">
        <v>234.03000000000003</v>
      </c>
      <c r="G39" s="24">
        <v>44750.0</v>
      </c>
      <c r="H39" s="13">
        <f t="shared" si="1"/>
        <v>1059.52</v>
      </c>
    </row>
    <row r="40">
      <c r="A40" s="19">
        <v>44725.0</v>
      </c>
      <c r="B40" s="20" t="s">
        <v>5</v>
      </c>
      <c r="C40" s="21">
        <v>39.0</v>
      </c>
      <c r="D40" s="21">
        <v>31.0</v>
      </c>
      <c r="E40" s="22">
        <v>449.7900000000001</v>
      </c>
      <c r="G40" s="24">
        <v>44751.0</v>
      </c>
      <c r="H40" s="13">
        <f t="shared" si="1"/>
        <v>1170.68</v>
      </c>
    </row>
    <row r="41">
      <c r="A41" s="19">
        <v>44726.0</v>
      </c>
      <c r="B41" s="20" t="s">
        <v>6</v>
      </c>
      <c r="C41" s="21">
        <v>23.0</v>
      </c>
      <c r="D41" s="21">
        <v>19.0</v>
      </c>
      <c r="E41" s="22">
        <v>195.36</v>
      </c>
      <c r="G41" s="24">
        <v>44752.0</v>
      </c>
      <c r="H41" s="13">
        <f t="shared" si="1"/>
        <v>1383.96</v>
      </c>
    </row>
    <row r="42">
      <c r="A42" s="19">
        <v>44726.0</v>
      </c>
      <c r="B42" s="20" t="s">
        <v>7</v>
      </c>
      <c r="C42" s="21">
        <v>5.0</v>
      </c>
      <c r="D42" s="21">
        <v>5.0</v>
      </c>
      <c r="E42" s="22">
        <v>321.20000000000005</v>
      </c>
      <c r="G42" s="25">
        <v>44753.0</v>
      </c>
      <c r="H42" s="26"/>
      <c r="I42" s="26">
        <f t="shared" ref="I42:I51" si="2">FORECAST(G42,$H$2:$H$41,$G$2:$G$41)</f>
        <v>1295.859</v>
      </c>
    </row>
    <row r="43">
      <c r="A43" s="19">
        <v>44726.0</v>
      </c>
      <c r="B43" s="20" t="s">
        <v>5</v>
      </c>
      <c r="C43" s="21">
        <v>43.0</v>
      </c>
      <c r="D43" s="21">
        <v>34.0</v>
      </c>
      <c r="E43" s="22">
        <v>450.56000000000006</v>
      </c>
      <c r="G43" s="25">
        <v>44754.0</v>
      </c>
      <c r="H43" s="26"/>
      <c r="I43" s="26">
        <f t="shared" si="2"/>
        <v>1307.289634</v>
      </c>
    </row>
    <row r="44">
      <c r="A44" s="19">
        <v>44727.0</v>
      </c>
      <c r="B44" s="20" t="s">
        <v>6</v>
      </c>
      <c r="C44" s="21">
        <v>24.0</v>
      </c>
      <c r="D44" s="21">
        <v>21.0</v>
      </c>
      <c r="E44" s="22">
        <v>136.17000000000002</v>
      </c>
      <c r="G44" s="25">
        <v>44755.0</v>
      </c>
      <c r="H44" s="26"/>
      <c r="I44" s="26">
        <f t="shared" si="2"/>
        <v>1318.720268</v>
      </c>
    </row>
    <row r="45">
      <c r="A45" s="19">
        <v>44727.0</v>
      </c>
      <c r="B45" s="20" t="s">
        <v>7</v>
      </c>
      <c r="C45" s="21">
        <v>8.0</v>
      </c>
      <c r="D45" s="21">
        <v>7.0</v>
      </c>
      <c r="E45" s="22">
        <v>283.02000000000004</v>
      </c>
      <c r="G45" s="25">
        <v>44756.0</v>
      </c>
      <c r="H45" s="26"/>
      <c r="I45" s="26">
        <f t="shared" si="2"/>
        <v>1330.150902</v>
      </c>
    </row>
    <row r="46">
      <c r="A46" s="19">
        <v>44727.0</v>
      </c>
      <c r="B46" s="20" t="s">
        <v>5</v>
      </c>
      <c r="C46" s="21">
        <v>33.0</v>
      </c>
      <c r="D46" s="21">
        <v>26.0</v>
      </c>
      <c r="E46" s="22">
        <v>423.64000000000004</v>
      </c>
      <c r="G46" s="25">
        <v>44757.0</v>
      </c>
      <c r="H46" s="26"/>
      <c r="I46" s="26">
        <f t="shared" si="2"/>
        <v>1341.581537</v>
      </c>
    </row>
    <row r="47">
      <c r="A47" s="19">
        <v>44728.0</v>
      </c>
      <c r="B47" s="20" t="s">
        <v>6</v>
      </c>
      <c r="C47" s="21">
        <v>21.0</v>
      </c>
      <c r="D47" s="21">
        <v>18.0</v>
      </c>
      <c r="E47" s="22">
        <v>172.8</v>
      </c>
      <c r="G47" s="25">
        <v>44758.0</v>
      </c>
      <c r="H47" s="26"/>
      <c r="I47" s="26">
        <f t="shared" si="2"/>
        <v>1353.012171</v>
      </c>
    </row>
    <row r="48">
      <c r="A48" s="19">
        <v>44728.0</v>
      </c>
      <c r="B48" s="20" t="s">
        <v>7</v>
      </c>
      <c r="C48" s="21">
        <v>7.0</v>
      </c>
      <c r="D48" s="21">
        <v>6.0</v>
      </c>
      <c r="E48" s="22">
        <v>395.1000000000001</v>
      </c>
      <c r="G48" s="25">
        <v>44759.0</v>
      </c>
      <c r="H48" s="26"/>
      <c r="I48" s="26">
        <f t="shared" si="2"/>
        <v>1364.442805</v>
      </c>
    </row>
    <row r="49">
      <c r="A49" s="19">
        <v>44728.0</v>
      </c>
      <c r="B49" s="20" t="s">
        <v>5</v>
      </c>
      <c r="C49" s="21">
        <v>37.0</v>
      </c>
      <c r="D49" s="21">
        <v>30.0</v>
      </c>
      <c r="E49" s="22">
        <v>423.9000000000001</v>
      </c>
      <c r="G49" s="25">
        <v>44760.0</v>
      </c>
      <c r="H49" s="26"/>
      <c r="I49" s="26">
        <f t="shared" si="2"/>
        <v>1375.873439</v>
      </c>
    </row>
    <row r="50">
      <c r="A50" s="19">
        <v>44729.0</v>
      </c>
      <c r="B50" s="20" t="s">
        <v>6</v>
      </c>
      <c r="C50" s="21">
        <v>29.0</v>
      </c>
      <c r="D50" s="21">
        <v>25.0</v>
      </c>
      <c r="E50" s="22">
        <v>200.20000000000005</v>
      </c>
      <c r="G50" s="25">
        <v>44761.0</v>
      </c>
      <c r="H50" s="26"/>
      <c r="I50" s="26">
        <f t="shared" si="2"/>
        <v>1387.304073</v>
      </c>
    </row>
    <row r="51">
      <c r="A51" s="19">
        <v>44729.0</v>
      </c>
      <c r="B51" s="20" t="s">
        <v>7</v>
      </c>
      <c r="C51" s="21">
        <v>8.0</v>
      </c>
      <c r="D51" s="21">
        <v>7.0</v>
      </c>
      <c r="E51" s="22">
        <v>323.05000000000007</v>
      </c>
      <c r="G51" s="25">
        <v>44762.0</v>
      </c>
      <c r="H51" s="26"/>
      <c r="I51" s="26">
        <f t="shared" si="2"/>
        <v>1398.734707</v>
      </c>
    </row>
    <row r="52">
      <c r="A52" s="19">
        <v>44729.0</v>
      </c>
      <c r="B52" s="20" t="s">
        <v>5</v>
      </c>
      <c r="C52" s="21">
        <v>37.0</v>
      </c>
      <c r="D52" s="21">
        <v>30.0</v>
      </c>
      <c r="E52" s="22">
        <v>462.2800000000001</v>
      </c>
    </row>
    <row r="53">
      <c r="A53" s="19">
        <v>44730.0</v>
      </c>
      <c r="B53" s="20" t="s">
        <v>6</v>
      </c>
      <c r="C53" s="21">
        <v>20.0</v>
      </c>
      <c r="D53" s="21">
        <v>17.0</v>
      </c>
      <c r="E53" s="22">
        <v>195.96000000000004</v>
      </c>
    </row>
    <row r="54">
      <c r="A54" s="19">
        <v>44730.0</v>
      </c>
      <c r="B54" s="20" t="s">
        <v>7</v>
      </c>
      <c r="C54" s="21">
        <v>5.0</v>
      </c>
      <c r="D54" s="21">
        <v>5.0</v>
      </c>
      <c r="E54" s="22">
        <v>338.56000000000006</v>
      </c>
    </row>
    <row r="55">
      <c r="A55" s="19">
        <v>44730.0</v>
      </c>
      <c r="B55" s="20" t="s">
        <v>5</v>
      </c>
      <c r="C55" s="21">
        <v>37.0</v>
      </c>
      <c r="D55" s="21">
        <v>30.0</v>
      </c>
      <c r="E55" s="22">
        <v>554.7600000000001</v>
      </c>
    </row>
    <row r="56">
      <c r="A56" s="19">
        <v>44731.0</v>
      </c>
      <c r="B56" s="20" t="s">
        <v>6</v>
      </c>
      <c r="C56" s="21">
        <v>14.0</v>
      </c>
      <c r="D56" s="21">
        <v>12.0</v>
      </c>
      <c r="E56" s="22">
        <v>199.95000000000005</v>
      </c>
    </row>
    <row r="57">
      <c r="A57" s="19">
        <v>44731.0</v>
      </c>
      <c r="B57" s="20" t="s">
        <v>7</v>
      </c>
      <c r="C57" s="21">
        <v>9.0</v>
      </c>
      <c r="D57" s="21">
        <v>8.0</v>
      </c>
      <c r="E57" s="22">
        <v>330.15000000000003</v>
      </c>
    </row>
    <row r="58">
      <c r="A58" s="19">
        <v>44731.0</v>
      </c>
      <c r="B58" s="20" t="s">
        <v>5</v>
      </c>
      <c r="C58" s="21">
        <v>37.0</v>
      </c>
      <c r="D58" s="21">
        <v>30.0</v>
      </c>
      <c r="E58" s="22">
        <v>534.7500000000001</v>
      </c>
    </row>
    <row r="59">
      <c r="A59" s="19">
        <v>44732.0</v>
      </c>
      <c r="B59" s="20" t="s">
        <v>6</v>
      </c>
      <c r="C59" s="21">
        <v>25.0</v>
      </c>
      <c r="D59" s="21">
        <v>22.0</v>
      </c>
      <c r="E59" s="22">
        <v>224.66000000000005</v>
      </c>
    </row>
    <row r="60">
      <c r="A60" s="19">
        <v>44732.0</v>
      </c>
      <c r="B60" s="20" t="s">
        <v>7</v>
      </c>
      <c r="C60" s="21">
        <v>9.0</v>
      </c>
      <c r="D60" s="21">
        <v>8.0</v>
      </c>
      <c r="E60" s="22">
        <v>310.20000000000005</v>
      </c>
    </row>
    <row r="61">
      <c r="A61" s="19">
        <v>44732.0</v>
      </c>
      <c r="B61" s="20" t="s">
        <v>5</v>
      </c>
      <c r="C61" s="21">
        <v>33.0</v>
      </c>
      <c r="D61" s="21">
        <v>26.0</v>
      </c>
      <c r="E61" s="22">
        <v>570.5800000000002</v>
      </c>
    </row>
    <row r="62">
      <c r="A62" s="19">
        <v>44733.0</v>
      </c>
      <c r="B62" s="20" t="s">
        <v>6</v>
      </c>
      <c r="C62" s="21">
        <v>19.0</v>
      </c>
      <c r="D62" s="21">
        <v>17.0</v>
      </c>
      <c r="E62" s="22">
        <v>228.00000000000006</v>
      </c>
    </row>
    <row r="63">
      <c r="A63" s="19">
        <v>44733.0</v>
      </c>
      <c r="B63" s="20" t="s">
        <v>7</v>
      </c>
      <c r="C63" s="21">
        <v>6.0</v>
      </c>
      <c r="D63" s="21">
        <v>5.0</v>
      </c>
      <c r="E63" s="22">
        <v>292.6000000000001</v>
      </c>
    </row>
    <row r="64">
      <c r="A64" s="19">
        <v>44733.0</v>
      </c>
      <c r="B64" s="20" t="s">
        <v>5</v>
      </c>
      <c r="C64" s="21">
        <v>37.0</v>
      </c>
      <c r="D64" s="21">
        <v>30.0</v>
      </c>
      <c r="E64" s="22">
        <v>512.0500000000001</v>
      </c>
    </row>
    <row r="65">
      <c r="A65" s="19">
        <v>44734.0</v>
      </c>
      <c r="B65" s="20" t="s">
        <v>6</v>
      </c>
      <c r="C65" s="21">
        <v>22.0</v>
      </c>
      <c r="D65" s="21">
        <v>19.0</v>
      </c>
      <c r="E65" s="22">
        <v>227.52000000000004</v>
      </c>
    </row>
    <row r="66">
      <c r="A66" s="19">
        <v>44734.0</v>
      </c>
      <c r="B66" s="20" t="s">
        <v>7</v>
      </c>
      <c r="C66" s="21">
        <v>8.0</v>
      </c>
      <c r="D66" s="21">
        <v>7.0</v>
      </c>
      <c r="E66" s="22">
        <v>345.6000000000001</v>
      </c>
    </row>
    <row r="67">
      <c r="A67" s="19">
        <v>44734.0</v>
      </c>
      <c r="B67" s="20" t="s">
        <v>5</v>
      </c>
      <c r="C67" s="21">
        <v>40.0</v>
      </c>
      <c r="D67" s="21">
        <v>32.0</v>
      </c>
      <c r="E67" s="22">
        <v>615.3600000000001</v>
      </c>
    </row>
    <row r="68">
      <c r="A68" s="19">
        <v>44735.0</v>
      </c>
      <c r="B68" s="20" t="s">
        <v>6</v>
      </c>
      <c r="C68" s="21">
        <v>18.0</v>
      </c>
      <c r="D68" s="21">
        <v>15.0</v>
      </c>
      <c r="E68" s="22">
        <v>203.70000000000005</v>
      </c>
    </row>
    <row r="69">
      <c r="A69" s="19">
        <v>44735.0</v>
      </c>
      <c r="B69" s="20" t="s">
        <v>7</v>
      </c>
      <c r="C69" s="21">
        <v>9.0</v>
      </c>
      <c r="D69" s="21">
        <v>8.0</v>
      </c>
      <c r="E69" s="22">
        <v>285.18000000000006</v>
      </c>
    </row>
    <row r="70">
      <c r="A70" s="19">
        <v>44735.0</v>
      </c>
      <c r="B70" s="20" t="s">
        <v>5</v>
      </c>
      <c r="C70" s="21">
        <v>44.0</v>
      </c>
      <c r="D70" s="21">
        <v>35.0</v>
      </c>
      <c r="E70" s="22">
        <v>612.0700000000002</v>
      </c>
    </row>
    <row r="71">
      <c r="A71" s="19">
        <v>44736.0</v>
      </c>
      <c r="B71" s="20" t="s">
        <v>6</v>
      </c>
      <c r="C71" s="21">
        <v>14.0</v>
      </c>
      <c r="D71" s="21">
        <v>12.0</v>
      </c>
      <c r="E71" s="22">
        <v>245.00000000000006</v>
      </c>
    </row>
    <row r="72">
      <c r="A72" s="19">
        <v>44736.0</v>
      </c>
      <c r="B72" s="20" t="s">
        <v>7</v>
      </c>
      <c r="C72" s="21">
        <v>8.0</v>
      </c>
      <c r="D72" s="21">
        <v>7.0</v>
      </c>
      <c r="E72" s="22">
        <v>435.1200000000001</v>
      </c>
    </row>
    <row r="73">
      <c r="A73" s="19">
        <v>44736.0</v>
      </c>
      <c r="B73" s="20" t="s">
        <v>5</v>
      </c>
      <c r="C73" s="21">
        <v>42.0</v>
      </c>
      <c r="D73" s="21">
        <v>34.0</v>
      </c>
      <c r="E73" s="22">
        <v>566.4400000000002</v>
      </c>
    </row>
    <row r="74">
      <c r="A74" s="19">
        <v>44737.0</v>
      </c>
      <c r="B74" s="20" t="s">
        <v>6</v>
      </c>
      <c r="C74" s="21">
        <v>31.0</v>
      </c>
      <c r="D74" s="21">
        <v>26.0</v>
      </c>
      <c r="E74" s="22">
        <v>160.38000000000002</v>
      </c>
    </row>
    <row r="75">
      <c r="A75" s="19">
        <v>44737.0</v>
      </c>
      <c r="B75" s="20" t="s">
        <v>7</v>
      </c>
      <c r="C75" s="21">
        <v>6.0</v>
      </c>
      <c r="D75" s="21">
        <v>5.0</v>
      </c>
      <c r="E75" s="22">
        <v>387.0900000000001</v>
      </c>
    </row>
    <row r="76">
      <c r="A76" s="19">
        <v>44737.0</v>
      </c>
      <c r="B76" s="20" t="s">
        <v>5</v>
      </c>
      <c r="C76" s="21">
        <v>45.0</v>
      </c>
      <c r="D76" s="21">
        <v>36.0</v>
      </c>
      <c r="E76" s="22">
        <v>497.9700000000001</v>
      </c>
    </row>
    <row r="77">
      <c r="A77" s="19">
        <v>44738.0</v>
      </c>
      <c r="B77" s="20" t="s">
        <v>6</v>
      </c>
      <c r="C77" s="21">
        <v>31.0</v>
      </c>
      <c r="D77" s="21">
        <v>26.0</v>
      </c>
      <c r="E77" s="22">
        <v>202.00000000000006</v>
      </c>
    </row>
    <row r="78">
      <c r="A78" s="19">
        <v>44738.0</v>
      </c>
      <c r="B78" s="20" t="s">
        <v>7</v>
      </c>
      <c r="C78" s="21">
        <v>6.0</v>
      </c>
      <c r="D78" s="21">
        <v>5.0</v>
      </c>
      <c r="E78" s="22">
        <v>431.0000000000001</v>
      </c>
    </row>
    <row r="79">
      <c r="A79" s="19">
        <v>44738.0</v>
      </c>
      <c r="B79" s="20" t="s">
        <v>5</v>
      </c>
      <c r="C79" s="21">
        <v>40.0</v>
      </c>
      <c r="D79" s="21">
        <v>32.0</v>
      </c>
      <c r="E79" s="22">
        <v>609.0000000000001</v>
      </c>
    </row>
    <row r="80">
      <c r="A80" s="19">
        <v>44739.0</v>
      </c>
      <c r="B80" s="20" t="s">
        <v>6</v>
      </c>
      <c r="C80" s="21">
        <v>21.0</v>
      </c>
      <c r="D80" s="21">
        <v>17.0</v>
      </c>
      <c r="E80" s="22">
        <v>241.39000000000004</v>
      </c>
    </row>
    <row r="81">
      <c r="A81" s="19">
        <v>44739.0</v>
      </c>
      <c r="B81" s="20" t="s">
        <v>7</v>
      </c>
      <c r="C81" s="21">
        <v>9.0</v>
      </c>
      <c r="D81" s="21">
        <v>8.0</v>
      </c>
      <c r="E81" s="22">
        <v>435.3100000000001</v>
      </c>
    </row>
    <row r="82">
      <c r="A82" s="19">
        <v>44739.0</v>
      </c>
      <c r="B82" s="20" t="s">
        <v>5</v>
      </c>
      <c r="C82" s="21">
        <v>43.0</v>
      </c>
      <c r="D82" s="21">
        <v>34.0</v>
      </c>
      <c r="E82" s="22">
        <v>640.3400000000001</v>
      </c>
    </row>
    <row r="83">
      <c r="A83" s="19">
        <v>44740.0</v>
      </c>
      <c r="B83" s="20" t="s">
        <v>6</v>
      </c>
      <c r="C83" s="21">
        <v>19.0</v>
      </c>
      <c r="D83" s="21">
        <v>16.0</v>
      </c>
      <c r="E83" s="22">
        <v>225.42000000000004</v>
      </c>
    </row>
    <row r="84">
      <c r="A84" s="19">
        <v>44740.0</v>
      </c>
      <c r="B84" s="20" t="s">
        <v>7</v>
      </c>
      <c r="C84" s="21">
        <v>5.0</v>
      </c>
      <c r="D84" s="21">
        <v>5.0</v>
      </c>
      <c r="E84" s="22">
        <v>384.5400000000001</v>
      </c>
    </row>
    <row r="85">
      <c r="A85" s="19">
        <v>44740.0</v>
      </c>
      <c r="B85" s="20" t="s">
        <v>5</v>
      </c>
      <c r="C85" s="21">
        <v>44.0</v>
      </c>
      <c r="D85" s="21">
        <v>35.0</v>
      </c>
      <c r="E85" s="22">
        <v>513.0600000000002</v>
      </c>
    </row>
    <row r="86">
      <c r="A86" s="19">
        <v>44741.0</v>
      </c>
      <c r="B86" s="20" t="s">
        <v>6</v>
      </c>
      <c r="C86" s="21">
        <v>23.0</v>
      </c>
      <c r="D86" s="21">
        <v>20.0</v>
      </c>
      <c r="E86" s="22">
        <v>228.66000000000005</v>
      </c>
    </row>
    <row r="87">
      <c r="A87" s="19">
        <v>44741.0</v>
      </c>
      <c r="B87" s="20" t="s">
        <v>7</v>
      </c>
      <c r="C87" s="21">
        <v>10.0</v>
      </c>
      <c r="D87" s="21">
        <v>9.0</v>
      </c>
      <c r="E87" s="22">
        <v>391.4000000000001</v>
      </c>
    </row>
    <row r="88">
      <c r="A88" s="19">
        <v>44741.0</v>
      </c>
      <c r="B88" s="20" t="s">
        <v>5</v>
      </c>
      <c r="C88" s="21">
        <v>41.0</v>
      </c>
      <c r="D88" s="21">
        <v>33.0</v>
      </c>
      <c r="E88" s="22">
        <v>557.2300000000001</v>
      </c>
    </row>
    <row r="89">
      <c r="A89" s="19">
        <v>44742.0</v>
      </c>
      <c r="B89" s="20" t="s">
        <v>6</v>
      </c>
      <c r="C89" s="21">
        <v>23.0</v>
      </c>
      <c r="D89" s="21">
        <v>19.0</v>
      </c>
      <c r="E89" s="22">
        <v>235.04000000000005</v>
      </c>
    </row>
    <row r="90">
      <c r="A90" s="19">
        <v>44742.0</v>
      </c>
      <c r="B90" s="20" t="s">
        <v>7</v>
      </c>
      <c r="C90" s="21">
        <v>6.0</v>
      </c>
      <c r="D90" s="21">
        <v>5.0</v>
      </c>
      <c r="E90" s="22">
        <v>438.8800000000001</v>
      </c>
    </row>
    <row r="91">
      <c r="A91" s="19">
        <v>44742.0</v>
      </c>
      <c r="B91" s="20" t="s">
        <v>5</v>
      </c>
      <c r="C91" s="21">
        <v>42.0</v>
      </c>
      <c r="D91" s="21">
        <v>34.0</v>
      </c>
      <c r="E91" s="22">
        <v>637.5200000000002</v>
      </c>
    </row>
    <row r="92">
      <c r="A92" s="19">
        <v>44743.0</v>
      </c>
      <c r="B92" s="20" t="s">
        <v>6</v>
      </c>
      <c r="C92" s="21">
        <v>35.0</v>
      </c>
      <c r="D92" s="21">
        <v>28.0</v>
      </c>
      <c r="E92" s="22">
        <v>163.80000000000004</v>
      </c>
    </row>
    <row r="93">
      <c r="A93" s="19">
        <v>44743.0</v>
      </c>
      <c r="B93" s="20" t="s">
        <v>7</v>
      </c>
      <c r="C93" s="21">
        <v>8.0</v>
      </c>
      <c r="D93" s="21">
        <v>7.0</v>
      </c>
      <c r="E93" s="22">
        <v>322.3500000000001</v>
      </c>
    </row>
    <row r="94">
      <c r="A94" s="19">
        <v>44743.0</v>
      </c>
      <c r="B94" s="20" t="s">
        <v>5</v>
      </c>
      <c r="C94" s="21">
        <v>41.0</v>
      </c>
      <c r="D94" s="21">
        <v>33.0</v>
      </c>
      <c r="E94" s="22">
        <v>636.3000000000002</v>
      </c>
    </row>
    <row r="95">
      <c r="A95" s="19">
        <v>44744.0</v>
      </c>
      <c r="B95" s="20" t="s">
        <v>6</v>
      </c>
      <c r="C95" s="21">
        <v>15.0</v>
      </c>
      <c r="D95" s="21">
        <v>13.0</v>
      </c>
      <c r="E95" s="22">
        <v>234.26000000000005</v>
      </c>
    </row>
    <row r="96">
      <c r="A96" s="19">
        <v>44744.0</v>
      </c>
      <c r="B96" s="20" t="s">
        <v>7</v>
      </c>
      <c r="C96" s="21">
        <v>8.0</v>
      </c>
      <c r="D96" s="21">
        <v>7.0</v>
      </c>
      <c r="E96" s="22">
        <v>391.1400000000001</v>
      </c>
    </row>
    <row r="97">
      <c r="A97" s="19">
        <v>44744.0</v>
      </c>
      <c r="B97" s="20" t="s">
        <v>5</v>
      </c>
      <c r="C97" s="21">
        <v>42.0</v>
      </c>
      <c r="D97" s="21">
        <v>34.0</v>
      </c>
      <c r="E97" s="22">
        <v>555.4400000000002</v>
      </c>
    </row>
    <row r="98">
      <c r="A98" s="19">
        <v>44745.0</v>
      </c>
      <c r="B98" s="20" t="s">
        <v>6</v>
      </c>
      <c r="C98" s="21">
        <v>18.0</v>
      </c>
      <c r="D98" s="21">
        <v>15.0</v>
      </c>
      <c r="E98" s="22">
        <v>192.60000000000005</v>
      </c>
    </row>
    <row r="99">
      <c r="A99" s="19">
        <v>44745.0</v>
      </c>
      <c r="B99" s="20" t="s">
        <v>7</v>
      </c>
      <c r="C99" s="21">
        <v>5.0</v>
      </c>
      <c r="D99" s="21">
        <v>5.0</v>
      </c>
      <c r="E99" s="22">
        <v>402.3200000000001</v>
      </c>
    </row>
    <row r="100">
      <c r="A100" s="19">
        <v>44745.0</v>
      </c>
      <c r="B100" s="20" t="s">
        <v>5</v>
      </c>
      <c r="C100" s="21">
        <v>37.0</v>
      </c>
      <c r="D100" s="21">
        <v>30.0</v>
      </c>
      <c r="E100" s="22">
        <v>684.8000000000002</v>
      </c>
    </row>
    <row r="101">
      <c r="A101" s="19">
        <v>44746.0</v>
      </c>
      <c r="B101" s="20" t="s">
        <v>6</v>
      </c>
      <c r="C101" s="21">
        <v>14.0</v>
      </c>
      <c r="D101" s="21">
        <v>13.0</v>
      </c>
      <c r="E101" s="22">
        <v>254.88000000000008</v>
      </c>
    </row>
    <row r="102">
      <c r="A102" s="19">
        <v>44746.0</v>
      </c>
      <c r="B102" s="20" t="s">
        <v>7</v>
      </c>
      <c r="C102" s="21">
        <v>5.0</v>
      </c>
      <c r="D102" s="21">
        <v>5.0</v>
      </c>
      <c r="E102" s="22">
        <v>306.7200000000001</v>
      </c>
    </row>
    <row r="103">
      <c r="A103" s="19">
        <v>44746.0</v>
      </c>
      <c r="B103" s="20" t="s">
        <v>5</v>
      </c>
      <c r="C103" s="21">
        <v>44.0</v>
      </c>
      <c r="D103" s="21">
        <v>35.0</v>
      </c>
      <c r="E103" s="22">
        <v>583.2000000000002</v>
      </c>
    </row>
    <row r="104">
      <c r="A104" s="19">
        <v>44747.0</v>
      </c>
      <c r="B104" s="20" t="s">
        <v>6</v>
      </c>
      <c r="C104" s="21">
        <v>21.0</v>
      </c>
      <c r="D104" s="21">
        <v>18.0</v>
      </c>
      <c r="E104" s="22">
        <v>213.64000000000007</v>
      </c>
    </row>
    <row r="105">
      <c r="A105" s="19">
        <v>44747.0</v>
      </c>
      <c r="B105" s="20" t="s">
        <v>7</v>
      </c>
      <c r="C105" s="21">
        <v>10.0</v>
      </c>
      <c r="D105" s="21">
        <v>9.0</v>
      </c>
      <c r="E105" s="22">
        <v>392.4000000000001</v>
      </c>
    </row>
    <row r="106">
      <c r="A106" s="19">
        <v>44747.0</v>
      </c>
      <c r="B106" s="20" t="s">
        <v>5</v>
      </c>
      <c r="C106" s="21">
        <v>43.0</v>
      </c>
      <c r="D106" s="21">
        <v>34.0</v>
      </c>
      <c r="E106" s="22">
        <v>625.6600000000002</v>
      </c>
    </row>
    <row r="107">
      <c r="A107" s="19">
        <v>44748.0</v>
      </c>
      <c r="B107" s="20" t="s">
        <v>6</v>
      </c>
      <c r="C107" s="21">
        <v>25.0</v>
      </c>
      <c r="D107" s="21">
        <v>21.0</v>
      </c>
      <c r="E107" s="22">
        <v>273.9000000000001</v>
      </c>
    </row>
    <row r="108">
      <c r="A108" s="19">
        <v>44748.0</v>
      </c>
      <c r="B108" s="20" t="s">
        <v>7</v>
      </c>
      <c r="C108" s="21">
        <v>7.0</v>
      </c>
      <c r="D108" s="21">
        <v>6.0</v>
      </c>
      <c r="E108" s="22">
        <v>405.9000000000001</v>
      </c>
    </row>
    <row r="109">
      <c r="A109" s="19">
        <v>44748.0</v>
      </c>
      <c r="B109" s="20" t="s">
        <v>5</v>
      </c>
      <c r="C109" s="21">
        <v>35.0</v>
      </c>
      <c r="D109" s="21">
        <v>28.0</v>
      </c>
      <c r="E109" s="22">
        <v>591.8000000000002</v>
      </c>
    </row>
    <row r="110">
      <c r="A110" s="19">
        <v>44749.0</v>
      </c>
      <c r="B110" s="20" t="s">
        <v>6</v>
      </c>
      <c r="C110" s="21">
        <v>15.0</v>
      </c>
      <c r="D110" s="21">
        <v>13.0</v>
      </c>
      <c r="E110" s="22">
        <v>273.06000000000006</v>
      </c>
    </row>
    <row r="111">
      <c r="A111" s="19">
        <v>44749.0</v>
      </c>
      <c r="B111" s="20" t="s">
        <v>7</v>
      </c>
      <c r="C111" s="21">
        <v>9.0</v>
      </c>
      <c r="D111" s="21">
        <v>8.0</v>
      </c>
      <c r="E111" s="22">
        <v>359.6400000000001</v>
      </c>
    </row>
    <row r="112">
      <c r="A112" s="19">
        <v>44749.0</v>
      </c>
      <c r="B112" s="20" t="s">
        <v>5</v>
      </c>
      <c r="C112" s="21">
        <v>36.0</v>
      </c>
      <c r="D112" s="21">
        <v>29.0</v>
      </c>
      <c r="E112" s="22">
        <v>501.72000000000014</v>
      </c>
    </row>
    <row r="113">
      <c r="A113" s="19">
        <v>44750.0</v>
      </c>
      <c r="B113" s="20" t="s">
        <v>6</v>
      </c>
      <c r="C113" s="21">
        <v>16.0</v>
      </c>
      <c r="D113" s="21">
        <v>14.0</v>
      </c>
      <c r="E113" s="22">
        <v>181.44000000000005</v>
      </c>
    </row>
    <row r="114">
      <c r="A114" s="19">
        <v>44750.0</v>
      </c>
      <c r="B114" s="20" t="s">
        <v>7</v>
      </c>
      <c r="C114" s="21">
        <v>8.0</v>
      </c>
      <c r="D114" s="21">
        <v>7.0</v>
      </c>
      <c r="E114" s="22">
        <v>364.0000000000001</v>
      </c>
    </row>
    <row r="115">
      <c r="A115" s="19">
        <v>44750.0</v>
      </c>
      <c r="B115" s="20" t="s">
        <v>5</v>
      </c>
      <c r="C115" s="21">
        <v>31.0</v>
      </c>
      <c r="D115" s="21">
        <v>25.0</v>
      </c>
      <c r="E115" s="22">
        <v>514.0800000000002</v>
      </c>
    </row>
    <row r="116">
      <c r="A116" s="19">
        <v>44751.0</v>
      </c>
      <c r="B116" s="20" t="s">
        <v>6</v>
      </c>
      <c r="C116" s="21">
        <v>11.0</v>
      </c>
      <c r="D116" s="21">
        <v>9.0</v>
      </c>
      <c r="E116" s="22">
        <v>276.8500000000001</v>
      </c>
    </row>
    <row r="117">
      <c r="A117" s="19">
        <v>44751.0</v>
      </c>
      <c r="B117" s="20" t="s">
        <v>7</v>
      </c>
      <c r="C117" s="21">
        <v>9.0</v>
      </c>
      <c r="D117" s="21">
        <v>8.0</v>
      </c>
      <c r="E117" s="22">
        <v>327.7000000000001</v>
      </c>
    </row>
    <row r="118">
      <c r="A118" s="19">
        <v>44751.0</v>
      </c>
      <c r="B118" s="20" t="s">
        <v>5</v>
      </c>
      <c r="C118" s="21">
        <v>42.0</v>
      </c>
      <c r="D118" s="21">
        <v>34.0</v>
      </c>
      <c r="E118" s="22">
        <v>566.1300000000002</v>
      </c>
    </row>
    <row r="119">
      <c r="A119" s="19">
        <v>44752.0</v>
      </c>
      <c r="B119" s="20" t="s">
        <v>6</v>
      </c>
      <c r="C119" s="21">
        <v>29.0</v>
      </c>
      <c r="D119" s="21">
        <v>26.0</v>
      </c>
      <c r="E119" s="22">
        <v>271.3200000000001</v>
      </c>
    </row>
    <row r="120">
      <c r="A120" s="19">
        <v>44752.0</v>
      </c>
      <c r="B120" s="20" t="s">
        <v>7</v>
      </c>
      <c r="C120" s="21">
        <v>10.0</v>
      </c>
      <c r="D120" s="21">
        <v>9.0</v>
      </c>
      <c r="E120" s="22">
        <v>418.3800000000001</v>
      </c>
    </row>
    <row r="121">
      <c r="A121" s="19">
        <v>44752.0</v>
      </c>
      <c r="B121" s="20" t="s">
        <v>5</v>
      </c>
      <c r="C121" s="21">
        <v>43.0</v>
      </c>
      <c r="D121" s="21">
        <v>34.0</v>
      </c>
      <c r="E121" s="22">
        <v>694.2600000000002</v>
      </c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autoFilter ref="$A$1:$E$12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9.0"/>
    <col customWidth="1" min="30" max="34" width="1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8" t="s">
        <v>10</v>
      </c>
      <c r="G1" s="18" t="s">
        <v>8</v>
      </c>
      <c r="H1" s="18" t="s">
        <v>9</v>
      </c>
      <c r="I1" s="18" t="s">
        <v>11</v>
      </c>
      <c r="J1" s="18" t="s">
        <v>12</v>
      </c>
      <c r="K1" s="18" t="s">
        <v>13</v>
      </c>
      <c r="L1" s="27" t="s">
        <v>16</v>
      </c>
      <c r="M1" s="27" t="s">
        <v>17</v>
      </c>
      <c r="N1" s="27" t="s">
        <v>18</v>
      </c>
      <c r="O1" s="27" t="s">
        <v>19</v>
      </c>
      <c r="P1" s="27" t="s">
        <v>20</v>
      </c>
      <c r="Q1" s="27" t="s">
        <v>21</v>
      </c>
      <c r="R1" s="27" t="s">
        <v>22</v>
      </c>
      <c r="S1" s="27" t="s">
        <v>23</v>
      </c>
      <c r="T1" s="27"/>
      <c r="U1" s="27" t="s">
        <v>24</v>
      </c>
      <c r="V1" s="27" t="s">
        <v>16</v>
      </c>
      <c r="W1" s="27" t="s">
        <v>17</v>
      </c>
      <c r="X1" s="27" t="s">
        <v>18</v>
      </c>
      <c r="Y1" s="27" t="s">
        <v>19</v>
      </c>
      <c r="Z1" s="27" t="s">
        <v>20</v>
      </c>
      <c r="AA1" s="27" t="s">
        <v>21</v>
      </c>
      <c r="AB1" s="27" t="s">
        <v>22</v>
      </c>
      <c r="AC1" s="27" t="s">
        <v>23</v>
      </c>
      <c r="AD1" s="27" t="s">
        <v>25</v>
      </c>
      <c r="AE1" s="27" t="s">
        <v>26</v>
      </c>
      <c r="AF1" s="27" t="s">
        <v>27</v>
      </c>
      <c r="AG1" s="27" t="s">
        <v>28</v>
      </c>
      <c r="AH1" s="27" t="s">
        <v>29</v>
      </c>
    </row>
    <row r="2">
      <c r="A2" s="5">
        <v>44713.0</v>
      </c>
      <c r="B2" s="6" t="s">
        <v>5</v>
      </c>
      <c r="C2" s="7">
        <v>344.47</v>
      </c>
      <c r="D2" s="8">
        <v>28480.0</v>
      </c>
      <c r="E2" s="9">
        <v>309.0</v>
      </c>
      <c r="F2" s="13" t="str">
        <f t="shared" ref="F2:F121" si="1">CONCATENATE(A2, " ",B2)</f>
        <v>44713 Campaign 3</v>
      </c>
      <c r="G2" s="13">
        <f t="array" ref="G2">XLOOKUP(F:F,'Website report'!E:E,'Website report'!C:C)</f>
        <v>293</v>
      </c>
      <c r="H2" s="13">
        <f t="array" ref="H2">XLOOKUP(F:F,'Website report'!E:E,'Website report'!D:D)</f>
        <v>50</v>
      </c>
      <c r="I2" s="13">
        <f t="array" ref="I2">XLOOKUP(F:F,'Sales report'!F:F,'Sales report'!C:C)</f>
        <v>31</v>
      </c>
      <c r="J2" s="13">
        <f t="array" ref="J2">XLOOKUP(F:F,'Sales report'!F:F,'Sales report'!D:D)</f>
        <v>25</v>
      </c>
      <c r="K2" s="10">
        <f t="array" ref="K2">XLOOKUP(F:F,'Sales report'!F:F,'Sales report'!E:E)</f>
        <v>433.5</v>
      </c>
      <c r="L2" s="13">
        <f t="shared" ref="L2:L121" si="2">C2/D2*1000</f>
        <v>12.09515449</v>
      </c>
      <c r="M2" s="12">
        <f t="shared" ref="M2:M121" si="3">C2/E2</f>
        <v>1.114789644</v>
      </c>
      <c r="N2" s="13">
        <f t="shared" ref="N2:N121" si="4">E2/D2*100</f>
        <v>1.08497191</v>
      </c>
      <c r="O2" s="13">
        <f t="shared" ref="O2:O121" si="5">C2/G2</f>
        <v>1.175665529</v>
      </c>
      <c r="P2" s="13">
        <f t="shared" ref="P2:P121" si="6">C2/H2</f>
        <v>6.8894</v>
      </c>
      <c r="Q2" s="13">
        <f t="shared" ref="Q2:Q121" si="7">C2/I2</f>
        <v>11.11193548</v>
      </c>
      <c r="R2" s="13">
        <f t="shared" ref="R2:R121" si="8">C2/J2</f>
        <v>13.7788</v>
      </c>
      <c r="S2" s="13">
        <f t="shared" ref="S2:S121" si="9">(K2-C2)/C2*100</f>
        <v>25.84550179</v>
      </c>
      <c r="U2" s="28" t="s">
        <v>6</v>
      </c>
      <c r="V2" s="13">
        <f t="shared" ref="V2:V4" si="10">AVERAGEIF($B$2:$B$121,U2,$L$2:$L$121)</f>
        <v>9.155519033</v>
      </c>
      <c r="W2" s="13">
        <f t="shared" ref="W2:W4" si="11">AVERAGEIF($B$2:$B$121,U2,$M$2:$M$121)</f>
        <v>0.4675241278</v>
      </c>
      <c r="X2" s="13">
        <f t="shared" ref="X2:X4" si="12">AVERAGEIF($B$2:$B$121,U2,$N$2:$N$121)</f>
        <v>2.002550359</v>
      </c>
      <c r="Y2" s="13">
        <f t="shared" ref="Y2:Y4" si="13">AVERAGEIF($B$2:$B$121,U2,$O$2:$O$121)</f>
        <v>0.4929934575</v>
      </c>
      <c r="Z2" s="13">
        <f t="shared" ref="Z2:Z4" si="14">AVERAGEIF($B$2:$B$121,U2,$P$2:$P$121)</f>
        <v>5.072767275</v>
      </c>
      <c r="AA2" s="13">
        <f t="shared" ref="AA2:AA4" si="15">AVERAGEIF($B$2:$B$121,U2,$Q$2:$Q$121)</f>
        <v>10.81811717</v>
      </c>
      <c r="AB2" s="13">
        <f t="shared" ref="AB2:AB4" si="16">AVERAGEIF($B$2:$B$121,U2,$R$2:$R$121)</f>
        <v>12.72119855</v>
      </c>
      <c r="AC2" s="13">
        <f t="shared" ref="AC2:AC4" si="17">AVERAGEIF($B$2:$B$121,U2,$S$2:$S$121)</f>
        <v>-10.81858232</v>
      </c>
      <c r="AD2" s="13">
        <f t="shared" ref="AD2:AD4" si="18">SUMIF($B$2:$B$121,U2,$C$2:$C$121)</f>
        <v>9000.2</v>
      </c>
      <c r="AE2" s="13">
        <f t="shared" ref="AE2:AE4" si="19">SUMIF($B$2:$B$121,U2,$K$2:$K$121)</f>
        <v>7969.21</v>
      </c>
      <c r="AF2" s="13">
        <f>SUMIF(B2:B121,U2,G2:G121)</f>
        <v>18607</v>
      </c>
      <c r="AG2" s="13">
        <f>SUMIF(B2:B121,U2,J2:J121)</f>
        <v>770</v>
      </c>
      <c r="AH2" s="13">
        <f>SUMIF(B2:B121,U2,I2:I121)</f>
        <v>907</v>
      </c>
    </row>
    <row r="3">
      <c r="A3" s="5">
        <v>44713.0</v>
      </c>
      <c r="B3" s="6" t="s">
        <v>6</v>
      </c>
      <c r="C3" s="7">
        <v>202.9</v>
      </c>
      <c r="D3" s="8">
        <v>26214.0</v>
      </c>
      <c r="E3" s="8">
        <v>494.0</v>
      </c>
      <c r="F3" s="13" t="str">
        <f t="shared" si="1"/>
        <v>44713 Campaign 1</v>
      </c>
      <c r="G3" s="13">
        <f t="array" ref="G3">XLOOKUP(F:F,'Website report'!E:E,'Website report'!C:C)</f>
        <v>457</v>
      </c>
      <c r="H3" s="13">
        <f t="array" ref="H3">XLOOKUP(F:F,'Website report'!E:E,'Website report'!D:D)</f>
        <v>50</v>
      </c>
      <c r="I3" s="13">
        <f t="array" ref="I3">XLOOKUP(F:F,'Sales report'!F:F,'Sales report'!C:C)</f>
        <v>17</v>
      </c>
      <c r="J3" s="13">
        <f t="array" ref="J3">XLOOKUP(F:F,'Sales report'!F:F,'Sales report'!D:D)</f>
        <v>14</v>
      </c>
      <c r="K3" s="10">
        <f t="array" ref="K3">XLOOKUP(F:F,'Sales report'!F:F,'Sales report'!E:E)</f>
        <v>167.25</v>
      </c>
      <c r="L3" s="13">
        <f t="shared" si="2"/>
        <v>7.740138857</v>
      </c>
      <c r="M3" s="12">
        <f t="shared" si="3"/>
        <v>0.4107287449</v>
      </c>
      <c r="N3" s="13">
        <f t="shared" si="4"/>
        <v>1.884489204</v>
      </c>
      <c r="O3" s="13">
        <f t="shared" si="5"/>
        <v>0.4439824945</v>
      </c>
      <c r="P3" s="13">
        <f t="shared" si="6"/>
        <v>4.058</v>
      </c>
      <c r="Q3" s="13">
        <f t="shared" si="7"/>
        <v>11.93529412</v>
      </c>
      <c r="R3" s="13">
        <f t="shared" si="8"/>
        <v>14.49285714</v>
      </c>
      <c r="S3" s="13">
        <f t="shared" si="9"/>
        <v>-17.57023164</v>
      </c>
      <c r="U3" s="28" t="s">
        <v>7</v>
      </c>
      <c r="V3" s="13">
        <f t="shared" si="10"/>
        <v>20.05382878</v>
      </c>
      <c r="W3" s="13">
        <f t="shared" si="11"/>
        <v>1.896077027</v>
      </c>
      <c r="X3" s="13">
        <f t="shared" si="12"/>
        <v>1.073565809</v>
      </c>
      <c r="Y3" s="13">
        <f t="shared" si="13"/>
        <v>1.999621934</v>
      </c>
      <c r="Z3" s="13">
        <f t="shared" si="14"/>
        <v>10.03734933</v>
      </c>
      <c r="AA3" s="13">
        <f t="shared" si="15"/>
        <v>17.66147808</v>
      </c>
      <c r="AB3" s="13">
        <f t="shared" si="16"/>
        <v>19.49521151</v>
      </c>
      <c r="AC3" s="13">
        <f t="shared" si="17"/>
        <v>180.182288</v>
      </c>
      <c r="AD3" s="13">
        <f t="shared" si="18"/>
        <v>4891.55</v>
      </c>
      <c r="AE3" s="13">
        <f t="shared" si="19"/>
        <v>13476.35</v>
      </c>
      <c r="AF3" s="13">
        <f>SUMIF(B2:B121,U3,G2:G121)</f>
        <v>2486</v>
      </c>
      <c r="AG3" s="13">
        <f>SUMIF(B2:B121,U3,J2:J121)</f>
        <v>264</v>
      </c>
      <c r="AH3" s="13">
        <f>SUMIF(B2:B121,U3,I1:I121)</f>
        <v>907</v>
      </c>
    </row>
    <row r="4">
      <c r="A4" s="5">
        <v>44713.0</v>
      </c>
      <c r="B4" s="6" t="s">
        <v>7</v>
      </c>
      <c r="C4" s="7">
        <v>137.4</v>
      </c>
      <c r="D4" s="8">
        <v>5711.0</v>
      </c>
      <c r="E4" s="8">
        <v>75.0</v>
      </c>
      <c r="F4" s="13" t="str">
        <f t="shared" si="1"/>
        <v>44713 Campaign 2</v>
      </c>
      <c r="G4" s="13">
        <f t="array" ref="G4">XLOOKUP(F:F,'Website report'!E:E,'Website report'!C:C)</f>
        <v>70</v>
      </c>
      <c r="H4" s="13">
        <f t="array" ref="H4">XLOOKUP(F:F,'Website report'!E:E,'Website report'!D:D)</f>
        <v>10</v>
      </c>
      <c r="I4" s="13">
        <f t="array" ref="I4">XLOOKUP(F:F,'Sales report'!F:F,'Sales report'!C:C)</f>
        <v>8</v>
      </c>
      <c r="J4" s="13">
        <f t="array" ref="J4">XLOOKUP(F:F,'Sales report'!F:F,'Sales report'!D:D)</f>
        <v>7</v>
      </c>
      <c r="K4" s="10">
        <f t="array" ref="K4">XLOOKUP(F:F,'Sales report'!F:F,'Sales report'!E:E)</f>
        <v>221.25</v>
      </c>
      <c r="L4" s="13">
        <f t="shared" si="2"/>
        <v>24.05883383</v>
      </c>
      <c r="M4" s="12">
        <f t="shared" si="3"/>
        <v>1.832</v>
      </c>
      <c r="N4" s="13">
        <f t="shared" si="4"/>
        <v>1.313255122</v>
      </c>
      <c r="O4" s="13">
        <f t="shared" si="5"/>
        <v>1.962857143</v>
      </c>
      <c r="P4" s="13">
        <f t="shared" si="6"/>
        <v>13.74</v>
      </c>
      <c r="Q4" s="13">
        <f t="shared" si="7"/>
        <v>17.175</v>
      </c>
      <c r="R4" s="13">
        <f t="shared" si="8"/>
        <v>19.62857143</v>
      </c>
      <c r="S4" s="13">
        <f t="shared" si="9"/>
        <v>61.02620087</v>
      </c>
      <c r="U4" s="28" t="s">
        <v>5</v>
      </c>
      <c r="V4" s="13">
        <f t="shared" si="10"/>
        <v>14.00396074</v>
      </c>
      <c r="W4" s="13">
        <f t="shared" si="11"/>
        <v>0.9035068855</v>
      </c>
      <c r="X4" s="13">
        <f t="shared" si="12"/>
        <v>1.591561467</v>
      </c>
      <c r="Y4" s="13">
        <f t="shared" si="13"/>
        <v>0.9481847724</v>
      </c>
      <c r="Z4" s="13">
        <f t="shared" si="14"/>
        <v>6.387441466</v>
      </c>
      <c r="AA4" s="13">
        <f t="shared" si="15"/>
        <v>8.95270182</v>
      </c>
      <c r="AB4" s="13">
        <f t="shared" si="16"/>
        <v>11.16293838</v>
      </c>
      <c r="AC4" s="13">
        <f t="shared" si="17"/>
        <v>53.56492739</v>
      </c>
      <c r="AD4" s="13">
        <f t="shared" si="18"/>
        <v>13776.72</v>
      </c>
      <c r="AE4" s="13">
        <f t="shared" si="19"/>
        <v>21015.68</v>
      </c>
      <c r="AF4" s="13">
        <f>SUMIF(B2:B121,U4,G2:G121)</f>
        <v>14911</v>
      </c>
      <c r="AG4" s="13">
        <f>SUMIF(B2:B121,U4,J2:J121)</f>
        <v>1249</v>
      </c>
      <c r="AH4" s="13">
        <f>SUMIF(B4:B123,U4,I4:I123)</f>
        <v>1527</v>
      </c>
    </row>
    <row r="5">
      <c r="A5" s="5">
        <v>44714.0</v>
      </c>
      <c r="B5" s="6" t="s">
        <v>5</v>
      </c>
      <c r="C5" s="7">
        <v>350.47</v>
      </c>
      <c r="D5" s="8">
        <v>26759.0</v>
      </c>
      <c r="E5" s="9">
        <v>333.0</v>
      </c>
      <c r="F5" s="13" t="str">
        <f t="shared" si="1"/>
        <v>44714 Campaign 3</v>
      </c>
      <c r="G5" s="13">
        <f t="array" ref="G5">XLOOKUP(F:F,'Website report'!E:E,'Website report'!C:C)</f>
        <v>323</v>
      </c>
      <c r="H5" s="13">
        <f t="array" ref="H5">XLOOKUP(F:F,'Website report'!E:E,'Website report'!D:D)</f>
        <v>45</v>
      </c>
      <c r="I5" s="13">
        <f t="array" ref="I5">XLOOKUP(F:F,'Sales report'!F:F,'Sales report'!C:C)</f>
        <v>43</v>
      </c>
      <c r="J5" s="13">
        <f t="array" ref="J5">XLOOKUP(F:F,'Sales report'!F:F,'Sales report'!D:D)</f>
        <v>34</v>
      </c>
      <c r="K5" s="10">
        <f t="array" ref="K5">XLOOKUP(F:F,'Sales report'!F:F,'Sales report'!E:E)</f>
        <v>387.6</v>
      </c>
      <c r="L5" s="13">
        <f t="shared" si="2"/>
        <v>13.09727568</v>
      </c>
      <c r="M5" s="12">
        <f t="shared" si="3"/>
        <v>1.052462462</v>
      </c>
      <c r="N5" s="13">
        <f t="shared" si="4"/>
        <v>1.244441123</v>
      </c>
      <c r="O5" s="13">
        <f t="shared" si="5"/>
        <v>1.08504644</v>
      </c>
      <c r="P5" s="13">
        <f t="shared" si="6"/>
        <v>7.788222222</v>
      </c>
      <c r="Q5" s="13">
        <f t="shared" si="7"/>
        <v>8.150465116</v>
      </c>
      <c r="R5" s="13">
        <f t="shared" si="8"/>
        <v>10.30794118</v>
      </c>
      <c r="S5" s="13">
        <f t="shared" si="9"/>
        <v>10.59434474</v>
      </c>
    </row>
    <row r="6">
      <c r="A6" s="5">
        <v>44714.0</v>
      </c>
      <c r="B6" s="6" t="s">
        <v>6</v>
      </c>
      <c r="C6" s="7">
        <v>230.48</v>
      </c>
      <c r="D6" s="8">
        <v>24287.0</v>
      </c>
      <c r="E6" s="8">
        <v>403.0</v>
      </c>
      <c r="F6" s="13" t="str">
        <f t="shared" si="1"/>
        <v>44714 Campaign 1</v>
      </c>
      <c r="G6" s="13">
        <f t="array" ref="G6">XLOOKUP(F:F,'Website report'!E:E,'Website report'!C:C)</f>
        <v>384</v>
      </c>
      <c r="H6" s="13">
        <f t="array" ref="H6">XLOOKUP(F:F,'Website report'!E:E,'Website report'!D:D)</f>
        <v>50</v>
      </c>
      <c r="I6" s="13">
        <f t="array" ref="I6">XLOOKUP(F:F,'Sales report'!F:F,'Sales report'!C:C)</f>
        <v>22</v>
      </c>
      <c r="J6" s="13">
        <f t="array" ref="J6">XLOOKUP(F:F,'Sales report'!F:F,'Sales report'!D:D)</f>
        <v>18</v>
      </c>
      <c r="K6" s="10">
        <f t="array" ref="K6">XLOOKUP(F:F,'Sales report'!F:F,'Sales report'!E:E)</f>
        <v>129.96</v>
      </c>
      <c r="L6" s="13">
        <f t="shared" si="2"/>
        <v>9.489850537</v>
      </c>
      <c r="M6" s="12">
        <f t="shared" si="3"/>
        <v>0.57191067</v>
      </c>
      <c r="N6" s="13">
        <f t="shared" si="4"/>
        <v>1.659323918</v>
      </c>
      <c r="O6" s="13">
        <f t="shared" si="5"/>
        <v>0.6002083333</v>
      </c>
      <c r="P6" s="13">
        <f t="shared" si="6"/>
        <v>4.6096</v>
      </c>
      <c r="Q6" s="13">
        <f t="shared" si="7"/>
        <v>10.47636364</v>
      </c>
      <c r="R6" s="13">
        <f t="shared" si="8"/>
        <v>12.80444444</v>
      </c>
      <c r="S6" s="13">
        <f t="shared" si="9"/>
        <v>-43.61332871</v>
      </c>
    </row>
    <row r="7">
      <c r="A7" s="5">
        <v>44714.0</v>
      </c>
      <c r="B7" s="6" t="s">
        <v>7</v>
      </c>
      <c r="C7" s="7">
        <v>142.9</v>
      </c>
      <c r="D7" s="8">
        <v>6963.0</v>
      </c>
      <c r="E7" s="8">
        <v>78.0</v>
      </c>
      <c r="F7" s="13" t="str">
        <f t="shared" si="1"/>
        <v>44714 Campaign 2</v>
      </c>
      <c r="G7" s="13">
        <f t="array" ref="G7">XLOOKUP(F:F,'Website report'!E:E,'Website report'!C:C)</f>
        <v>73</v>
      </c>
      <c r="H7" s="13">
        <f t="array" ref="H7">XLOOKUP(F:F,'Website report'!E:E,'Website report'!D:D)</f>
        <v>13</v>
      </c>
      <c r="I7" s="13">
        <f t="array" ref="I7">XLOOKUP(F:F,'Sales report'!F:F,'Sales report'!C:C)</f>
        <v>5</v>
      </c>
      <c r="J7" s="13">
        <f t="array" ref="J7">XLOOKUP(F:F,'Sales report'!F:F,'Sales report'!D:D)</f>
        <v>5</v>
      </c>
      <c r="K7" s="10">
        <f t="array" ref="K7">XLOOKUP(F:F,'Sales report'!F:F,'Sales report'!E:E)</f>
        <v>264.48</v>
      </c>
      <c r="L7" s="13">
        <f t="shared" si="2"/>
        <v>20.52276318</v>
      </c>
      <c r="M7" s="12">
        <f t="shared" si="3"/>
        <v>1.832051282</v>
      </c>
      <c r="N7" s="13">
        <f t="shared" si="4"/>
        <v>1.120206807</v>
      </c>
      <c r="O7" s="13">
        <f t="shared" si="5"/>
        <v>1.957534247</v>
      </c>
      <c r="P7" s="13">
        <f t="shared" si="6"/>
        <v>10.99230769</v>
      </c>
      <c r="Q7" s="13">
        <f t="shared" si="7"/>
        <v>28.58</v>
      </c>
      <c r="R7" s="13">
        <f t="shared" si="8"/>
        <v>28.58</v>
      </c>
      <c r="S7" s="13">
        <f t="shared" si="9"/>
        <v>85.08047586</v>
      </c>
    </row>
    <row r="8">
      <c r="A8" s="5">
        <v>44715.0</v>
      </c>
      <c r="B8" s="6" t="s">
        <v>5</v>
      </c>
      <c r="C8" s="7">
        <v>397.52</v>
      </c>
      <c r="D8" s="8">
        <v>20787.0</v>
      </c>
      <c r="E8" s="9">
        <v>433.0</v>
      </c>
      <c r="F8" s="13" t="str">
        <f t="shared" si="1"/>
        <v>44715 Campaign 3</v>
      </c>
      <c r="G8" s="13">
        <f t="array" ref="G8">XLOOKUP(F:F,'Website report'!E:E,'Website report'!C:C)</f>
        <v>421</v>
      </c>
      <c r="H8" s="13">
        <f t="array" ref="H8">XLOOKUP(F:F,'Website report'!E:E,'Website report'!D:D)</f>
        <v>59</v>
      </c>
      <c r="I8" s="13">
        <f t="array" ref="I8">XLOOKUP(F:F,'Sales report'!F:F,'Sales report'!C:C)</f>
        <v>45</v>
      </c>
      <c r="J8" s="13">
        <f t="array" ref="J8">XLOOKUP(F:F,'Sales report'!F:F,'Sales report'!D:D)</f>
        <v>36</v>
      </c>
      <c r="K8" s="10">
        <f t="array" ref="K8">XLOOKUP(F:F,'Sales report'!F:F,'Sales report'!E:E)</f>
        <v>432.74</v>
      </c>
      <c r="L8" s="13">
        <f t="shared" si="2"/>
        <v>19.12349064</v>
      </c>
      <c r="M8" s="12">
        <f t="shared" si="3"/>
        <v>0.9180600462</v>
      </c>
      <c r="N8" s="13">
        <f t="shared" si="4"/>
        <v>2.083032665</v>
      </c>
      <c r="O8" s="13">
        <f t="shared" si="5"/>
        <v>0.9442280285</v>
      </c>
      <c r="P8" s="13">
        <f t="shared" si="6"/>
        <v>6.737627119</v>
      </c>
      <c r="Q8" s="13">
        <f t="shared" si="7"/>
        <v>8.833777778</v>
      </c>
      <c r="R8" s="13">
        <f t="shared" si="8"/>
        <v>11.04222222</v>
      </c>
      <c r="S8" s="13">
        <f t="shared" si="9"/>
        <v>8.859931576</v>
      </c>
    </row>
    <row r="9">
      <c r="A9" s="5">
        <v>44715.0</v>
      </c>
      <c r="B9" s="6" t="s">
        <v>6</v>
      </c>
      <c r="C9" s="7">
        <v>200.68</v>
      </c>
      <c r="D9" s="8">
        <v>26488.0</v>
      </c>
      <c r="E9" s="8">
        <v>522.0</v>
      </c>
      <c r="F9" s="13" t="str">
        <f t="shared" si="1"/>
        <v>44715 Campaign 1</v>
      </c>
      <c r="G9" s="13">
        <f t="array" ref="G9">XLOOKUP(F:F,'Website report'!E:E,'Website report'!C:C)</f>
        <v>499</v>
      </c>
      <c r="H9" s="13">
        <f t="array" ref="H9">XLOOKUP(F:F,'Website report'!E:E,'Website report'!D:D)</f>
        <v>38</v>
      </c>
      <c r="I9" s="13">
        <f t="array" ref="I9">XLOOKUP(F:F,'Sales report'!F:F,'Sales report'!C:C)</f>
        <v>20</v>
      </c>
      <c r="J9" s="13">
        <f t="array" ref="J9">XLOOKUP(F:F,'Sales report'!F:F,'Sales report'!D:D)</f>
        <v>16</v>
      </c>
      <c r="K9" s="10">
        <f t="array" ref="K9">XLOOKUP(F:F,'Sales report'!F:F,'Sales report'!E:E)</f>
        <v>191.73</v>
      </c>
      <c r="L9" s="13">
        <f t="shared" si="2"/>
        <v>7.576260948</v>
      </c>
      <c r="M9" s="12">
        <f t="shared" si="3"/>
        <v>0.3844444444</v>
      </c>
      <c r="N9" s="13">
        <f t="shared" si="4"/>
        <v>1.970703715</v>
      </c>
      <c r="O9" s="13">
        <f t="shared" si="5"/>
        <v>0.4021643287</v>
      </c>
      <c r="P9" s="13">
        <f t="shared" si="6"/>
        <v>5.281052632</v>
      </c>
      <c r="Q9" s="13">
        <f t="shared" si="7"/>
        <v>10.034</v>
      </c>
      <c r="R9" s="13">
        <f t="shared" si="8"/>
        <v>12.5425</v>
      </c>
      <c r="S9" s="13">
        <f t="shared" si="9"/>
        <v>-4.459836556</v>
      </c>
    </row>
    <row r="10">
      <c r="A10" s="5">
        <v>44715.0</v>
      </c>
      <c r="B10" s="6" t="s">
        <v>7</v>
      </c>
      <c r="C10" s="7">
        <v>113.14</v>
      </c>
      <c r="D10" s="8">
        <v>7486.0</v>
      </c>
      <c r="E10" s="8">
        <v>59.0</v>
      </c>
      <c r="F10" s="13" t="str">
        <f t="shared" si="1"/>
        <v>44715 Campaign 2</v>
      </c>
      <c r="G10" s="13">
        <f t="array" ref="G10">XLOOKUP(F:F,'Website report'!E:E,'Website report'!C:C)</f>
        <v>57</v>
      </c>
      <c r="H10" s="13">
        <f t="array" ref="H10">XLOOKUP(F:F,'Website report'!E:E,'Website report'!D:D)</f>
        <v>13</v>
      </c>
      <c r="I10" s="13">
        <f t="array" ref="I10">XLOOKUP(F:F,'Sales report'!F:F,'Sales report'!C:C)</f>
        <v>6</v>
      </c>
      <c r="J10" s="13">
        <f t="array" ref="J10">XLOOKUP(F:F,'Sales report'!F:F,'Sales report'!D:D)</f>
        <v>5</v>
      </c>
      <c r="K10" s="10">
        <f t="array" ref="K10">XLOOKUP(F:F,'Sales report'!F:F,'Sales report'!E:E)</f>
        <v>304.92</v>
      </c>
      <c r="L10" s="13">
        <f t="shared" si="2"/>
        <v>15.11354528</v>
      </c>
      <c r="M10" s="12">
        <f t="shared" si="3"/>
        <v>1.917627119</v>
      </c>
      <c r="N10" s="13">
        <f t="shared" si="4"/>
        <v>0.7881378573</v>
      </c>
      <c r="O10" s="13">
        <f t="shared" si="5"/>
        <v>1.984912281</v>
      </c>
      <c r="P10" s="13">
        <f t="shared" si="6"/>
        <v>8.703076923</v>
      </c>
      <c r="Q10" s="13">
        <f t="shared" si="7"/>
        <v>18.85666667</v>
      </c>
      <c r="R10" s="13">
        <f t="shared" si="8"/>
        <v>22.628</v>
      </c>
      <c r="S10" s="13">
        <f t="shared" si="9"/>
        <v>169.5068057</v>
      </c>
    </row>
    <row r="11">
      <c r="A11" s="5">
        <v>44716.0</v>
      </c>
      <c r="B11" s="6" t="s">
        <v>5</v>
      </c>
      <c r="C11" s="7">
        <v>323.67</v>
      </c>
      <c r="D11" s="8">
        <v>23741.0</v>
      </c>
      <c r="E11" s="9">
        <v>372.0</v>
      </c>
      <c r="F11" s="13" t="str">
        <f t="shared" si="1"/>
        <v>44716 Campaign 3</v>
      </c>
      <c r="G11" s="13">
        <f t="array" ref="G11">XLOOKUP(F:F,'Website report'!E:E,'Website report'!C:C)</f>
        <v>361</v>
      </c>
      <c r="H11" s="13">
        <f t="array" ref="H11">XLOOKUP(F:F,'Website report'!E:E,'Website report'!D:D)</f>
        <v>53</v>
      </c>
      <c r="I11" s="13">
        <f t="array" ref="I11">XLOOKUP(F:F,'Sales report'!F:F,'Sales report'!C:C)</f>
        <v>32</v>
      </c>
      <c r="J11" s="13">
        <f t="array" ref="J11">XLOOKUP(F:F,'Sales report'!F:F,'Sales report'!D:D)</f>
        <v>26</v>
      </c>
      <c r="K11" s="10">
        <f t="array" ref="K11">XLOOKUP(F:F,'Sales report'!F:F,'Sales report'!E:E)</f>
        <v>419.64</v>
      </c>
      <c r="L11" s="13">
        <f t="shared" si="2"/>
        <v>13.63337686</v>
      </c>
      <c r="M11" s="12">
        <f t="shared" si="3"/>
        <v>0.8700806452</v>
      </c>
      <c r="N11" s="13">
        <f t="shared" si="4"/>
        <v>1.566909566</v>
      </c>
      <c r="O11" s="13">
        <f t="shared" si="5"/>
        <v>0.8965927978</v>
      </c>
      <c r="P11" s="13">
        <f t="shared" si="6"/>
        <v>6.106981132</v>
      </c>
      <c r="Q11" s="13">
        <f t="shared" si="7"/>
        <v>10.1146875</v>
      </c>
      <c r="R11" s="13">
        <f t="shared" si="8"/>
        <v>12.44884615</v>
      </c>
      <c r="S11" s="13">
        <f t="shared" si="9"/>
        <v>29.65057003</v>
      </c>
    </row>
    <row r="12">
      <c r="A12" s="5">
        <v>44716.0</v>
      </c>
      <c r="B12" s="6" t="s">
        <v>6</v>
      </c>
      <c r="C12" s="7">
        <v>230.9</v>
      </c>
      <c r="D12" s="8">
        <v>23818.0</v>
      </c>
      <c r="E12" s="8">
        <v>585.0</v>
      </c>
      <c r="F12" s="13" t="str">
        <f t="shared" si="1"/>
        <v>44716 Campaign 1</v>
      </c>
      <c r="G12" s="13">
        <f t="array" ref="G12">XLOOKUP(F:F,'Website report'!E:E,'Website report'!C:C)</f>
        <v>565</v>
      </c>
      <c r="H12" s="13">
        <f t="array" ref="H12">XLOOKUP(F:F,'Website report'!E:E,'Website report'!D:D)</f>
        <v>43</v>
      </c>
      <c r="I12" s="13">
        <f t="array" ref="I12">XLOOKUP(F:F,'Sales report'!F:F,'Sales report'!C:C)</f>
        <v>24</v>
      </c>
      <c r="J12" s="13">
        <f t="array" ref="J12">XLOOKUP(F:F,'Sales report'!F:F,'Sales report'!D:D)</f>
        <v>20</v>
      </c>
      <c r="K12" s="10">
        <f t="array" ref="K12">XLOOKUP(F:F,'Sales report'!F:F,'Sales report'!E:E)</f>
        <v>156.78</v>
      </c>
      <c r="L12" s="13">
        <f t="shared" si="2"/>
        <v>9.694348812</v>
      </c>
      <c r="M12" s="12">
        <f t="shared" si="3"/>
        <v>0.3947008547</v>
      </c>
      <c r="N12" s="13">
        <f t="shared" si="4"/>
        <v>2.456125619</v>
      </c>
      <c r="O12" s="13">
        <f t="shared" si="5"/>
        <v>0.4086725664</v>
      </c>
      <c r="P12" s="13">
        <f t="shared" si="6"/>
        <v>5.369767442</v>
      </c>
      <c r="Q12" s="13">
        <f t="shared" si="7"/>
        <v>9.620833333</v>
      </c>
      <c r="R12" s="13">
        <f t="shared" si="8"/>
        <v>11.545</v>
      </c>
      <c r="S12" s="13">
        <f t="shared" si="9"/>
        <v>-32.1004764</v>
      </c>
    </row>
    <row r="13">
      <c r="A13" s="5">
        <v>44716.0</v>
      </c>
      <c r="B13" s="6" t="s">
        <v>7</v>
      </c>
      <c r="C13" s="7">
        <v>120.23</v>
      </c>
      <c r="D13" s="8">
        <v>7158.0</v>
      </c>
      <c r="E13" s="8">
        <v>50.0</v>
      </c>
      <c r="F13" s="13" t="str">
        <f t="shared" si="1"/>
        <v>44716 Campaign 2</v>
      </c>
      <c r="G13" s="13">
        <f t="array" ref="G13">XLOOKUP(F:F,'Website report'!E:E,'Website report'!C:C)</f>
        <v>46</v>
      </c>
      <c r="H13" s="13">
        <f t="array" ref="H13">XLOOKUP(F:F,'Website report'!E:E,'Website report'!D:D)</f>
        <v>15</v>
      </c>
      <c r="I13" s="13">
        <f t="array" ref="I13">XLOOKUP(F:F,'Sales report'!F:F,'Sales report'!C:C)</f>
        <v>10</v>
      </c>
      <c r="J13" s="13">
        <f t="array" ref="J13">XLOOKUP(F:F,'Sales report'!F:F,'Sales report'!D:D)</f>
        <v>9</v>
      </c>
      <c r="K13" s="10">
        <f t="array" ref="K13">XLOOKUP(F:F,'Sales report'!F:F,'Sales report'!E:E)</f>
        <v>282.36</v>
      </c>
      <c r="L13" s="13">
        <f t="shared" si="2"/>
        <v>16.79659123</v>
      </c>
      <c r="M13" s="12">
        <f t="shared" si="3"/>
        <v>2.4046</v>
      </c>
      <c r="N13" s="13">
        <f t="shared" si="4"/>
        <v>0.6985191394</v>
      </c>
      <c r="O13" s="13">
        <f t="shared" si="5"/>
        <v>2.613695652</v>
      </c>
      <c r="P13" s="13">
        <f t="shared" si="6"/>
        <v>8.015333333</v>
      </c>
      <c r="Q13" s="13">
        <f t="shared" si="7"/>
        <v>12.023</v>
      </c>
      <c r="R13" s="13">
        <f t="shared" si="8"/>
        <v>13.35888889</v>
      </c>
      <c r="S13" s="13">
        <f t="shared" si="9"/>
        <v>134.8498711</v>
      </c>
    </row>
    <row r="14">
      <c r="A14" s="5">
        <v>44717.0</v>
      </c>
      <c r="B14" s="6" t="s">
        <v>5</v>
      </c>
      <c r="C14" s="7">
        <v>351.85</v>
      </c>
      <c r="D14" s="8">
        <v>21171.0</v>
      </c>
      <c r="E14" s="9">
        <v>315.0</v>
      </c>
      <c r="F14" s="13" t="str">
        <f t="shared" si="1"/>
        <v>44717 Campaign 3</v>
      </c>
      <c r="G14" s="13">
        <f t="array" ref="G14">XLOOKUP(F:F,'Website report'!E:E,'Website report'!C:C)</f>
        <v>294</v>
      </c>
      <c r="H14" s="13">
        <f t="array" ref="H14">XLOOKUP(F:F,'Website report'!E:E,'Website report'!D:D)</f>
        <v>51</v>
      </c>
      <c r="I14" s="13">
        <f t="array" ref="I14">XLOOKUP(F:F,'Sales report'!F:F,'Sales report'!C:C)</f>
        <v>36</v>
      </c>
      <c r="J14" s="13">
        <f t="array" ref="J14">XLOOKUP(F:F,'Sales report'!F:F,'Sales report'!D:D)</f>
        <v>29</v>
      </c>
      <c r="K14" s="10">
        <f t="array" ref="K14">XLOOKUP(F:F,'Sales report'!F:F,'Sales report'!E:E)</f>
        <v>447.93</v>
      </c>
      <c r="L14" s="13">
        <f t="shared" si="2"/>
        <v>16.61943224</v>
      </c>
      <c r="M14" s="12">
        <f t="shared" si="3"/>
        <v>1.116984127</v>
      </c>
      <c r="N14" s="13">
        <f t="shared" si="4"/>
        <v>1.48788437</v>
      </c>
      <c r="O14" s="13">
        <f t="shared" si="5"/>
        <v>1.196768707</v>
      </c>
      <c r="P14" s="13">
        <f t="shared" si="6"/>
        <v>6.899019608</v>
      </c>
      <c r="Q14" s="13">
        <f t="shared" si="7"/>
        <v>9.773611111</v>
      </c>
      <c r="R14" s="13">
        <f t="shared" si="8"/>
        <v>12.13275862</v>
      </c>
      <c r="S14" s="13">
        <f t="shared" si="9"/>
        <v>27.30709109</v>
      </c>
    </row>
    <row r="15">
      <c r="A15" s="5">
        <v>44717.0</v>
      </c>
      <c r="B15" s="6" t="s">
        <v>6</v>
      </c>
      <c r="C15" s="7">
        <v>233.05</v>
      </c>
      <c r="D15" s="8">
        <v>21167.0</v>
      </c>
      <c r="E15" s="8">
        <v>576.0</v>
      </c>
      <c r="F15" s="13" t="str">
        <f t="shared" si="1"/>
        <v>44717 Campaign 1</v>
      </c>
      <c r="G15" s="13">
        <f t="array" ref="G15">XLOOKUP(F:F,'Website report'!E:E,'Website report'!C:C)</f>
        <v>537</v>
      </c>
      <c r="H15" s="13">
        <f t="array" ref="H15">XLOOKUP(F:F,'Website report'!E:E,'Website report'!D:D)</f>
        <v>48</v>
      </c>
      <c r="I15" s="13">
        <f t="array" ref="I15">XLOOKUP(F:F,'Sales report'!F:F,'Sales report'!C:C)</f>
        <v>26</v>
      </c>
      <c r="J15" s="13">
        <f t="array" ref="J15">XLOOKUP(F:F,'Sales report'!F:F,'Sales report'!D:D)</f>
        <v>23</v>
      </c>
      <c r="K15" s="10">
        <f t="array" ref="K15">XLOOKUP(F:F,'Sales report'!F:F,'Sales report'!E:E)</f>
        <v>164.32</v>
      </c>
      <c r="L15" s="13">
        <f t="shared" si="2"/>
        <v>11.01006283</v>
      </c>
      <c r="M15" s="12">
        <f t="shared" si="3"/>
        <v>0.4046006944</v>
      </c>
      <c r="N15" s="13">
        <f t="shared" si="4"/>
        <v>2.721216989</v>
      </c>
      <c r="O15" s="13">
        <f t="shared" si="5"/>
        <v>0.4339851024</v>
      </c>
      <c r="P15" s="13">
        <f t="shared" si="6"/>
        <v>4.855208333</v>
      </c>
      <c r="Q15" s="13">
        <f t="shared" si="7"/>
        <v>8.963461538</v>
      </c>
      <c r="R15" s="13">
        <f t="shared" si="8"/>
        <v>10.1326087</v>
      </c>
      <c r="S15" s="13">
        <f t="shared" si="9"/>
        <v>-29.49152542</v>
      </c>
    </row>
    <row r="16">
      <c r="A16" s="5">
        <v>44717.0</v>
      </c>
      <c r="B16" s="6" t="s">
        <v>7</v>
      </c>
      <c r="C16" s="7">
        <v>106.31</v>
      </c>
      <c r="D16" s="8">
        <v>6877.0</v>
      </c>
      <c r="E16" s="8">
        <v>59.0</v>
      </c>
      <c r="F16" s="13" t="str">
        <f t="shared" si="1"/>
        <v>44717 Campaign 2</v>
      </c>
      <c r="G16" s="13">
        <f t="array" ref="G16">XLOOKUP(F:F,'Website report'!E:E,'Website report'!C:C)</f>
        <v>55</v>
      </c>
      <c r="H16" s="13">
        <f t="array" ref="H16">XLOOKUP(F:F,'Website report'!E:E,'Website report'!D:D)</f>
        <v>15</v>
      </c>
      <c r="I16" s="13">
        <f t="array" ref="I16">XLOOKUP(F:F,'Sales report'!F:F,'Sales report'!C:C)</f>
        <v>7</v>
      </c>
      <c r="J16" s="13">
        <f t="array" ref="J16">XLOOKUP(F:F,'Sales report'!F:F,'Sales report'!D:D)</f>
        <v>6</v>
      </c>
      <c r="K16" s="10">
        <f t="array" ref="K16">XLOOKUP(F:F,'Sales report'!F:F,'Sales report'!E:E)</f>
        <v>312.84</v>
      </c>
      <c r="L16" s="13">
        <f t="shared" si="2"/>
        <v>15.45877563</v>
      </c>
      <c r="M16" s="12">
        <f t="shared" si="3"/>
        <v>1.801864407</v>
      </c>
      <c r="N16" s="13">
        <f t="shared" si="4"/>
        <v>0.8579322379</v>
      </c>
      <c r="O16" s="13">
        <f t="shared" si="5"/>
        <v>1.932909091</v>
      </c>
      <c r="P16" s="13">
        <f t="shared" si="6"/>
        <v>7.087333333</v>
      </c>
      <c r="Q16" s="13">
        <f t="shared" si="7"/>
        <v>15.18714286</v>
      </c>
      <c r="R16" s="13">
        <f t="shared" si="8"/>
        <v>17.71833333</v>
      </c>
      <c r="S16" s="13">
        <f t="shared" si="9"/>
        <v>194.2714702</v>
      </c>
    </row>
    <row r="17">
      <c r="A17" s="5">
        <v>44718.0</v>
      </c>
      <c r="B17" s="6" t="s">
        <v>5</v>
      </c>
      <c r="C17" s="7">
        <v>349.21</v>
      </c>
      <c r="D17" s="8">
        <v>24075.0</v>
      </c>
      <c r="E17" s="9">
        <v>394.0</v>
      </c>
      <c r="F17" s="13" t="str">
        <f t="shared" si="1"/>
        <v>44718 Campaign 3</v>
      </c>
      <c r="G17" s="13">
        <f t="array" ref="G17">XLOOKUP(F:F,'Website report'!E:E,'Website report'!C:C)</f>
        <v>371</v>
      </c>
      <c r="H17" s="13">
        <f t="array" ref="H17">XLOOKUP(F:F,'Website report'!E:E,'Website report'!D:D)</f>
        <v>63</v>
      </c>
      <c r="I17" s="13">
        <f t="array" ref="I17">XLOOKUP(F:F,'Sales report'!F:F,'Sales report'!C:C)</f>
        <v>37</v>
      </c>
      <c r="J17" s="13">
        <f t="array" ref="J17">XLOOKUP(F:F,'Sales report'!F:F,'Sales report'!D:D)</f>
        <v>30</v>
      </c>
      <c r="K17" s="10">
        <f t="array" ref="K17">XLOOKUP(F:F,'Sales report'!F:F,'Sales report'!E:E)</f>
        <v>509.6</v>
      </c>
      <c r="L17" s="13">
        <f t="shared" si="2"/>
        <v>14.50508827</v>
      </c>
      <c r="M17" s="12">
        <f t="shared" si="3"/>
        <v>0.886319797</v>
      </c>
      <c r="N17" s="13">
        <f t="shared" si="4"/>
        <v>1.63655244</v>
      </c>
      <c r="O17" s="13">
        <f t="shared" si="5"/>
        <v>0.9412668464</v>
      </c>
      <c r="P17" s="13">
        <f t="shared" si="6"/>
        <v>5.543015873</v>
      </c>
      <c r="Q17" s="13">
        <f t="shared" si="7"/>
        <v>9.438108108</v>
      </c>
      <c r="R17" s="13">
        <f t="shared" si="8"/>
        <v>11.64033333</v>
      </c>
      <c r="S17" s="13">
        <f t="shared" si="9"/>
        <v>45.92938347</v>
      </c>
    </row>
    <row r="18">
      <c r="A18" s="5">
        <v>44718.0</v>
      </c>
      <c r="B18" s="6" t="s">
        <v>6</v>
      </c>
      <c r="C18" s="7">
        <v>217.38</v>
      </c>
      <c r="D18" s="8">
        <v>22078.0</v>
      </c>
      <c r="E18" s="8">
        <v>513.0</v>
      </c>
      <c r="F18" s="13" t="str">
        <f t="shared" si="1"/>
        <v>44718 Campaign 1</v>
      </c>
      <c r="G18" s="13">
        <f t="array" ref="G18">XLOOKUP(F:F,'Website report'!E:E,'Website report'!C:C)</f>
        <v>499</v>
      </c>
      <c r="H18" s="13">
        <f t="array" ref="H18">XLOOKUP(F:F,'Website report'!E:E,'Website report'!D:D)</f>
        <v>41</v>
      </c>
      <c r="I18" s="13">
        <f t="array" ref="I18">XLOOKUP(F:F,'Sales report'!F:F,'Sales report'!C:C)</f>
        <v>28</v>
      </c>
      <c r="J18" s="13">
        <f t="array" ref="J18">XLOOKUP(F:F,'Sales report'!F:F,'Sales report'!D:D)</f>
        <v>25</v>
      </c>
      <c r="K18" s="10">
        <f t="array" ref="K18">XLOOKUP(F:F,'Sales report'!F:F,'Sales report'!E:E)</f>
        <v>182.4</v>
      </c>
      <c r="L18" s="13">
        <f t="shared" si="2"/>
        <v>9.846000544</v>
      </c>
      <c r="M18" s="12">
        <f t="shared" si="3"/>
        <v>0.4237426901</v>
      </c>
      <c r="N18" s="13">
        <f t="shared" si="4"/>
        <v>2.323580034</v>
      </c>
      <c r="O18" s="13">
        <f t="shared" si="5"/>
        <v>0.4356312625</v>
      </c>
      <c r="P18" s="13">
        <f t="shared" si="6"/>
        <v>5.30195122</v>
      </c>
      <c r="Q18" s="13">
        <f t="shared" si="7"/>
        <v>7.763571429</v>
      </c>
      <c r="R18" s="13">
        <f t="shared" si="8"/>
        <v>8.6952</v>
      </c>
      <c r="S18" s="13">
        <f t="shared" si="9"/>
        <v>-16.09163677</v>
      </c>
    </row>
    <row r="19">
      <c r="A19" s="5">
        <v>44718.0</v>
      </c>
      <c r="B19" s="6" t="s">
        <v>7</v>
      </c>
      <c r="C19" s="7">
        <v>111.83</v>
      </c>
      <c r="D19" s="8">
        <v>6785.0</v>
      </c>
      <c r="E19" s="8">
        <v>77.0</v>
      </c>
      <c r="F19" s="13" t="str">
        <f t="shared" si="1"/>
        <v>44718 Campaign 2</v>
      </c>
      <c r="G19" s="13">
        <f t="array" ref="G19">XLOOKUP(F:F,'Website report'!E:E,'Website report'!C:C)</f>
        <v>73</v>
      </c>
      <c r="H19" s="13">
        <f t="array" ref="H19">XLOOKUP(F:F,'Website report'!E:E,'Website report'!D:D)</f>
        <v>12</v>
      </c>
      <c r="I19" s="13">
        <f t="array" ref="I19">XLOOKUP(F:F,'Sales report'!F:F,'Sales report'!C:C)</f>
        <v>5</v>
      </c>
      <c r="J19" s="13">
        <f t="array" ref="J19">XLOOKUP(F:F,'Sales report'!F:F,'Sales report'!D:D)</f>
        <v>5</v>
      </c>
      <c r="K19" s="10">
        <f t="array" ref="K19">XLOOKUP(F:F,'Sales report'!F:F,'Sales report'!E:E)</f>
        <v>272</v>
      </c>
      <c r="L19" s="13">
        <f t="shared" si="2"/>
        <v>16.48194547</v>
      </c>
      <c r="M19" s="12">
        <f t="shared" si="3"/>
        <v>1.452337662</v>
      </c>
      <c r="N19" s="13">
        <f t="shared" si="4"/>
        <v>1.134856301</v>
      </c>
      <c r="O19" s="13">
        <f t="shared" si="5"/>
        <v>1.531917808</v>
      </c>
      <c r="P19" s="13">
        <f t="shared" si="6"/>
        <v>9.319166667</v>
      </c>
      <c r="Q19" s="13">
        <f t="shared" si="7"/>
        <v>22.366</v>
      </c>
      <c r="R19" s="13">
        <f t="shared" si="8"/>
        <v>22.366</v>
      </c>
      <c r="S19" s="13">
        <f t="shared" si="9"/>
        <v>143.2263257</v>
      </c>
    </row>
    <row r="20">
      <c r="A20" s="5">
        <v>44719.0</v>
      </c>
      <c r="B20" s="6" t="s">
        <v>5</v>
      </c>
      <c r="C20" s="7">
        <v>338.49</v>
      </c>
      <c r="D20" s="8">
        <v>25485.0</v>
      </c>
      <c r="E20" s="9">
        <v>322.0</v>
      </c>
      <c r="F20" s="13" t="str">
        <f t="shared" si="1"/>
        <v>44719 Campaign 3</v>
      </c>
      <c r="G20" s="13">
        <f t="array" ref="G20">XLOOKUP(F:F,'Website report'!E:E,'Website report'!C:C)</f>
        <v>302</v>
      </c>
      <c r="H20" s="13">
        <f t="array" ref="H20">XLOOKUP(F:F,'Website report'!E:E,'Website report'!D:D)</f>
        <v>46</v>
      </c>
      <c r="I20" s="13">
        <f t="array" ref="I20">XLOOKUP(F:F,'Sales report'!F:F,'Sales report'!C:C)</f>
        <v>41</v>
      </c>
      <c r="J20" s="13">
        <f t="array" ref="J20">XLOOKUP(F:F,'Sales report'!F:F,'Sales report'!D:D)</f>
        <v>33</v>
      </c>
      <c r="K20" s="10">
        <f t="array" ref="K20">XLOOKUP(F:F,'Sales report'!F:F,'Sales report'!E:E)</f>
        <v>515.16</v>
      </c>
      <c r="L20" s="13">
        <f t="shared" si="2"/>
        <v>13.28193055</v>
      </c>
      <c r="M20" s="12">
        <f t="shared" si="3"/>
        <v>1.05121118</v>
      </c>
      <c r="N20" s="13">
        <f t="shared" si="4"/>
        <v>1.263488326</v>
      </c>
      <c r="O20" s="13">
        <f t="shared" si="5"/>
        <v>1.120827815</v>
      </c>
      <c r="P20" s="13">
        <f t="shared" si="6"/>
        <v>7.358478261</v>
      </c>
      <c r="Q20" s="13">
        <f t="shared" si="7"/>
        <v>8.255853659</v>
      </c>
      <c r="R20" s="13">
        <f t="shared" si="8"/>
        <v>10.25727273</v>
      </c>
      <c r="S20" s="13">
        <f t="shared" si="9"/>
        <v>52.19356554</v>
      </c>
    </row>
    <row r="21">
      <c r="A21" s="5">
        <v>44719.0</v>
      </c>
      <c r="B21" s="6" t="s">
        <v>6</v>
      </c>
      <c r="C21" s="7">
        <v>236.54</v>
      </c>
      <c r="D21" s="8">
        <v>28887.0</v>
      </c>
      <c r="E21" s="8">
        <v>455.0</v>
      </c>
      <c r="F21" s="13" t="str">
        <f t="shared" si="1"/>
        <v>44719 Campaign 1</v>
      </c>
      <c r="G21" s="13">
        <f t="array" ref="G21">XLOOKUP(F:F,'Website report'!E:E,'Website report'!C:C)</f>
        <v>443</v>
      </c>
      <c r="H21" s="13">
        <f t="array" ref="H21">XLOOKUP(F:F,'Website report'!E:E,'Website report'!D:D)</f>
        <v>48</v>
      </c>
      <c r="I21" s="13">
        <f t="array" ref="I21">XLOOKUP(F:F,'Sales report'!F:F,'Sales report'!C:C)</f>
        <v>43</v>
      </c>
      <c r="J21" s="13">
        <f t="array" ref="J21">XLOOKUP(F:F,'Sales report'!F:F,'Sales report'!D:D)</f>
        <v>34</v>
      </c>
      <c r="K21" s="10">
        <f t="array" ref="K21">XLOOKUP(F:F,'Sales report'!F:F,'Sales report'!E:E)</f>
        <v>134.46</v>
      </c>
      <c r="L21" s="13">
        <f t="shared" si="2"/>
        <v>8.188458476</v>
      </c>
      <c r="M21" s="12">
        <f t="shared" si="3"/>
        <v>0.5198681319</v>
      </c>
      <c r="N21" s="13">
        <f t="shared" si="4"/>
        <v>1.575102988</v>
      </c>
      <c r="O21" s="13">
        <f t="shared" si="5"/>
        <v>0.5339503386</v>
      </c>
      <c r="P21" s="13">
        <f t="shared" si="6"/>
        <v>4.927916667</v>
      </c>
      <c r="Q21" s="13">
        <f t="shared" si="7"/>
        <v>5.500930233</v>
      </c>
      <c r="R21" s="13">
        <f t="shared" si="8"/>
        <v>6.957058824</v>
      </c>
      <c r="S21" s="13">
        <f t="shared" si="9"/>
        <v>-43.15549167</v>
      </c>
    </row>
    <row r="22">
      <c r="A22" s="5">
        <v>44719.0</v>
      </c>
      <c r="B22" s="6" t="s">
        <v>7</v>
      </c>
      <c r="C22" s="7">
        <v>146.25</v>
      </c>
      <c r="D22" s="8">
        <v>6446.0</v>
      </c>
      <c r="E22" s="8">
        <v>63.0</v>
      </c>
      <c r="F22" s="13" t="str">
        <f t="shared" si="1"/>
        <v>44719 Campaign 2</v>
      </c>
      <c r="G22" s="13">
        <f t="array" ref="G22">XLOOKUP(F:F,'Website report'!E:E,'Website report'!C:C)</f>
        <v>60</v>
      </c>
      <c r="H22" s="13">
        <f t="array" ref="H22">XLOOKUP(F:F,'Website report'!E:E,'Website report'!D:D)</f>
        <v>12</v>
      </c>
      <c r="I22" s="13">
        <f t="array" ref="I22">XLOOKUP(F:F,'Sales report'!F:F,'Sales report'!C:C)</f>
        <v>5</v>
      </c>
      <c r="J22" s="13">
        <f t="array" ref="J22">XLOOKUP(F:F,'Sales report'!F:F,'Sales report'!D:D)</f>
        <v>5</v>
      </c>
      <c r="K22" s="10">
        <f t="array" ref="K22">XLOOKUP(F:F,'Sales report'!F:F,'Sales report'!E:E)</f>
        <v>272.97</v>
      </c>
      <c r="L22" s="13">
        <f t="shared" si="2"/>
        <v>22.68848899</v>
      </c>
      <c r="M22" s="12">
        <f t="shared" si="3"/>
        <v>2.321428571</v>
      </c>
      <c r="N22" s="13">
        <f t="shared" si="4"/>
        <v>0.9773502948</v>
      </c>
      <c r="O22" s="13">
        <f t="shared" si="5"/>
        <v>2.4375</v>
      </c>
      <c r="P22" s="13">
        <f t="shared" si="6"/>
        <v>12.1875</v>
      </c>
      <c r="Q22" s="13">
        <f t="shared" si="7"/>
        <v>29.25</v>
      </c>
      <c r="R22" s="13">
        <f t="shared" si="8"/>
        <v>29.25</v>
      </c>
      <c r="S22" s="13">
        <f t="shared" si="9"/>
        <v>86.64615385</v>
      </c>
    </row>
    <row r="23">
      <c r="A23" s="5">
        <v>44720.0</v>
      </c>
      <c r="B23" s="6" t="s">
        <v>5</v>
      </c>
      <c r="C23" s="7">
        <v>381.93</v>
      </c>
      <c r="D23" s="8">
        <v>20066.0</v>
      </c>
      <c r="E23" s="9">
        <v>351.0</v>
      </c>
      <c r="F23" s="13" t="str">
        <f t="shared" si="1"/>
        <v>44720 Campaign 3</v>
      </c>
      <c r="G23" s="13">
        <f t="array" ref="G23">XLOOKUP(F:F,'Website report'!E:E,'Website report'!C:C)</f>
        <v>336</v>
      </c>
      <c r="H23" s="13">
        <f t="array" ref="H23">XLOOKUP(F:F,'Website report'!E:E,'Website report'!D:D)</f>
        <v>65</v>
      </c>
      <c r="I23" s="13">
        <f t="array" ref="I23">XLOOKUP(F:F,'Sales report'!F:F,'Sales report'!C:C)</f>
        <v>38</v>
      </c>
      <c r="J23" s="13">
        <f t="array" ref="J23">XLOOKUP(F:F,'Sales report'!F:F,'Sales report'!D:D)</f>
        <v>30</v>
      </c>
      <c r="K23" s="10">
        <f t="array" ref="K23">XLOOKUP(F:F,'Sales report'!F:F,'Sales report'!E:E)</f>
        <v>397.7</v>
      </c>
      <c r="L23" s="13">
        <f t="shared" si="2"/>
        <v>19.03368883</v>
      </c>
      <c r="M23" s="12">
        <f t="shared" si="3"/>
        <v>1.088119658</v>
      </c>
      <c r="N23" s="13">
        <f t="shared" si="4"/>
        <v>1.749227549</v>
      </c>
      <c r="O23" s="13">
        <f t="shared" si="5"/>
        <v>1.136696429</v>
      </c>
      <c r="P23" s="13">
        <f t="shared" si="6"/>
        <v>5.875846154</v>
      </c>
      <c r="Q23" s="13">
        <f t="shared" si="7"/>
        <v>10.05078947</v>
      </c>
      <c r="R23" s="13">
        <f t="shared" si="8"/>
        <v>12.731</v>
      </c>
      <c r="S23" s="13">
        <f t="shared" si="9"/>
        <v>4.12902888</v>
      </c>
    </row>
    <row r="24">
      <c r="A24" s="5">
        <v>44720.0</v>
      </c>
      <c r="B24" s="6" t="s">
        <v>6</v>
      </c>
      <c r="C24" s="7">
        <v>246.28</v>
      </c>
      <c r="D24" s="8">
        <v>29814.0</v>
      </c>
      <c r="E24" s="8">
        <v>435.0</v>
      </c>
      <c r="F24" s="13" t="str">
        <f t="shared" si="1"/>
        <v>44720 Campaign 1</v>
      </c>
      <c r="G24" s="13">
        <f t="array" ref="G24">XLOOKUP(F:F,'Website report'!E:E,'Website report'!C:C)</f>
        <v>405</v>
      </c>
      <c r="H24" s="13">
        <f t="array" ref="H24">XLOOKUP(F:F,'Website report'!E:E,'Website report'!D:D)</f>
        <v>45</v>
      </c>
      <c r="I24" s="13">
        <f t="array" ref="I24">XLOOKUP(F:F,'Sales report'!F:F,'Sales report'!C:C)</f>
        <v>29</v>
      </c>
      <c r="J24" s="13">
        <f t="array" ref="J24">XLOOKUP(F:F,'Sales report'!F:F,'Sales report'!D:D)</f>
        <v>25</v>
      </c>
      <c r="K24" s="10">
        <f t="array" ref="K24">XLOOKUP(F:F,'Sales report'!F:F,'Sales report'!E:E)</f>
        <v>147.6</v>
      </c>
      <c r="L24" s="13">
        <f t="shared" si="2"/>
        <v>8.260548735</v>
      </c>
      <c r="M24" s="12">
        <f t="shared" si="3"/>
        <v>0.5661609195</v>
      </c>
      <c r="N24" s="13">
        <f t="shared" si="4"/>
        <v>1.459046086</v>
      </c>
      <c r="O24" s="13">
        <f t="shared" si="5"/>
        <v>0.6080987654</v>
      </c>
      <c r="P24" s="13">
        <f t="shared" si="6"/>
        <v>5.472888889</v>
      </c>
      <c r="Q24" s="13">
        <f t="shared" si="7"/>
        <v>8.492413793</v>
      </c>
      <c r="R24" s="13">
        <f t="shared" si="8"/>
        <v>9.8512</v>
      </c>
      <c r="S24" s="13">
        <f t="shared" si="9"/>
        <v>-40.06821504</v>
      </c>
    </row>
    <row r="25">
      <c r="A25" s="5">
        <v>44720.0</v>
      </c>
      <c r="B25" s="6" t="s">
        <v>7</v>
      </c>
      <c r="C25" s="7">
        <v>141.86</v>
      </c>
      <c r="D25" s="8">
        <v>6002.0</v>
      </c>
      <c r="E25" s="8">
        <v>69.0</v>
      </c>
      <c r="F25" s="13" t="str">
        <f t="shared" si="1"/>
        <v>44720 Campaign 2</v>
      </c>
      <c r="G25" s="13">
        <f t="array" ref="G25">XLOOKUP(F:F,'Website report'!E:E,'Website report'!C:C)</f>
        <v>66</v>
      </c>
      <c r="H25" s="13">
        <f t="array" ref="H25">XLOOKUP(F:F,'Website report'!E:E,'Website report'!D:D)</f>
        <v>13</v>
      </c>
      <c r="I25" s="13">
        <f t="array" ref="I25">XLOOKUP(F:F,'Sales report'!F:F,'Sales report'!C:C)</f>
        <v>7</v>
      </c>
      <c r="J25" s="13">
        <f t="array" ref="J25">XLOOKUP(F:F,'Sales report'!F:F,'Sales report'!D:D)</f>
        <v>6</v>
      </c>
      <c r="K25" s="10">
        <f t="array" ref="K25">XLOOKUP(F:F,'Sales report'!F:F,'Sales report'!E:E)</f>
        <v>314.88</v>
      </c>
      <c r="L25" s="13">
        <f t="shared" si="2"/>
        <v>23.63545485</v>
      </c>
      <c r="M25" s="12">
        <f t="shared" si="3"/>
        <v>2.055942029</v>
      </c>
      <c r="N25" s="13">
        <f t="shared" si="4"/>
        <v>1.149616794</v>
      </c>
      <c r="O25" s="13">
        <f t="shared" si="5"/>
        <v>2.149393939</v>
      </c>
      <c r="P25" s="13">
        <f t="shared" si="6"/>
        <v>10.91230769</v>
      </c>
      <c r="Q25" s="13">
        <f t="shared" si="7"/>
        <v>20.26571429</v>
      </c>
      <c r="R25" s="13">
        <f t="shared" si="8"/>
        <v>23.64333333</v>
      </c>
      <c r="S25" s="13">
        <f t="shared" si="9"/>
        <v>121.9653179</v>
      </c>
    </row>
    <row r="26">
      <c r="A26" s="5">
        <v>44721.0</v>
      </c>
      <c r="B26" s="6" t="s">
        <v>5</v>
      </c>
      <c r="C26" s="7">
        <v>333.78</v>
      </c>
      <c r="D26" s="8">
        <v>28560.0</v>
      </c>
      <c r="E26" s="9">
        <v>370.0</v>
      </c>
      <c r="F26" s="13" t="str">
        <f t="shared" si="1"/>
        <v>44721 Campaign 3</v>
      </c>
      <c r="G26" s="13">
        <f t="array" ref="G26">XLOOKUP(F:F,'Website report'!E:E,'Website report'!C:C)</f>
        <v>358</v>
      </c>
      <c r="H26" s="13">
        <f t="array" ref="H26">XLOOKUP(F:F,'Website report'!E:E,'Website report'!D:D)</f>
        <v>54</v>
      </c>
      <c r="I26" s="13">
        <f t="array" ref="I26">XLOOKUP(F:F,'Sales report'!F:F,'Sales report'!C:C)</f>
        <v>31</v>
      </c>
      <c r="J26" s="13">
        <f t="array" ref="J26">XLOOKUP(F:F,'Sales report'!F:F,'Sales report'!D:D)</f>
        <v>25</v>
      </c>
      <c r="K26" s="10">
        <f t="array" ref="K26">XLOOKUP(F:F,'Sales report'!F:F,'Sales report'!E:E)</f>
        <v>415.83</v>
      </c>
      <c r="L26" s="13">
        <f t="shared" si="2"/>
        <v>11.68697479</v>
      </c>
      <c r="M26" s="12">
        <f t="shared" si="3"/>
        <v>0.9021081081</v>
      </c>
      <c r="N26" s="13">
        <f t="shared" si="4"/>
        <v>1.295518207</v>
      </c>
      <c r="O26" s="13">
        <f t="shared" si="5"/>
        <v>0.9323463687</v>
      </c>
      <c r="P26" s="13">
        <f t="shared" si="6"/>
        <v>6.181111111</v>
      </c>
      <c r="Q26" s="13">
        <f t="shared" si="7"/>
        <v>10.76709677</v>
      </c>
      <c r="R26" s="13">
        <f t="shared" si="8"/>
        <v>13.3512</v>
      </c>
      <c r="S26" s="13">
        <f t="shared" si="9"/>
        <v>24.58206004</v>
      </c>
    </row>
    <row r="27">
      <c r="A27" s="5">
        <v>44721.0</v>
      </c>
      <c r="B27" s="6" t="s">
        <v>6</v>
      </c>
      <c r="C27" s="7">
        <v>247.57</v>
      </c>
      <c r="D27" s="8">
        <v>20746.0</v>
      </c>
      <c r="E27" s="8">
        <v>423.0</v>
      </c>
      <c r="F27" s="13" t="str">
        <f t="shared" si="1"/>
        <v>44721 Campaign 1</v>
      </c>
      <c r="G27" s="13">
        <f t="array" ref="G27">XLOOKUP(F:F,'Website report'!E:E,'Website report'!C:C)</f>
        <v>409</v>
      </c>
      <c r="H27" s="13">
        <f t="array" ref="H27">XLOOKUP(F:F,'Website report'!E:E,'Website report'!D:D)</f>
        <v>43</v>
      </c>
      <c r="I27" s="13">
        <f t="array" ref="I27">XLOOKUP(F:F,'Sales report'!F:F,'Sales report'!C:C)</f>
        <v>28</v>
      </c>
      <c r="J27" s="13">
        <f t="array" ref="J27">XLOOKUP(F:F,'Sales report'!F:F,'Sales report'!D:D)</f>
        <v>23</v>
      </c>
      <c r="K27" s="10">
        <f t="array" ref="K27">XLOOKUP(F:F,'Sales report'!F:F,'Sales report'!E:E)</f>
        <v>177.62</v>
      </c>
      <c r="L27" s="13">
        <f t="shared" si="2"/>
        <v>11.93338475</v>
      </c>
      <c r="M27" s="12">
        <f t="shared" si="3"/>
        <v>0.5852718676</v>
      </c>
      <c r="N27" s="13">
        <f t="shared" si="4"/>
        <v>2.038947267</v>
      </c>
      <c r="O27" s="13">
        <f t="shared" si="5"/>
        <v>0.6053056235</v>
      </c>
      <c r="P27" s="13">
        <f t="shared" si="6"/>
        <v>5.75744186</v>
      </c>
      <c r="Q27" s="13">
        <f t="shared" si="7"/>
        <v>8.841785714</v>
      </c>
      <c r="R27" s="13">
        <f t="shared" si="8"/>
        <v>10.76391304</v>
      </c>
      <c r="S27" s="13">
        <f t="shared" si="9"/>
        <v>-28.25463505</v>
      </c>
    </row>
    <row r="28">
      <c r="A28" s="5">
        <v>44721.0</v>
      </c>
      <c r="B28" s="6" t="s">
        <v>7</v>
      </c>
      <c r="C28" s="7">
        <v>110.41</v>
      </c>
      <c r="D28" s="8">
        <v>5850.0</v>
      </c>
      <c r="E28" s="8">
        <v>63.0</v>
      </c>
      <c r="F28" s="13" t="str">
        <f t="shared" si="1"/>
        <v>44721 Campaign 2</v>
      </c>
      <c r="G28" s="13">
        <f t="array" ref="G28">XLOOKUP(F:F,'Website report'!E:E,'Website report'!C:C)</f>
        <v>60</v>
      </c>
      <c r="H28" s="13">
        <f t="array" ref="H28">XLOOKUP(F:F,'Website report'!E:E,'Website report'!D:D)</f>
        <v>10</v>
      </c>
      <c r="I28" s="13">
        <f t="array" ref="I28">XLOOKUP(F:F,'Sales report'!F:F,'Sales report'!C:C)</f>
        <v>10</v>
      </c>
      <c r="J28" s="13">
        <f t="array" ref="J28">XLOOKUP(F:F,'Sales report'!F:F,'Sales report'!D:D)</f>
        <v>9</v>
      </c>
      <c r="K28" s="10">
        <f t="array" ref="K28">XLOOKUP(F:F,'Sales report'!F:F,'Sales report'!E:E)</f>
        <v>302.12</v>
      </c>
      <c r="L28" s="13">
        <f t="shared" si="2"/>
        <v>18.87350427</v>
      </c>
      <c r="M28" s="12">
        <f t="shared" si="3"/>
        <v>1.752539683</v>
      </c>
      <c r="N28" s="13">
        <f t="shared" si="4"/>
        <v>1.076923077</v>
      </c>
      <c r="O28" s="13">
        <f t="shared" si="5"/>
        <v>1.840166667</v>
      </c>
      <c r="P28" s="13">
        <f t="shared" si="6"/>
        <v>11.041</v>
      </c>
      <c r="Q28" s="13">
        <f t="shared" si="7"/>
        <v>11.041</v>
      </c>
      <c r="R28" s="13">
        <f t="shared" si="8"/>
        <v>12.26777778</v>
      </c>
      <c r="S28" s="13">
        <f t="shared" si="9"/>
        <v>173.6346345</v>
      </c>
    </row>
    <row r="29">
      <c r="A29" s="5">
        <v>44722.0</v>
      </c>
      <c r="B29" s="6" t="s">
        <v>5</v>
      </c>
      <c r="C29" s="7">
        <v>301.75</v>
      </c>
      <c r="D29" s="8">
        <v>21515.0</v>
      </c>
      <c r="E29" s="9">
        <v>437.0</v>
      </c>
      <c r="F29" s="13" t="str">
        <f t="shared" si="1"/>
        <v>44722 Campaign 3</v>
      </c>
      <c r="G29" s="13">
        <f t="array" ref="G29">XLOOKUP(F:F,'Website report'!E:E,'Website report'!C:C)</f>
        <v>411</v>
      </c>
      <c r="H29" s="13">
        <f t="array" ref="H29">XLOOKUP(F:F,'Website report'!E:E,'Website report'!D:D)</f>
        <v>50</v>
      </c>
      <c r="I29" s="13">
        <f t="array" ref="I29">XLOOKUP(F:F,'Sales report'!F:F,'Sales report'!C:C)</f>
        <v>40</v>
      </c>
      <c r="J29" s="13">
        <f t="array" ref="J29">XLOOKUP(F:F,'Sales report'!F:F,'Sales report'!D:D)</f>
        <v>32</v>
      </c>
      <c r="K29" s="10">
        <f t="array" ref="K29">XLOOKUP(F:F,'Sales report'!F:F,'Sales report'!E:E)</f>
        <v>525</v>
      </c>
      <c r="L29" s="13">
        <f t="shared" si="2"/>
        <v>14.02509877</v>
      </c>
      <c r="M29" s="12">
        <f t="shared" si="3"/>
        <v>0.6905034325</v>
      </c>
      <c r="N29" s="13">
        <f t="shared" si="4"/>
        <v>2.031141064</v>
      </c>
      <c r="O29" s="13">
        <f t="shared" si="5"/>
        <v>0.7341849148</v>
      </c>
      <c r="P29" s="13">
        <f t="shared" si="6"/>
        <v>6.035</v>
      </c>
      <c r="Q29" s="13">
        <f t="shared" si="7"/>
        <v>7.54375</v>
      </c>
      <c r="R29" s="13">
        <f t="shared" si="8"/>
        <v>9.4296875</v>
      </c>
      <c r="S29" s="13">
        <f t="shared" si="9"/>
        <v>73.98508699</v>
      </c>
    </row>
    <row r="30">
      <c r="A30" s="5">
        <v>44722.0</v>
      </c>
      <c r="B30" s="6" t="s">
        <v>6</v>
      </c>
      <c r="C30" s="7">
        <v>245.36</v>
      </c>
      <c r="D30" s="8">
        <v>26530.0</v>
      </c>
      <c r="E30" s="8">
        <v>438.0</v>
      </c>
      <c r="F30" s="13" t="str">
        <f t="shared" si="1"/>
        <v>44722 Campaign 1</v>
      </c>
      <c r="G30" s="13">
        <f t="array" ref="G30">XLOOKUP(F:F,'Website report'!E:E,'Website report'!C:C)</f>
        <v>409</v>
      </c>
      <c r="H30" s="13">
        <f t="array" ref="H30">XLOOKUP(F:F,'Website report'!E:E,'Website report'!D:D)</f>
        <v>44</v>
      </c>
      <c r="I30" s="13">
        <f t="array" ref="I30">XLOOKUP(F:F,'Sales report'!F:F,'Sales report'!C:C)</f>
        <v>25</v>
      </c>
      <c r="J30" s="13">
        <f t="array" ref="J30">XLOOKUP(F:F,'Sales report'!F:F,'Sales report'!D:D)</f>
        <v>22</v>
      </c>
      <c r="K30" s="10">
        <f t="array" ref="K30">XLOOKUP(F:F,'Sales report'!F:F,'Sales report'!E:E)</f>
        <v>159.6</v>
      </c>
      <c r="L30" s="13">
        <f t="shared" si="2"/>
        <v>9.24839804</v>
      </c>
      <c r="M30" s="12">
        <f t="shared" si="3"/>
        <v>0.5601826484</v>
      </c>
      <c r="N30" s="13">
        <f t="shared" si="4"/>
        <v>1.650961176</v>
      </c>
      <c r="O30" s="13">
        <f t="shared" si="5"/>
        <v>0.5999022005</v>
      </c>
      <c r="P30" s="13">
        <f t="shared" si="6"/>
        <v>5.576363636</v>
      </c>
      <c r="Q30" s="13">
        <f t="shared" si="7"/>
        <v>9.8144</v>
      </c>
      <c r="R30" s="13">
        <f t="shared" si="8"/>
        <v>11.15272727</v>
      </c>
      <c r="S30" s="13">
        <f t="shared" si="9"/>
        <v>-34.95272253</v>
      </c>
    </row>
    <row r="31">
      <c r="A31" s="5">
        <v>44722.0</v>
      </c>
      <c r="B31" s="6" t="s">
        <v>7</v>
      </c>
      <c r="C31" s="7">
        <v>133.04</v>
      </c>
      <c r="D31" s="8">
        <v>5428.0</v>
      </c>
      <c r="E31" s="8">
        <v>77.0</v>
      </c>
      <c r="F31" s="13" t="str">
        <f t="shared" si="1"/>
        <v>44722 Campaign 2</v>
      </c>
      <c r="G31" s="13">
        <f t="array" ref="G31">XLOOKUP(F:F,'Website report'!E:E,'Website report'!C:C)</f>
        <v>74</v>
      </c>
      <c r="H31" s="13">
        <f t="array" ref="H31">XLOOKUP(F:F,'Website report'!E:E,'Website report'!D:D)</f>
        <v>14</v>
      </c>
      <c r="I31" s="13">
        <f t="array" ref="I31">XLOOKUP(F:F,'Sales report'!F:F,'Sales report'!C:C)</f>
        <v>9</v>
      </c>
      <c r="J31" s="13">
        <f t="array" ref="J31">XLOOKUP(F:F,'Sales report'!F:F,'Sales report'!D:D)</f>
        <v>8</v>
      </c>
      <c r="K31" s="10">
        <f t="array" ref="K31">XLOOKUP(F:F,'Sales report'!F:F,'Sales report'!E:E)</f>
        <v>303.24</v>
      </c>
      <c r="L31" s="13">
        <f t="shared" si="2"/>
        <v>24.50994842</v>
      </c>
      <c r="M31" s="12">
        <f t="shared" si="3"/>
        <v>1.727792208</v>
      </c>
      <c r="N31" s="13">
        <f t="shared" si="4"/>
        <v>1.418570376</v>
      </c>
      <c r="O31" s="13">
        <f t="shared" si="5"/>
        <v>1.797837838</v>
      </c>
      <c r="P31" s="13">
        <f t="shared" si="6"/>
        <v>9.502857143</v>
      </c>
      <c r="Q31" s="13">
        <f t="shared" si="7"/>
        <v>14.78222222</v>
      </c>
      <c r="R31" s="13">
        <f t="shared" si="8"/>
        <v>16.63</v>
      </c>
      <c r="S31" s="13">
        <f t="shared" si="9"/>
        <v>127.9314492</v>
      </c>
    </row>
    <row r="32">
      <c r="A32" s="5">
        <v>44723.0</v>
      </c>
      <c r="B32" s="6" t="s">
        <v>5</v>
      </c>
      <c r="C32" s="7">
        <v>329.61</v>
      </c>
      <c r="D32" s="8">
        <v>23462.0</v>
      </c>
      <c r="E32" s="9">
        <v>343.0</v>
      </c>
      <c r="F32" s="13" t="str">
        <f t="shared" si="1"/>
        <v>44723 Campaign 3</v>
      </c>
      <c r="G32" s="13">
        <f t="array" ref="G32">XLOOKUP(F:F,'Website report'!E:E,'Website report'!C:C)</f>
        <v>333</v>
      </c>
      <c r="H32" s="13">
        <f t="array" ref="H32">XLOOKUP(F:F,'Website report'!E:E,'Website report'!D:D)</f>
        <v>51</v>
      </c>
      <c r="I32" s="13">
        <f t="array" ref="I32">XLOOKUP(F:F,'Sales report'!F:F,'Sales report'!C:C)</f>
        <v>41</v>
      </c>
      <c r="J32" s="13">
        <f t="array" ref="J32">XLOOKUP(F:F,'Sales report'!F:F,'Sales report'!D:D)</f>
        <v>33</v>
      </c>
      <c r="K32" s="10">
        <f t="array" ref="K32">XLOOKUP(F:F,'Sales report'!F:F,'Sales report'!E:E)</f>
        <v>413.95</v>
      </c>
      <c r="L32" s="13">
        <f t="shared" si="2"/>
        <v>14.04867445</v>
      </c>
      <c r="M32" s="12">
        <f t="shared" si="3"/>
        <v>0.9609620991</v>
      </c>
      <c r="N32" s="13">
        <f t="shared" si="4"/>
        <v>1.461938454</v>
      </c>
      <c r="O32" s="13">
        <f t="shared" si="5"/>
        <v>0.9898198198</v>
      </c>
      <c r="P32" s="13">
        <f t="shared" si="6"/>
        <v>6.462941176</v>
      </c>
      <c r="Q32" s="13">
        <f t="shared" si="7"/>
        <v>8.039268293</v>
      </c>
      <c r="R32" s="13">
        <f t="shared" si="8"/>
        <v>9.988181818</v>
      </c>
      <c r="S32" s="13">
        <f t="shared" si="9"/>
        <v>25.5878159</v>
      </c>
    </row>
    <row r="33">
      <c r="A33" s="5">
        <v>44723.0</v>
      </c>
      <c r="B33" s="6" t="s">
        <v>6</v>
      </c>
      <c r="C33" s="7">
        <v>233.51</v>
      </c>
      <c r="D33" s="8">
        <v>25575.0</v>
      </c>
      <c r="E33" s="8">
        <v>435.0</v>
      </c>
      <c r="F33" s="13" t="str">
        <f t="shared" si="1"/>
        <v>44723 Campaign 1</v>
      </c>
      <c r="G33" s="13">
        <f t="array" ref="G33">XLOOKUP(F:F,'Website report'!E:E,'Website report'!C:C)</f>
        <v>410</v>
      </c>
      <c r="H33" s="13">
        <f t="array" ref="H33">XLOOKUP(F:F,'Website report'!E:E,'Website report'!D:D)</f>
        <v>39</v>
      </c>
      <c r="I33" s="13">
        <f t="array" ref="I33">XLOOKUP(F:F,'Sales report'!F:F,'Sales report'!C:C)</f>
        <v>14</v>
      </c>
      <c r="J33" s="13">
        <f t="array" ref="J33">XLOOKUP(F:F,'Sales report'!F:F,'Sales report'!D:D)</f>
        <v>12</v>
      </c>
      <c r="K33" s="10">
        <f t="array" ref="K33">XLOOKUP(F:F,'Sales report'!F:F,'Sales report'!E:E)</f>
        <v>130.05</v>
      </c>
      <c r="L33" s="13">
        <f t="shared" si="2"/>
        <v>9.130400782</v>
      </c>
      <c r="M33" s="12">
        <f t="shared" si="3"/>
        <v>0.5368045977</v>
      </c>
      <c r="N33" s="13">
        <f t="shared" si="4"/>
        <v>1.700879765</v>
      </c>
      <c r="O33" s="13">
        <f t="shared" si="5"/>
        <v>0.5695365854</v>
      </c>
      <c r="P33" s="13">
        <f t="shared" si="6"/>
        <v>5.987435897</v>
      </c>
      <c r="Q33" s="13">
        <f t="shared" si="7"/>
        <v>16.67928571</v>
      </c>
      <c r="R33" s="13">
        <f t="shared" si="8"/>
        <v>19.45916667</v>
      </c>
      <c r="S33" s="13">
        <f t="shared" si="9"/>
        <v>-44.30645369</v>
      </c>
    </row>
    <row r="34">
      <c r="A34" s="5">
        <v>44723.0</v>
      </c>
      <c r="B34" s="6" t="s">
        <v>7</v>
      </c>
      <c r="C34" s="7">
        <v>117.08</v>
      </c>
      <c r="D34" s="8">
        <v>5944.0</v>
      </c>
      <c r="E34" s="8">
        <v>56.0</v>
      </c>
      <c r="F34" s="13" t="str">
        <f t="shared" si="1"/>
        <v>44723 Campaign 2</v>
      </c>
      <c r="G34" s="13">
        <f t="array" ref="G34">XLOOKUP(F:F,'Website report'!E:E,'Website report'!C:C)</f>
        <v>52</v>
      </c>
      <c r="H34" s="13">
        <f t="array" ref="H34">XLOOKUP(F:F,'Website report'!E:E,'Website report'!D:D)</f>
        <v>10</v>
      </c>
      <c r="I34" s="13">
        <f t="array" ref="I34">XLOOKUP(F:F,'Sales report'!F:F,'Sales report'!C:C)</f>
        <v>5</v>
      </c>
      <c r="J34" s="13">
        <f t="array" ref="J34">XLOOKUP(F:F,'Sales report'!F:F,'Sales report'!D:D)</f>
        <v>5</v>
      </c>
      <c r="K34" s="10">
        <f t="array" ref="K34">XLOOKUP(F:F,'Sales report'!F:F,'Sales report'!E:E)</f>
        <v>296.65</v>
      </c>
      <c r="L34" s="13">
        <f t="shared" si="2"/>
        <v>19.69717362</v>
      </c>
      <c r="M34" s="12">
        <f t="shared" si="3"/>
        <v>2.090714286</v>
      </c>
      <c r="N34" s="13">
        <f t="shared" si="4"/>
        <v>0.9421265141</v>
      </c>
      <c r="O34" s="13">
        <f t="shared" si="5"/>
        <v>2.251538462</v>
      </c>
      <c r="P34" s="13">
        <f t="shared" si="6"/>
        <v>11.708</v>
      </c>
      <c r="Q34" s="13">
        <f t="shared" si="7"/>
        <v>23.416</v>
      </c>
      <c r="R34" s="13">
        <f t="shared" si="8"/>
        <v>23.416</v>
      </c>
      <c r="S34" s="13">
        <f t="shared" si="9"/>
        <v>153.3737615</v>
      </c>
    </row>
    <row r="35">
      <c r="A35" s="5">
        <v>44724.0</v>
      </c>
      <c r="B35" s="6" t="s">
        <v>5</v>
      </c>
      <c r="C35" s="7">
        <v>377.74</v>
      </c>
      <c r="D35" s="8">
        <v>29967.0</v>
      </c>
      <c r="E35" s="9">
        <v>348.0</v>
      </c>
      <c r="F35" s="13" t="str">
        <f t="shared" si="1"/>
        <v>44724 Campaign 3</v>
      </c>
      <c r="G35" s="13">
        <f t="array" ref="G35">XLOOKUP(F:F,'Website report'!E:E,'Website report'!C:C)</f>
        <v>325</v>
      </c>
      <c r="H35" s="13">
        <f t="array" ref="H35">XLOOKUP(F:F,'Website report'!E:E,'Website report'!D:D)</f>
        <v>59</v>
      </c>
      <c r="I35" s="13">
        <f t="array" ref="I35">XLOOKUP(F:F,'Sales report'!F:F,'Sales report'!C:C)</f>
        <v>35</v>
      </c>
      <c r="J35" s="13">
        <f t="array" ref="J35">XLOOKUP(F:F,'Sales report'!F:F,'Sales report'!D:D)</f>
        <v>28</v>
      </c>
      <c r="K35" s="10">
        <f t="array" ref="K35">XLOOKUP(F:F,'Sales report'!F:F,'Sales report'!E:E)</f>
        <v>532.34</v>
      </c>
      <c r="L35" s="13">
        <f t="shared" si="2"/>
        <v>12.60519905</v>
      </c>
      <c r="M35" s="12">
        <f t="shared" si="3"/>
        <v>1.08545977</v>
      </c>
      <c r="N35" s="13">
        <f t="shared" si="4"/>
        <v>1.161277405</v>
      </c>
      <c r="O35" s="13">
        <f t="shared" si="5"/>
        <v>1.162276923</v>
      </c>
      <c r="P35" s="13">
        <f t="shared" si="6"/>
        <v>6.402372881</v>
      </c>
      <c r="Q35" s="13">
        <f t="shared" si="7"/>
        <v>10.79257143</v>
      </c>
      <c r="R35" s="13">
        <f t="shared" si="8"/>
        <v>13.49071429</v>
      </c>
      <c r="S35" s="13">
        <f t="shared" si="9"/>
        <v>40.92762217</v>
      </c>
    </row>
    <row r="36">
      <c r="A36" s="5">
        <v>44724.0</v>
      </c>
      <c r="B36" s="6" t="s">
        <v>6</v>
      </c>
      <c r="C36" s="7">
        <v>226.66</v>
      </c>
      <c r="D36" s="8">
        <v>20578.0</v>
      </c>
      <c r="E36" s="8">
        <v>529.0</v>
      </c>
      <c r="F36" s="13" t="str">
        <f t="shared" si="1"/>
        <v>44724 Campaign 1</v>
      </c>
      <c r="G36" s="13">
        <f t="array" ref="G36">XLOOKUP(F:F,'Website report'!E:E,'Website report'!C:C)</f>
        <v>495</v>
      </c>
      <c r="H36" s="13">
        <f t="array" ref="H36">XLOOKUP(F:F,'Website report'!E:E,'Website report'!D:D)</f>
        <v>48</v>
      </c>
      <c r="I36" s="13">
        <f t="array" ref="I36">XLOOKUP(F:F,'Sales report'!F:F,'Sales report'!C:C)</f>
        <v>17</v>
      </c>
      <c r="J36" s="13">
        <f t="array" ref="J36">XLOOKUP(F:F,'Sales report'!F:F,'Sales report'!D:D)</f>
        <v>14</v>
      </c>
      <c r="K36" s="10">
        <f t="array" ref="K36">XLOOKUP(F:F,'Sales report'!F:F,'Sales report'!E:E)</f>
        <v>172.86</v>
      </c>
      <c r="L36" s="13">
        <f t="shared" si="2"/>
        <v>11.01467587</v>
      </c>
      <c r="M36" s="12">
        <f t="shared" si="3"/>
        <v>0.4284688091</v>
      </c>
      <c r="N36" s="13">
        <f t="shared" si="4"/>
        <v>2.57070658</v>
      </c>
      <c r="O36" s="13">
        <f t="shared" si="5"/>
        <v>0.4578989899</v>
      </c>
      <c r="P36" s="13">
        <f t="shared" si="6"/>
        <v>4.722083333</v>
      </c>
      <c r="Q36" s="13">
        <f t="shared" si="7"/>
        <v>13.33294118</v>
      </c>
      <c r="R36" s="13">
        <f t="shared" si="8"/>
        <v>16.19</v>
      </c>
      <c r="S36" s="13">
        <f t="shared" si="9"/>
        <v>-23.73599224</v>
      </c>
    </row>
    <row r="37">
      <c r="A37" s="5">
        <v>44724.0</v>
      </c>
      <c r="B37" s="6" t="s">
        <v>7</v>
      </c>
      <c r="C37" s="7">
        <v>111.24</v>
      </c>
      <c r="D37" s="8">
        <v>7155.0</v>
      </c>
      <c r="E37" s="8">
        <v>64.0</v>
      </c>
      <c r="F37" s="13" t="str">
        <f t="shared" si="1"/>
        <v>44724 Campaign 2</v>
      </c>
      <c r="G37" s="13">
        <f t="array" ref="G37">XLOOKUP(F:F,'Website report'!E:E,'Website report'!C:C)</f>
        <v>61</v>
      </c>
      <c r="H37" s="13">
        <f t="array" ref="H37">XLOOKUP(F:F,'Website report'!E:E,'Website report'!D:D)</f>
        <v>13</v>
      </c>
      <c r="I37" s="13">
        <f t="array" ref="I37">XLOOKUP(F:F,'Sales report'!F:F,'Sales report'!C:C)</f>
        <v>6</v>
      </c>
      <c r="J37" s="13">
        <f t="array" ref="J37">XLOOKUP(F:F,'Sales report'!F:F,'Sales report'!D:D)</f>
        <v>5</v>
      </c>
      <c r="K37" s="10">
        <f t="array" ref="K37">XLOOKUP(F:F,'Sales report'!F:F,'Sales report'!E:E)</f>
        <v>276.06</v>
      </c>
      <c r="L37" s="13">
        <f t="shared" si="2"/>
        <v>15.54716981</v>
      </c>
      <c r="M37" s="12">
        <f t="shared" si="3"/>
        <v>1.738125</v>
      </c>
      <c r="N37" s="13">
        <f t="shared" si="4"/>
        <v>0.894479385</v>
      </c>
      <c r="O37" s="13">
        <f t="shared" si="5"/>
        <v>1.823606557</v>
      </c>
      <c r="P37" s="13">
        <f t="shared" si="6"/>
        <v>8.556923077</v>
      </c>
      <c r="Q37" s="13">
        <f t="shared" si="7"/>
        <v>18.54</v>
      </c>
      <c r="R37" s="13">
        <f t="shared" si="8"/>
        <v>22.248</v>
      </c>
      <c r="S37" s="13">
        <f t="shared" si="9"/>
        <v>148.1661273</v>
      </c>
    </row>
    <row r="38">
      <c r="A38" s="5">
        <v>44725.0</v>
      </c>
      <c r="B38" s="6" t="s">
        <v>5</v>
      </c>
      <c r="C38" s="7">
        <v>311.28</v>
      </c>
      <c r="D38" s="8">
        <v>22349.0</v>
      </c>
      <c r="E38" s="9">
        <v>464.0</v>
      </c>
      <c r="F38" s="13" t="str">
        <f t="shared" si="1"/>
        <v>44725 Campaign 3</v>
      </c>
      <c r="G38" s="13">
        <f t="array" ref="G38">XLOOKUP(F:F,'Website report'!E:E,'Website report'!C:C)</f>
        <v>451</v>
      </c>
      <c r="H38" s="13">
        <f t="array" ref="H38">XLOOKUP(F:F,'Website report'!E:E,'Website report'!D:D)</f>
        <v>55</v>
      </c>
      <c r="I38" s="13">
        <f t="array" ref="I38">XLOOKUP(F:F,'Sales report'!F:F,'Sales report'!C:C)</f>
        <v>39</v>
      </c>
      <c r="J38" s="13">
        <f t="array" ref="J38">XLOOKUP(F:F,'Sales report'!F:F,'Sales report'!D:D)</f>
        <v>31</v>
      </c>
      <c r="K38" s="10">
        <f t="array" ref="K38">XLOOKUP(F:F,'Sales report'!F:F,'Sales report'!E:E)</f>
        <v>449.79</v>
      </c>
      <c r="L38" s="13">
        <f t="shared" si="2"/>
        <v>13.92813996</v>
      </c>
      <c r="M38" s="12">
        <f t="shared" si="3"/>
        <v>0.670862069</v>
      </c>
      <c r="N38" s="13">
        <f t="shared" si="4"/>
        <v>2.076155533</v>
      </c>
      <c r="O38" s="13">
        <f t="shared" si="5"/>
        <v>0.6901995565</v>
      </c>
      <c r="P38" s="13">
        <f t="shared" si="6"/>
        <v>5.659636364</v>
      </c>
      <c r="Q38" s="13">
        <f t="shared" si="7"/>
        <v>7.981538462</v>
      </c>
      <c r="R38" s="13">
        <f t="shared" si="8"/>
        <v>10.04129032</v>
      </c>
      <c r="S38" s="13">
        <f t="shared" si="9"/>
        <v>44.49691596</v>
      </c>
    </row>
    <row r="39">
      <c r="A39" s="5">
        <v>44725.0</v>
      </c>
      <c r="B39" s="6" t="s">
        <v>6</v>
      </c>
      <c r="C39" s="7">
        <v>221.82</v>
      </c>
      <c r="D39" s="8">
        <v>20547.0</v>
      </c>
      <c r="E39" s="8">
        <v>490.0</v>
      </c>
      <c r="F39" s="13" t="str">
        <f t="shared" si="1"/>
        <v>44725 Campaign 1</v>
      </c>
      <c r="G39" s="13">
        <f t="array" ref="G39">XLOOKUP(F:F,'Website report'!E:E,'Website report'!C:C)</f>
        <v>475</v>
      </c>
      <c r="H39" s="13">
        <f t="array" ref="H39">XLOOKUP(F:F,'Website report'!E:E,'Website report'!D:D)</f>
        <v>48</v>
      </c>
      <c r="I39" s="13">
        <f t="array" ref="I39">XLOOKUP(F:F,'Sales report'!F:F,'Sales report'!C:C)</f>
        <v>38</v>
      </c>
      <c r="J39" s="13">
        <f t="array" ref="J39">XLOOKUP(F:F,'Sales report'!F:F,'Sales report'!D:D)</f>
        <v>33</v>
      </c>
      <c r="K39" s="10">
        <f t="array" ref="K39">XLOOKUP(F:F,'Sales report'!F:F,'Sales report'!E:E)</f>
        <v>196.62</v>
      </c>
      <c r="L39" s="13">
        <f t="shared" si="2"/>
        <v>10.7957366</v>
      </c>
      <c r="M39" s="12">
        <f t="shared" si="3"/>
        <v>0.4526938776</v>
      </c>
      <c r="N39" s="13">
        <f t="shared" si="4"/>
        <v>2.384776366</v>
      </c>
      <c r="O39" s="13">
        <f t="shared" si="5"/>
        <v>0.4669894737</v>
      </c>
      <c r="P39" s="13">
        <f t="shared" si="6"/>
        <v>4.62125</v>
      </c>
      <c r="Q39" s="13">
        <f t="shared" si="7"/>
        <v>5.837368421</v>
      </c>
      <c r="R39" s="13">
        <f t="shared" si="8"/>
        <v>6.721818182</v>
      </c>
      <c r="S39" s="13">
        <f t="shared" si="9"/>
        <v>-11.36056262</v>
      </c>
    </row>
    <row r="40">
      <c r="A40" s="5">
        <v>44725.0</v>
      </c>
      <c r="B40" s="6" t="s">
        <v>7</v>
      </c>
      <c r="C40" s="7">
        <v>127.02</v>
      </c>
      <c r="D40" s="8">
        <v>7183.0</v>
      </c>
      <c r="E40" s="8">
        <v>60.0</v>
      </c>
      <c r="F40" s="13" t="str">
        <f t="shared" si="1"/>
        <v>44725 Campaign 2</v>
      </c>
      <c r="G40" s="13">
        <f t="array" ref="G40">XLOOKUP(F:F,'Website report'!E:E,'Website report'!C:C)</f>
        <v>58</v>
      </c>
      <c r="H40" s="13">
        <f t="array" ref="H40">XLOOKUP(F:F,'Website report'!E:E,'Website report'!D:D)</f>
        <v>14</v>
      </c>
      <c r="I40" s="13">
        <f t="array" ref="I40">XLOOKUP(F:F,'Sales report'!F:F,'Sales report'!C:C)</f>
        <v>9</v>
      </c>
      <c r="J40" s="13">
        <f t="array" ref="J40">XLOOKUP(F:F,'Sales report'!F:F,'Sales report'!D:D)</f>
        <v>8</v>
      </c>
      <c r="K40" s="10">
        <f t="array" ref="K40">XLOOKUP(F:F,'Sales report'!F:F,'Sales report'!E:E)</f>
        <v>234.03</v>
      </c>
      <c r="L40" s="13">
        <f t="shared" si="2"/>
        <v>17.68341918</v>
      </c>
      <c r="M40" s="12">
        <f t="shared" si="3"/>
        <v>2.117</v>
      </c>
      <c r="N40" s="13">
        <f t="shared" si="4"/>
        <v>0.8353055826</v>
      </c>
      <c r="O40" s="13">
        <f t="shared" si="5"/>
        <v>2.19</v>
      </c>
      <c r="P40" s="13">
        <f t="shared" si="6"/>
        <v>9.072857143</v>
      </c>
      <c r="Q40" s="13">
        <f t="shared" si="7"/>
        <v>14.11333333</v>
      </c>
      <c r="R40" s="13">
        <f t="shared" si="8"/>
        <v>15.8775</v>
      </c>
      <c r="S40" s="13">
        <f t="shared" si="9"/>
        <v>84.24657534</v>
      </c>
    </row>
    <row r="41">
      <c r="A41" s="5">
        <v>44726.0</v>
      </c>
      <c r="B41" s="6" t="s">
        <v>5</v>
      </c>
      <c r="C41" s="7">
        <v>333.56</v>
      </c>
      <c r="D41" s="8">
        <v>29874.0</v>
      </c>
      <c r="E41" s="9">
        <v>439.0</v>
      </c>
      <c r="F41" s="13" t="str">
        <f t="shared" si="1"/>
        <v>44726 Campaign 3</v>
      </c>
      <c r="G41" s="13">
        <f t="array" ref="G41">XLOOKUP(F:F,'Website report'!E:E,'Website report'!C:C)</f>
        <v>412</v>
      </c>
      <c r="H41" s="13">
        <f t="array" ref="H41">XLOOKUP(F:F,'Website report'!E:E,'Website report'!D:D)</f>
        <v>48</v>
      </c>
      <c r="I41" s="13">
        <f t="array" ref="I41">XLOOKUP(F:F,'Sales report'!F:F,'Sales report'!C:C)</f>
        <v>43</v>
      </c>
      <c r="J41" s="13">
        <f t="array" ref="J41">XLOOKUP(F:F,'Sales report'!F:F,'Sales report'!D:D)</f>
        <v>34</v>
      </c>
      <c r="K41" s="10">
        <f t="array" ref="K41">XLOOKUP(F:F,'Sales report'!F:F,'Sales report'!E:E)</f>
        <v>450.56</v>
      </c>
      <c r="L41" s="13">
        <f t="shared" si="2"/>
        <v>11.16556203</v>
      </c>
      <c r="M41" s="12">
        <f t="shared" si="3"/>
        <v>0.7598177677</v>
      </c>
      <c r="N41" s="13">
        <f t="shared" si="4"/>
        <v>1.469505255</v>
      </c>
      <c r="O41" s="13">
        <f t="shared" si="5"/>
        <v>0.8096116505</v>
      </c>
      <c r="P41" s="13">
        <f t="shared" si="6"/>
        <v>6.949166667</v>
      </c>
      <c r="Q41" s="13">
        <f t="shared" si="7"/>
        <v>7.757209302</v>
      </c>
      <c r="R41" s="13">
        <f t="shared" si="8"/>
        <v>9.810588235</v>
      </c>
      <c r="S41" s="13">
        <f t="shared" si="9"/>
        <v>35.07614822</v>
      </c>
    </row>
    <row r="42">
      <c r="A42" s="5">
        <v>44726.0</v>
      </c>
      <c r="B42" s="6" t="s">
        <v>6</v>
      </c>
      <c r="C42" s="7">
        <v>246.67</v>
      </c>
      <c r="D42" s="8">
        <v>28775.0</v>
      </c>
      <c r="E42" s="8">
        <v>404.0</v>
      </c>
      <c r="F42" s="13" t="str">
        <f t="shared" si="1"/>
        <v>44726 Campaign 1</v>
      </c>
      <c r="G42" s="13">
        <f t="array" ref="G42">XLOOKUP(F:F,'Website report'!E:E,'Website report'!C:C)</f>
        <v>383</v>
      </c>
      <c r="H42" s="13">
        <f t="array" ref="H42">XLOOKUP(F:F,'Website report'!E:E,'Website report'!D:D)</f>
        <v>47</v>
      </c>
      <c r="I42" s="13">
        <f t="array" ref="I42">XLOOKUP(F:F,'Sales report'!F:F,'Sales report'!C:C)</f>
        <v>23</v>
      </c>
      <c r="J42" s="13">
        <f t="array" ref="J42">XLOOKUP(F:F,'Sales report'!F:F,'Sales report'!D:D)</f>
        <v>19</v>
      </c>
      <c r="K42" s="10">
        <f t="array" ref="K42">XLOOKUP(F:F,'Sales report'!F:F,'Sales report'!E:E)</f>
        <v>195.36</v>
      </c>
      <c r="L42" s="13">
        <f t="shared" si="2"/>
        <v>8.572371851</v>
      </c>
      <c r="M42" s="12">
        <f t="shared" si="3"/>
        <v>0.6105693069</v>
      </c>
      <c r="N42" s="13">
        <f t="shared" si="4"/>
        <v>1.403996525</v>
      </c>
      <c r="O42" s="13">
        <f t="shared" si="5"/>
        <v>0.6440469974</v>
      </c>
      <c r="P42" s="13">
        <f t="shared" si="6"/>
        <v>5.248297872</v>
      </c>
      <c r="Q42" s="13">
        <f t="shared" si="7"/>
        <v>10.72478261</v>
      </c>
      <c r="R42" s="13">
        <f t="shared" si="8"/>
        <v>12.98263158</v>
      </c>
      <c r="S42" s="13">
        <f t="shared" si="9"/>
        <v>-20.80107026</v>
      </c>
    </row>
    <row r="43">
      <c r="A43" s="5">
        <v>44726.0</v>
      </c>
      <c r="B43" s="6" t="s">
        <v>7</v>
      </c>
      <c r="C43" s="7">
        <v>140.76</v>
      </c>
      <c r="D43" s="8">
        <v>7092.0</v>
      </c>
      <c r="E43" s="8">
        <v>54.0</v>
      </c>
      <c r="F43" s="13" t="str">
        <f t="shared" si="1"/>
        <v>44726 Campaign 2</v>
      </c>
      <c r="G43" s="13">
        <f t="array" ref="G43">XLOOKUP(F:F,'Website report'!E:E,'Website report'!C:C)</f>
        <v>51</v>
      </c>
      <c r="H43" s="13">
        <f t="array" ref="H43">XLOOKUP(F:F,'Website report'!E:E,'Website report'!D:D)</f>
        <v>12</v>
      </c>
      <c r="I43" s="13">
        <f t="array" ref="I43">XLOOKUP(F:F,'Sales report'!F:F,'Sales report'!C:C)</f>
        <v>5</v>
      </c>
      <c r="J43" s="13">
        <f t="array" ref="J43">XLOOKUP(F:F,'Sales report'!F:F,'Sales report'!D:D)</f>
        <v>5</v>
      </c>
      <c r="K43" s="10">
        <f t="array" ref="K43">XLOOKUP(F:F,'Sales report'!F:F,'Sales report'!E:E)</f>
        <v>321.2</v>
      </c>
      <c r="L43" s="13">
        <f t="shared" si="2"/>
        <v>19.84771574</v>
      </c>
      <c r="M43" s="12">
        <f t="shared" si="3"/>
        <v>2.606666667</v>
      </c>
      <c r="N43" s="13">
        <f t="shared" si="4"/>
        <v>0.7614213198</v>
      </c>
      <c r="O43" s="13">
        <f t="shared" si="5"/>
        <v>2.76</v>
      </c>
      <c r="P43" s="13">
        <f t="shared" si="6"/>
        <v>11.73</v>
      </c>
      <c r="Q43" s="13">
        <f t="shared" si="7"/>
        <v>28.152</v>
      </c>
      <c r="R43" s="13">
        <f t="shared" si="8"/>
        <v>28.152</v>
      </c>
      <c r="S43" s="13">
        <f t="shared" si="9"/>
        <v>128.1898267</v>
      </c>
    </row>
    <row r="44">
      <c r="A44" s="5">
        <v>44727.0</v>
      </c>
      <c r="B44" s="6" t="s">
        <v>5</v>
      </c>
      <c r="C44" s="7">
        <v>371.86</v>
      </c>
      <c r="D44" s="8">
        <v>25259.0</v>
      </c>
      <c r="E44" s="9">
        <v>478.0</v>
      </c>
      <c r="F44" s="13" t="str">
        <f t="shared" si="1"/>
        <v>44727 Campaign 3</v>
      </c>
      <c r="G44" s="13">
        <f t="array" ref="G44">XLOOKUP(F:F,'Website report'!E:E,'Website report'!C:C)</f>
        <v>445</v>
      </c>
      <c r="H44" s="13">
        <f t="array" ref="H44">XLOOKUP(F:F,'Website report'!E:E,'Website report'!D:D)</f>
        <v>55</v>
      </c>
      <c r="I44" s="13">
        <f t="array" ref="I44">XLOOKUP(F:F,'Sales report'!F:F,'Sales report'!C:C)</f>
        <v>33</v>
      </c>
      <c r="J44" s="13">
        <f t="array" ref="J44">XLOOKUP(F:F,'Sales report'!F:F,'Sales report'!D:D)</f>
        <v>26</v>
      </c>
      <c r="K44" s="10">
        <f t="array" ref="K44">XLOOKUP(F:F,'Sales report'!F:F,'Sales report'!E:E)</f>
        <v>423.64</v>
      </c>
      <c r="L44" s="13">
        <f t="shared" si="2"/>
        <v>14.72188131</v>
      </c>
      <c r="M44" s="12">
        <f t="shared" si="3"/>
        <v>0.7779497908</v>
      </c>
      <c r="N44" s="13">
        <f t="shared" si="4"/>
        <v>1.89239479</v>
      </c>
      <c r="O44" s="13">
        <f t="shared" si="5"/>
        <v>0.8356404494</v>
      </c>
      <c r="P44" s="13">
        <f t="shared" si="6"/>
        <v>6.761090909</v>
      </c>
      <c r="Q44" s="13">
        <f t="shared" si="7"/>
        <v>11.26848485</v>
      </c>
      <c r="R44" s="13">
        <f t="shared" si="8"/>
        <v>14.30230769</v>
      </c>
      <c r="S44" s="13">
        <f t="shared" si="9"/>
        <v>13.92459528</v>
      </c>
    </row>
    <row r="45">
      <c r="A45" s="5">
        <v>44727.0</v>
      </c>
      <c r="B45" s="6" t="s">
        <v>6</v>
      </c>
      <c r="C45" s="7">
        <v>234.11</v>
      </c>
      <c r="D45" s="8">
        <v>29026.0</v>
      </c>
      <c r="E45" s="8">
        <v>430.0</v>
      </c>
      <c r="F45" s="13" t="str">
        <f t="shared" si="1"/>
        <v>44727 Campaign 1</v>
      </c>
      <c r="G45" s="13">
        <f t="array" ref="G45">XLOOKUP(F:F,'Website report'!E:E,'Website report'!C:C)</f>
        <v>405</v>
      </c>
      <c r="H45" s="13">
        <f t="array" ref="H45">XLOOKUP(F:F,'Website report'!E:E,'Website report'!D:D)</f>
        <v>46</v>
      </c>
      <c r="I45" s="13">
        <f t="array" ref="I45">XLOOKUP(F:F,'Sales report'!F:F,'Sales report'!C:C)</f>
        <v>24</v>
      </c>
      <c r="J45" s="13">
        <f t="array" ref="J45">XLOOKUP(F:F,'Sales report'!F:F,'Sales report'!D:D)</f>
        <v>21</v>
      </c>
      <c r="K45" s="10">
        <f t="array" ref="K45">XLOOKUP(F:F,'Sales report'!F:F,'Sales report'!E:E)</f>
        <v>136.17</v>
      </c>
      <c r="L45" s="13">
        <f t="shared" si="2"/>
        <v>8.065527458</v>
      </c>
      <c r="M45" s="12">
        <f t="shared" si="3"/>
        <v>0.5444418605</v>
      </c>
      <c r="N45" s="13">
        <f t="shared" si="4"/>
        <v>1.481430442</v>
      </c>
      <c r="O45" s="13">
        <f t="shared" si="5"/>
        <v>0.5780493827</v>
      </c>
      <c r="P45" s="13">
        <f t="shared" si="6"/>
        <v>5.089347826</v>
      </c>
      <c r="Q45" s="13">
        <f t="shared" si="7"/>
        <v>9.754583333</v>
      </c>
      <c r="R45" s="13">
        <f t="shared" si="8"/>
        <v>11.14809524</v>
      </c>
      <c r="S45" s="13">
        <f t="shared" si="9"/>
        <v>-41.83503481</v>
      </c>
    </row>
    <row r="46">
      <c r="A46" s="5">
        <v>44727.0</v>
      </c>
      <c r="B46" s="6" t="s">
        <v>7</v>
      </c>
      <c r="C46" s="7">
        <v>107.84</v>
      </c>
      <c r="D46" s="8">
        <v>5042.0</v>
      </c>
      <c r="E46" s="8">
        <v>70.0</v>
      </c>
      <c r="F46" s="13" t="str">
        <f t="shared" si="1"/>
        <v>44727 Campaign 2</v>
      </c>
      <c r="G46" s="13">
        <f t="array" ref="G46">XLOOKUP(F:F,'Website report'!E:E,'Website report'!C:C)</f>
        <v>65</v>
      </c>
      <c r="H46" s="13">
        <f t="array" ref="H46">XLOOKUP(F:F,'Website report'!E:E,'Website report'!D:D)</f>
        <v>10</v>
      </c>
      <c r="I46" s="13">
        <f t="array" ref="I46">XLOOKUP(F:F,'Sales report'!F:F,'Sales report'!C:C)</f>
        <v>8</v>
      </c>
      <c r="J46" s="13">
        <f t="array" ref="J46">XLOOKUP(F:F,'Sales report'!F:F,'Sales report'!D:D)</f>
        <v>7</v>
      </c>
      <c r="K46" s="10">
        <f t="array" ref="K46">XLOOKUP(F:F,'Sales report'!F:F,'Sales report'!E:E)</f>
        <v>283.02</v>
      </c>
      <c r="L46" s="13">
        <f t="shared" si="2"/>
        <v>21.38833796</v>
      </c>
      <c r="M46" s="12">
        <f t="shared" si="3"/>
        <v>1.540571429</v>
      </c>
      <c r="N46" s="13">
        <f t="shared" si="4"/>
        <v>1.388337961</v>
      </c>
      <c r="O46" s="13">
        <f t="shared" si="5"/>
        <v>1.659076923</v>
      </c>
      <c r="P46" s="13">
        <f t="shared" si="6"/>
        <v>10.784</v>
      </c>
      <c r="Q46" s="13">
        <f t="shared" si="7"/>
        <v>13.48</v>
      </c>
      <c r="R46" s="13">
        <f t="shared" si="8"/>
        <v>15.40571429</v>
      </c>
      <c r="S46" s="13">
        <f t="shared" si="9"/>
        <v>162.444362</v>
      </c>
    </row>
    <row r="47">
      <c r="A47" s="5">
        <v>44728.0</v>
      </c>
      <c r="B47" s="6" t="s">
        <v>5</v>
      </c>
      <c r="C47" s="7">
        <v>309.48</v>
      </c>
      <c r="D47" s="8">
        <v>28681.0</v>
      </c>
      <c r="E47" s="9">
        <v>361.0</v>
      </c>
      <c r="F47" s="13" t="str">
        <f t="shared" si="1"/>
        <v>44728 Campaign 3</v>
      </c>
      <c r="G47" s="13">
        <f t="array" ref="G47">XLOOKUP(F:F,'Website report'!E:E,'Website report'!C:C)</f>
        <v>349</v>
      </c>
      <c r="H47" s="13">
        <f t="array" ref="H47">XLOOKUP(F:F,'Website report'!E:E,'Website report'!D:D)</f>
        <v>52</v>
      </c>
      <c r="I47" s="13">
        <f t="array" ref="I47">XLOOKUP(F:F,'Sales report'!F:F,'Sales report'!C:C)</f>
        <v>37</v>
      </c>
      <c r="J47" s="13">
        <f t="array" ref="J47">XLOOKUP(F:F,'Sales report'!F:F,'Sales report'!D:D)</f>
        <v>30</v>
      </c>
      <c r="K47" s="10">
        <f t="array" ref="K47">XLOOKUP(F:F,'Sales report'!F:F,'Sales report'!E:E)</f>
        <v>423.9</v>
      </c>
      <c r="L47" s="13">
        <f t="shared" si="2"/>
        <v>10.79041874</v>
      </c>
      <c r="M47" s="12">
        <f t="shared" si="3"/>
        <v>0.8572853186</v>
      </c>
      <c r="N47" s="13">
        <f t="shared" si="4"/>
        <v>1.258672989</v>
      </c>
      <c r="O47" s="13">
        <f t="shared" si="5"/>
        <v>0.8867621777</v>
      </c>
      <c r="P47" s="13">
        <f t="shared" si="6"/>
        <v>5.951538462</v>
      </c>
      <c r="Q47" s="13">
        <f t="shared" si="7"/>
        <v>8.364324324</v>
      </c>
      <c r="R47" s="13">
        <f t="shared" si="8"/>
        <v>10.316</v>
      </c>
      <c r="S47" s="13">
        <f t="shared" si="9"/>
        <v>36.97169446</v>
      </c>
    </row>
    <row r="48">
      <c r="A48" s="5">
        <v>44728.0</v>
      </c>
      <c r="B48" s="6" t="s">
        <v>6</v>
      </c>
      <c r="C48" s="7">
        <v>224.38</v>
      </c>
      <c r="D48" s="8">
        <v>26028.0</v>
      </c>
      <c r="E48" s="8">
        <v>577.0</v>
      </c>
      <c r="F48" s="13" t="str">
        <f t="shared" si="1"/>
        <v>44728 Campaign 1</v>
      </c>
      <c r="G48" s="13">
        <f t="array" ref="G48">XLOOKUP(F:F,'Website report'!E:E,'Website report'!C:C)</f>
        <v>549</v>
      </c>
      <c r="H48" s="13">
        <f t="array" ref="H48">XLOOKUP(F:F,'Website report'!E:E,'Website report'!D:D)</f>
        <v>35</v>
      </c>
      <c r="I48" s="13">
        <f t="array" ref="I48">XLOOKUP(F:F,'Sales report'!F:F,'Sales report'!C:C)</f>
        <v>21</v>
      </c>
      <c r="J48" s="13">
        <f t="array" ref="J48">XLOOKUP(F:F,'Sales report'!F:F,'Sales report'!D:D)</f>
        <v>18</v>
      </c>
      <c r="K48" s="10">
        <f t="array" ref="K48">XLOOKUP(F:F,'Sales report'!F:F,'Sales report'!E:E)</f>
        <v>172.8</v>
      </c>
      <c r="L48" s="13">
        <f t="shared" si="2"/>
        <v>8.620716152</v>
      </c>
      <c r="M48" s="12">
        <f t="shared" si="3"/>
        <v>0.3888734835</v>
      </c>
      <c r="N48" s="13">
        <f t="shared" si="4"/>
        <v>2.216843399</v>
      </c>
      <c r="O48" s="13">
        <f t="shared" si="5"/>
        <v>0.4087067395</v>
      </c>
      <c r="P48" s="13">
        <f t="shared" si="6"/>
        <v>6.410857143</v>
      </c>
      <c r="Q48" s="13">
        <f t="shared" si="7"/>
        <v>10.6847619</v>
      </c>
      <c r="R48" s="13">
        <f t="shared" si="8"/>
        <v>12.46555556</v>
      </c>
      <c r="S48" s="13">
        <f t="shared" si="9"/>
        <v>-22.98778857</v>
      </c>
    </row>
    <row r="49">
      <c r="A49" s="5">
        <v>44728.0</v>
      </c>
      <c r="B49" s="6" t="s">
        <v>7</v>
      </c>
      <c r="C49" s="7">
        <v>136.48</v>
      </c>
      <c r="D49" s="8">
        <v>6787.0</v>
      </c>
      <c r="E49" s="8">
        <v>79.0</v>
      </c>
      <c r="F49" s="13" t="str">
        <f t="shared" si="1"/>
        <v>44728 Campaign 2</v>
      </c>
      <c r="G49" s="13">
        <f t="array" ref="G49">XLOOKUP(F:F,'Website report'!E:E,'Website report'!C:C)</f>
        <v>77</v>
      </c>
      <c r="H49" s="13">
        <f t="array" ref="H49">XLOOKUP(F:F,'Website report'!E:E,'Website report'!D:D)</f>
        <v>14</v>
      </c>
      <c r="I49" s="13">
        <f t="array" ref="I49">XLOOKUP(F:F,'Sales report'!F:F,'Sales report'!C:C)</f>
        <v>7</v>
      </c>
      <c r="J49" s="13">
        <f t="array" ref="J49">XLOOKUP(F:F,'Sales report'!F:F,'Sales report'!D:D)</f>
        <v>6</v>
      </c>
      <c r="K49" s="10">
        <f t="array" ref="K49">XLOOKUP(F:F,'Sales report'!F:F,'Sales report'!E:E)</f>
        <v>395.1</v>
      </c>
      <c r="L49" s="13">
        <f t="shared" si="2"/>
        <v>20.10903197</v>
      </c>
      <c r="M49" s="12">
        <f t="shared" si="3"/>
        <v>1.727594937</v>
      </c>
      <c r="N49" s="13">
        <f t="shared" si="4"/>
        <v>1.163989981</v>
      </c>
      <c r="O49" s="13">
        <f t="shared" si="5"/>
        <v>1.772467532</v>
      </c>
      <c r="P49" s="13">
        <f t="shared" si="6"/>
        <v>9.748571429</v>
      </c>
      <c r="Q49" s="13">
        <f t="shared" si="7"/>
        <v>19.49714286</v>
      </c>
      <c r="R49" s="13">
        <f t="shared" si="8"/>
        <v>22.74666667</v>
      </c>
      <c r="S49" s="13">
        <f t="shared" si="9"/>
        <v>189.492966</v>
      </c>
    </row>
    <row r="50">
      <c r="A50" s="5">
        <v>44729.0</v>
      </c>
      <c r="B50" s="6" t="s">
        <v>5</v>
      </c>
      <c r="C50" s="7">
        <v>319.92</v>
      </c>
      <c r="D50" s="8">
        <v>28835.0</v>
      </c>
      <c r="E50" s="9">
        <v>300.0</v>
      </c>
      <c r="F50" s="13" t="str">
        <f t="shared" si="1"/>
        <v>44729 Campaign 3</v>
      </c>
      <c r="G50" s="13">
        <f t="array" ref="G50">XLOOKUP(F:F,'Website report'!E:E,'Website report'!C:C)</f>
        <v>290</v>
      </c>
      <c r="H50" s="13">
        <f t="array" ref="H50">XLOOKUP(F:F,'Website report'!E:E,'Website report'!D:D)</f>
        <v>55</v>
      </c>
      <c r="I50" s="13">
        <f t="array" ref="I50">XLOOKUP(F:F,'Sales report'!F:F,'Sales report'!C:C)</f>
        <v>37</v>
      </c>
      <c r="J50" s="13">
        <f t="array" ref="J50">XLOOKUP(F:F,'Sales report'!F:F,'Sales report'!D:D)</f>
        <v>30</v>
      </c>
      <c r="K50" s="10">
        <f t="array" ref="K50">XLOOKUP(F:F,'Sales report'!F:F,'Sales report'!E:E)</f>
        <v>462.28</v>
      </c>
      <c r="L50" s="13">
        <f t="shared" si="2"/>
        <v>11.09485001</v>
      </c>
      <c r="M50" s="12">
        <f t="shared" si="3"/>
        <v>1.0664</v>
      </c>
      <c r="N50" s="13">
        <f t="shared" si="4"/>
        <v>1.040402289</v>
      </c>
      <c r="O50" s="13">
        <f t="shared" si="5"/>
        <v>1.103172414</v>
      </c>
      <c r="P50" s="13">
        <f t="shared" si="6"/>
        <v>5.816727273</v>
      </c>
      <c r="Q50" s="13">
        <f t="shared" si="7"/>
        <v>8.646486486</v>
      </c>
      <c r="R50" s="13">
        <f t="shared" si="8"/>
        <v>10.664</v>
      </c>
      <c r="S50" s="13">
        <f t="shared" si="9"/>
        <v>44.49862466</v>
      </c>
    </row>
    <row r="51">
      <c r="A51" s="5">
        <v>44729.0</v>
      </c>
      <c r="B51" s="6" t="s">
        <v>6</v>
      </c>
      <c r="C51" s="7">
        <v>230.8</v>
      </c>
      <c r="D51" s="8">
        <v>27494.0</v>
      </c>
      <c r="E51" s="8">
        <v>434.0</v>
      </c>
      <c r="F51" s="13" t="str">
        <f t="shared" si="1"/>
        <v>44729 Campaign 1</v>
      </c>
      <c r="G51" s="13">
        <f t="array" ref="G51">XLOOKUP(F:F,'Website report'!E:E,'Website report'!C:C)</f>
        <v>406</v>
      </c>
      <c r="H51" s="13">
        <f t="array" ref="H51">XLOOKUP(F:F,'Website report'!E:E,'Website report'!D:D)</f>
        <v>44</v>
      </c>
      <c r="I51" s="13">
        <f t="array" ref="I51">XLOOKUP(F:F,'Sales report'!F:F,'Sales report'!C:C)</f>
        <v>29</v>
      </c>
      <c r="J51" s="13">
        <f t="array" ref="J51">XLOOKUP(F:F,'Sales report'!F:F,'Sales report'!D:D)</f>
        <v>25</v>
      </c>
      <c r="K51" s="10">
        <f t="array" ref="K51">XLOOKUP(F:F,'Sales report'!F:F,'Sales report'!E:E)</f>
        <v>200.2</v>
      </c>
      <c r="L51" s="13">
        <f t="shared" si="2"/>
        <v>8.394558813</v>
      </c>
      <c r="M51" s="12">
        <f t="shared" si="3"/>
        <v>0.531797235</v>
      </c>
      <c r="N51" s="13">
        <f t="shared" si="4"/>
        <v>1.578526224</v>
      </c>
      <c r="O51" s="13">
        <f t="shared" si="5"/>
        <v>0.5684729064</v>
      </c>
      <c r="P51" s="13">
        <f t="shared" si="6"/>
        <v>5.245454545</v>
      </c>
      <c r="Q51" s="13">
        <f t="shared" si="7"/>
        <v>7.95862069</v>
      </c>
      <c r="R51" s="13">
        <f t="shared" si="8"/>
        <v>9.232</v>
      </c>
      <c r="S51" s="13">
        <f t="shared" si="9"/>
        <v>-13.25823224</v>
      </c>
    </row>
    <row r="52">
      <c r="A52" s="5">
        <v>44729.0</v>
      </c>
      <c r="B52" s="6" t="s">
        <v>7</v>
      </c>
      <c r="C52" s="7">
        <v>145.48</v>
      </c>
      <c r="D52" s="8">
        <v>6273.0</v>
      </c>
      <c r="E52" s="8">
        <v>67.0</v>
      </c>
      <c r="F52" s="13" t="str">
        <f t="shared" si="1"/>
        <v>44729 Campaign 2</v>
      </c>
      <c r="G52" s="13">
        <f t="array" ref="G52">XLOOKUP(F:F,'Website report'!E:E,'Website report'!C:C)</f>
        <v>65</v>
      </c>
      <c r="H52" s="13">
        <f t="array" ref="H52">XLOOKUP(F:F,'Website report'!E:E,'Website report'!D:D)</f>
        <v>10</v>
      </c>
      <c r="I52" s="13">
        <f t="array" ref="I52">XLOOKUP(F:F,'Sales report'!F:F,'Sales report'!C:C)</f>
        <v>8</v>
      </c>
      <c r="J52" s="13">
        <f t="array" ref="J52">XLOOKUP(F:F,'Sales report'!F:F,'Sales report'!D:D)</f>
        <v>7</v>
      </c>
      <c r="K52" s="10">
        <f t="array" ref="K52">XLOOKUP(F:F,'Sales report'!F:F,'Sales report'!E:E)</f>
        <v>323.05</v>
      </c>
      <c r="L52" s="13">
        <f t="shared" si="2"/>
        <v>23.19145544</v>
      </c>
      <c r="M52" s="12">
        <f t="shared" si="3"/>
        <v>2.171343284</v>
      </c>
      <c r="N52" s="13">
        <f t="shared" si="4"/>
        <v>1.068069504</v>
      </c>
      <c r="O52" s="13">
        <f t="shared" si="5"/>
        <v>2.238153846</v>
      </c>
      <c r="P52" s="13">
        <f t="shared" si="6"/>
        <v>14.548</v>
      </c>
      <c r="Q52" s="13">
        <f t="shared" si="7"/>
        <v>18.185</v>
      </c>
      <c r="R52" s="13">
        <f t="shared" si="8"/>
        <v>20.78285714</v>
      </c>
      <c r="S52" s="13">
        <f t="shared" si="9"/>
        <v>122.0580148</v>
      </c>
    </row>
    <row r="53">
      <c r="A53" s="5">
        <v>44730.0</v>
      </c>
      <c r="B53" s="6" t="s">
        <v>5</v>
      </c>
      <c r="C53" s="7">
        <v>376.04</v>
      </c>
      <c r="D53" s="8">
        <v>28627.0</v>
      </c>
      <c r="E53" s="9">
        <v>402.0</v>
      </c>
      <c r="F53" s="13" t="str">
        <f t="shared" si="1"/>
        <v>44730 Campaign 3</v>
      </c>
      <c r="G53" s="13">
        <f t="array" ref="G53">XLOOKUP(F:F,'Website report'!E:E,'Website report'!C:C)</f>
        <v>387</v>
      </c>
      <c r="H53" s="13">
        <f t="array" ref="H53">XLOOKUP(F:F,'Website report'!E:E,'Website report'!D:D)</f>
        <v>56</v>
      </c>
      <c r="I53" s="13">
        <f t="array" ref="I53">XLOOKUP(F:F,'Sales report'!F:F,'Sales report'!C:C)</f>
        <v>37</v>
      </c>
      <c r="J53" s="13">
        <f t="array" ref="J53">XLOOKUP(F:F,'Sales report'!F:F,'Sales report'!D:D)</f>
        <v>30</v>
      </c>
      <c r="K53" s="10">
        <f t="array" ref="K53">XLOOKUP(F:F,'Sales report'!F:F,'Sales report'!E:E)</f>
        <v>554.76</v>
      </c>
      <c r="L53" s="13">
        <f t="shared" si="2"/>
        <v>13.13585077</v>
      </c>
      <c r="M53" s="12">
        <f t="shared" si="3"/>
        <v>0.9354228856</v>
      </c>
      <c r="N53" s="13">
        <f t="shared" si="4"/>
        <v>1.404268697</v>
      </c>
      <c r="O53" s="13">
        <f t="shared" si="5"/>
        <v>0.9716795866</v>
      </c>
      <c r="P53" s="13">
        <f t="shared" si="6"/>
        <v>6.715</v>
      </c>
      <c r="Q53" s="13">
        <f t="shared" si="7"/>
        <v>10.16324324</v>
      </c>
      <c r="R53" s="13">
        <f t="shared" si="8"/>
        <v>12.53466667</v>
      </c>
      <c r="S53" s="13">
        <f t="shared" si="9"/>
        <v>47.52685884</v>
      </c>
    </row>
    <row r="54">
      <c r="A54" s="5">
        <v>44730.0</v>
      </c>
      <c r="B54" s="6" t="s">
        <v>6</v>
      </c>
      <c r="C54" s="7">
        <v>209.65</v>
      </c>
      <c r="D54" s="8">
        <v>24824.0</v>
      </c>
      <c r="E54" s="8">
        <v>534.0</v>
      </c>
      <c r="F54" s="13" t="str">
        <f t="shared" si="1"/>
        <v>44730 Campaign 1</v>
      </c>
      <c r="G54" s="13">
        <f t="array" ref="G54">XLOOKUP(F:F,'Website report'!E:E,'Website report'!C:C)</f>
        <v>503</v>
      </c>
      <c r="H54" s="13">
        <f t="array" ref="H54">XLOOKUP(F:F,'Website report'!E:E,'Website report'!D:D)</f>
        <v>41</v>
      </c>
      <c r="I54" s="13">
        <f t="array" ref="I54">XLOOKUP(F:F,'Sales report'!F:F,'Sales report'!C:C)</f>
        <v>20</v>
      </c>
      <c r="J54" s="13">
        <f t="array" ref="J54">XLOOKUP(F:F,'Sales report'!F:F,'Sales report'!D:D)</f>
        <v>17</v>
      </c>
      <c r="K54" s="10">
        <f t="array" ref="K54">XLOOKUP(F:F,'Sales report'!F:F,'Sales report'!E:E)</f>
        <v>195.96</v>
      </c>
      <c r="L54" s="13">
        <f t="shared" si="2"/>
        <v>8.44545601</v>
      </c>
      <c r="M54" s="12">
        <f t="shared" si="3"/>
        <v>0.3926029963</v>
      </c>
      <c r="N54" s="13">
        <f t="shared" si="4"/>
        <v>2.151144054</v>
      </c>
      <c r="O54" s="13">
        <f t="shared" si="5"/>
        <v>0.4167992048</v>
      </c>
      <c r="P54" s="13">
        <f t="shared" si="6"/>
        <v>5.113414634</v>
      </c>
      <c r="Q54" s="13">
        <f t="shared" si="7"/>
        <v>10.4825</v>
      </c>
      <c r="R54" s="13">
        <f t="shared" si="8"/>
        <v>12.33235294</v>
      </c>
      <c r="S54" s="13">
        <f t="shared" si="9"/>
        <v>-6.529930837</v>
      </c>
    </row>
    <row r="55">
      <c r="A55" s="5">
        <v>44730.0</v>
      </c>
      <c r="B55" s="6" t="s">
        <v>7</v>
      </c>
      <c r="C55" s="7">
        <v>119.67</v>
      </c>
      <c r="D55" s="8">
        <v>5725.0</v>
      </c>
      <c r="E55" s="8">
        <v>53.0</v>
      </c>
      <c r="F55" s="13" t="str">
        <f t="shared" si="1"/>
        <v>44730 Campaign 2</v>
      </c>
      <c r="G55" s="13">
        <f t="array" ref="G55">XLOOKUP(F:F,'Website report'!E:E,'Website report'!C:C)</f>
        <v>51</v>
      </c>
      <c r="H55" s="13">
        <f t="array" ref="H55">XLOOKUP(F:F,'Website report'!E:E,'Website report'!D:D)</f>
        <v>14</v>
      </c>
      <c r="I55" s="13">
        <f t="array" ref="I55">XLOOKUP(F:F,'Sales report'!F:F,'Sales report'!C:C)</f>
        <v>5</v>
      </c>
      <c r="J55" s="13">
        <f t="array" ref="J55">XLOOKUP(F:F,'Sales report'!F:F,'Sales report'!D:D)</f>
        <v>5</v>
      </c>
      <c r="K55" s="10">
        <f t="array" ref="K55">XLOOKUP(F:F,'Sales report'!F:F,'Sales report'!E:E)</f>
        <v>338.56</v>
      </c>
      <c r="L55" s="13">
        <f t="shared" si="2"/>
        <v>20.90305677</v>
      </c>
      <c r="M55" s="12">
        <f t="shared" si="3"/>
        <v>2.257924528</v>
      </c>
      <c r="N55" s="13">
        <f t="shared" si="4"/>
        <v>0.9257641921</v>
      </c>
      <c r="O55" s="13">
        <f t="shared" si="5"/>
        <v>2.346470588</v>
      </c>
      <c r="P55" s="13">
        <f t="shared" si="6"/>
        <v>8.547857143</v>
      </c>
      <c r="Q55" s="13">
        <f t="shared" si="7"/>
        <v>23.934</v>
      </c>
      <c r="R55" s="13">
        <f t="shared" si="8"/>
        <v>23.934</v>
      </c>
      <c r="S55" s="13">
        <f t="shared" si="9"/>
        <v>182.9113395</v>
      </c>
    </row>
    <row r="56">
      <c r="A56" s="5">
        <v>44731.0</v>
      </c>
      <c r="B56" s="6" t="s">
        <v>5</v>
      </c>
      <c r="C56" s="7">
        <v>314.02</v>
      </c>
      <c r="D56" s="8">
        <v>26653.0</v>
      </c>
      <c r="E56" s="9">
        <v>496.0</v>
      </c>
      <c r="F56" s="13" t="str">
        <f t="shared" si="1"/>
        <v>44731 Campaign 3</v>
      </c>
      <c r="G56" s="13">
        <f t="array" ref="G56">XLOOKUP(F:F,'Website report'!E:E,'Website report'!C:C)</f>
        <v>460</v>
      </c>
      <c r="H56" s="13">
        <f t="array" ref="H56">XLOOKUP(F:F,'Website report'!E:E,'Website report'!D:D)</f>
        <v>62</v>
      </c>
      <c r="I56" s="13">
        <f t="array" ref="I56">XLOOKUP(F:F,'Sales report'!F:F,'Sales report'!C:C)</f>
        <v>37</v>
      </c>
      <c r="J56" s="13">
        <f t="array" ref="J56">XLOOKUP(F:F,'Sales report'!F:F,'Sales report'!D:D)</f>
        <v>30</v>
      </c>
      <c r="K56" s="10">
        <f t="array" ref="K56">XLOOKUP(F:F,'Sales report'!F:F,'Sales report'!E:E)</f>
        <v>534.75</v>
      </c>
      <c r="L56" s="13">
        <f t="shared" si="2"/>
        <v>11.78178817</v>
      </c>
      <c r="M56" s="12">
        <f t="shared" si="3"/>
        <v>0.6331048387</v>
      </c>
      <c r="N56" s="13">
        <f t="shared" si="4"/>
        <v>1.860953739</v>
      </c>
      <c r="O56" s="13">
        <f t="shared" si="5"/>
        <v>0.6826521739</v>
      </c>
      <c r="P56" s="13">
        <f t="shared" si="6"/>
        <v>5.06483871</v>
      </c>
      <c r="Q56" s="13">
        <f t="shared" si="7"/>
        <v>8.487027027</v>
      </c>
      <c r="R56" s="13">
        <f t="shared" si="8"/>
        <v>10.46733333</v>
      </c>
      <c r="S56" s="13">
        <f t="shared" si="9"/>
        <v>70.29170117</v>
      </c>
    </row>
    <row r="57">
      <c r="A57" s="5">
        <v>44731.0</v>
      </c>
      <c r="B57" s="6" t="s">
        <v>6</v>
      </c>
      <c r="C57" s="7">
        <v>245.82</v>
      </c>
      <c r="D57" s="8">
        <v>21949.0</v>
      </c>
      <c r="E57" s="8">
        <v>539.0</v>
      </c>
      <c r="F57" s="13" t="str">
        <f t="shared" si="1"/>
        <v>44731 Campaign 1</v>
      </c>
      <c r="G57" s="13">
        <f t="array" ref="G57">XLOOKUP(F:F,'Website report'!E:E,'Website report'!C:C)</f>
        <v>515</v>
      </c>
      <c r="H57" s="13">
        <f t="array" ref="H57">XLOOKUP(F:F,'Website report'!E:E,'Website report'!D:D)</f>
        <v>37</v>
      </c>
      <c r="I57" s="13">
        <f t="array" ref="I57">XLOOKUP(F:F,'Sales report'!F:F,'Sales report'!C:C)</f>
        <v>14</v>
      </c>
      <c r="J57" s="13">
        <f t="array" ref="J57">XLOOKUP(F:F,'Sales report'!F:F,'Sales report'!D:D)</f>
        <v>12</v>
      </c>
      <c r="K57" s="10">
        <f t="array" ref="K57">XLOOKUP(F:F,'Sales report'!F:F,'Sales report'!E:E)</f>
        <v>199.95</v>
      </c>
      <c r="L57" s="13">
        <f t="shared" si="2"/>
        <v>11.19959907</v>
      </c>
      <c r="M57" s="12">
        <f t="shared" si="3"/>
        <v>0.4560667904</v>
      </c>
      <c r="N57" s="13">
        <f t="shared" si="4"/>
        <v>2.455692742</v>
      </c>
      <c r="O57" s="13">
        <f t="shared" si="5"/>
        <v>0.4773203883</v>
      </c>
      <c r="P57" s="13">
        <f t="shared" si="6"/>
        <v>6.643783784</v>
      </c>
      <c r="Q57" s="13">
        <f t="shared" si="7"/>
        <v>17.55857143</v>
      </c>
      <c r="R57" s="13">
        <f t="shared" si="8"/>
        <v>20.485</v>
      </c>
      <c r="S57" s="13">
        <f t="shared" si="9"/>
        <v>-18.65999512</v>
      </c>
    </row>
    <row r="58">
      <c r="A58" s="5">
        <v>44731.0</v>
      </c>
      <c r="B58" s="6" t="s">
        <v>7</v>
      </c>
      <c r="C58" s="7">
        <v>124.9</v>
      </c>
      <c r="D58" s="8">
        <v>7469.0</v>
      </c>
      <c r="E58" s="8">
        <v>75.0</v>
      </c>
      <c r="F58" s="13" t="str">
        <f t="shared" si="1"/>
        <v>44731 Campaign 2</v>
      </c>
      <c r="G58" s="13">
        <f t="array" ref="G58">XLOOKUP(F:F,'Website report'!E:E,'Website report'!C:C)</f>
        <v>72</v>
      </c>
      <c r="H58" s="13">
        <f t="array" ref="H58">XLOOKUP(F:F,'Website report'!E:E,'Website report'!D:D)</f>
        <v>15</v>
      </c>
      <c r="I58" s="13">
        <f t="array" ref="I58">XLOOKUP(F:F,'Sales report'!F:F,'Sales report'!C:C)</f>
        <v>9</v>
      </c>
      <c r="J58" s="13">
        <f t="array" ref="J58">XLOOKUP(F:F,'Sales report'!F:F,'Sales report'!D:D)</f>
        <v>8</v>
      </c>
      <c r="K58" s="10">
        <f t="array" ref="K58">XLOOKUP(F:F,'Sales report'!F:F,'Sales report'!E:E)</f>
        <v>330.15</v>
      </c>
      <c r="L58" s="13">
        <f t="shared" si="2"/>
        <v>16.7224528</v>
      </c>
      <c r="M58" s="12">
        <f t="shared" si="3"/>
        <v>1.665333333</v>
      </c>
      <c r="N58" s="13">
        <f t="shared" si="4"/>
        <v>1.004150489</v>
      </c>
      <c r="O58" s="13">
        <f t="shared" si="5"/>
        <v>1.734722222</v>
      </c>
      <c r="P58" s="13">
        <f t="shared" si="6"/>
        <v>8.326666667</v>
      </c>
      <c r="Q58" s="13">
        <f t="shared" si="7"/>
        <v>13.87777778</v>
      </c>
      <c r="R58" s="13">
        <f t="shared" si="8"/>
        <v>15.6125</v>
      </c>
      <c r="S58" s="13">
        <f t="shared" si="9"/>
        <v>164.3314652</v>
      </c>
    </row>
    <row r="59">
      <c r="A59" s="5">
        <v>44732.0</v>
      </c>
      <c r="B59" s="6" t="s">
        <v>5</v>
      </c>
      <c r="C59" s="7">
        <v>316.36</v>
      </c>
      <c r="D59" s="8">
        <v>20179.0</v>
      </c>
      <c r="E59" s="9">
        <v>420.0</v>
      </c>
      <c r="F59" s="13" t="str">
        <f t="shared" si="1"/>
        <v>44732 Campaign 3</v>
      </c>
      <c r="G59" s="13">
        <f t="array" ref="G59">XLOOKUP(F:F,'Website report'!E:E,'Website report'!C:C)</f>
        <v>400</v>
      </c>
      <c r="H59" s="13">
        <f t="array" ref="H59">XLOOKUP(F:F,'Website report'!E:E,'Website report'!D:D)</f>
        <v>48</v>
      </c>
      <c r="I59" s="13">
        <f t="array" ref="I59">XLOOKUP(F:F,'Sales report'!F:F,'Sales report'!C:C)</f>
        <v>33</v>
      </c>
      <c r="J59" s="13">
        <f t="array" ref="J59">XLOOKUP(F:F,'Sales report'!F:F,'Sales report'!D:D)</f>
        <v>26</v>
      </c>
      <c r="K59" s="10">
        <f t="array" ref="K59">XLOOKUP(F:F,'Sales report'!F:F,'Sales report'!E:E)</f>
        <v>570.58</v>
      </c>
      <c r="L59" s="13">
        <f t="shared" si="2"/>
        <v>15.67768472</v>
      </c>
      <c r="M59" s="12">
        <f t="shared" si="3"/>
        <v>0.7532380952</v>
      </c>
      <c r="N59" s="13">
        <f t="shared" si="4"/>
        <v>2.081371723</v>
      </c>
      <c r="O59" s="13">
        <f t="shared" si="5"/>
        <v>0.7909</v>
      </c>
      <c r="P59" s="13">
        <f t="shared" si="6"/>
        <v>6.590833333</v>
      </c>
      <c r="Q59" s="13">
        <f t="shared" si="7"/>
        <v>9.586666667</v>
      </c>
      <c r="R59" s="13">
        <f t="shared" si="8"/>
        <v>12.16769231</v>
      </c>
      <c r="S59" s="13">
        <f t="shared" si="9"/>
        <v>80.3578202</v>
      </c>
    </row>
    <row r="60">
      <c r="A60" s="5">
        <v>44732.0</v>
      </c>
      <c r="B60" s="6" t="s">
        <v>6</v>
      </c>
      <c r="C60" s="7">
        <v>220.13</v>
      </c>
      <c r="D60" s="8">
        <v>28252.0</v>
      </c>
      <c r="E60" s="8">
        <v>458.0</v>
      </c>
      <c r="F60" s="13" t="str">
        <f t="shared" si="1"/>
        <v>44732 Campaign 1</v>
      </c>
      <c r="G60" s="13">
        <f t="array" ref="G60">XLOOKUP(F:F,'Website report'!E:E,'Website report'!C:C)</f>
        <v>430</v>
      </c>
      <c r="H60" s="13">
        <f t="array" ref="H60">XLOOKUP(F:F,'Website report'!E:E,'Website report'!D:D)</f>
        <v>51</v>
      </c>
      <c r="I60" s="13">
        <f t="array" ref="I60">XLOOKUP(F:F,'Sales report'!F:F,'Sales report'!C:C)</f>
        <v>25</v>
      </c>
      <c r="J60" s="13">
        <f t="array" ref="J60">XLOOKUP(F:F,'Sales report'!F:F,'Sales report'!D:D)</f>
        <v>22</v>
      </c>
      <c r="K60" s="10">
        <f t="array" ref="K60">XLOOKUP(F:F,'Sales report'!F:F,'Sales report'!E:E)</f>
        <v>224.66</v>
      </c>
      <c r="L60" s="13">
        <f t="shared" si="2"/>
        <v>7.791660767</v>
      </c>
      <c r="M60" s="12">
        <f t="shared" si="3"/>
        <v>0.4806331878</v>
      </c>
      <c r="N60" s="13">
        <f t="shared" si="4"/>
        <v>1.621124168</v>
      </c>
      <c r="O60" s="13">
        <f t="shared" si="5"/>
        <v>0.5119302326</v>
      </c>
      <c r="P60" s="13">
        <f t="shared" si="6"/>
        <v>4.31627451</v>
      </c>
      <c r="Q60" s="13">
        <f t="shared" si="7"/>
        <v>8.8052</v>
      </c>
      <c r="R60" s="13">
        <f t="shared" si="8"/>
        <v>10.00590909</v>
      </c>
      <c r="S60" s="13">
        <f t="shared" si="9"/>
        <v>2.057874892</v>
      </c>
    </row>
    <row r="61">
      <c r="A61" s="5">
        <v>44732.0</v>
      </c>
      <c r="B61" s="6" t="s">
        <v>7</v>
      </c>
      <c r="C61" s="7">
        <v>128.08</v>
      </c>
      <c r="D61" s="8">
        <v>5351.0</v>
      </c>
      <c r="E61" s="8">
        <v>63.0</v>
      </c>
      <c r="F61" s="13" t="str">
        <f t="shared" si="1"/>
        <v>44732 Campaign 2</v>
      </c>
      <c r="G61" s="13">
        <f t="array" ref="G61">XLOOKUP(F:F,'Website report'!E:E,'Website report'!C:C)</f>
        <v>59</v>
      </c>
      <c r="H61" s="13">
        <f t="array" ref="H61">XLOOKUP(F:F,'Website report'!E:E,'Website report'!D:D)</f>
        <v>12</v>
      </c>
      <c r="I61" s="13">
        <f t="array" ref="I61">XLOOKUP(F:F,'Sales report'!F:F,'Sales report'!C:C)</f>
        <v>9</v>
      </c>
      <c r="J61" s="13">
        <f t="array" ref="J61">XLOOKUP(F:F,'Sales report'!F:F,'Sales report'!D:D)</f>
        <v>8</v>
      </c>
      <c r="K61" s="10">
        <f t="array" ref="K61">XLOOKUP(F:F,'Sales report'!F:F,'Sales report'!E:E)</f>
        <v>310.2</v>
      </c>
      <c r="L61" s="13">
        <f t="shared" si="2"/>
        <v>23.93571295</v>
      </c>
      <c r="M61" s="12">
        <f t="shared" si="3"/>
        <v>2.033015873</v>
      </c>
      <c r="N61" s="13">
        <f t="shared" si="4"/>
        <v>1.177350028</v>
      </c>
      <c r="O61" s="13">
        <f t="shared" si="5"/>
        <v>2.170847458</v>
      </c>
      <c r="P61" s="13">
        <f t="shared" si="6"/>
        <v>10.67333333</v>
      </c>
      <c r="Q61" s="13">
        <f t="shared" si="7"/>
        <v>14.23111111</v>
      </c>
      <c r="R61" s="13">
        <f t="shared" si="8"/>
        <v>16.01</v>
      </c>
      <c r="S61" s="13">
        <f t="shared" si="9"/>
        <v>142.1923798</v>
      </c>
    </row>
    <row r="62">
      <c r="A62" s="5">
        <v>44733.0</v>
      </c>
      <c r="B62" s="6" t="s">
        <v>5</v>
      </c>
      <c r="C62" s="7">
        <v>366.66</v>
      </c>
      <c r="D62" s="8">
        <v>21752.0</v>
      </c>
      <c r="E62" s="9">
        <v>362.0</v>
      </c>
      <c r="F62" s="13" t="str">
        <f t="shared" si="1"/>
        <v>44733 Campaign 3</v>
      </c>
      <c r="G62" s="13">
        <f t="array" ref="G62">XLOOKUP(F:F,'Website report'!E:E,'Website report'!C:C)</f>
        <v>336</v>
      </c>
      <c r="H62" s="13">
        <f t="array" ref="H62">XLOOKUP(F:F,'Website report'!E:E,'Website report'!D:D)</f>
        <v>52</v>
      </c>
      <c r="I62" s="13">
        <f t="array" ref="I62">XLOOKUP(F:F,'Sales report'!F:F,'Sales report'!C:C)</f>
        <v>37</v>
      </c>
      <c r="J62" s="13">
        <f t="array" ref="J62">XLOOKUP(F:F,'Sales report'!F:F,'Sales report'!D:D)</f>
        <v>30</v>
      </c>
      <c r="K62" s="10">
        <f t="array" ref="K62">XLOOKUP(F:F,'Sales report'!F:F,'Sales report'!E:E)</f>
        <v>512.05</v>
      </c>
      <c r="L62" s="13">
        <f t="shared" si="2"/>
        <v>16.85638102</v>
      </c>
      <c r="M62" s="12">
        <f t="shared" si="3"/>
        <v>1.012872928</v>
      </c>
      <c r="N62" s="13">
        <f t="shared" si="4"/>
        <v>1.664214785</v>
      </c>
      <c r="O62" s="13">
        <f t="shared" si="5"/>
        <v>1.09125</v>
      </c>
      <c r="P62" s="13">
        <f t="shared" si="6"/>
        <v>7.051153846</v>
      </c>
      <c r="Q62" s="13">
        <f t="shared" si="7"/>
        <v>9.90972973</v>
      </c>
      <c r="R62" s="13">
        <f t="shared" si="8"/>
        <v>12.222</v>
      </c>
      <c r="S62" s="13">
        <f t="shared" si="9"/>
        <v>39.65253914</v>
      </c>
    </row>
    <row r="63">
      <c r="A63" s="5">
        <v>44733.0</v>
      </c>
      <c r="B63" s="6" t="s">
        <v>6</v>
      </c>
      <c r="C63" s="7">
        <v>221.51</v>
      </c>
      <c r="D63" s="8">
        <v>24443.0</v>
      </c>
      <c r="E63" s="8">
        <v>468.0</v>
      </c>
      <c r="F63" s="13" t="str">
        <f t="shared" si="1"/>
        <v>44733 Campaign 1</v>
      </c>
      <c r="G63" s="13">
        <f t="array" ref="G63">XLOOKUP(F:F,'Website report'!E:E,'Website report'!C:C)</f>
        <v>446</v>
      </c>
      <c r="H63" s="13">
        <f t="array" ref="H63">XLOOKUP(F:F,'Website report'!E:E,'Website report'!D:D)</f>
        <v>42</v>
      </c>
      <c r="I63" s="13">
        <f t="array" ref="I63">XLOOKUP(F:F,'Sales report'!F:F,'Sales report'!C:C)</f>
        <v>19</v>
      </c>
      <c r="J63" s="13">
        <f t="array" ref="J63">XLOOKUP(F:F,'Sales report'!F:F,'Sales report'!D:D)</f>
        <v>17</v>
      </c>
      <c r="K63" s="10">
        <f t="array" ref="K63">XLOOKUP(F:F,'Sales report'!F:F,'Sales report'!E:E)</f>
        <v>228</v>
      </c>
      <c r="L63" s="13">
        <f t="shared" si="2"/>
        <v>9.062308227</v>
      </c>
      <c r="M63" s="12">
        <f t="shared" si="3"/>
        <v>0.4733119658</v>
      </c>
      <c r="N63" s="13">
        <f t="shared" si="4"/>
        <v>1.914658593</v>
      </c>
      <c r="O63" s="13">
        <f t="shared" si="5"/>
        <v>0.4966591928</v>
      </c>
      <c r="P63" s="13">
        <f t="shared" si="6"/>
        <v>5.274047619</v>
      </c>
      <c r="Q63" s="13">
        <f t="shared" si="7"/>
        <v>11.65842105</v>
      </c>
      <c r="R63" s="13">
        <f t="shared" si="8"/>
        <v>13.03</v>
      </c>
      <c r="S63" s="13">
        <f t="shared" si="9"/>
        <v>2.929890298</v>
      </c>
    </row>
    <row r="64">
      <c r="A64" s="5">
        <v>44733.0</v>
      </c>
      <c r="B64" s="6" t="s">
        <v>7</v>
      </c>
      <c r="C64" s="7">
        <v>101.25</v>
      </c>
      <c r="D64" s="8">
        <v>7481.0</v>
      </c>
      <c r="E64" s="8">
        <v>60.0</v>
      </c>
      <c r="F64" s="13" t="str">
        <f t="shared" si="1"/>
        <v>44733 Campaign 2</v>
      </c>
      <c r="G64" s="13">
        <f t="array" ref="G64">XLOOKUP(F:F,'Website report'!E:E,'Website report'!C:C)</f>
        <v>57</v>
      </c>
      <c r="H64" s="13">
        <f t="array" ref="H64">XLOOKUP(F:F,'Website report'!E:E,'Website report'!D:D)</f>
        <v>11</v>
      </c>
      <c r="I64" s="13">
        <f t="array" ref="I64">XLOOKUP(F:F,'Sales report'!F:F,'Sales report'!C:C)</f>
        <v>6</v>
      </c>
      <c r="J64" s="13">
        <f t="array" ref="J64">XLOOKUP(F:F,'Sales report'!F:F,'Sales report'!D:D)</f>
        <v>5</v>
      </c>
      <c r="K64" s="10">
        <f t="array" ref="K64">XLOOKUP(F:F,'Sales report'!F:F,'Sales report'!E:E)</f>
        <v>292.6</v>
      </c>
      <c r="L64" s="13">
        <f t="shared" si="2"/>
        <v>13.53428686</v>
      </c>
      <c r="M64" s="12">
        <f t="shared" si="3"/>
        <v>1.6875</v>
      </c>
      <c r="N64" s="13">
        <f t="shared" si="4"/>
        <v>0.8020318139</v>
      </c>
      <c r="O64" s="13">
        <f t="shared" si="5"/>
        <v>1.776315789</v>
      </c>
      <c r="P64" s="13">
        <f t="shared" si="6"/>
        <v>9.204545455</v>
      </c>
      <c r="Q64" s="13">
        <f t="shared" si="7"/>
        <v>16.875</v>
      </c>
      <c r="R64" s="13">
        <f t="shared" si="8"/>
        <v>20.25</v>
      </c>
      <c r="S64" s="13">
        <f t="shared" si="9"/>
        <v>188.9876543</v>
      </c>
    </row>
    <row r="65">
      <c r="A65" s="5">
        <v>44734.0</v>
      </c>
      <c r="B65" s="6" t="s">
        <v>5</v>
      </c>
      <c r="C65" s="7">
        <v>355.89</v>
      </c>
      <c r="D65" s="8">
        <v>22421.0</v>
      </c>
      <c r="E65" s="9">
        <v>349.0</v>
      </c>
      <c r="F65" s="13" t="str">
        <f t="shared" si="1"/>
        <v>44734 Campaign 3</v>
      </c>
      <c r="G65" s="13">
        <f t="array" ref="G65">XLOOKUP(F:F,'Website report'!E:E,'Website report'!C:C)</f>
        <v>334</v>
      </c>
      <c r="H65" s="13">
        <f t="array" ref="H65">XLOOKUP(F:F,'Website report'!E:E,'Website report'!D:D)</f>
        <v>61</v>
      </c>
      <c r="I65" s="13">
        <f t="array" ref="I65">XLOOKUP(F:F,'Sales report'!F:F,'Sales report'!C:C)</f>
        <v>40</v>
      </c>
      <c r="J65" s="13">
        <f t="array" ref="J65">XLOOKUP(F:F,'Sales report'!F:F,'Sales report'!D:D)</f>
        <v>32</v>
      </c>
      <c r="K65" s="10">
        <f t="array" ref="K65">XLOOKUP(F:F,'Sales report'!F:F,'Sales report'!E:E)</f>
        <v>615.36</v>
      </c>
      <c r="L65" s="13">
        <f t="shared" si="2"/>
        <v>15.87306543</v>
      </c>
      <c r="M65" s="12">
        <f t="shared" si="3"/>
        <v>1.01974212</v>
      </c>
      <c r="N65" s="13">
        <f t="shared" si="4"/>
        <v>1.556576424</v>
      </c>
      <c r="O65" s="13">
        <f t="shared" si="5"/>
        <v>1.065538922</v>
      </c>
      <c r="P65" s="13">
        <f t="shared" si="6"/>
        <v>5.834262295</v>
      </c>
      <c r="Q65" s="13">
        <f t="shared" si="7"/>
        <v>8.89725</v>
      </c>
      <c r="R65" s="13">
        <f t="shared" si="8"/>
        <v>11.1215625</v>
      </c>
      <c r="S65" s="13">
        <f t="shared" si="9"/>
        <v>72.90735902</v>
      </c>
    </row>
    <row r="66">
      <c r="A66" s="5">
        <v>44734.0</v>
      </c>
      <c r="B66" s="6" t="s">
        <v>6</v>
      </c>
      <c r="C66" s="7">
        <v>206.64</v>
      </c>
      <c r="D66" s="8">
        <v>24900.0</v>
      </c>
      <c r="E66" s="8">
        <v>484.0</v>
      </c>
      <c r="F66" s="13" t="str">
        <f t="shared" si="1"/>
        <v>44734 Campaign 1</v>
      </c>
      <c r="G66" s="13">
        <f t="array" ref="G66">XLOOKUP(F:F,'Website report'!E:E,'Website report'!C:C)</f>
        <v>452</v>
      </c>
      <c r="H66" s="13">
        <f t="array" ref="H66">XLOOKUP(F:F,'Website report'!E:E,'Website report'!D:D)</f>
        <v>46</v>
      </c>
      <c r="I66" s="13">
        <f t="array" ref="I66">XLOOKUP(F:F,'Sales report'!F:F,'Sales report'!C:C)</f>
        <v>22</v>
      </c>
      <c r="J66" s="13">
        <f t="array" ref="J66">XLOOKUP(F:F,'Sales report'!F:F,'Sales report'!D:D)</f>
        <v>19</v>
      </c>
      <c r="K66" s="10">
        <f t="array" ref="K66">XLOOKUP(F:F,'Sales report'!F:F,'Sales report'!E:E)</f>
        <v>227.52</v>
      </c>
      <c r="L66" s="13">
        <f t="shared" si="2"/>
        <v>8.298795181</v>
      </c>
      <c r="M66" s="12">
        <f t="shared" si="3"/>
        <v>0.4269421488</v>
      </c>
      <c r="N66" s="13">
        <f t="shared" si="4"/>
        <v>1.9437751</v>
      </c>
      <c r="O66" s="13">
        <f t="shared" si="5"/>
        <v>0.4571681416</v>
      </c>
      <c r="P66" s="13">
        <f t="shared" si="6"/>
        <v>4.492173913</v>
      </c>
      <c r="Q66" s="13">
        <f t="shared" si="7"/>
        <v>9.392727273</v>
      </c>
      <c r="R66" s="13">
        <f t="shared" si="8"/>
        <v>10.87578947</v>
      </c>
      <c r="S66" s="13">
        <f t="shared" si="9"/>
        <v>10.10452962</v>
      </c>
    </row>
    <row r="67">
      <c r="A67" s="5">
        <v>44734.0</v>
      </c>
      <c r="B67" s="6" t="s">
        <v>7</v>
      </c>
      <c r="C67" s="7">
        <v>121.82</v>
      </c>
      <c r="D67" s="8">
        <v>6033.0</v>
      </c>
      <c r="E67" s="8">
        <v>68.0</v>
      </c>
      <c r="F67" s="13" t="str">
        <f t="shared" si="1"/>
        <v>44734 Campaign 2</v>
      </c>
      <c r="G67" s="13">
        <f t="array" ref="G67">XLOOKUP(F:F,'Website report'!E:E,'Website report'!C:C)</f>
        <v>64</v>
      </c>
      <c r="H67" s="13">
        <f t="array" ref="H67">XLOOKUP(F:F,'Website report'!E:E,'Website report'!D:D)</f>
        <v>10</v>
      </c>
      <c r="I67" s="13">
        <f t="array" ref="I67">XLOOKUP(F:F,'Sales report'!F:F,'Sales report'!C:C)</f>
        <v>8</v>
      </c>
      <c r="J67" s="13">
        <f t="array" ref="J67">XLOOKUP(F:F,'Sales report'!F:F,'Sales report'!D:D)</f>
        <v>7</v>
      </c>
      <c r="K67" s="10">
        <f t="array" ref="K67">XLOOKUP(F:F,'Sales report'!F:F,'Sales report'!E:E)</f>
        <v>345.6</v>
      </c>
      <c r="L67" s="13">
        <f t="shared" si="2"/>
        <v>20.19227582</v>
      </c>
      <c r="M67" s="12">
        <f t="shared" si="3"/>
        <v>1.791470588</v>
      </c>
      <c r="N67" s="13">
        <f t="shared" si="4"/>
        <v>1.127134096</v>
      </c>
      <c r="O67" s="13">
        <f t="shared" si="5"/>
        <v>1.9034375</v>
      </c>
      <c r="P67" s="13">
        <f t="shared" si="6"/>
        <v>12.182</v>
      </c>
      <c r="Q67" s="13">
        <f t="shared" si="7"/>
        <v>15.2275</v>
      </c>
      <c r="R67" s="13">
        <f t="shared" si="8"/>
        <v>17.40285714</v>
      </c>
      <c r="S67" s="13">
        <f t="shared" si="9"/>
        <v>183.6972582</v>
      </c>
    </row>
    <row r="68">
      <c r="A68" s="5">
        <v>44735.0</v>
      </c>
      <c r="B68" s="6" t="s">
        <v>5</v>
      </c>
      <c r="C68" s="7">
        <v>301.46</v>
      </c>
      <c r="D68" s="8">
        <v>26856.0</v>
      </c>
      <c r="E68" s="9">
        <v>341.0</v>
      </c>
      <c r="F68" s="13" t="str">
        <f t="shared" si="1"/>
        <v>44735 Campaign 3</v>
      </c>
      <c r="G68" s="13">
        <f t="array" ref="G68">XLOOKUP(F:F,'Website report'!E:E,'Website report'!C:C)</f>
        <v>318</v>
      </c>
      <c r="H68" s="13">
        <f t="array" ref="H68">XLOOKUP(F:F,'Website report'!E:E,'Website report'!D:D)</f>
        <v>58</v>
      </c>
      <c r="I68" s="13">
        <f t="array" ref="I68">XLOOKUP(F:F,'Sales report'!F:F,'Sales report'!C:C)</f>
        <v>44</v>
      </c>
      <c r="J68" s="13">
        <f t="array" ref="J68">XLOOKUP(F:F,'Sales report'!F:F,'Sales report'!D:D)</f>
        <v>35</v>
      </c>
      <c r="K68" s="10">
        <f t="array" ref="K68">XLOOKUP(F:F,'Sales report'!F:F,'Sales report'!E:E)</f>
        <v>612.07</v>
      </c>
      <c r="L68" s="13">
        <f t="shared" si="2"/>
        <v>11.22505213</v>
      </c>
      <c r="M68" s="12">
        <f t="shared" si="3"/>
        <v>0.8840469208</v>
      </c>
      <c r="N68" s="13">
        <f t="shared" si="4"/>
        <v>1.269734882</v>
      </c>
      <c r="O68" s="13">
        <f t="shared" si="5"/>
        <v>0.9479874214</v>
      </c>
      <c r="P68" s="13">
        <f t="shared" si="6"/>
        <v>5.197586207</v>
      </c>
      <c r="Q68" s="13">
        <f t="shared" si="7"/>
        <v>6.851363636</v>
      </c>
      <c r="R68" s="13">
        <f t="shared" si="8"/>
        <v>8.613142857</v>
      </c>
      <c r="S68" s="13">
        <f t="shared" si="9"/>
        <v>103.0352286</v>
      </c>
    </row>
    <row r="69">
      <c r="A69" s="5">
        <v>44735.0</v>
      </c>
      <c r="B69" s="6" t="s">
        <v>6</v>
      </c>
      <c r="C69" s="7">
        <v>243.73</v>
      </c>
      <c r="D69" s="8">
        <v>29644.0</v>
      </c>
      <c r="E69" s="8">
        <v>584.0</v>
      </c>
      <c r="F69" s="13" t="str">
        <f t="shared" si="1"/>
        <v>44735 Campaign 1</v>
      </c>
      <c r="G69" s="13">
        <f t="array" ref="G69">XLOOKUP(F:F,'Website report'!E:E,'Website report'!C:C)</f>
        <v>550</v>
      </c>
      <c r="H69" s="13">
        <f t="array" ref="H69">XLOOKUP(F:F,'Website report'!E:E,'Website report'!D:D)</f>
        <v>41</v>
      </c>
      <c r="I69" s="13">
        <f t="array" ref="I69">XLOOKUP(F:F,'Sales report'!F:F,'Sales report'!C:C)</f>
        <v>18</v>
      </c>
      <c r="J69" s="13">
        <f t="array" ref="J69">XLOOKUP(F:F,'Sales report'!F:F,'Sales report'!D:D)</f>
        <v>15</v>
      </c>
      <c r="K69" s="10">
        <f t="array" ref="K69">XLOOKUP(F:F,'Sales report'!F:F,'Sales report'!E:E)</f>
        <v>203.7</v>
      </c>
      <c r="L69" s="13">
        <f t="shared" si="2"/>
        <v>8.221899879</v>
      </c>
      <c r="M69" s="12">
        <f t="shared" si="3"/>
        <v>0.4173458904</v>
      </c>
      <c r="N69" s="13">
        <f t="shared" si="4"/>
        <v>1.970044528</v>
      </c>
      <c r="O69" s="13">
        <f t="shared" si="5"/>
        <v>0.4431454545</v>
      </c>
      <c r="P69" s="13">
        <f t="shared" si="6"/>
        <v>5.944634146</v>
      </c>
      <c r="Q69" s="13">
        <f t="shared" si="7"/>
        <v>13.54055556</v>
      </c>
      <c r="R69" s="13">
        <f t="shared" si="8"/>
        <v>16.24866667</v>
      </c>
      <c r="S69" s="13">
        <f t="shared" si="9"/>
        <v>-16.42391171</v>
      </c>
    </row>
    <row r="70">
      <c r="A70" s="5">
        <v>44735.0</v>
      </c>
      <c r="B70" s="6" t="s">
        <v>7</v>
      </c>
      <c r="C70" s="7">
        <v>135.09</v>
      </c>
      <c r="D70" s="8">
        <v>5046.0</v>
      </c>
      <c r="E70" s="8">
        <v>63.0</v>
      </c>
      <c r="F70" s="13" t="str">
        <f t="shared" si="1"/>
        <v>44735 Campaign 2</v>
      </c>
      <c r="G70" s="13">
        <f t="array" ref="G70">XLOOKUP(F:F,'Website report'!E:E,'Website report'!C:C)</f>
        <v>61</v>
      </c>
      <c r="H70" s="13">
        <f t="array" ref="H70">XLOOKUP(F:F,'Website report'!E:E,'Website report'!D:D)</f>
        <v>12</v>
      </c>
      <c r="I70" s="13">
        <f t="array" ref="I70">XLOOKUP(F:F,'Sales report'!F:F,'Sales report'!C:C)</f>
        <v>9</v>
      </c>
      <c r="J70" s="13">
        <f t="array" ref="J70">XLOOKUP(F:F,'Sales report'!F:F,'Sales report'!D:D)</f>
        <v>8</v>
      </c>
      <c r="K70" s="10">
        <f t="array" ref="K70">XLOOKUP(F:F,'Sales report'!F:F,'Sales report'!E:E)</f>
        <v>285.18</v>
      </c>
      <c r="L70" s="13">
        <f t="shared" si="2"/>
        <v>26.77170036</v>
      </c>
      <c r="M70" s="12">
        <f t="shared" si="3"/>
        <v>2.144285714</v>
      </c>
      <c r="N70" s="13">
        <f t="shared" si="4"/>
        <v>1.248513674</v>
      </c>
      <c r="O70" s="13">
        <f t="shared" si="5"/>
        <v>2.214590164</v>
      </c>
      <c r="P70" s="13">
        <f t="shared" si="6"/>
        <v>11.2575</v>
      </c>
      <c r="Q70" s="13">
        <f t="shared" si="7"/>
        <v>15.01</v>
      </c>
      <c r="R70" s="13">
        <f t="shared" si="8"/>
        <v>16.88625</v>
      </c>
      <c r="S70" s="13">
        <f t="shared" si="9"/>
        <v>111.1037086</v>
      </c>
    </row>
    <row r="71">
      <c r="A71" s="5">
        <v>44736.0</v>
      </c>
      <c r="B71" s="6" t="s">
        <v>5</v>
      </c>
      <c r="C71" s="7">
        <v>305.53</v>
      </c>
      <c r="D71" s="8">
        <v>23613.0</v>
      </c>
      <c r="E71" s="9">
        <v>479.0</v>
      </c>
      <c r="F71" s="13" t="str">
        <f t="shared" si="1"/>
        <v>44736 Campaign 3</v>
      </c>
      <c r="G71" s="13">
        <f t="array" ref="G71">XLOOKUP(F:F,'Website report'!E:E,'Website report'!C:C)</f>
        <v>451</v>
      </c>
      <c r="H71" s="13">
        <f t="array" ref="H71">XLOOKUP(F:F,'Website report'!E:E,'Website report'!D:D)</f>
        <v>59</v>
      </c>
      <c r="I71" s="13">
        <f t="array" ref="I71">XLOOKUP(F:F,'Sales report'!F:F,'Sales report'!C:C)</f>
        <v>42</v>
      </c>
      <c r="J71" s="13">
        <f t="array" ref="J71">XLOOKUP(F:F,'Sales report'!F:F,'Sales report'!D:D)</f>
        <v>34</v>
      </c>
      <c r="K71" s="10">
        <f t="array" ref="K71">XLOOKUP(F:F,'Sales report'!F:F,'Sales report'!E:E)</f>
        <v>566.44</v>
      </c>
      <c r="L71" s="13">
        <f t="shared" si="2"/>
        <v>12.93905899</v>
      </c>
      <c r="M71" s="12">
        <f t="shared" si="3"/>
        <v>0.6378496868</v>
      </c>
      <c r="N71" s="13">
        <f t="shared" si="4"/>
        <v>2.028543599</v>
      </c>
      <c r="O71" s="13">
        <f t="shared" si="5"/>
        <v>0.6774501109</v>
      </c>
      <c r="P71" s="13">
        <f t="shared" si="6"/>
        <v>5.178474576</v>
      </c>
      <c r="Q71" s="13">
        <f t="shared" si="7"/>
        <v>7.27452381</v>
      </c>
      <c r="R71" s="13">
        <f t="shared" si="8"/>
        <v>8.986176471</v>
      </c>
      <c r="S71" s="13">
        <f t="shared" si="9"/>
        <v>85.39586947</v>
      </c>
    </row>
    <row r="72">
      <c r="A72" s="5">
        <v>44736.0</v>
      </c>
      <c r="B72" s="6" t="s">
        <v>6</v>
      </c>
      <c r="C72" s="7">
        <v>210.24</v>
      </c>
      <c r="D72" s="8">
        <v>20183.0</v>
      </c>
      <c r="E72" s="8">
        <v>584.0</v>
      </c>
      <c r="F72" s="13" t="str">
        <f t="shared" si="1"/>
        <v>44736 Campaign 1</v>
      </c>
      <c r="G72" s="13">
        <f t="array" ref="G72">XLOOKUP(F:F,'Website report'!E:E,'Website report'!C:C)</f>
        <v>552</v>
      </c>
      <c r="H72" s="13">
        <f t="array" ref="H72">XLOOKUP(F:F,'Website report'!E:E,'Website report'!D:D)</f>
        <v>45</v>
      </c>
      <c r="I72" s="13">
        <f t="array" ref="I72">XLOOKUP(F:F,'Sales report'!F:F,'Sales report'!C:C)</f>
        <v>14</v>
      </c>
      <c r="J72" s="13">
        <f t="array" ref="J72">XLOOKUP(F:F,'Sales report'!F:F,'Sales report'!D:D)</f>
        <v>12</v>
      </c>
      <c r="K72" s="10">
        <f t="array" ref="K72">XLOOKUP(F:F,'Sales report'!F:F,'Sales report'!E:E)</f>
        <v>245</v>
      </c>
      <c r="L72" s="13">
        <f t="shared" si="2"/>
        <v>10.41668731</v>
      </c>
      <c r="M72" s="12">
        <f t="shared" si="3"/>
        <v>0.36</v>
      </c>
      <c r="N72" s="13">
        <f t="shared" si="4"/>
        <v>2.893524253</v>
      </c>
      <c r="O72" s="13">
        <f t="shared" si="5"/>
        <v>0.3808695652</v>
      </c>
      <c r="P72" s="13">
        <f t="shared" si="6"/>
        <v>4.672</v>
      </c>
      <c r="Q72" s="13">
        <f t="shared" si="7"/>
        <v>15.01714286</v>
      </c>
      <c r="R72" s="13">
        <f t="shared" si="8"/>
        <v>17.52</v>
      </c>
      <c r="S72" s="13">
        <f t="shared" si="9"/>
        <v>16.53348554</v>
      </c>
    </row>
    <row r="73">
      <c r="A73" s="5">
        <v>44736.0</v>
      </c>
      <c r="B73" s="6" t="s">
        <v>7</v>
      </c>
      <c r="C73" s="7">
        <v>105.01</v>
      </c>
      <c r="D73" s="8">
        <v>5132.0</v>
      </c>
      <c r="E73" s="8">
        <v>71.0</v>
      </c>
      <c r="F73" s="13" t="str">
        <f t="shared" si="1"/>
        <v>44736 Campaign 2</v>
      </c>
      <c r="G73" s="13">
        <f t="array" ref="G73">XLOOKUP(F:F,'Website report'!E:E,'Website report'!C:C)</f>
        <v>69</v>
      </c>
      <c r="H73" s="13">
        <f t="array" ref="H73">XLOOKUP(F:F,'Website report'!E:E,'Website report'!D:D)</f>
        <v>10</v>
      </c>
      <c r="I73" s="13">
        <f t="array" ref="I73">XLOOKUP(F:F,'Sales report'!F:F,'Sales report'!C:C)</f>
        <v>8</v>
      </c>
      <c r="J73" s="13">
        <f t="array" ref="J73">XLOOKUP(F:F,'Sales report'!F:F,'Sales report'!D:D)</f>
        <v>7</v>
      </c>
      <c r="K73" s="10">
        <f t="array" ref="K73">XLOOKUP(F:F,'Sales report'!F:F,'Sales report'!E:E)</f>
        <v>435.12</v>
      </c>
      <c r="L73" s="13">
        <f t="shared" si="2"/>
        <v>20.46180826</v>
      </c>
      <c r="M73" s="12">
        <f t="shared" si="3"/>
        <v>1.479014085</v>
      </c>
      <c r="N73" s="13">
        <f t="shared" si="4"/>
        <v>1.383476228</v>
      </c>
      <c r="O73" s="13">
        <f t="shared" si="5"/>
        <v>1.521884058</v>
      </c>
      <c r="P73" s="13">
        <f t="shared" si="6"/>
        <v>10.501</v>
      </c>
      <c r="Q73" s="13">
        <f t="shared" si="7"/>
        <v>13.12625</v>
      </c>
      <c r="R73" s="13">
        <f t="shared" si="8"/>
        <v>15.00142857</v>
      </c>
      <c r="S73" s="13">
        <f t="shared" si="9"/>
        <v>314.3605371</v>
      </c>
    </row>
    <row r="74">
      <c r="A74" s="5">
        <v>44737.0</v>
      </c>
      <c r="B74" s="6" t="s">
        <v>5</v>
      </c>
      <c r="C74" s="7">
        <v>350.18</v>
      </c>
      <c r="D74" s="8">
        <v>28626.0</v>
      </c>
      <c r="E74" s="9">
        <v>457.0</v>
      </c>
      <c r="F74" s="13" t="str">
        <f t="shared" si="1"/>
        <v>44737 Campaign 3</v>
      </c>
      <c r="G74" s="13">
        <f t="array" ref="G74">XLOOKUP(F:F,'Website report'!E:E,'Website report'!C:C)</f>
        <v>434</v>
      </c>
      <c r="H74" s="13">
        <f t="array" ref="H74">XLOOKUP(F:F,'Website report'!E:E,'Website report'!D:D)</f>
        <v>52</v>
      </c>
      <c r="I74" s="13">
        <f t="array" ref="I74">XLOOKUP(F:F,'Sales report'!F:F,'Sales report'!C:C)</f>
        <v>45</v>
      </c>
      <c r="J74" s="13">
        <f t="array" ref="J74">XLOOKUP(F:F,'Sales report'!F:F,'Sales report'!D:D)</f>
        <v>36</v>
      </c>
      <c r="K74" s="10">
        <f t="array" ref="K74">XLOOKUP(F:F,'Sales report'!F:F,'Sales report'!E:E)</f>
        <v>497.97</v>
      </c>
      <c r="L74" s="13">
        <f t="shared" si="2"/>
        <v>12.23293509</v>
      </c>
      <c r="M74" s="12">
        <f t="shared" si="3"/>
        <v>0.7662582057</v>
      </c>
      <c r="N74" s="13">
        <f t="shared" si="4"/>
        <v>1.596450779</v>
      </c>
      <c r="O74" s="13">
        <f t="shared" si="5"/>
        <v>0.8068663594</v>
      </c>
      <c r="P74" s="13">
        <f t="shared" si="6"/>
        <v>6.734230769</v>
      </c>
      <c r="Q74" s="13">
        <f t="shared" si="7"/>
        <v>7.781777778</v>
      </c>
      <c r="R74" s="13">
        <f t="shared" si="8"/>
        <v>9.727222222</v>
      </c>
      <c r="S74" s="13">
        <f t="shared" si="9"/>
        <v>42.20400937</v>
      </c>
    </row>
    <row r="75">
      <c r="A75" s="5">
        <v>44737.0</v>
      </c>
      <c r="B75" s="6" t="s">
        <v>6</v>
      </c>
      <c r="C75" s="7">
        <v>205.31</v>
      </c>
      <c r="D75" s="8">
        <v>22521.0</v>
      </c>
      <c r="E75" s="8">
        <v>446.0</v>
      </c>
      <c r="F75" s="13" t="str">
        <f t="shared" si="1"/>
        <v>44737 Campaign 1</v>
      </c>
      <c r="G75" s="13">
        <f t="array" ref="G75">XLOOKUP(F:F,'Website report'!E:E,'Website report'!C:C)</f>
        <v>426</v>
      </c>
      <c r="H75" s="13">
        <f t="array" ref="H75">XLOOKUP(F:F,'Website report'!E:E,'Website report'!D:D)</f>
        <v>49</v>
      </c>
      <c r="I75" s="13">
        <f t="array" ref="I75">XLOOKUP(F:F,'Sales report'!F:F,'Sales report'!C:C)</f>
        <v>31</v>
      </c>
      <c r="J75" s="13">
        <f t="array" ref="J75">XLOOKUP(F:F,'Sales report'!F:F,'Sales report'!D:D)</f>
        <v>26</v>
      </c>
      <c r="K75" s="10">
        <f t="array" ref="K75">XLOOKUP(F:F,'Sales report'!F:F,'Sales report'!E:E)</f>
        <v>160.38</v>
      </c>
      <c r="L75" s="13">
        <f t="shared" si="2"/>
        <v>9.116380267</v>
      </c>
      <c r="M75" s="12">
        <f t="shared" si="3"/>
        <v>0.4603363229</v>
      </c>
      <c r="N75" s="13">
        <f t="shared" si="4"/>
        <v>1.980373873</v>
      </c>
      <c r="O75" s="13">
        <f t="shared" si="5"/>
        <v>0.4819483568</v>
      </c>
      <c r="P75" s="13">
        <f t="shared" si="6"/>
        <v>4.19</v>
      </c>
      <c r="Q75" s="13">
        <f t="shared" si="7"/>
        <v>6.622903226</v>
      </c>
      <c r="R75" s="13">
        <f t="shared" si="8"/>
        <v>7.896538462</v>
      </c>
      <c r="S75" s="13">
        <f t="shared" si="9"/>
        <v>-21.88398032</v>
      </c>
    </row>
    <row r="76">
      <c r="A76" s="5">
        <v>44737.0</v>
      </c>
      <c r="B76" s="6" t="s">
        <v>7</v>
      </c>
      <c r="C76" s="7">
        <v>111.52</v>
      </c>
      <c r="D76" s="8">
        <v>5211.0</v>
      </c>
      <c r="E76" s="8">
        <v>63.0</v>
      </c>
      <c r="F76" s="13" t="str">
        <f t="shared" si="1"/>
        <v>44737 Campaign 2</v>
      </c>
      <c r="G76" s="13">
        <f t="array" ref="G76">XLOOKUP(F:F,'Website report'!E:E,'Website report'!C:C)</f>
        <v>59</v>
      </c>
      <c r="H76" s="13">
        <f t="array" ref="H76">XLOOKUP(F:F,'Website report'!E:E,'Website report'!D:D)</f>
        <v>14</v>
      </c>
      <c r="I76" s="13">
        <f t="array" ref="I76">XLOOKUP(F:F,'Sales report'!F:F,'Sales report'!C:C)</f>
        <v>6</v>
      </c>
      <c r="J76" s="13">
        <f t="array" ref="J76">XLOOKUP(F:F,'Sales report'!F:F,'Sales report'!D:D)</f>
        <v>5</v>
      </c>
      <c r="K76" s="10">
        <f t="array" ref="K76">XLOOKUP(F:F,'Sales report'!F:F,'Sales report'!E:E)</f>
        <v>387.09</v>
      </c>
      <c r="L76" s="13">
        <f t="shared" si="2"/>
        <v>21.40088275</v>
      </c>
      <c r="M76" s="12">
        <f t="shared" si="3"/>
        <v>1.77015873</v>
      </c>
      <c r="N76" s="13">
        <f t="shared" si="4"/>
        <v>1.208981002</v>
      </c>
      <c r="O76" s="13">
        <f t="shared" si="5"/>
        <v>1.890169492</v>
      </c>
      <c r="P76" s="13">
        <f t="shared" si="6"/>
        <v>7.965714286</v>
      </c>
      <c r="Q76" s="13">
        <f t="shared" si="7"/>
        <v>18.58666667</v>
      </c>
      <c r="R76" s="13">
        <f t="shared" si="8"/>
        <v>22.304</v>
      </c>
      <c r="S76" s="13">
        <f t="shared" si="9"/>
        <v>247.1036585</v>
      </c>
    </row>
    <row r="77">
      <c r="A77" s="5">
        <v>44738.0</v>
      </c>
      <c r="B77" s="6" t="s">
        <v>5</v>
      </c>
      <c r="C77" s="7">
        <v>368.89</v>
      </c>
      <c r="D77" s="8">
        <v>24721.0</v>
      </c>
      <c r="E77" s="9">
        <v>326.0</v>
      </c>
      <c r="F77" s="13" t="str">
        <f t="shared" si="1"/>
        <v>44738 Campaign 3</v>
      </c>
      <c r="G77" s="13">
        <f t="array" ref="G77">XLOOKUP(F:F,'Website report'!E:E,'Website report'!C:C)</f>
        <v>312</v>
      </c>
      <c r="H77" s="13">
        <f t="array" ref="H77">XLOOKUP(F:F,'Website report'!E:E,'Website report'!D:D)</f>
        <v>65</v>
      </c>
      <c r="I77" s="13">
        <f t="array" ref="I77">XLOOKUP(F:F,'Sales report'!F:F,'Sales report'!C:C)</f>
        <v>40</v>
      </c>
      <c r="J77" s="13">
        <f t="array" ref="J77">XLOOKUP(F:F,'Sales report'!F:F,'Sales report'!D:D)</f>
        <v>32</v>
      </c>
      <c r="K77" s="10">
        <f t="array" ref="K77">XLOOKUP(F:F,'Sales report'!F:F,'Sales report'!E:E)</f>
        <v>609</v>
      </c>
      <c r="L77" s="13">
        <f t="shared" si="2"/>
        <v>14.92213098</v>
      </c>
      <c r="M77" s="12">
        <f t="shared" si="3"/>
        <v>1.131564417</v>
      </c>
      <c r="N77" s="13">
        <f t="shared" si="4"/>
        <v>1.31871688</v>
      </c>
      <c r="O77" s="13">
        <f t="shared" si="5"/>
        <v>1.182339744</v>
      </c>
      <c r="P77" s="13">
        <f t="shared" si="6"/>
        <v>5.675230769</v>
      </c>
      <c r="Q77" s="13">
        <f t="shared" si="7"/>
        <v>9.22225</v>
      </c>
      <c r="R77" s="13">
        <f t="shared" si="8"/>
        <v>11.5278125</v>
      </c>
      <c r="S77" s="13">
        <f t="shared" si="9"/>
        <v>65.08986419</v>
      </c>
    </row>
    <row r="78">
      <c r="A78" s="5">
        <v>44738.0</v>
      </c>
      <c r="B78" s="6" t="s">
        <v>6</v>
      </c>
      <c r="C78" s="7">
        <v>220.74</v>
      </c>
      <c r="D78" s="8">
        <v>24975.0</v>
      </c>
      <c r="E78" s="8">
        <v>413.0</v>
      </c>
      <c r="F78" s="13" t="str">
        <f t="shared" si="1"/>
        <v>44738 Campaign 1</v>
      </c>
      <c r="G78" s="13">
        <f t="array" ref="G78">XLOOKUP(F:F,'Website report'!E:E,'Website report'!C:C)</f>
        <v>399</v>
      </c>
      <c r="H78" s="13">
        <f t="array" ref="H78">XLOOKUP(F:F,'Website report'!E:E,'Website report'!D:D)</f>
        <v>41</v>
      </c>
      <c r="I78" s="13">
        <f t="array" ref="I78">XLOOKUP(F:F,'Sales report'!F:F,'Sales report'!C:C)</f>
        <v>31</v>
      </c>
      <c r="J78" s="13">
        <f t="array" ref="J78">XLOOKUP(F:F,'Sales report'!F:F,'Sales report'!D:D)</f>
        <v>26</v>
      </c>
      <c r="K78" s="10">
        <f t="array" ref="K78">XLOOKUP(F:F,'Sales report'!F:F,'Sales report'!E:E)</f>
        <v>202</v>
      </c>
      <c r="L78" s="13">
        <f t="shared" si="2"/>
        <v>8.838438438</v>
      </c>
      <c r="M78" s="12">
        <f t="shared" si="3"/>
        <v>0.5344794189</v>
      </c>
      <c r="N78" s="13">
        <f t="shared" si="4"/>
        <v>1.653653654</v>
      </c>
      <c r="O78" s="13">
        <f t="shared" si="5"/>
        <v>0.5532330827</v>
      </c>
      <c r="P78" s="13">
        <f t="shared" si="6"/>
        <v>5.383902439</v>
      </c>
      <c r="Q78" s="13">
        <f t="shared" si="7"/>
        <v>7.120645161</v>
      </c>
      <c r="R78" s="13">
        <f t="shared" si="8"/>
        <v>8.49</v>
      </c>
      <c r="S78" s="13">
        <f t="shared" si="9"/>
        <v>-8.489625804</v>
      </c>
    </row>
    <row r="79">
      <c r="A79" s="5">
        <v>44738.0</v>
      </c>
      <c r="B79" s="6" t="s">
        <v>7</v>
      </c>
      <c r="C79" s="7">
        <v>120.85</v>
      </c>
      <c r="D79" s="8">
        <v>5656.0</v>
      </c>
      <c r="E79" s="8">
        <v>52.0</v>
      </c>
      <c r="F79" s="13" t="str">
        <f t="shared" si="1"/>
        <v>44738 Campaign 2</v>
      </c>
      <c r="G79" s="13">
        <f t="array" ref="G79">XLOOKUP(F:F,'Website report'!E:E,'Website report'!C:C)</f>
        <v>50</v>
      </c>
      <c r="H79" s="13">
        <f t="array" ref="H79">XLOOKUP(F:F,'Website report'!E:E,'Website report'!D:D)</f>
        <v>11</v>
      </c>
      <c r="I79" s="13">
        <f t="array" ref="I79">XLOOKUP(F:F,'Sales report'!F:F,'Sales report'!C:C)</f>
        <v>6</v>
      </c>
      <c r="J79" s="13">
        <f t="array" ref="J79">XLOOKUP(F:F,'Sales report'!F:F,'Sales report'!D:D)</f>
        <v>5</v>
      </c>
      <c r="K79" s="10">
        <f t="array" ref="K79">XLOOKUP(F:F,'Sales report'!F:F,'Sales report'!E:E)</f>
        <v>431</v>
      </c>
      <c r="L79" s="13">
        <f t="shared" si="2"/>
        <v>21.36669024</v>
      </c>
      <c r="M79" s="12">
        <f t="shared" si="3"/>
        <v>2.324038462</v>
      </c>
      <c r="N79" s="13">
        <f t="shared" si="4"/>
        <v>0.9193776521</v>
      </c>
      <c r="O79" s="13">
        <f t="shared" si="5"/>
        <v>2.417</v>
      </c>
      <c r="P79" s="13">
        <f t="shared" si="6"/>
        <v>10.98636364</v>
      </c>
      <c r="Q79" s="13">
        <f t="shared" si="7"/>
        <v>20.14166667</v>
      </c>
      <c r="R79" s="13">
        <f t="shared" si="8"/>
        <v>24.17</v>
      </c>
      <c r="S79" s="13">
        <f t="shared" si="9"/>
        <v>256.6404634</v>
      </c>
    </row>
    <row r="80">
      <c r="A80" s="5">
        <v>44739.0</v>
      </c>
      <c r="B80" s="6" t="s">
        <v>5</v>
      </c>
      <c r="C80" s="7">
        <v>335.59</v>
      </c>
      <c r="D80" s="8">
        <v>25432.0</v>
      </c>
      <c r="E80" s="9">
        <v>396.0</v>
      </c>
      <c r="F80" s="13" t="str">
        <f t="shared" si="1"/>
        <v>44739 Campaign 3</v>
      </c>
      <c r="G80" s="13">
        <f t="array" ref="G80">XLOOKUP(F:F,'Website report'!E:E,'Website report'!C:C)</f>
        <v>382</v>
      </c>
      <c r="H80" s="13">
        <f t="array" ref="H80">XLOOKUP(F:F,'Website report'!E:E,'Website report'!D:D)</f>
        <v>54</v>
      </c>
      <c r="I80" s="13">
        <f t="array" ref="I80">XLOOKUP(F:F,'Sales report'!F:F,'Sales report'!C:C)</f>
        <v>43</v>
      </c>
      <c r="J80" s="13">
        <f t="array" ref="J80">XLOOKUP(F:F,'Sales report'!F:F,'Sales report'!D:D)</f>
        <v>34</v>
      </c>
      <c r="K80" s="10">
        <f t="array" ref="K80">XLOOKUP(F:F,'Sales report'!F:F,'Sales report'!E:E)</f>
        <v>640.34</v>
      </c>
      <c r="L80" s="13">
        <f t="shared" si="2"/>
        <v>13.19558037</v>
      </c>
      <c r="M80" s="12">
        <f t="shared" si="3"/>
        <v>0.8474494949</v>
      </c>
      <c r="N80" s="13">
        <f t="shared" si="4"/>
        <v>1.557093426</v>
      </c>
      <c r="O80" s="13">
        <f t="shared" si="5"/>
        <v>0.8785078534</v>
      </c>
      <c r="P80" s="13">
        <f t="shared" si="6"/>
        <v>6.21462963</v>
      </c>
      <c r="Q80" s="13">
        <f t="shared" si="7"/>
        <v>7.804418605</v>
      </c>
      <c r="R80" s="13">
        <f t="shared" si="8"/>
        <v>9.870294118</v>
      </c>
      <c r="S80" s="13">
        <f t="shared" si="9"/>
        <v>90.81021485</v>
      </c>
    </row>
    <row r="81">
      <c r="A81" s="5">
        <v>44739.0</v>
      </c>
      <c r="B81" s="6" t="s">
        <v>6</v>
      </c>
      <c r="C81" s="7">
        <v>218.61</v>
      </c>
      <c r="D81" s="8">
        <v>22997.0</v>
      </c>
      <c r="E81" s="8">
        <v>555.0</v>
      </c>
      <c r="F81" s="13" t="str">
        <f t="shared" si="1"/>
        <v>44739 Campaign 1</v>
      </c>
      <c r="G81" s="13">
        <f t="array" ref="G81">XLOOKUP(F:F,'Website report'!E:E,'Website report'!C:C)</f>
        <v>533</v>
      </c>
      <c r="H81" s="13">
        <f t="array" ref="H81">XLOOKUP(F:F,'Website report'!E:E,'Website report'!D:D)</f>
        <v>40</v>
      </c>
      <c r="I81" s="13">
        <f t="array" ref="I81">XLOOKUP(F:F,'Sales report'!F:F,'Sales report'!C:C)</f>
        <v>21</v>
      </c>
      <c r="J81" s="13">
        <f t="array" ref="J81">XLOOKUP(F:F,'Sales report'!F:F,'Sales report'!D:D)</f>
        <v>17</v>
      </c>
      <c r="K81" s="10">
        <f t="array" ref="K81">XLOOKUP(F:F,'Sales report'!F:F,'Sales report'!E:E)</f>
        <v>241.39</v>
      </c>
      <c r="L81" s="13">
        <f t="shared" si="2"/>
        <v>9.506022525</v>
      </c>
      <c r="M81" s="12">
        <f t="shared" si="3"/>
        <v>0.3938918919</v>
      </c>
      <c r="N81" s="13">
        <f t="shared" si="4"/>
        <v>2.413358264</v>
      </c>
      <c r="O81" s="13">
        <f t="shared" si="5"/>
        <v>0.4101500938</v>
      </c>
      <c r="P81" s="13">
        <f t="shared" si="6"/>
        <v>5.46525</v>
      </c>
      <c r="Q81" s="13">
        <f t="shared" si="7"/>
        <v>10.41</v>
      </c>
      <c r="R81" s="13">
        <f t="shared" si="8"/>
        <v>12.85941176</v>
      </c>
      <c r="S81" s="13">
        <f t="shared" si="9"/>
        <v>10.42038333</v>
      </c>
    </row>
    <row r="82">
      <c r="A82" s="5">
        <v>44739.0</v>
      </c>
      <c r="B82" s="6" t="s">
        <v>7</v>
      </c>
      <c r="C82" s="7">
        <v>106.52</v>
      </c>
      <c r="D82" s="8">
        <v>5855.0</v>
      </c>
      <c r="E82" s="8">
        <v>55.0</v>
      </c>
      <c r="F82" s="13" t="str">
        <f t="shared" si="1"/>
        <v>44739 Campaign 2</v>
      </c>
      <c r="G82" s="13">
        <f t="array" ref="G82">XLOOKUP(F:F,'Website report'!E:E,'Website report'!C:C)</f>
        <v>51</v>
      </c>
      <c r="H82" s="13">
        <f t="array" ref="H82">XLOOKUP(F:F,'Website report'!E:E,'Website report'!D:D)</f>
        <v>13</v>
      </c>
      <c r="I82" s="13">
        <f t="array" ref="I82">XLOOKUP(F:F,'Sales report'!F:F,'Sales report'!C:C)</f>
        <v>9</v>
      </c>
      <c r="J82" s="13">
        <f t="array" ref="J82">XLOOKUP(F:F,'Sales report'!F:F,'Sales report'!D:D)</f>
        <v>8</v>
      </c>
      <c r="K82" s="10">
        <f t="array" ref="K82">XLOOKUP(F:F,'Sales report'!F:F,'Sales report'!E:E)</f>
        <v>435.31</v>
      </c>
      <c r="L82" s="13">
        <f t="shared" si="2"/>
        <v>18.19299744</v>
      </c>
      <c r="M82" s="12">
        <f t="shared" si="3"/>
        <v>1.936727273</v>
      </c>
      <c r="N82" s="13">
        <f t="shared" si="4"/>
        <v>0.9393680615</v>
      </c>
      <c r="O82" s="13">
        <f t="shared" si="5"/>
        <v>2.088627451</v>
      </c>
      <c r="P82" s="13">
        <f t="shared" si="6"/>
        <v>8.193846154</v>
      </c>
      <c r="Q82" s="13">
        <f t="shared" si="7"/>
        <v>11.83555556</v>
      </c>
      <c r="R82" s="13">
        <f t="shared" si="8"/>
        <v>13.315</v>
      </c>
      <c r="S82" s="13">
        <f t="shared" si="9"/>
        <v>308.6650394</v>
      </c>
    </row>
    <row r="83">
      <c r="A83" s="5">
        <v>44740.0</v>
      </c>
      <c r="B83" s="6" t="s">
        <v>5</v>
      </c>
      <c r="C83" s="7">
        <v>391.42</v>
      </c>
      <c r="D83" s="8">
        <v>26378.0</v>
      </c>
      <c r="E83" s="9">
        <v>429.0</v>
      </c>
      <c r="F83" s="13" t="str">
        <f t="shared" si="1"/>
        <v>44740 Campaign 3</v>
      </c>
      <c r="G83" s="13">
        <f t="array" ref="G83">XLOOKUP(F:F,'Website report'!E:E,'Website report'!C:C)</f>
        <v>401</v>
      </c>
      <c r="H83" s="13">
        <f t="array" ref="H83">XLOOKUP(F:F,'Website report'!E:E,'Website report'!D:D)</f>
        <v>61</v>
      </c>
      <c r="I83" s="13">
        <f t="array" ref="I83">XLOOKUP(F:F,'Sales report'!F:F,'Sales report'!C:C)</f>
        <v>44</v>
      </c>
      <c r="J83" s="13">
        <f t="array" ref="J83">XLOOKUP(F:F,'Sales report'!F:F,'Sales report'!D:D)</f>
        <v>35</v>
      </c>
      <c r="K83" s="10">
        <f t="array" ref="K83">XLOOKUP(F:F,'Sales report'!F:F,'Sales report'!E:E)</f>
        <v>513.06</v>
      </c>
      <c r="L83" s="13">
        <f t="shared" si="2"/>
        <v>14.83888089</v>
      </c>
      <c r="M83" s="12">
        <f t="shared" si="3"/>
        <v>0.9124009324</v>
      </c>
      <c r="N83" s="13">
        <f t="shared" si="4"/>
        <v>1.626355296</v>
      </c>
      <c r="O83" s="13">
        <f t="shared" si="5"/>
        <v>0.9761097257</v>
      </c>
      <c r="P83" s="13">
        <f t="shared" si="6"/>
        <v>6.416721311</v>
      </c>
      <c r="Q83" s="13">
        <f t="shared" si="7"/>
        <v>8.895909091</v>
      </c>
      <c r="R83" s="13">
        <f t="shared" si="8"/>
        <v>11.18342857</v>
      </c>
      <c r="S83" s="13">
        <f t="shared" si="9"/>
        <v>31.07659292</v>
      </c>
    </row>
    <row r="84">
      <c r="A84" s="5">
        <v>44740.0</v>
      </c>
      <c r="B84" s="6" t="s">
        <v>6</v>
      </c>
      <c r="C84" s="7">
        <v>218.43</v>
      </c>
      <c r="D84" s="8">
        <v>26875.0</v>
      </c>
      <c r="E84" s="8">
        <v>488.0</v>
      </c>
      <c r="F84" s="13" t="str">
        <f t="shared" si="1"/>
        <v>44740 Campaign 1</v>
      </c>
      <c r="G84" s="13">
        <f t="array" ref="G84">XLOOKUP(F:F,'Website report'!E:E,'Website report'!C:C)</f>
        <v>474</v>
      </c>
      <c r="H84" s="13">
        <f t="array" ref="H84">XLOOKUP(F:F,'Website report'!E:E,'Website report'!D:D)</f>
        <v>53</v>
      </c>
      <c r="I84" s="13">
        <f t="array" ref="I84">XLOOKUP(F:F,'Sales report'!F:F,'Sales report'!C:C)</f>
        <v>19</v>
      </c>
      <c r="J84" s="13">
        <f t="array" ref="J84">XLOOKUP(F:F,'Sales report'!F:F,'Sales report'!D:D)</f>
        <v>16</v>
      </c>
      <c r="K84" s="10">
        <f t="array" ref="K84">XLOOKUP(F:F,'Sales report'!F:F,'Sales report'!E:E)</f>
        <v>225.42</v>
      </c>
      <c r="L84" s="13">
        <f t="shared" si="2"/>
        <v>8.127627907</v>
      </c>
      <c r="M84" s="12">
        <f t="shared" si="3"/>
        <v>0.447602459</v>
      </c>
      <c r="N84" s="13">
        <f t="shared" si="4"/>
        <v>1.815813953</v>
      </c>
      <c r="O84" s="13">
        <f t="shared" si="5"/>
        <v>0.4608227848</v>
      </c>
      <c r="P84" s="13">
        <f t="shared" si="6"/>
        <v>4.121320755</v>
      </c>
      <c r="Q84" s="13">
        <f t="shared" si="7"/>
        <v>11.49631579</v>
      </c>
      <c r="R84" s="13">
        <f t="shared" si="8"/>
        <v>13.651875</v>
      </c>
      <c r="S84" s="13">
        <f t="shared" si="9"/>
        <v>3.200109875</v>
      </c>
    </row>
    <row r="85">
      <c r="A85" s="5">
        <v>44740.0</v>
      </c>
      <c r="B85" s="6" t="s">
        <v>7</v>
      </c>
      <c r="C85" s="7">
        <v>107.94</v>
      </c>
      <c r="D85" s="8">
        <v>6378.0</v>
      </c>
      <c r="E85" s="8">
        <v>76.0</v>
      </c>
      <c r="F85" s="13" t="str">
        <f t="shared" si="1"/>
        <v>44740 Campaign 2</v>
      </c>
      <c r="G85" s="13">
        <f t="array" ref="G85">XLOOKUP(F:F,'Website report'!E:E,'Website report'!C:C)</f>
        <v>73</v>
      </c>
      <c r="H85" s="13">
        <f t="array" ref="H85">XLOOKUP(F:F,'Website report'!E:E,'Website report'!D:D)</f>
        <v>14</v>
      </c>
      <c r="I85" s="13">
        <f t="array" ref="I85">XLOOKUP(F:F,'Sales report'!F:F,'Sales report'!C:C)</f>
        <v>5</v>
      </c>
      <c r="J85" s="13">
        <f t="array" ref="J85">XLOOKUP(F:F,'Sales report'!F:F,'Sales report'!D:D)</f>
        <v>5</v>
      </c>
      <c r="K85" s="10">
        <f t="array" ref="K85">XLOOKUP(F:F,'Sales report'!F:F,'Sales report'!E:E)</f>
        <v>384.54</v>
      </c>
      <c r="L85" s="13">
        <f t="shared" si="2"/>
        <v>16.92380056</v>
      </c>
      <c r="M85" s="12">
        <f t="shared" si="3"/>
        <v>1.420263158</v>
      </c>
      <c r="N85" s="13">
        <f t="shared" si="4"/>
        <v>1.191596112</v>
      </c>
      <c r="O85" s="13">
        <f t="shared" si="5"/>
        <v>1.478630137</v>
      </c>
      <c r="P85" s="13">
        <f t="shared" si="6"/>
        <v>7.71</v>
      </c>
      <c r="Q85" s="13">
        <f t="shared" si="7"/>
        <v>21.588</v>
      </c>
      <c r="R85" s="13">
        <f t="shared" si="8"/>
        <v>21.588</v>
      </c>
      <c r="S85" s="13">
        <f t="shared" si="9"/>
        <v>256.2534742</v>
      </c>
    </row>
    <row r="86">
      <c r="A86" s="5">
        <v>44741.0</v>
      </c>
      <c r="B86" s="6" t="s">
        <v>5</v>
      </c>
      <c r="C86" s="7">
        <v>382.09</v>
      </c>
      <c r="D86" s="8">
        <v>28260.0</v>
      </c>
      <c r="E86" s="9">
        <v>358.0</v>
      </c>
      <c r="F86" s="13" t="str">
        <f t="shared" si="1"/>
        <v>44741 Campaign 3</v>
      </c>
      <c r="G86" s="13">
        <f t="array" ref="G86">XLOOKUP(F:F,'Website report'!E:E,'Website report'!C:C)</f>
        <v>333</v>
      </c>
      <c r="H86" s="13">
        <f t="array" ref="H86">XLOOKUP(F:F,'Website report'!E:E,'Website report'!D:D)</f>
        <v>62</v>
      </c>
      <c r="I86" s="13">
        <f t="array" ref="I86">XLOOKUP(F:F,'Sales report'!F:F,'Sales report'!C:C)</f>
        <v>41</v>
      </c>
      <c r="J86" s="13">
        <f t="array" ref="J86">XLOOKUP(F:F,'Sales report'!F:F,'Sales report'!D:D)</f>
        <v>33</v>
      </c>
      <c r="K86" s="10">
        <f t="array" ref="K86">XLOOKUP(F:F,'Sales report'!F:F,'Sales report'!E:E)</f>
        <v>557.23</v>
      </c>
      <c r="L86" s="13">
        <f t="shared" si="2"/>
        <v>13.52052371</v>
      </c>
      <c r="M86" s="12">
        <f t="shared" si="3"/>
        <v>1.067290503</v>
      </c>
      <c r="N86" s="13">
        <f t="shared" si="4"/>
        <v>1.266808209</v>
      </c>
      <c r="O86" s="13">
        <f t="shared" si="5"/>
        <v>1.147417417</v>
      </c>
      <c r="P86" s="13">
        <f t="shared" si="6"/>
        <v>6.162741935</v>
      </c>
      <c r="Q86" s="13">
        <f t="shared" si="7"/>
        <v>9.319268293</v>
      </c>
      <c r="R86" s="13">
        <f t="shared" si="8"/>
        <v>11.57848485</v>
      </c>
      <c r="S86" s="13">
        <f t="shared" si="9"/>
        <v>45.83736816</v>
      </c>
    </row>
    <row r="87">
      <c r="A87" s="5">
        <v>44741.0</v>
      </c>
      <c r="B87" s="6" t="s">
        <v>6</v>
      </c>
      <c r="C87" s="7">
        <v>232.12</v>
      </c>
      <c r="D87" s="8">
        <v>24711.0</v>
      </c>
      <c r="E87" s="8">
        <v>561.0</v>
      </c>
      <c r="F87" s="13" t="str">
        <f t="shared" si="1"/>
        <v>44741 Campaign 1</v>
      </c>
      <c r="G87" s="13">
        <f t="array" ref="G87">XLOOKUP(F:F,'Website report'!E:E,'Website report'!C:C)</f>
        <v>527</v>
      </c>
      <c r="H87" s="13">
        <f t="array" ref="H87">XLOOKUP(F:F,'Website report'!E:E,'Website report'!D:D)</f>
        <v>45</v>
      </c>
      <c r="I87" s="13">
        <f t="array" ref="I87">XLOOKUP(F:F,'Sales report'!F:F,'Sales report'!C:C)</f>
        <v>23</v>
      </c>
      <c r="J87" s="13">
        <f t="array" ref="J87">XLOOKUP(F:F,'Sales report'!F:F,'Sales report'!D:D)</f>
        <v>20</v>
      </c>
      <c r="K87" s="10">
        <f t="array" ref="K87">XLOOKUP(F:F,'Sales report'!F:F,'Sales report'!E:E)</f>
        <v>228.66</v>
      </c>
      <c r="L87" s="13">
        <f t="shared" si="2"/>
        <v>9.39338756</v>
      </c>
      <c r="M87" s="12">
        <f t="shared" si="3"/>
        <v>0.4137611408</v>
      </c>
      <c r="N87" s="13">
        <f t="shared" si="4"/>
        <v>2.270244021</v>
      </c>
      <c r="O87" s="13">
        <f t="shared" si="5"/>
        <v>0.440455408</v>
      </c>
      <c r="P87" s="13">
        <f t="shared" si="6"/>
        <v>5.158222222</v>
      </c>
      <c r="Q87" s="13">
        <f t="shared" si="7"/>
        <v>10.09217391</v>
      </c>
      <c r="R87" s="13">
        <f t="shared" si="8"/>
        <v>11.606</v>
      </c>
      <c r="S87" s="13">
        <f t="shared" si="9"/>
        <v>-1.490608306</v>
      </c>
    </row>
    <row r="88">
      <c r="A88" s="5">
        <v>44741.0</v>
      </c>
      <c r="B88" s="6" t="s">
        <v>7</v>
      </c>
      <c r="C88" s="7">
        <v>129.63</v>
      </c>
      <c r="D88" s="8">
        <v>5591.0</v>
      </c>
      <c r="E88" s="8">
        <v>59.0</v>
      </c>
      <c r="F88" s="13" t="str">
        <f t="shared" si="1"/>
        <v>44741 Campaign 2</v>
      </c>
      <c r="G88" s="13">
        <f t="array" ref="G88">XLOOKUP(F:F,'Website report'!E:E,'Website report'!C:C)</f>
        <v>56</v>
      </c>
      <c r="H88" s="13">
        <f t="array" ref="H88">XLOOKUP(F:F,'Website report'!E:E,'Website report'!D:D)</f>
        <v>15</v>
      </c>
      <c r="I88" s="13">
        <f t="array" ref="I88">XLOOKUP(F:F,'Sales report'!F:F,'Sales report'!C:C)</f>
        <v>10</v>
      </c>
      <c r="J88" s="13">
        <f t="array" ref="J88">XLOOKUP(F:F,'Sales report'!F:F,'Sales report'!D:D)</f>
        <v>9</v>
      </c>
      <c r="K88" s="10">
        <f t="array" ref="K88">XLOOKUP(F:F,'Sales report'!F:F,'Sales report'!E:E)</f>
        <v>391.4</v>
      </c>
      <c r="L88" s="13">
        <f t="shared" si="2"/>
        <v>23.18547666</v>
      </c>
      <c r="M88" s="12">
        <f t="shared" si="3"/>
        <v>2.197118644</v>
      </c>
      <c r="N88" s="13">
        <f t="shared" si="4"/>
        <v>1.055267394</v>
      </c>
      <c r="O88" s="13">
        <f t="shared" si="5"/>
        <v>2.314821429</v>
      </c>
      <c r="P88" s="13">
        <f t="shared" si="6"/>
        <v>8.642</v>
      </c>
      <c r="Q88" s="13">
        <f t="shared" si="7"/>
        <v>12.963</v>
      </c>
      <c r="R88" s="13">
        <f t="shared" si="8"/>
        <v>14.40333333</v>
      </c>
      <c r="S88" s="13">
        <f t="shared" si="9"/>
        <v>201.9362802</v>
      </c>
    </row>
    <row r="89">
      <c r="A89" s="5">
        <v>44742.0</v>
      </c>
      <c r="B89" s="6" t="s">
        <v>5</v>
      </c>
      <c r="C89" s="7">
        <v>344.72</v>
      </c>
      <c r="D89" s="8">
        <v>21814.0</v>
      </c>
      <c r="E89" s="9">
        <v>305.0</v>
      </c>
      <c r="F89" s="13" t="str">
        <f t="shared" si="1"/>
        <v>44742 Campaign 3</v>
      </c>
      <c r="G89" s="13">
        <f t="array" ref="G89">XLOOKUP(F:F,'Website report'!E:E,'Website report'!C:C)</f>
        <v>296</v>
      </c>
      <c r="H89" s="13">
        <f t="array" ref="H89">XLOOKUP(F:F,'Website report'!E:E,'Website report'!D:D)</f>
        <v>59</v>
      </c>
      <c r="I89" s="13">
        <f t="array" ref="I89">XLOOKUP(F:F,'Sales report'!F:F,'Sales report'!C:C)</f>
        <v>42</v>
      </c>
      <c r="J89" s="13">
        <f t="array" ref="J89">XLOOKUP(F:F,'Sales report'!F:F,'Sales report'!D:D)</f>
        <v>34</v>
      </c>
      <c r="K89" s="10">
        <f t="array" ref="K89">XLOOKUP(F:F,'Sales report'!F:F,'Sales report'!E:E)</f>
        <v>637.52</v>
      </c>
      <c r="L89" s="13">
        <f t="shared" si="2"/>
        <v>15.80269552</v>
      </c>
      <c r="M89" s="12">
        <f t="shared" si="3"/>
        <v>1.130229508</v>
      </c>
      <c r="N89" s="13">
        <f t="shared" si="4"/>
        <v>1.398184652</v>
      </c>
      <c r="O89" s="13">
        <f t="shared" si="5"/>
        <v>1.164594595</v>
      </c>
      <c r="P89" s="13">
        <f t="shared" si="6"/>
        <v>5.842711864</v>
      </c>
      <c r="Q89" s="13">
        <f t="shared" si="7"/>
        <v>8.207619048</v>
      </c>
      <c r="R89" s="13">
        <f t="shared" si="8"/>
        <v>10.13882353</v>
      </c>
      <c r="S89" s="13">
        <f t="shared" si="9"/>
        <v>84.93850081</v>
      </c>
    </row>
    <row r="90">
      <c r="A90" s="5">
        <v>44742.0</v>
      </c>
      <c r="B90" s="6" t="s">
        <v>6</v>
      </c>
      <c r="C90" s="7">
        <v>220.86</v>
      </c>
      <c r="D90" s="8">
        <v>22643.0</v>
      </c>
      <c r="E90" s="8">
        <v>519.0</v>
      </c>
      <c r="F90" s="13" t="str">
        <f t="shared" si="1"/>
        <v>44742 Campaign 1</v>
      </c>
      <c r="G90" s="13">
        <f t="array" ref="G90">XLOOKUP(F:F,'Website report'!E:E,'Website report'!C:C)</f>
        <v>497</v>
      </c>
      <c r="H90" s="13">
        <f t="array" ref="H90">XLOOKUP(F:F,'Website report'!E:E,'Website report'!D:D)</f>
        <v>54</v>
      </c>
      <c r="I90" s="13">
        <f t="array" ref="I90">XLOOKUP(F:F,'Sales report'!F:F,'Sales report'!C:C)</f>
        <v>23</v>
      </c>
      <c r="J90" s="13">
        <f t="array" ref="J90">XLOOKUP(F:F,'Sales report'!F:F,'Sales report'!D:D)</f>
        <v>19</v>
      </c>
      <c r="K90" s="10">
        <f t="array" ref="K90">XLOOKUP(F:F,'Sales report'!F:F,'Sales report'!E:E)</f>
        <v>235.04</v>
      </c>
      <c r="L90" s="13">
        <f t="shared" si="2"/>
        <v>9.754007861</v>
      </c>
      <c r="M90" s="12">
        <f t="shared" si="3"/>
        <v>0.4255491329</v>
      </c>
      <c r="N90" s="13">
        <f t="shared" si="4"/>
        <v>2.292099103</v>
      </c>
      <c r="O90" s="13">
        <f t="shared" si="5"/>
        <v>0.4443863179</v>
      </c>
      <c r="P90" s="13">
        <f t="shared" si="6"/>
        <v>4.09</v>
      </c>
      <c r="Q90" s="13">
        <f t="shared" si="7"/>
        <v>9.602608696</v>
      </c>
      <c r="R90" s="13">
        <f t="shared" si="8"/>
        <v>11.62421053</v>
      </c>
      <c r="S90" s="13">
        <f t="shared" si="9"/>
        <v>6.420356787</v>
      </c>
    </row>
    <row r="91">
      <c r="A91" s="5">
        <v>44742.0</v>
      </c>
      <c r="B91" s="6" t="s">
        <v>7</v>
      </c>
      <c r="C91" s="7">
        <v>141.06</v>
      </c>
      <c r="D91" s="8">
        <v>5836.0</v>
      </c>
      <c r="E91" s="8">
        <v>69.0</v>
      </c>
      <c r="F91" s="13" t="str">
        <f t="shared" si="1"/>
        <v>44742 Campaign 2</v>
      </c>
      <c r="G91" s="13">
        <f t="array" ref="G91">XLOOKUP(F:F,'Website report'!E:E,'Website report'!C:C)</f>
        <v>65</v>
      </c>
      <c r="H91" s="13">
        <f t="array" ref="H91">XLOOKUP(F:F,'Website report'!E:E,'Website report'!D:D)</f>
        <v>12</v>
      </c>
      <c r="I91" s="13">
        <f t="array" ref="I91">XLOOKUP(F:F,'Sales report'!F:F,'Sales report'!C:C)</f>
        <v>6</v>
      </c>
      <c r="J91" s="13">
        <f t="array" ref="J91">XLOOKUP(F:F,'Sales report'!F:F,'Sales report'!D:D)</f>
        <v>5</v>
      </c>
      <c r="K91" s="10">
        <f t="array" ref="K91">XLOOKUP(F:F,'Sales report'!F:F,'Sales report'!E:E)</f>
        <v>438.88</v>
      </c>
      <c r="L91" s="13">
        <f t="shared" si="2"/>
        <v>24.17066484</v>
      </c>
      <c r="M91" s="12">
        <f t="shared" si="3"/>
        <v>2.044347826</v>
      </c>
      <c r="N91" s="13">
        <f t="shared" si="4"/>
        <v>1.182316655</v>
      </c>
      <c r="O91" s="13">
        <f t="shared" si="5"/>
        <v>2.170153846</v>
      </c>
      <c r="P91" s="13">
        <f t="shared" si="6"/>
        <v>11.755</v>
      </c>
      <c r="Q91" s="13">
        <f t="shared" si="7"/>
        <v>23.51</v>
      </c>
      <c r="R91" s="13">
        <f t="shared" si="8"/>
        <v>28.212</v>
      </c>
      <c r="S91" s="13">
        <f t="shared" si="9"/>
        <v>211.1300156</v>
      </c>
    </row>
    <row r="92">
      <c r="A92" s="5">
        <v>44743.0</v>
      </c>
      <c r="B92" s="6" t="s">
        <v>5</v>
      </c>
      <c r="C92" s="7">
        <v>316.61</v>
      </c>
      <c r="D92" s="8">
        <v>27506.0</v>
      </c>
      <c r="E92" s="9">
        <v>454.0</v>
      </c>
      <c r="F92" s="13" t="str">
        <f t="shared" si="1"/>
        <v>44743 Campaign 3</v>
      </c>
      <c r="G92" s="13">
        <f t="array" ref="G92">XLOOKUP(F:F,'Website report'!E:E,'Website report'!C:C)</f>
        <v>430</v>
      </c>
      <c r="H92" s="13">
        <f t="array" ref="H92">XLOOKUP(F:F,'Website report'!E:E,'Website report'!D:D)</f>
        <v>46</v>
      </c>
      <c r="I92" s="13">
        <f t="array" ref="I92">XLOOKUP(F:F,'Sales report'!F:F,'Sales report'!C:C)</f>
        <v>41</v>
      </c>
      <c r="J92" s="13">
        <f t="array" ref="J92">XLOOKUP(F:F,'Sales report'!F:F,'Sales report'!D:D)</f>
        <v>33</v>
      </c>
      <c r="K92" s="10">
        <f t="array" ref="K92">XLOOKUP(F:F,'Sales report'!F:F,'Sales report'!E:E)</f>
        <v>636.3</v>
      </c>
      <c r="L92" s="13">
        <f t="shared" si="2"/>
        <v>11.51057951</v>
      </c>
      <c r="M92" s="12">
        <f t="shared" si="3"/>
        <v>0.6973788546</v>
      </c>
      <c r="N92" s="13">
        <f t="shared" si="4"/>
        <v>1.650548971</v>
      </c>
      <c r="O92" s="13">
        <f t="shared" si="5"/>
        <v>0.7363023256</v>
      </c>
      <c r="P92" s="13">
        <f t="shared" si="6"/>
        <v>6.882826087</v>
      </c>
      <c r="Q92" s="13">
        <f t="shared" si="7"/>
        <v>7.722195122</v>
      </c>
      <c r="R92" s="13">
        <f t="shared" si="8"/>
        <v>9.594242424</v>
      </c>
      <c r="S92" s="13">
        <f t="shared" si="9"/>
        <v>100.9728057</v>
      </c>
    </row>
    <row r="93">
      <c r="A93" s="5">
        <v>44743.0</v>
      </c>
      <c r="B93" s="6" t="s">
        <v>6</v>
      </c>
      <c r="C93" s="7">
        <v>232.34</v>
      </c>
      <c r="D93" s="8">
        <v>29108.0</v>
      </c>
      <c r="E93" s="8">
        <v>486.0</v>
      </c>
      <c r="F93" s="13" t="str">
        <f t="shared" si="1"/>
        <v>44743 Campaign 1</v>
      </c>
      <c r="G93" s="13">
        <f t="array" ref="G93">XLOOKUP(F:F,'Website report'!E:E,'Website report'!C:C)</f>
        <v>454</v>
      </c>
      <c r="H93" s="13">
        <f t="array" ref="H93">XLOOKUP(F:F,'Website report'!E:E,'Website report'!D:D)</f>
        <v>50</v>
      </c>
      <c r="I93" s="13">
        <f t="array" ref="I93">XLOOKUP(F:F,'Sales report'!F:F,'Sales report'!C:C)</f>
        <v>35</v>
      </c>
      <c r="J93" s="13">
        <f t="array" ref="J93">XLOOKUP(F:F,'Sales report'!F:F,'Sales report'!D:D)</f>
        <v>28</v>
      </c>
      <c r="K93" s="10">
        <f t="array" ref="K93">XLOOKUP(F:F,'Sales report'!F:F,'Sales report'!E:E)</f>
        <v>163.8</v>
      </c>
      <c r="L93" s="13">
        <f t="shared" si="2"/>
        <v>7.981998076</v>
      </c>
      <c r="M93" s="12">
        <f t="shared" si="3"/>
        <v>0.4780658436</v>
      </c>
      <c r="N93" s="13">
        <f t="shared" si="4"/>
        <v>1.669644084</v>
      </c>
      <c r="O93" s="13">
        <f t="shared" si="5"/>
        <v>0.5117621145</v>
      </c>
      <c r="P93" s="13">
        <f t="shared" si="6"/>
        <v>4.6468</v>
      </c>
      <c r="Q93" s="13">
        <f t="shared" si="7"/>
        <v>6.638285714</v>
      </c>
      <c r="R93" s="13">
        <f t="shared" si="8"/>
        <v>8.297857143</v>
      </c>
      <c r="S93" s="13">
        <f t="shared" si="9"/>
        <v>-29.49987088</v>
      </c>
    </row>
    <row r="94">
      <c r="A94" s="5">
        <v>44743.0</v>
      </c>
      <c r="B94" s="6" t="s">
        <v>7</v>
      </c>
      <c r="C94" s="7">
        <v>126.38</v>
      </c>
      <c r="D94" s="8">
        <v>5177.0</v>
      </c>
      <c r="E94" s="8">
        <v>55.0</v>
      </c>
      <c r="F94" s="13" t="str">
        <f t="shared" si="1"/>
        <v>44743 Campaign 2</v>
      </c>
      <c r="G94" s="13">
        <f t="array" ref="G94">XLOOKUP(F:F,'Website report'!E:E,'Website report'!C:C)</f>
        <v>52</v>
      </c>
      <c r="H94" s="13">
        <f t="array" ref="H94">XLOOKUP(F:F,'Website report'!E:E,'Website report'!D:D)</f>
        <v>12</v>
      </c>
      <c r="I94" s="13">
        <f t="array" ref="I94">XLOOKUP(F:F,'Sales report'!F:F,'Sales report'!C:C)</f>
        <v>8</v>
      </c>
      <c r="J94" s="13">
        <f t="array" ref="J94">XLOOKUP(F:F,'Sales report'!F:F,'Sales report'!D:D)</f>
        <v>7</v>
      </c>
      <c r="K94" s="10">
        <f t="array" ref="K94">XLOOKUP(F:F,'Sales report'!F:F,'Sales report'!E:E)</f>
        <v>322.35</v>
      </c>
      <c r="L94" s="13">
        <f t="shared" si="2"/>
        <v>24.41182152</v>
      </c>
      <c r="M94" s="12">
        <f t="shared" si="3"/>
        <v>2.297818182</v>
      </c>
      <c r="N94" s="13">
        <f t="shared" si="4"/>
        <v>1.062391346</v>
      </c>
      <c r="O94" s="13">
        <f t="shared" si="5"/>
        <v>2.430384615</v>
      </c>
      <c r="P94" s="13">
        <f t="shared" si="6"/>
        <v>10.53166667</v>
      </c>
      <c r="Q94" s="13">
        <f t="shared" si="7"/>
        <v>15.7975</v>
      </c>
      <c r="R94" s="13">
        <f t="shared" si="8"/>
        <v>18.05428571</v>
      </c>
      <c r="S94" s="13">
        <f t="shared" si="9"/>
        <v>155.0640924</v>
      </c>
    </row>
    <row r="95">
      <c r="A95" s="5">
        <v>44744.0</v>
      </c>
      <c r="B95" s="6" t="s">
        <v>5</v>
      </c>
      <c r="C95" s="7">
        <v>308.75</v>
      </c>
      <c r="D95" s="8">
        <v>23374.0</v>
      </c>
      <c r="E95" s="9">
        <v>457.0</v>
      </c>
      <c r="F95" s="13" t="str">
        <f t="shared" si="1"/>
        <v>44744 Campaign 3</v>
      </c>
      <c r="G95" s="13">
        <f t="array" ref="G95">XLOOKUP(F:F,'Website report'!E:E,'Website report'!C:C)</f>
        <v>438</v>
      </c>
      <c r="H95" s="13">
        <f t="array" ref="H95">XLOOKUP(F:F,'Website report'!E:E,'Website report'!D:D)</f>
        <v>56</v>
      </c>
      <c r="I95" s="13">
        <f t="array" ref="I95">XLOOKUP(F:F,'Sales report'!F:F,'Sales report'!C:C)</f>
        <v>42</v>
      </c>
      <c r="J95" s="13">
        <f t="array" ref="J95">XLOOKUP(F:F,'Sales report'!F:F,'Sales report'!D:D)</f>
        <v>34</v>
      </c>
      <c r="K95" s="10">
        <f t="array" ref="K95">XLOOKUP(F:F,'Sales report'!F:F,'Sales report'!E:E)</f>
        <v>555.44</v>
      </c>
      <c r="L95" s="13">
        <f t="shared" si="2"/>
        <v>13.20912125</v>
      </c>
      <c r="M95" s="12">
        <f t="shared" si="3"/>
        <v>0.6756017505</v>
      </c>
      <c r="N95" s="13">
        <f t="shared" si="4"/>
        <v>1.955163857</v>
      </c>
      <c r="O95" s="13">
        <f t="shared" si="5"/>
        <v>0.7049086758</v>
      </c>
      <c r="P95" s="13">
        <f t="shared" si="6"/>
        <v>5.513392857</v>
      </c>
      <c r="Q95" s="13">
        <f t="shared" si="7"/>
        <v>7.351190476</v>
      </c>
      <c r="R95" s="13">
        <f t="shared" si="8"/>
        <v>9.080882353</v>
      </c>
      <c r="S95" s="13">
        <f t="shared" si="9"/>
        <v>79.89959514</v>
      </c>
    </row>
    <row r="96">
      <c r="A96" s="5">
        <v>44744.0</v>
      </c>
      <c r="B96" s="6" t="s">
        <v>6</v>
      </c>
      <c r="C96" s="7">
        <v>232.42</v>
      </c>
      <c r="D96" s="8">
        <v>27558.0</v>
      </c>
      <c r="E96" s="8">
        <v>542.0</v>
      </c>
      <c r="F96" s="13" t="str">
        <f t="shared" si="1"/>
        <v>44744 Campaign 1</v>
      </c>
      <c r="G96" s="13">
        <f t="array" ref="G96">XLOOKUP(F:F,'Website report'!E:E,'Website report'!C:C)</f>
        <v>509</v>
      </c>
      <c r="H96" s="13">
        <f t="array" ref="H96">XLOOKUP(F:F,'Website report'!E:E,'Website report'!D:D)</f>
        <v>41</v>
      </c>
      <c r="I96" s="13">
        <f t="array" ref="I96">XLOOKUP(F:F,'Sales report'!F:F,'Sales report'!C:C)</f>
        <v>15</v>
      </c>
      <c r="J96" s="13">
        <f t="array" ref="J96">XLOOKUP(F:F,'Sales report'!F:F,'Sales report'!D:D)</f>
        <v>13</v>
      </c>
      <c r="K96" s="10">
        <f t="array" ref="K96">XLOOKUP(F:F,'Sales report'!F:F,'Sales report'!E:E)</f>
        <v>234.26</v>
      </c>
      <c r="L96" s="13">
        <f t="shared" si="2"/>
        <v>8.43384861</v>
      </c>
      <c r="M96" s="12">
        <f t="shared" si="3"/>
        <v>0.4288191882</v>
      </c>
      <c r="N96" s="13">
        <f t="shared" si="4"/>
        <v>1.966761013</v>
      </c>
      <c r="O96" s="13">
        <f t="shared" si="5"/>
        <v>0.4566208251</v>
      </c>
      <c r="P96" s="13">
        <f t="shared" si="6"/>
        <v>5.668780488</v>
      </c>
      <c r="Q96" s="13">
        <f t="shared" si="7"/>
        <v>15.49466667</v>
      </c>
      <c r="R96" s="13">
        <f t="shared" si="8"/>
        <v>17.87846154</v>
      </c>
      <c r="S96" s="13">
        <f t="shared" si="9"/>
        <v>0.7916702521</v>
      </c>
    </row>
    <row r="97">
      <c r="A97" s="5">
        <v>44744.0</v>
      </c>
      <c r="B97" s="6" t="s">
        <v>7</v>
      </c>
      <c r="C97" s="7">
        <v>123.67</v>
      </c>
      <c r="D97" s="8">
        <v>6006.0</v>
      </c>
      <c r="E97" s="8">
        <v>71.0</v>
      </c>
      <c r="F97" s="13" t="str">
        <f t="shared" si="1"/>
        <v>44744 Campaign 2</v>
      </c>
      <c r="G97" s="13">
        <f t="array" ref="G97">XLOOKUP(F:F,'Website report'!E:E,'Website report'!C:C)</f>
        <v>67</v>
      </c>
      <c r="H97" s="13">
        <f t="array" ref="H97">XLOOKUP(F:F,'Website report'!E:E,'Website report'!D:D)</f>
        <v>12</v>
      </c>
      <c r="I97" s="13">
        <f t="array" ref="I97">XLOOKUP(F:F,'Sales report'!F:F,'Sales report'!C:C)</f>
        <v>8</v>
      </c>
      <c r="J97" s="13">
        <f t="array" ref="J97">XLOOKUP(F:F,'Sales report'!F:F,'Sales report'!D:D)</f>
        <v>7</v>
      </c>
      <c r="K97" s="10">
        <f t="array" ref="K97">XLOOKUP(F:F,'Sales report'!F:F,'Sales report'!E:E)</f>
        <v>391.14</v>
      </c>
      <c r="L97" s="13">
        <f t="shared" si="2"/>
        <v>20.59107559</v>
      </c>
      <c r="M97" s="12">
        <f t="shared" si="3"/>
        <v>1.741830986</v>
      </c>
      <c r="N97" s="13">
        <f t="shared" si="4"/>
        <v>1.182151182</v>
      </c>
      <c r="O97" s="13">
        <f t="shared" si="5"/>
        <v>1.845820896</v>
      </c>
      <c r="P97" s="13">
        <f t="shared" si="6"/>
        <v>10.30583333</v>
      </c>
      <c r="Q97" s="13">
        <f t="shared" si="7"/>
        <v>15.45875</v>
      </c>
      <c r="R97" s="13">
        <f t="shared" si="8"/>
        <v>17.66714286</v>
      </c>
      <c r="S97" s="13">
        <f t="shared" si="9"/>
        <v>216.2771893</v>
      </c>
    </row>
    <row r="98">
      <c r="A98" s="5">
        <v>44745.0</v>
      </c>
      <c r="B98" s="6" t="s">
        <v>5</v>
      </c>
      <c r="C98" s="7">
        <v>396.8</v>
      </c>
      <c r="D98" s="8">
        <v>23993.0</v>
      </c>
      <c r="E98" s="9">
        <v>322.0</v>
      </c>
      <c r="F98" s="13" t="str">
        <f t="shared" si="1"/>
        <v>44745 Campaign 3</v>
      </c>
      <c r="G98" s="13">
        <f t="array" ref="G98">XLOOKUP(F:F,'Website report'!E:E,'Website report'!C:C)</f>
        <v>309</v>
      </c>
      <c r="H98" s="13">
        <f t="array" ref="H98">XLOOKUP(F:F,'Website report'!E:E,'Website report'!D:D)</f>
        <v>54</v>
      </c>
      <c r="I98" s="13">
        <f t="array" ref="I98">XLOOKUP(F:F,'Sales report'!F:F,'Sales report'!C:C)</f>
        <v>37</v>
      </c>
      <c r="J98" s="13">
        <f t="array" ref="J98">XLOOKUP(F:F,'Sales report'!F:F,'Sales report'!D:D)</f>
        <v>30</v>
      </c>
      <c r="K98" s="10">
        <f t="array" ref="K98">XLOOKUP(F:F,'Sales report'!F:F,'Sales report'!E:E)</f>
        <v>684.8</v>
      </c>
      <c r="L98" s="13">
        <f t="shared" si="2"/>
        <v>16.53815696</v>
      </c>
      <c r="M98" s="12">
        <f t="shared" si="3"/>
        <v>1.232298137</v>
      </c>
      <c r="N98" s="13">
        <f t="shared" si="4"/>
        <v>1.3420581</v>
      </c>
      <c r="O98" s="13">
        <f t="shared" si="5"/>
        <v>1.284142395</v>
      </c>
      <c r="P98" s="13">
        <f t="shared" si="6"/>
        <v>7.348148148</v>
      </c>
      <c r="Q98" s="13">
        <f t="shared" si="7"/>
        <v>10.72432432</v>
      </c>
      <c r="R98" s="13">
        <f t="shared" si="8"/>
        <v>13.22666667</v>
      </c>
      <c r="S98" s="13">
        <f t="shared" si="9"/>
        <v>72.58064516</v>
      </c>
    </row>
    <row r="99">
      <c r="A99" s="5">
        <v>44745.0</v>
      </c>
      <c r="B99" s="6" t="s">
        <v>6</v>
      </c>
      <c r="C99" s="7">
        <v>204.97</v>
      </c>
      <c r="D99" s="8">
        <v>25372.0</v>
      </c>
      <c r="E99" s="8">
        <v>570.0</v>
      </c>
      <c r="F99" s="13" t="str">
        <f t="shared" si="1"/>
        <v>44745 Campaign 1</v>
      </c>
      <c r="G99" s="13">
        <f t="array" ref="G99">XLOOKUP(F:F,'Website report'!E:E,'Website report'!C:C)</f>
        <v>551</v>
      </c>
      <c r="H99" s="13">
        <f t="array" ref="H99">XLOOKUP(F:F,'Website report'!E:E,'Website report'!D:D)</f>
        <v>46</v>
      </c>
      <c r="I99" s="13">
        <f t="array" ref="I99">XLOOKUP(F:F,'Sales report'!F:F,'Sales report'!C:C)</f>
        <v>18</v>
      </c>
      <c r="J99" s="13">
        <f t="array" ref="J99">XLOOKUP(F:F,'Sales report'!F:F,'Sales report'!D:D)</f>
        <v>15</v>
      </c>
      <c r="K99" s="10">
        <f t="array" ref="K99">XLOOKUP(F:F,'Sales report'!F:F,'Sales report'!E:E)</f>
        <v>192.6</v>
      </c>
      <c r="L99" s="13">
        <f t="shared" si="2"/>
        <v>8.078590572</v>
      </c>
      <c r="M99" s="12">
        <f t="shared" si="3"/>
        <v>0.3595964912</v>
      </c>
      <c r="N99" s="13">
        <f t="shared" si="4"/>
        <v>2.246571023</v>
      </c>
      <c r="O99" s="13">
        <f t="shared" si="5"/>
        <v>0.3719963702</v>
      </c>
      <c r="P99" s="13">
        <f t="shared" si="6"/>
        <v>4.455869565</v>
      </c>
      <c r="Q99" s="13">
        <f t="shared" si="7"/>
        <v>11.38722222</v>
      </c>
      <c r="R99" s="13">
        <f t="shared" si="8"/>
        <v>13.66466667</v>
      </c>
      <c r="S99" s="13">
        <f t="shared" si="9"/>
        <v>-6.035029517</v>
      </c>
    </row>
    <row r="100">
      <c r="A100" s="5">
        <v>44745.0</v>
      </c>
      <c r="B100" s="6" t="s">
        <v>7</v>
      </c>
      <c r="C100" s="7">
        <v>126.42</v>
      </c>
      <c r="D100" s="8">
        <v>5055.0</v>
      </c>
      <c r="E100" s="8">
        <v>68.0</v>
      </c>
      <c r="F100" s="13" t="str">
        <f t="shared" si="1"/>
        <v>44745 Campaign 2</v>
      </c>
      <c r="G100" s="13">
        <f t="array" ref="G100">XLOOKUP(F:F,'Website report'!E:E,'Website report'!C:C)</f>
        <v>63</v>
      </c>
      <c r="H100" s="13">
        <f t="array" ref="H100">XLOOKUP(F:F,'Website report'!E:E,'Website report'!D:D)</f>
        <v>11</v>
      </c>
      <c r="I100" s="13">
        <f t="array" ref="I100">XLOOKUP(F:F,'Sales report'!F:F,'Sales report'!C:C)</f>
        <v>5</v>
      </c>
      <c r="J100" s="13">
        <f t="array" ref="J100">XLOOKUP(F:F,'Sales report'!F:F,'Sales report'!D:D)</f>
        <v>5</v>
      </c>
      <c r="K100" s="10">
        <f t="array" ref="K100">XLOOKUP(F:F,'Sales report'!F:F,'Sales report'!E:E)</f>
        <v>402.32</v>
      </c>
      <c r="L100" s="13">
        <f t="shared" si="2"/>
        <v>25.00890208</v>
      </c>
      <c r="M100" s="12">
        <f t="shared" si="3"/>
        <v>1.859117647</v>
      </c>
      <c r="N100" s="13">
        <f t="shared" si="4"/>
        <v>1.34520277</v>
      </c>
      <c r="O100" s="13">
        <f t="shared" si="5"/>
        <v>2.006666667</v>
      </c>
      <c r="P100" s="13">
        <f t="shared" si="6"/>
        <v>11.49272727</v>
      </c>
      <c r="Q100" s="13">
        <f t="shared" si="7"/>
        <v>25.284</v>
      </c>
      <c r="R100" s="13">
        <f t="shared" si="8"/>
        <v>25.284</v>
      </c>
      <c r="S100" s="13">
        <f t="shared" si="9"/>
        <v>218.2407847</v>
      </c>
    </row>
    <row r="101">
      <c r="A101" s="5">
        <v>44746.0</v>
      </c>
      <c r="B101" s="6" t="s">
        <v>5</v>
      </c>
      <c r="C101" s="7">
        <v>356.0</v>
      </c>
      <c r="D101" s="8">
        <v>21897.0</v>
      </c>
      <c r="E101" s="9">
        <v>441.0</v>
      </c>
      <c r="F101" s="13" t="str">
        <f t="shared" si="1"/>
        <v>44746 Campaign 3</v>
      </c>
      <c r="G101" s="13">
        <f t="array" ref="G101">XLOOKUP(F:F,'Website report'!E:E,'Website report'!C:C)</f>
        <v>430</v>
      </c>
      <c r="H101" s="13">
        <f t="array" ref="H101">XLOOKUP(F:F,'Website report'!E:E,'Website report'!D:D)</f>
        <v>48</v>
      </c>
      <c r="I101" s="13">
        <f t="array" ref="I101">XLOOKUP(F:F,'Sales report'!F:F,'Sales report'!C:C)</f>
        <v>44</v>
      </c>
      <c r="J101" s="13">
        <f t="array" ref="J101">XLOOKUP(F:F,'Sales report'!F:F,'Sales report'!D:D)</f>
        <v>35</v>
      </c>
      <c r="K101" s="10">
        <f t="array" ref="K101">XLOOKUP(F:F,'Sales report'!F:F,'Sales report'!E:E)</f>
        <v>583.2</v>
      </c>
      <c r="L101" s="13">
        <f t="shared" si="2"/>
        <v>16.25793488</v>
      </c>
      <c r="M101" s="12">
        <f t="shared" si="3"/>
        <v>0.8072562358</v>
      </c>
      <c r="N101" s="13">
        <f t="shared" si="4"/>
        <v>2.013974517</v>
      </c>
      <c r="O101" s="13">
        <f t="shared" si="5"/>
        <v>0.8279069767</v>
      </c>
      <c r="P101" s="13">
        <f t="shared" si="6"/>
        <v>7.416666667</v>
      </c>
      <c r="Q101" s="13">
        <f t="shared" si="7"/>
        <v>8.090909091</v>
      </c>
      <c r="R101" s="13">
        <f t="shared" si="8"/>
        <v>10.17142857</v>
      </c>
      <c r="S101" s="13">
        <f t="shared" si="9"/>
        <v>63.82022472</v>
      </c>
    </row>
    <row r="102">
      <c r="A102" s="5">
        <v>44746.0</v>
      </c>
      <c r="B102" s="6" t="s">
        <v>6</v>
      </c>
      <c r="C102" s="7">
        <v>210.57</v>
      </c>
      <c r="D102" s="8">
        <v>21479.0</v>
      </c>
      <c r="E102" s="8">
        <v>409.0</v>
      </c>
      <c r="F102" s="13" t="str">
        <f t="shared" si="1"/>
        <v>44746 Campaign 1</v>
      </c>
      <c r="G102" s="13">
        <f t="array" ref="G102">XLOOKUP(F:F,'Website report'!E:E,'Website report'!C:C)</f>
        <v>386</v>
      </c>
      <c r="H102" s="13">
        <f t="array" ref="H102">XLOOKUP(F:F,'Website report'!E:E,'Website report'!D:D)</f>
        <v>48</v>
      </c>
      <c r="I102" s="13">
        <f t="array" ref="I102">XLOOKUP(F:F,'Sales report'!F:F,'Sales report'!C:C)</f>
        <v>14</v>
      </c>
      <c r="J102" s="13">
        <f t="array" ref="J102">XLOOKUP(F:F,'Sales report'!F:F,'Sales report'!D:D)</f>
        <v>13</v>
      </c>
      <c r="K102" s="10">
        <f t="array" ref="K102">XLOOKUP(F:F,'Sales report'!F:F,'Sales report'!E:E)</f>
        <v>254.88</v>
      </c>
      <c r="L102" s="13">
        <f t="shared" si="2"/>
        <v>9.803529028</v>
      </c>
      <c r="M102" s="12">
        <f t="shared" si="3"/>
        <v>0.5148410758</v>
      </c>
      <c r="N102" s="13">
        <f t="shared" si="4"/>
        <v>1.904185483</v>
      </c>
      <c r="O102" s="13">
        <f t="shared" si="5"/>
        <v>0.5455181347</v>
      </c>
      <c r="P102" s="13">
        <f t="shared" si="6"/>
        <v>4.386875</v>
      </c>
      <c r="Q102" s="13">
        <f t="shared" si="7"/>
        <v>15.04071429</v>
      </c>
      <c r="R102" s="13">
        <f t="shared" si="8"/>
        <v>16.19769231</v>
      </c>
      <c r="S102" s="13">
        <f t="shared" si="9"/>
        <v>21.0428836</v>
      </c>
    </row>
    <row r="103">
      <c r="A103" s="5">
        <v>44746.0</v>
      </c>
      <c r="B103" s="6" t="s">
        <v>7</v>
      </c>
      <c r="C103" s="7">
        <v>115.17</v>
      </c>
      <c r="D103" s="8">
        <v>6677.0</v>
      </c>
      <c r="E103" s="8">
        <v>66.0</v>
      </c>
      <c r="F103" s="13" t="str">
        <f t="shared" si="1"/>
        <v>44746 Campaign 2</v>
      </c>
      <c r="G103" s="13">
        <f t="array" ref="G103">XLOOKUP(F:F,'Website report'!E:E,'Website report'!C:C)</f>
        <v>61</v>
      </c>
      <c r="H103" s="13">
        <f t="array" ref="H103">XLOOKUP(F:F,'Website report'!E:E,'Website report'!D:D)</f>
        <v>13</v>
      </c>
      <c r="I103" s="13">
        <f t="array" ref="I103">XLOOKUP(F:F,'Sales report'!F:F,'Sales report'!C:C)</f>
        <v>5</v>
      </c>
      <c r="J103" s="13">
        <f t="array" ref="J103">XLOOKUP(F:F,'Sales report'!F:F,'Sales report'!D:D)</f>
        <v>5</v>
      </c>
      <c r="K103" s="10">
        <f t="array" ref="K103">XLOOKUP(F:F,'Sales report'!F:F,'Sales report'!E:E)</f>
        <v>306.72</v>
      </c>
      <c r="L103" s="13">
        <f t="shared" si="2"/>
        <v>17.24876442</v>
      </c>
      <c r="M103" s="12">
        <f t="shared" si="3"/>
        <v>1.745</v>
      </c>
      <c r="N103" s="13">
        <f t="shared" si="4"/>
        <v>0.9884678748</v>
      </c>
      <c r="O103" s="13">
        <f t="shared" si="5"/>
        <v>1.888032787</v>
      </c>
      <c r="P103" s="13">
        <f t="shared" si="6"/>
        <v>8.859230769</v>
      </c>
      <c r="Q103" s="13">
        <f t="shared" si="7"/>
        <v>23.034</v>
      </c>
      <c r="R103" s="13">
        <f t="shared" si="8"/>
        <v>23.034</v>
      </c>
      <c r="S103" s="13">
        <f t="shared" si="9"/>
        <v>166.319354</v>
      </c>
    </row>
    <row r="104">
      <c r="A104" s="5">
        <v>44747.0</v>
      </c>
      <c r="B104" s="6" t="s">
        <v>5</v>
      </c>
      <c r="C104" s="7">
        <v>315.92</v>
      </c>
      <c r="D104" s="8">
        <v>26178.0</v>
      </c>
      <c r="E104" s="9">
        <v>427.0</v>
      </c>
      <c r="F104" s="13" t="str">
        <f t="shared" si="1"/>
        <v>44747 Campaign 3</v>
      </c>
      <c r="G104" s="13">
        <f t="array" ref="G104">XLOOKUP(F:F,'Website report'!E:E,'Website report'!C:C)</f>
        <v>415</v>
      </c>
      <c r="H104" s="13">
        <f t="array" ref="H104">XLOOKUP(F:F,'Website report'!E:E,'Website report'!D:D)</f>
        <v>56</v>
      </c>
      <c r="I104" s="13">
        <f t="array" ref="I104">XLOOKUP(F:F,'Sales report'!F:F,'Sales report'!C:C)</f>
        <v>43</v>
      </c>
      <c r="J104" s="13">
        <f t="array" ref="J104">XLOOKUP(F:F,'Sales report'!F:F,'Sales report'!D:D)</f>
        <v>34</v>
      </c>
      <c r="K104" s="10">
        <f t="array" ref="K104">XLOOKUP(F:F,'Sales report'!F:F,'Sales report'!E:E)</f>
        <v>625.66</v>
      </c>
      <c r="L104" s="13">
        <f t="shared" si="2"/>
        <v>12.06814883</v>
      </c>
      <c r="M104" s="12">
        <f t="shared" si="3"/>
        <v>0.7398594848</v>
      </c>
      <c r="N104" s="13">
        <f t="shared" si="4"/>
        <v>1.631140652</v>
      </c>
      <c r="O104" s="13">
        <f t="shared" si="5"/>
        <v>0.761253012</v>
      </c>
      <c r="P104" s="13">
        <f t="shared" si="6"/>
        <v>5.641428571</v>
      </c>
      <c r="Q104" s="13">
        <f t="shared" si="7"/>
        <v>7.346976744</v>
      </c>
      <c r="R104" s="13">
        <f t="shared" si="8"/>
        <v>9.291764706</v>
      </c>
      <c r="S104" s="13">
        <f t="shared" si="9"/>
        <v>98.04380856</v>
      </c>
    </row>
    <row r="105">
      <c r="A105" s="5">
        <v>44747.0</v>
      </c>
      <c r="B105" s="6" t="s">
        <v>6</v>
      </c>
      <c r="C105" s="7">
        <v>213.4</v>
      </c>
      <c r="D105" s="8">
        <v>22465.0</v>
      </c>
      <c r="E105" s="8">
        <v>557.0</v>
      </c>
      <c r="F105" s="13" t="str">
        <f t="shared" si="1"/>
        <v>44747 Campaign 1</v>
      </c>
      <c r="G105" s="13">
        <f t="array" ref="G105">XLOOKUP(F:F,'Website report'!E:E,'Website report'!C:C)</f>
        <v>543</v>
      </c>
      <c r="H105" s="13">
        <f t="array" ref="H105">XLOOKUP(F:F,'Website report'!E:E,'Website report'!D:D)</f>
        <v>53</v>
      </c>
      <c r="I105" s="13">
        <f t="array" ref="I105">XLOOKUP(F:F,'Sales report'!F:F,'Sales report'!C:C)</f>
        <v>21</v>
      </c>
      <c r="J105" s="13">
        <f t="array" ref="J105">XLOOKUP(F:F,'Sales report'!F:F,'Sales report'!D:D)</f>
        <v>18</v>
      </c>
      <c r="K105" s="10">
        <f t="array" ref="K105">XLOOKUP(F:F,'Sales report'!F:F,'Sales report'!E:E)</f>
        <v>213.64</v>
      </c>
      <c r="L105" s="13">
        <f t="shared" si="2"/>
        <v>9.49922101</v>
      </c>
      <c r="M105" s="12">
        <f t="shared" si="3"/>
        <v>0.3831238779</v>
      </c>
      <c r="N105" s="13">
        <f t="shared" si="4"/>
        <v>2.479412419</v>
      </c>
      <c r="O105" s="13">
        <f t="shared" si="5"/>
        <v>0.3930018416</v>
      </c>
      <c r="P105" s="13">
        <f t="shared" si="6"/>
        <v>4.026415094</v>
      </c>
      <c r="Q105" s="13">
        <f t="shared" si="7"/>
        <v>10.16190476</v>
      </c>
      <c r="R105" s="13">
        <f t="shared" si="8"/>
        <v>11.85555556</v>
      </c>
      <c r="S105" s="13">
        <f t="shared" si="9"/>
        <v>0.1124648547</v>
      </c>
    </row>
    <row r="106">
      <c r="A106" s="5">
        <v>44747.0</v>
      </c>
      <c r="B106" s="6" t="s">
        <v>7</v>
      </c>
      <c r="C106" s="7">
        <v>101.23</v>
      </c>
      <c r="D106" s="8">
        <v>5710.0</v>
      </c>
      <c r="E106" s="8">
        <v>78.0</v>
      </c>
      <c r="F106" s="13" t="str">
        <f t="shared" si="1"/>
        <v>44747 Campaign 2</v>
      </c>
      <c r="G106" s="13">
        <f t="array" ref="G106">XLOOKUP(F:F,'Website report'!E:E,'Website report'!C:C)</f>
        <v>73</v>
      </c>
      <c r="H106" s="13">
        <f t="array" ref="H106">XLOOKUP(F:F,'Website report'!E:E,'Website report'!D:D)</f>
        <v>15</v>
      </c>
      <c r="I106" s="13">
        <f t="array" ref="I106">XLOOKUP(F:F,'Sales report'!F:F,'Sales report'!C:C)</f>
        <v>10</v>
      </c>
      <c r="J106" s="13">
        <f t="array" ref="J106">XLOOKUP(F:F,'Sales report'!F:F,'Sales report'!D:D)</f>
        <v>9</v>
      </c>
      <c r="K106" s="10">
        <f t="array" ref="K106">XLOOKUP(F:F,'Sales report'!F:F,'Sales report'!E:E)</f>
        <v>392.4</v>
      </c>
      <c r="L106" s="13">
        <f t="shared" si="2"/>
        <v>17.72854641</v>
      </c>
      <c r="M106" s="12">
        <f t="shared" si="3"/>
        <v>1.297820513</v>
      </c>
      <c r="N106" s="13">
        <f t="shared" si="4"/>
        <v>1.366024518</v>
      </c>
      <c r="O106" s="13">
        <f t="shared" si="5"/>
        <v>1.386712329</v>
      </c>
      <c r="P106" s="13">
        <f t="shared" si="6"/>
        <v>6.748666667</v>
      </c>
      <c r="Q106" s="13">
        <f t="shared" si="7"/>
        <v>10.123</v>
      </c>
      <c r="R106" s="13">
        <f t="shared" si="8"/>
        <v>11.24777778</v>
      </c>
      <c r="S106" s="13">
        <f t="shared" si="9"/>
        <v>287.6321249</v>
      </c>
    </row>
    <row r="107">
      <c r="A107" s="5">
        <v>44748.0</v>
      </c>
      <c r="B107" s="6" t="s">
        <v>5</v>
      </c>
      <c r="C107" s="7">
        <v>343.42</v>
      </c>
      <c r="D107" s="8">
        <v>27234.0</v>
      </c>
      <c r="E107" s="9">
        <v>450.0</v>
      </c>
      <c r="F107" s="13" t="str">
        <f t="shared" si="1"/>
        <v>44748 Campaign 3</v>
      </c>
      <c r="G107" s="13">
        <f t="array" ref="G107">XLOOKUP(F:F,'Website report'!E:E,'Website report'!C:C)</f>
        <v>436</v>
      </c>
      <c r="H107" s="13">
        <f t="array" ref="H107">XLOOKUP(F:F,'Website report'!E:E,'Website report'!D:D)</f>
        <v>54</v>
      </c>
      <c r="I107" s="13">
        <f t="array" ref="I107">XLOOKUP(F:F,'Sales report'!F:F,'Sales report'!C:C)</f>
        <v>35</v>
      </c>
      <c r="J107" s="13">
        <f t="array" ref="J107">XLOOKUP(F:F,'Sales report'!F:F,'Sales report'!D:D)</f>
        <v>28</v>
      </c>
      <c r="K107" s="10">
        <f t="array" ref="K107">XLOOKUP(F:F,'Sales report'!F:F,'Sales report'!E:E)</f>
        <v>591.8</v>
      </c>
      <c r="L107" s="13">
        <f t="shared" si="2"/>
        <v>12.60997283</v>
      </c>
      <c r="M107" s="12">
        <f t="shared" si="3"/>
        <v>0.7631555556</v>
      </c>
      <c r="N107" s="13">
        <f t="shared" si="4"/>
        <v>1.652346332</v>
      </c>
      <c r="O107" s="13">
        <f t="shared" si="5"/>
        <v>0.7876605505</v>
      </c>
      <c r="P107" s="13">
        <f t="shared" si="6"/>
        <v>6.35962963</v>
      </c>
      <c r="Q107" s="13">
        <f t="shared" si="7"/>
        <v>9.812</v>
      </c>
      <c r="R107" s="13">
        <f t="shared" si="8"/>
        <v>12.265</v>
      </c>
      <c r="S107" s="13">
        <f t="shared" si="9"/>
        <v>72.32543242</v>
      </c>
    </row>
    <row r="108">
      <c r="A108" s="5">
        <v>44748.0</v>
      </c>
      <c r="B108" s="6" t="s">
        <v>6</v>
      </c>
      <c r="C108" s="7">
        <v>221.39</v>
      </c>
      <c r="D108" s="8">
        <v>24762.0</v>
      </c>
      <c r="E108" s="8">
        <v>591.0</v>
      </c>
      <c r="F108" s="13" t="str">
        <f t="shared" si="1"/>
        <v>44748 Campaign 1</v>
      </c>
      <c r="G108" s="13">
        <f t="array" ref="G108">XLOOKUP(F:F,'Website report'!E:E,'Website report'!C:C)</f>
        <v>562</v>
      </c>
      <c r="H108" s="13">
        <f t="array" ref="H108">XLOOKUP(F:F,'Website report'!E:E,'Website report'!D:D)</f>
        <v>51</v>
      </c>
      <c r="I108" s="13">
        <f t="array" ref="I108">XLOOKUP(F:F,'Sales report'!F:F,'Sales report'!C:C)</f>
        <v>25</v>
      </c>
      <c r="J108" s="13">
        <f t="array" ref="J108">XLOOKUP(F:F,'Sales report'!F:F,'Sales report'!D:D)</f>
        <v>21</v>
      </c>
      <c r="K108" s="10">
        <f t="array" ref="K108">XLOOKUP(F:F,'Sales report'!F:F,'Sales report'!E:E)</f>
        <v>273.9</v>
      </c>
      <c r="L108" s="13">
        <f t="shared" si="2"/>
        <v>8.940715613</v>
      </c>
      <c r="M108" s="12">
        <f t="shared" si="3"/>
        <v>0.3746023689</v>
      </c>
      <c r="N108" s="13">
        <f t="shared" si="4"/>
        <v>2.38672159</v>
      </c>
      <c r="O108" s="13">
        <f t="shared" si="5"/>
        <v>0.3939323843</v>
      </c>
      <c r="P108" s="13">
        <f t="shared" si="6"/>
        <v>4.340980392</v>
      </c>
      <c r="Q108" s="13">
        <f t="shared" si="7"/>
        <v>8.8556</v>
      </c>
      <c r="R108" s="13">
        <f t="shared" si="8"/>
        <v>10.54238095</v>
      </c>
      <c r="S108" s="13">
        <f t="shared" si="9"/>
        <v>23.71832513</v>
      </c>
    </row>
    <row r="109">
      <c r="A109" s="5">
        <v>44748.0</v>
      </c>
      <c r="B109" s="6" t="s">
        <v>7</v>
      </c>
      <c r="C109" s="7">
        <v>140.43</v>
      </c>
      <c r="D109" s="8">
        <v>6636.0</v>
      </c>
      <c r="E109" s="8">
        <v>77.0</v>
      </c>
      <c r="F109" s="13" t="str">
        <f t="shared" si="1"/>
        <v>44748 Campaign 2</v>
      </c>
      <c r="G109" s="13">
        <f t="array" ref="G109">XLOOKUP(F:F,'Website report'!E:E,'Website report'!C:C)</f>
        <v>73</v>
      </c>
      <c r="H109" s="13">
        <f t="array" ref="H109">XLOOKUP(F:F,'Website report'!E:E,'Website report'!D:D)</f>
        <v>10</v>
      </c>
      <c r="I109" s="13">
        <f t="array" ref="I109">XLOOKUP(F:F,'Sales report'!F:F,'Sales report'!C:C)</f>
        <v>7</v>
      </c>
      <c r="J109" s="13">
        <f t="array" ref="J109">XLOOKUP(F:F,'Sales report'!F:F,'Sales report'!D:D)</f>
        <v>6</v>
      </c>
      <c r="K109" s="10">
        <f t="array" ref="K109">XLOOKUP(F:F,'Sales report'!F:F,'Sales report'!E:E)</f>
        <v>405.9</v>
      </c>
      <c r="L109" s="13">
        <f t="shared" si="2"/>
        <v>21.16184448</v>
      </c>
      <c r="M109" s="12">
        <f t="shared" si="3"/>
        <v>1.823766234</v>
      </c>
      <c r="N109" s="13">
        <f t="shared" si="4"/>
        <v>1.160337553</v>
      </c>
      <c r="O109" s="13">
        <f t="shared" si="5"/>
        <v>1.92369863</v>
      </c>
      <c r="P109" s="13">
        <f t="shared" si="6"/>
        <v>14.043</v>
      </c>
      <c r="Q109" s="13">
        <f t="shared" si="7"/>
        <v>20.06142857</v>
      </c>
      <c r="R109" s="13">
        <f t="shared" si="8"/>
        <v>23.405</v>
      </c>
      <c r="S109" s="13">
        <f t="shared" si="9"/>
        <v>189.0408032</v>
      </c>
    </row>
    <row r="110">
      <c r="A110" s="5">
        <v>44749.0</v>
      </c>
      <c r="B110" s="6" t="s">
        <v>5</v>
      </c>
      <c r="C110" s="7">
        <v>360.7</v>
      </c>
      <c r="D110" s="8">
        <v>21404.0</v>
      </c>
      <c r="E110" s="9">
        <v>377.0</v>
      </c>
      <c r="F110" s="13" t="str">
        <f t="shared" si="1"/>
        <v>44749 Campaign 3</v>
      </c>
      <c r="G110" s="13">
        <f t="array" ref="G110">XLOOKUP(F:F,'Website report'!E:E,'Website report'!C:C)</f>
        <v>355</v>
      </c>
      <c r="H110" s="13">
        <f t="array" ref="H110">XLOOKUP(F:F,'Website report'!E:E,'Website report'!D:D)</f>
        <v>45</v>
      </c>
      <c r="I110" s="13">
        <f t="array" ref="I110">XLOOKUP(F:F,'Sales report'!F:F,'Sales report'!C:C)</f>
        <v>36</v>
      </c>
      <c r="J110" s="13">
        <f t="array" ref="J110">XLOOKUP(F:F,'Sales report'!F:F,'Sales report'!D:D)</f>
        <v>29</v>
      </c>
      <c r="K110" s="10">
        <f t="array" ref="K110">XLOOKUP(F:F,'Sales report'!F:F,'Sales report'!E:E)</f>
        <v>501.72</v>
      </c>
      <c r="L110" s="13">
        <f t="shared" si="2"/>
        <v>16.85199028</v>
      </c>
      <c r="M110" s="12">
        <f t="shared" si="3"/>
        <v>0.9567639257</v>
      </c>
      <c r="N110" s="13">
        <f t="shared" si="4"/>
        <v>1.761353018</v>
      </c>
      <c r="O110" s="13">
        <f t="shared" si="5"/>
        <v>1.016056338</v>
      </c>
      <c r="P110" s="13">
        <f t="shared" si="6"/>
        <v>8.015555556</v>
      </c>
      <c r="Q110" s="13">
        <f t="shared" si="7"/>
        <v>10.01944444</v>
      </c>
      <c r="R110" s="13">
        <f t="shared" si="8"/>
        <v>12.43793103</v>
      </c>
      <c r="S110" s="13">
        <f t="shared" si="9"/>
        <v>39.09620183</v>
      </c>
    </row>
    <row r="111">
      <c r="A111" s="5">
        <v>44749.0</v>
      </c>
      <c r="B111" s="6" t="s">
        <v>6</v>
      </c>
      <c r="C111" s="7">
        <v>200.78</v>
      </c>
      <c r="D111" s="8">
        <v>23708.0</v>
      </c>
      <c r="E111" s="8">
        <v>401.0</v>
      </c>
      <c r="F111" s="13" t="str">
        <f t="shared" si="1"/>
        <v>44749 Campaign 1</v>
      </c>
      <c r="G111" s="13">
        <f t="array" ref="G111">XLOOKUP(F:F,'Website report'!E:E,'Website report'!C:C)</f>
        <v>374</v>
      </c>
      <c r="H111" s="13">
        <f t="array" ref="H111">XLOOKUP(F:F,'Website report'!E:E,'Website report'!D:D)</f>
        <v>43</v>
      </c>
      <c r="I111" s="13">
        <f t="array" ref="I111">XLOOKUP(F:F,'Sales report'!F:F,'Sales report'!C:C)</f>
        <v>15</v>
      </c>
      <c r="J111" s="13">
        <f t="array" ref="J111">XLOOKUP(F:F,'Sales report'!F:F,'Sales report'!D:D)</f>
        <v>13</v>
      </c>
      <c r="K111" s="10">
        <f t="array" ref="K111">XLOOKUP(F:F,'Sales report'!F:F,'Sales report'!E:E)</f>
        <v>273.06</v>
      </c>
      <c r="L111" s="13">
        <f t="shared" si="2"/>
        <v>8.468871267</v>
      </c>
      <c r="M111" s="12">
        <f t="shared" si="3"/>
        <v>0.5006982544</v>
      </c>
      <c r="N111" s="13">
        <f t="shared" si="4"/>
        <v>1.691412182</v>
      </c>
      <c r="O111" s="13">
        <f t="shared" si="5"/>
        <v>0.5368449198</v>
      </c>
      <c r="P111" s="13">
        <f t="shared" si="6"/>
        <v>4.669302326</v>
      </c>
      <c r="Q111" s="13">
        <f t="shared" si="7"/>
        <v>13.38533333</v>
      </c>
      <c r="R111" s="13">
        <f t="shared" si="8"/>
        <v>15.44461538</v>
      </c>
      <c r="S111" s="13">
        <f t="shared" si="9"/>
        <v>35.99960155</v>
      </c>
    </row>
    <row r="112">
      <c r="A112" s="5">
        <v>44749.0</v>
      </c>
      <c r="B112" s="6" t="s">
        <v>7</v>
      </c>
      <c r="C112" s="7">
        <v>145.17</v>
      </c>
      <c r="D112" s="8">
        <v>5857.0</v>
      </c>
      <c r="E112" s="8">
        <v>55.0</v>
      </c>
      <c r="F112" s="13" t="str">
        <f t="shared" si="1"/>
        <v>44749 Campaign 2</v>
      </c>
      <c r="G112" s="13">
        <f t="array" ref="G112">XLOOKUP(F:F,'Website report'!E:E,'Website report'!C:C)</f>
        <v>53</v>
      </c>
      <c r="H112" s="13">
        <f t="array" ref="H112">XLOOKUP(F:F,'Website report'!E:E,'Website report'!D:D)</f>
        <v>13</v>
      </c>
      <c r="I112" s="13">
        <f t="array" ref="I112">XLOOKUP(F:F,'Sales report'!F:F,'Sales report'!C:C)</f>
        <v>9</v>
      </c>
      <c r="J112" s="13">
        <f t="array" ref="J112">XLOOKUP(F:F,'Sales report'!F:F,'Sales report'!D:D)</f>
        <v>8</v>
      </c>
      <c r="K112" s="10">
        <f t="array" ref="K112">XLOOKUP(F:F,'Sales report'!F:F,'Sales report'!E:E)</f>
        <v>359.64</v>
      </c>
      <c r="L112" s="13">
        <f t="shared" si="2"/>
        <v>24.78572648</v>
      </c>
      <c r="M112" s="12">
        <f t="shared" si="3"/>
        <v>2.639454545</v>
      </c>
      <c r="N112" s="13">
        <f t="shared" si="4"/>
        <v>0.9390472938</v>
      </c>
      <c r="O112" s="13">
        <f t="shared" si="5"/>
        <v>2.739056604</v>
      </c>
      <c r="P112" s="13">
        <f t="shared" si="6"/>
        <v>11.16692308</v>
      </c>
      <c r="Q112" s="13">
        <f t="shared" si="7"/>
        <v>16.13</v>
      </c>
      <c r="R112" s="13">
        <f t="shared" si="8"/>
        <v>18.14625</v>
      </c>
      <c r="S112" s="13">
        <f t="shared" si="9"/>
        <v>147.7371358</v>
      </c>
    </row>
    <row r="113">
      <c r="A113" s="5">
        <v>44750.0</v>
      </c>
      <c r="B113" s="6" t="s">
        <v>5</v>
      </c>
      <c r="C113" s="7">
        <v>368.24</v>
      </c>
      <c r="D113" s="8">
        <v>25154.0</v>
      </c>
      <c r="E113" s="9">
        <v>308.0</v>
      </c>
      <c r="F113" s="13" t="str">
        <f t="shared" si="1"/>
        <v>44750 Campaign 3</v>
      </c>
      <c r="G113" s="13">
        <f t="array" ref="G113">XLOOKUP(F:F,'Website report'!E:E,'Website report'!C:C)</f>
        <v>298</v>
      </c>
      <c r="H113" s="13">
        <f t="array" ref="H113">XLOOKUP(F:F,'Website report'!E:E,'Website report'!D:D)</f>
        <v>46</v>
      </c>
      <c r="I113" s="13">
        <f t="array" ref="I113">XLOOKUP(F:F,'Sales report'!F:F,'Sales report'!C:C)</f>
        <v>31</v>
      </c>
      <c r="J113" s="13">
        <f t="array" ref="J113">XLOOKUP(F:F,'Sales report'!F:F,'Sales report'!D:D)</f>
        <v>25</v>
      </c>
      <c r="K113" s="10">
        <f t="array" ref="K113">XLOOKUP(F:F,'Sales report'!F:F,'Sales report'!E:E)</f>
        <v>514.08</v>
      </c>
      <c r="L113" s="13">
        <f t="shared" si="2"/>
        <v>14.63942117</v>
      </c>
      <c r="M113" s="12">
        <f t="shared" si="3"/>
        <v>1.195584416</v>
      </c>
      <c r="N113" s="13">
        <f t="shared" si="4"/>
        <v>1.224457343</v>
      </c>
      <c r="O113" s="13">
        <f t="shared" si="5"/>
        <v>1.235704698</v>
      </c>
      <c r="P113" s="13">
        <f t="shared" si="6"/>
        <v>8.005217391</v>
      </c>
      <c r="Q113" s="13">
        <f t="shared" si="7"/>
        <v>11.87870968</v>
      </c>
      <c r="R113" s="13">
        <f t="shared" si="8"/>
        <v>14.7296</v>
      </c>
      <c r="S113" s="13">
        <f t="shared" si="9"/>
        <v>39.60460569</v>
      </c>
    </row>
    <row r="114">
      <c r="A114" s="5">
        <v>44750.0</v>
      </c>
      <c r="B114" s="6" t="s">
        <v>6</v>
      </c>
      <c r="C114" s="7">
        <v>224.81</v>
      </c>
      <c r="D114" s="8">
        <v>24676.0</v>
      </c>
      <c r="E114" s="8">
        <v>403.0</v>
      </c>
      <c r="F114" s="13" t="str">
        <f t="shared" si="1"/>
        <v>44750 Campaign 1</v>
      </c>
      <c r="G114" s="13">
        <f t="array" ref="G114">XLOOKUP(F:F,'Website report'!E:E,'Website report'!C:C)</f>
        <v>373</v>
      </c>
      <c r="H114" s="13">
        <f t="array" ref="H114">XLOOKUP(F:F,'Website report'!E:E,'Website report'!D:D)</f>
        <v>42</v>
      </c>
      <c r="I114" s="13">
        <f t="array" ref="I114">XLOOKUP(F:F,'Sales report'!F:F,'Sales report'!C:C)</f>
        <v>16</v>
      </c>
      <c r="J114" s="13">
        <f t="array" ref="J114">XLOOKUP(F:F,'Sales report'!F:F,'Sales report'!D:D)</f>
        <v>14</v>
      </c>
      <c r="K114" s="10">
        <f t="array" ref="K114">XLOOKUP(F:F,'Sales report'!F:F,'Sales report'!E:E)</f>
        <v>181.44</v>
      </c>
      <c r="L114" s="13">
        <f t="shared" si="2"/>
        <v>9.110471713</v>
      </c>
      <c r="M114" s="12">
        <f t="shared" si="3"/>
        <v>0.5578411911</v>
      </c>
      <c r="N114" s="13">
        <f t="shared" si="4"/>
        <v>1.633165829</v>
      </c>
      <c r="O114" s="13">
        <f t="shared" si="5"/>
        <v>0.6027077748</v>
      </c>
      <c r="P114" s="13">
        <f t="shared" si="6"/>
        <v>5.352619048</v>
      </c>
      <c r="Q114" s="13">
        <f t="shared" si="7"/>
        <v>14.050625</v>
      </c>
      <c r="R114" s="13">
        <f t="shared" si="8"/>
        <v>16.05785714</v>
      </c>
      <c r="S114" s="13">
        <f t="shared" si="9"/>
        <v>-19.29184645</v>
      </c>
    </row>
    <row r="115">
      <c r="A115" s="5">
        <v>44750.0</v>
      </c>
      <c r="B115" s="6" t="s">
        <v>7</v>
      </c>
      <c r="C115" s="7">
        <v>102.73</v>
      </c>
      <c r="D115" s="8">
        <v>7453.0</v>
      </c>
      <c r="E115" s="8">
        <v>73.0</v>
      </c>
      <c r="F115" s="13" t="str">
        <f t="shared" si="1"/>
        <v>44750 Campaign 2</v>
      </c>
      <c r="G115" s="13">
        <f t="array" ref="G115">XLOOKUP(F:F,'Website report'!E:E,'Website report'!C:C)</f>
        <v>69</v>
      </c>
      <c r="H115" s="13">
        <f t="array" ref="H115">XLOOKUP(F:F,'Website report'!E:E,'Website report'!D:D)</f>
        <v>14</v>
      </c>
      <c r="I115" s="13">
        <f t="array" ref="I115">XLOOKUP(F:F,'Sales report'!F:F,'Sales report'!C:C)</f>
        <v>8</v>
      </c>
      <c r="J115" s="13">
        <f t="array" ref="J115">XLOOKUP(F:F,'Sales report'!F:F,'Sales report'!D:D)</f>
        <v>7</v>
      </c>
      <c r="K115" s="10">
        <f t="array" ref="K115">XLOOKUP(F:F,'Sales report'!F:F,'Sales report'!E:E)</f>
        <v>364</v>
      </c>
      <c r="L115" s="13">
        <f t="shared" si="2"/>
        <v>13.78371126</v>
      </c>
      <c r="M115" s="12">
        <f t="shared" si="3"/>
        <v>1.407260274</v>
      </c>
      <c r="N115" s="13">
        <f t="shared" si="4"/>
        <v>0.9794713538</v>
      </c>
      <c r="O115" s="13">
        <f t="shared" si="5"/>
        <v>1.48884058</v>
      </c>
      <c r="P115" s="13">
        <f t="shared" si="6"/>
        <v>7.337857143</v>
      </c>
      <c r="Q115" s="13">
        <f t="shared" si="7"/>
        <v>12.84125</v>
      </c>
      <c r="R115" s="13">
        <f t="shared" si="8"/>
        <v>14.67571429</v>
      </c>
      <c r="S115" s="13">
        <f t="shared" si="9"/>
        <v>254.3268763</v>
      </c>
    </row>
    <row r="116">
      <c r="A116" s="5">
        <v>44751.0</v>
      </c>
      <c r="B116" s="6" t="s">
        <v>5</v>
      </c>
      <c r="C116" s="7">
        <v>320.32</v>
      </c>
      <c r="D116" s="8">
        <v>22450.0</v>
      </c>
      <c r="E116" s="9">
        <v>498.0</v>
      </c>
      <c r="F116" s="13" t="str">
        <f t="shared" si="1"/>
        <v>44751 Campaign 3</v>
      </c>
      <c r="G116" s="13">
        <f t="array" ref="G116">XLOOKUP(F:F,'Website report'!E:E,'Website report'!C:C)</f>
        <v>477</v>
      </c>
      <c r="H116" s="13">
        <f t="array" ref="H116">XLOOKUP(F:F,'Website report'!E:E,'Website report'!D:D)</f>
        <v>50</v>
      </c>
      <c r="I116" s="13">
        <f t="array" ref="I116">XLOOKUP(F:F,'Sales report'!F:F,'Sales report'!C:C)</f>
        <v>42</v>
      </c>
      <c r="J116" s="13">
        <f t="array" ref="J116">XLOOKUP(F:F,'Sales report'!F:F,'Sales report'!D:D)</f>
        <v>34</v>
      </c>
      <c r="K116" s="10">
        <f t="array" ref="K116">XLOOKUP(F:F,'Sales report'!F:F,'Sales report'!E:E)</f>
        <v>566.13</v>
      </c>
      <c r="L116" s="13">
        <f t="shared" si="2"/>
        <v>14.26815145</v>
      </c>
      <c r="M116" s="12">
        <f t="shared" si="3"/>
        <v>0.6432128514</v>
      </c>
      <c r="N116" s="13">
        <f t="shared" si="4"/>
        <v>2.218262806</v>
      </c>
      <c r="O116" s="13">
        <f t="shared" si="5"/>
        <v>0.6715303983</v>
      </c>
      <c r="P116" s="13">
        <f t="shared" si="6"/>
        <v>6.4064</v>
      </c>
      <c r="Q116" s="13">
        <f t="shared" si="7"/>
        <v>7.626666667</v>
      </c>
      <c r="R116" s="13">
        <f t="shared" si="8"/>
        <v>9.421176471</v>
      </c>
      <c r="S116" s="13">
        <f t="shared" si="9"/>
        <v>76.73888611</v>
      </c>
    </row>
    <row r="117">
      <c r="A117" s="5">
        <v>44751.0</v>
      </c>
      <c r="B117" s="6" t="s">
        <v>6</v>
      </c>
      <c r="C117" s="7">
        <v>231.44</v>
      </c>
      <c r="D117" s="8">
        <v>22796.0</v>
      </c>
      <c r="E117" s="8">
        <v>456.0</v>
      </c>
      <c r="F117" s="13" t="str">
        <f t="shared" si="1"/>
        <v>44751 Campaign 1</v>
      </c>
      <c r="G117" s="13">
        <f t="array" ref="G117">XLOOKUP(F:F,'Website report'!E:E,'Website report'!C:C)</f>
        <v>434</v>
      </c>
      <c r="H117" s="13">
        <f t="array" ref="H117">XLOOKUP(F:F,'Website report'!E:E,'Website report'!D:D)</f>
        <v>42</v>
      </c>
      <c r="I117" s="13">
        <f t="array" ref="I117">XLOOKUP(F:F,'Sales report'!F:F,'Sales report'!C:C)</f>
        <v>11</v>
      </c>
      <c r="J117" s="13">
        <f t="array" ref="J117">XLOOKUP(F:F,'Sales report'!F:F,'Sales report'!D:D)</f>
        <v>9</v>
      </c>
      <c r="K117" s="10">
        <f t="array" ref="K117">XLOOKUP(F:F,'Sales report'!F:F,'Sales report'!E:E)</f>
        <v>276.85</v>
      </c>
      <c r="L117" s="13">
        <f t="shared" si="2"/>
        <v>10.15265836</v>
      </c>
      <c r="M117" s="12">
        <f t="shared" si="3"/>
        <v>0.5075438596</v>
      </c>
      <c r="N117" s="13">
        <f t="shared" si="4"/>
        <v>2.000350939</v>
      </c>
      <c r="O117" s="13">
        <f t="shared" si="5"/>
        <v>0.5332718894</v>
      </c>
      <c r="P117" s="13">
        <f t="shared" si="6"/>
        <v>5.51047619</v>
      </c>
      <c r="Q117" s="13">
        <f t="shared" si="7"/>
        <v>21.04</v>
      </c>
      <c r="R117" s="13">
        <f t="shared" si="8"/>
        <v>25.71555556</v>
      </c>
      <c r="S117" s="13">
        <f t="shared" si="9"/>
        <v>19.62063602</v>
      </c>
    </row>
    <row r="118">
      <c r="A118" s="5">
        <v>44751.0</v>
      </c>
      <c r="B118" s="6" t="s">
        <v>7</v>
      </c>
      <c r="C118" s="7">
        <v>102.46</v>
      </c>
      <c r="D118" s="8">
        <v>5560.0</v>
      </c>
      <c r="E118" s="8">
        <v>70.0</v>
      </c>
      <c r="F118" s="13" t="str">
        <f t="shared" si="1"/>
        <v>44751 Campaign 2</v>
      </c>
      <c r="G118" s="13">
        <f t="array" ref="G118">XLOOKUP(F:F,'Website report'!E:E,'Website report'!C:C)</f>
        <v>67</v>
      </c>
      <c r="H118" s="13">
        <f t="array" ref="H118">XLOOKUP(F:F,'Website report'!E:E,'Website report'!D:D)</f>
        <v>11</v>
      </c>
      <c r="I118" s="13">
        <f t="array" ref="I118">XLOOKUP(F:F,'Sales report'!F:F,'Sales report'!C:C)</f>
        <v>9</v>
      </c>
      <c r="J118" s="13">
        <f t="array" ref="J118">XLOOKUP(F:F,'Sales report'!F:F,'Sales report'!D:D)</f>
        <v>8</v>
      </c>
      <c r="K118" s="10">
        <f t="array" ref="K118">XLOOKUP(F:F,'Sales report'!F:F,'Sales report'!E:E)</f>
        <v>327.7</v>
      </c>
      <c r="L118" s="13">
        <f t="shared" si="2"/>
        <v>18.42805755</v>
      </c>
      <c r="M118" s="12">
        <f t="shared" si="3"/>
        <v>1.463714286</v>
      </c>
      <c r="N118" s="13">
        <f t="shared" si="4"/>
        <v>1.258992806</v>
      </c>
      <c r="O118" s="13">
        <f t="shared" si="5"/>
        <v>1.529253731</v>
      </c>
      <c r="P118" s="13">
        <f t="shared" si="6"/>
        <v>9.314545455</v>
      </c>
      <c r="Q118" s="13">
        <f t="shared" si="7"/>
        <v>11.38444444</v>
      </c>
      <c r="R118" s="13">
        <f t="shared" si="8"/>
        <v>12.8075</v>
      </c>
      <c r="S118" s="13">
        <f t="shared" si="9"/>
        <v>219.8321296</v>
      </c>
    </row>
    <row r="119">
      <c r="A119" s="5">
        <v>44752.0</v>
      </c>
      <c r="B119" s="6" t="s">
        <v>5</v>
      </c>
      <c r="C119" s="7">
        <v>354.52</v>
      </c>
      <c r="D119" s="8">
        <v>24040.0</v>
      </c>
      <c r="E119" s="9">
        <v>428.0</v>
      </c>
      <c r="F119" s="13" t="str">
        <f t="shared" si="1"/>
        <v>44752 Campaign 3</v>
      </c>
      <c r="G119" s="13">
        <f t="array" ref="G119">XLOOKUP(F:F,'Website report'!E:E,'Website report'!C:C)</f>
        <v>404</v>
      </c>
      <c r="H119" s="13">
        <f t="array" ref="H119">XLOOKUP(F:F,'Website report'!E:E,'Website report'!D:D)</f>
        <v>61</v>
      </c>
      <c r="I119" s="13">
        <f t="array" ref="I119">XLOOKUP(F:F,'Sales report'!F:F,'Sales report'!C:C)</f>
        <v>43</v>
      </c>
      <c r="J119" s="13">
        <f t="array" ref="J119">XLOOKUP(F:F,'Sales report'!F:F,'Sales report'!D:D)</f>
        <v>34</v>
      </c>
      <c r="K119" s="10">
        <f t="array" ref="K119">XLOOKUP(F:F,'Sales report'!F:F,'Sales report'!E:E)</f>
        <v>694.26</v>
      </c>
      <c r="L119" s="13">
        <f t="shared" si="2"/>
        <v>14.74708819</v>
      </c>
      <c r="M119" s="12">
        <f t="shared" si="3"/>
        <v>0.828317757</v>
      </c>
      <c r="N119" s="13">
        <f t="shared" si="4"/>
        <v>1.780366057</v>
      </c>
      <c r="O119" s="13">
        <f t="shared" si="5"/>
        <v>0.8775247525</v>
      </c>
      <c r="P119" s="13">
        <f t="shared" si="6"/>
        <v>5.811803279</v>
      </c>
      <c r="Q119" s="13">
        <f t="shared" si="7"/>
        <v>8.244651163</v>
      </c>
      <c r="R119" s="13">
        <f t="shared" si="8"/>
        <v>10.42705882</v>
      </c>
      <c r="S119" s="13">
        <f t="shared" si="9"/>
        <v>95.83098274</v>
      </c>
    </row>
    <row r="120">
      <c r="A120" s="5">
        <v>44752.0</v>
      </c>
      <c r="B120" s="6" t="s">
        <v>6</v>
      </c>
      <c r="C120" s="7">
        <v>245.2</v>
      </c>
      <c r="D120" s="8">
        <v>24527.0</v>
      </c>
      <c r="E120" s="8">
        <v>410.0</v>
      </c>
      <c r="F120" s="13" t="str">
        <f t="shared" si="1"/>
        <v>44752 Campaign 1</v>
      </c>
      <c r="G120" s="13">
        <f t="array" ref="G120">XLOOKUP(F:F,'Website report'!E:E,'Website report'!C:C)</f>
        <v>387</v>
      </c>
      <c r="H120" s="13">
        <f t="array" ref="H120">XLOOKUP(F:F,'Website report'!E:E,'Website report'!D:D)</f>
        <v>38</v>
      </c>
      <c r="I120" s="13">
        <f t="array" ref="I120">XLOOKUP(F:F,'Sales report'!F:F,'Sales report'!C:C)</f>
        <v>29</v>
      </c>
      <c r="J120" s="13">
        <f t="array" ref="J120">XLOOKUP(F:F,'Sales report'!F:F,'Sales report'!D:D)</f>
        <v>26</v>
      </c>
      <c r="K120" s="10">
        <f t="array" ref="K120">XLOOKUP(F:F,'Sales report'!F:F,'Sales report'!E:E)</f>
        <v>271.32</v>
      </c>
      <c r="L120" s="13">
        <f t="shared" si="2"/>
        <v>9.997146002</v>
      </c>
      <c r="M120" s="12">
        <f t="shared" si="3"/>
        <v>0.5980487805</v>
      </c>
      <c r="N120" s="13">
        <f t="shared" si="4"/>
        <v>1.671627186</v>
      </c>
      <c r="O120" s="13">
        <f t="shared" si="5"/>
        <v>0.6335917313</v>
      </c>
      <c r="P120" s="13">
        <f t="shared" si="6"/>
        <v>6.452631579</v>
      </c>
      <c r="Q120" s="13">
        <f t="shared" si="7"/>
        <v>8.455172414</v>
      </c>
      <c r="R120" s="13">
        <f t="shared" si="8"/>
        <v>9.430769231</v>
      </c>
      <c r="S120" s="13">
        <f t="shared" si="9"/>
        <v>10.65252855</v>
      </c>
    </row>
    <row r="121">
      <c r="A121" s="5">
        <v>44752.0</v>
      </c>
      <c r="B121" s="6" t="s">
        <v>7</v>
      </c>
      <c r="C121" s="7">
        <v>105.28</v>
      </c>
      <c r="D121" s="8">
        <v>6732.0</v>
      </c>
      <c r="E121" s="8">
        <v>61.0</v>
      </c>
      <c r="F121" s="13" t="str">
        <f t="shared" si="1"/>
        <v>44752 Campaign 2</v>
      </c>
      <c r="G121" s="13">
        <f t="array" ref="G121">XLOOKUP(F:F,'Website report'!E:E,'Website report'!C:C)</f>
        <v>58</v>
      </c>
      <c r="H121" s="13">
        <f t="array" ref="H121">XLOOKUP(F:F,'Website report'!E:E,'Website report'!D:D)</f>
        <v>13</v>
      </c>
      <c r="I121" s="13">
        <f t="array" ref="I121">XLOOKUP(F:F,'Sales report'!F:F,'Sales report'!C:C)</f>
        <v>10</v>
      </c>
      <c r="J121" s="13">
        <f t="array" ref="J121">XLOOKUP(F:F,'Sales report'!F:F,'Sales report'!D:D)</f>
        <v>9</v>
      </c>
      <c r="K121" s="10">
        <f t="array" ref="K121">XLOOKUP(F:F,'Sales report'!F:F,'Sales report'!E:E)</f>
        <v>418.38</v>
      </c>
      <c r="L121" s="13">
        <f t="shared" si="2"/>
        <v>15.63874034</v>
      </c>
      <c r="M121" s="12">
        <f t="shared" si="3"/>
        <v>1.725901639</v>
      </c>
      <c r="N121" s="13">
        <f t="shared" si="4"/>
        <v>0.9061200238</v>
      </c>
      <c r="O121" s="13">
        <f t="shared" si="5"/>
        <v>1.815172414</v>
      </c>
      <c r="P121" s="13">
        <f t="shared" si="6"/>
        <v>8.098461538</v>
      </c>
      <c r="Q121" s="13">
        <f t="shared" si="7"/>
        <v>10.528</v>
      </c>
      <c r="R121" s="13">
        <f t="shared" si="8"/>
        <v>11.69777778</v>
      </c>
      <c r="S121" s="13">
        <f t="shared" si="9"/>
        <v>297.3974164</v>
      </c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autoFilter ref="$A$1:$K$12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9.0"/>
    <col customWidth="1" min="30" max="34" width="14.38"/>
    <col customWidth="1" min="35" max="35" width="16.5"/>
    <col customWidth="1" min="36" max="37" width="1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8" t="s">
        <v>10</v>
      </c>
      <c r="G1" s="18" t="s">
        <v>8</v>
      </c>
      <c r="H1" s="18" t="s">
        <v>9</v>
      </c>
      <c r="I1" s="18" t="s">
        <v>11</v>
      </c>
      <c r="J1" s="18" t="s">
        <v>12</v>
      </c>
      <c r="K1" s="18" t="s">
        <v>13</v>
      </c>
      <c r="L1" s="27" t="s">
        <v>16</v>
      </c>
      <c r="M1" s="27" t="s">
        <v>17</v>
      </c>
      <c r="N1" s="27" t="s">
        <v>18</v>
      </c>
      <c r="O1" s="27" t="s">
        <v>19</v>
      </c>
      <c r="P1" s="27" t="s">
        <v>20</v>
      </c>
      <c r="Q1" s="27" t="s">
        <v>21</v>
      </c>
      <c r="R1" s="27" t="s">
        <v>22</v>
      </c>
      <c r="S1" s="27" t="s">
        <v>23</v>
      </c>
      <c r="T1" s="27"/>
      <c r="U1" s="27" t="s">
        <v>24</v>
      </c>
      <c r="V1" s="27" t="s">
        <v>16</v>
      </c>
      <c r="W1" s="27" t="s">
        <v>17</v>
      </c>
      <c r="X1" s="27" t="s">
        <v>18</v>
      </c>
      <c r="Y1" s="27" t="s">
        <v>19</v>
      </c>
      <c r="Z1" s="27" t="s">
        <v>20</v>
      </c>
      <c r="AA1" s="27" t="s">
        <v>21</v>
      </c>
      <c r="AB1" s="27" t="s">
        <v>22</v>
      </c>
      <c r="AC1" s="27" t="s">
        <v>23</v>
      </c>
      <c r="AD1" s="27" t="s">
        <v>25</v>
      </c>
      <c r="AE1" s="27" t="s">
        <v>26</v>
      </c>
      <c r="AF1" s="27" t="s">
        <v>27</v>
      </c>
      <c r="AG1" s="27" t="s">
        <v>28</v>
      </c>
      <c r="AH1" s="27" t="s">
        <v>29</v>
      </c>
      <c r="AI1" s="27" t="s">
        <v>30</v>
      </c>
      <c r="AJ1" s="27" t="s">
        <v>31</v>
      </c>
      <c r="AK1" s="27" t="s">
        <v>32</v>
      </c>
    </row>
    <row r="2">
      <c r="A2" s="5">
        <v>44713.0</v>
      </c>
      <c r="B2" s="6" t="s">
        <v>5</v>
      </c>
      <c r="C2" s="7">
        <v>344.47</v>
      </c>
      <c r="D2" s="8">
        <v>28480.0</v>
      </c>
      <c r="E2" s="9">
        <v>309.0</v>
      </c>
      <c r="F2" s="13" t="str">
        <f t="shared" ref="F2:F121" si="1">CONCATENATE(A2, " ",B2)</f>
        <v>44713 Campaign 3</v>
      </c>
      <c r="G2" s="13">
        <f t="array" ref="G2">XLOOKUP(F:F,'Website report'!E:E,'Website report'!C:C)</f>
        <v>293</v>
      </c>
      <c r="H2" s="13">
        <f t="array" ref="H2">XLOOKUP(F:F,'Website report'!E:E,'Website report'!D:D)</f>
        <v>50</v>
      </c>
      <c r="I2" s="13">
        <f t="array" ref="I2">XLOOKUP(F:F,'Sales report'!F:F,'Sales report'!C:C)</f>
        <v>31</v>
      </c>
      <c r="J2" s="13">
        <f t="array" ref="J2">XLOOKUP(F:F,'Sales report'!F:F,'Sales report'!D:D)</f>
        <v>25</v>
      </c>
      <c r="K2" s="10">
        <f t="array" ref="K2">XLOOKUP(F:F,'Sales report'!F:F,'Sales report'!E:E)</f>
        <v>433.5</v>
      </c>
      <c r="L2" s="13">
        <f t="shared" ref="L2:L121" si="2">C2/D2*1000</f>
        <v>12.09515449</v>
      </c>
      <c r="M2" s="12">
        <f t="shared" ref="M2:M121" si="3">C2/E2</f>
        <v>1.114789644</v>
      </c>
      <c r="N2" s="13">
        <f t="shared" ref="N2:N121" si="4">E2/D2*100</f>
        <v>1.08497191</v>
      </c>
      <c r="O2" s="13">
        <f t="shared" ref="O2:O121" si="5">C2/G2</f>
        <v>1.175665529</v>
      </c>
      <c r="P2" s="13">
        <f t="shared" ref="P2:P121" si="6">C2/H2</f>
        <v>6.8894</v>
      </c>
      <c r="Q2" s="13">
        <f t="shared" ref="Q2:Q121" si="7">C2/I2</f>
        <v>11.11193548</v>
      </c>
      <c r="R2" s="13">
        <f t="shared" ref="R2:R121" si="8">C2/J2</f>
        <v>13.7788</v>
      </c>
      <c r="S2" s="13">
        <f t="shared" ref="S2:S121" si="9">(K2-C2)/C2*100</f>
        <v>25.84550179</v>
      </c>
      <c r="U2" s="28" t="s">
        <v>6</v>
      </c>
      <c r="V2" s="13">
        <f t="shared" ref="V2:V4" si="10">AVERAGEIF($B$2:$B$121,U2,$L$2:$L$121)</f>
        <v>9.155519033</v>
      </c>
      <c r="W2" s="13">
        <f t="shared" ref="W2:W4" si="11">AVERAGEIF($B$2:$B$121,U2,$M$2:$M$121)</f>
        <v>0.4675241278</v>
      </c>
      <c r="X2" s="13">
        <f t="shared" ref="X2:X4" si="12">AVERAGEIF($B$2:$B$121,U2,$N$2:$N$121)</f>
        <v>2.002550359</v>
      </c>
      <c r="Y2" s="13">
        <f t="shared" ref="Y2:Y4" si="13">AVERAGEIF($B$2:$B$121,U2,$O$2:$O$121)</f>
        <v>0.4929934575</v>
      </c>
      <c r="Z2" s="13">
        <f t="shared" ref="Z2:Z4" si="14">AVERAGEIF($B$2:$B$121,U2,$P$2:$P$121)</f>
        <v>5.072767275</v>
      </c>
      <c r="AA2" s="13">
        <f t="shared" ref="AA2:AA4" si="15">AVERAGEIF($B$2:$B$121,U2,$Q$2:$Q$121)</f>
        <v>10.81811717</v>
      </c>
      <c r="AB2" s="13">
        <f t="shared" ref="AB2:AB4" si="16">AVERAGEIF($B$2:$B$121,U2,$R$2:$R$121)</f>
        <v>12.72119855</v>
      </c>
      <c r="AC2" s="13">
        <f t="shared" ref="AC2:AC4" si="17">AVERAGEIF($B$2:$B$121,U2,$S$2:$S$121)</f>
        <v>-10.81858232</v>
      </c>
      <c r="AD2" s="13">
        <f t="shared" ref="AD2:AD4" si="18">SUMIF($B$2:$B$121,U2,$C$2:$C$121)</f>
        <v>9000.2</v>
      </c>
      <c r="AE2" s="13">
        <f t="shared" ref="AE2:AE4" si="19">SUMIF($B$2:$B$121,U2,$K$2:$K$121)</f>
        <v>7969.21</v>
      </c>
      <c r="AF2" s="13">
        <f>SUMIF(B2:B121,U2,G2:G121)</f>
        <v>18607</v>
      </c>
      <c r="AG2" s="13">
        <f>SUMIF(B2:B121,U2,J2:J121)</f>
        <v>770</v>
      </c>
      <c r="AH2" s="13">
        <f>SUMIF(B2:B121,U2,I2:I121)</f>
        <v>907</v>
      </c>
      <c r="AI2" s="13">
        <f>SUMIF(B2:B121,U2,D2:D121)</f>
        <v>993420</v>
      </c>
      <c r="AJ2" s="13">
        <f t="shared" ref="AJ2:AJ4" si="20">SUMIF($B$2:$B$121,U2,$E$2:$E$121)</f>
        <v>19601</v>
      </c>
      <c r="AK2" s="13">
        <f t="shared" ref="AK2:AK4" si="21">SUMIF($B$2:$B$121,U2,$H$2:$H$121)</f>
        <v>1796</v>
      </c>
    </row>
    <row r="3">
      <c r="A3" s="5">
        <v>44713.0</v>
      </c>
      <c r="B3" s="6" t="s">
        <v>6</v>
      </c>
      <c r="C3" s="7">
        <v>202.9</v>
      </c>
      <c r="D3" s="8">
        <v>26214.0</v>
      </c>
      <c r="E3" s="8">
        <v>494.0</v>
      </c>
      <c r="F3" s="13" t="str">
        <f t="shared" si="1"/>
        <v>44713 Campaign 1</v>
      </c>
      <c r="G3" s="13">
        <f t="array" ref="G3">XLOOKUP(F:F,'Website report'!E:E,'Website report'!C:C)</f>
        <v>457</v>
      </c>
      <c r="H3" s="13">
        <f t="array" ref="H3">XLOOKUP(F:F,'Website report'!E:E,'Website report'!D:D)</f>
        <v>50</v>
      </c>
      <c r="I3" s="13">
        <f t="array" ref="I3">XLOOKUP(F:F,'Sales report'!F:F,'Sales report'!C:C)</f>
        <v>17</v>
      </c>
      <c r="J3" s="13">
        <f t="array" ref="J3">XLOOKUP(F:F,'Sales report'!F:F,'Sales report'!D:D)</f>
        <v>14</v>
      </c>
      <c r="K3" s="10">
        <f t="array" ref="K3">XLOOKUP(F:F,'Sales report'!F:F,'Sales report'!E:E)</f>
        <v>167.25</v>
      </c>
      <c r="L3" s="13">
        <f t="shared" si="2"/>
        <v>7.740138857</v>
      </c>
      <c r="M3" s="12">
        <f t="shared" si="3"/>
        <v>0.4107287449</v>
      </c>
      <c r="N3" s="13">
        <f t="shared" si="4"/>
        <v>1.884489204</v>
      </c>
      <c r="O3" s="13">
        <f t="shared" si="5"/>
        <v>0.4439824945</v>
      </c>
      <c r="P3" s="13">
        <f t="shared" si="6"/>
        <v>4.058</v>
      </c>
      <c r="Q3" s="13">
        <f t="shared" si="7"/>
        <v>11.93529412</v>
      </c>
      <c r="R3" s="13">
        <f t="shared" si="8"/>
        <v>14.49285714</v>
      </c>
      <c r="S3" s="13">
        <f t="shared" si="9"/>
        <v>-17.57023164</v>
      </c>
      <c r="U3" s="28" t="s">
        <v>7</v>
      </c>
      <c r="V3" s="13">
        <f t="shared" si="10"/>
        <v>20.05382878</v>
      </c>
      <c r="W3" s="13">
        <f t="shared" si="11"/>
        <v>1.896077027</v>
      </c>
      <c r="X3" s="13">
        <f t="shared" si="12"/>
        <v>1.073565809</v>
      </c>
      <c r="Y3" s="13">
        <f t="shared" si="13"/>
        <v>1.999621934</v>
      </c>
      <c r="Z3" s="13">
        <f t="shared" si="14"/>
        <v>10.03734933</v>
      </c>
      <c r="AA3" s="13">
        <f t="shared" si="15"/>
        <v>17.66147808</v>
      </c>
      <c r="AB3" s="13">
        <f t="shared" si="16"/>
        <v>19.49521151</v>
      </c>
      <c r="AC3" s="13">
        <f t="shared" si="17"/>
        <v>180.182288</v>
      </c>
      <c r="AD3" s="13">
        <f t="shared" si="18"/>
        <v>4891.55</v>
      </c>
      <c r="AE3" s="13">
        <f t="shared" si="19"/>
        <v>13476.35</v>
      </c>
      <c r="AF3" s="13">
        <f>SUMIF(B2:B121,U3,G2:G121)</f>
        <v>2486</v>
      </c>
      <c r="AG3" s="13">
        <f>SUMIF(B2:B121,U3,J2:J121)</f>
        <v>264</v>
      </c>
      <c r="AH3" s="13">
        <f>SUMIF(B2:B121,U3,I1:I121)</f>
        <v>907</v>
      </c>
      <c r="AI3" s="13">
        <f>SUMIF(B2:B121,U3,D2:D121)</f>
        <v>247809</v>
      </c>
      <c r="AJ3" s="13">
        <f t="shared" si="20"/>
        <v>2621</v>
      </c>
      <c r="AK3" s="13">
        <f t="shared" si="21"/>
        <v>497</v>
      </c>
    </row>
    <row r="4">
      <c r="A4" s="5">
        <v>44713.0</v>
      </c>
      <c r="B4" s="6" t="s">
        <v>7</v>
      </c>
      <c r="C4" s="7">
        <v>137.4</v>
      </c>
      <c r="D4" s="8">
        <v>5711.0</v>
      </c>
      <c r="E4" s="8">
        <v>75.0</v>
      </c>
      <c r="F4" s="13" t="str">
        <f t="shared" si="1"/>
        <v>44713 Campaign 2</v>
      </c>
      <c r="G4" s="13">
        <f t="array" ref="G4">XLOOKUP(F:F,'Website report'!E:E,'Website report'!C:C)</f>
        <v>70</v>
      </c>
      <c r="H4" s="13">
        <f t="array" ref="H4">XLOOKUP(F:F,'Website report'!E:E,'Website report'!D:D)</f>
        <v>10</v>
      </c>
      <c r="I4" s="13">
        <f t="array" ref="I4">XLOOKUP(F:F,'Sales report'!F:F,'Sales report'!C:C)</f>
        <v>8</v>
      </c>
      <c r="J4" s="13">
        <f t="array" ref="J4">XLOOKUP(F:F,'Sales report'!F:F,'Sales report'!D:D)</f>
        <v>7</v>
      </c>
      <c r="K4" s="10">
        <f t="array" ref="K4">XLOOKUP(F:F,'Sales report'!F:F,'Sales report'!E:E)</f>
        <v>221.25</v>
      </c>
      <c r="L4" s="13">
        <f t="shared" si="2"/>
        <v>24.05883383</v>
      </c>
      <c r="M4" s="12">
        <f t="shared" si="3"/>
        <v>1.832</v>
      </c>
      <c r="N4" s="13">
        <f t="shared" si="4"/>
        <v>1.313255122</v>
      </c>
      <c r="O4" s="13">
        <f t="shared" si="5"/>
        <v>1.962857143</v>
      </c>
      <c r="P4" s="13">
        <f t="shared" si="6"/>
        <v>13.74</v>
      </c>
      <c r="Q4" s="13">
        <f t="shared" si="7"/>
        <v>17.175</v>
      </c>
      <c r="R4" s="13">
        <f t="shared" si="8"/>
        <v>19.62857143</v>
      </c>
      <c r="S4" s="13">
        <f t="shared" si="9"/>
        <v>61.02620087</v>
      </c>
      <c r="U4" s="28" t="s">
        <v>5</v>
      </c>
      <c r="V4" s="13">
        <f t="shared" si="10"/>
        <v>14.00396074</v>
      </c>
      <c r="W4" s="13">
        <f t="shared" si="11"/>
        <v>0.9035068855</v>
      </c>
      <c r="X4" s="13">
        <f t="shared" si="12"/>
        <v>1.591561467</v>
      </c>
      <c r="Y4" s="13">
        <f t="shared" si="13"/>
        <v>0.9481847724</v>
      </c>
      <c r="Z4" s="13">
        <f t="shared" si="14"/>
        <v>6.387441466</v>
      </c>
      <c r="AA4" s="13">
        <f t="shared" si="15"/>
        <v>8.95270182</v>
      </c>
      <c r="AB4" s="13">
        <f t="shared" si="16"/>
        <v>11.16293838</v>
      </c>
      <c r="AC4" s="13">
        <f t="shared" si="17"/>
        <v>53.56492739</v>
      </c>
      <c r="AD4" s="13">
        <f t="shared" si="18"/>
        <v>13776.72</v>
      </c>
      <c r="AE4" s="13">
        <f t="shared" si="19"/>
        <v>21015.68</v>
      </c>
      <c r="AF4" s="13">
        <f>SUMIF(B2:B121,U4,G2:G121)</f>
        <v>14911</v>
      </c>
      <c r="AG4" s="13">
        <f>SUMIF(B2:B121,U4,J2:J121)</f>
        <v>1249</v>
      </c>
      <c r="AH4" s="13">
        <f>SUMIF(B4:B123,U4,I4:I123)</f>
        <v>1527</v>
      </c>
      <c r="AI4" s="13">
        <f>SUMIF(B2:B121,U4,D2:D121)</f>
        <v>997628</v>
      </c>
      <c r="AJ4" s="13">
        <f t="shared" si="20"/>
        <v>15651</v>
      </c>
      <c r="AK4" s="13">
        <f t="shared" si="21"/>
        <v>2176</v>
      </c>
    </row>
    <row r="5">
      <c r="A5" s="5">
        <v>44714.0</v>
      </c>
      <c r="B5" s="6" t="s">
        <v>5</v>
      </c>
      <c r="C5" s="7">
        <v>350.47</v>
      </c>
      <c r="D5" s="8">
        <v>26759.0</v>
      </c>
      <c r="E5" s="9">
        <v>333.0</v>
      </c>
      <c r="F5" s="13" t="str">
        <f t="shared" si="1"/>
        <v>44714 Campaign 3</v>
      </c>
      <c r="G5" s="13">
        <f t="array" ref="G5">XLOOKUP(F:F,'Website report'!E:E,'Website report'!C:C)</f>
        <v>323</v>
      </c>
      <c r="H5" s="13">
        <f t="array" ref="H5">XLOOKUP(F:F,'Website report'!E:E,'Website report'!D:D)</f>
        <v>45</v>
      </c>
      <c r="I5" s="13">
        <f t="array" ref="I5">XLOOKUP(F:F,'Sales report'!F:F,'Sales report'!C:C)</f>
        <v>43</v>
      </c>
      <c r="J5" s="13">
        <f t="array" ref="J5">XLOOKUP(F:F,'Sales report'!F:F,'Sales report'!D:D)</f>
        <v>34</v>
      </c>
      <c r="K5" s="10">
        <f t="array" ref="K5">XLOOKUP(F:F,'Sales report'!F:F,'Sales report'!E:E)</f>
        <v>387.6</v>
      </c>
      <c r="L5" s="13">
        <f t="shared" si="2"/>
        <v>13.09727568</v>
      </c>
      <c r="M5" s="12">
        <f t="shared" si="3"/>
        <v>1.052462462</v>
      </c>
      <c r="N5" s="13">
        <f t="shared" si="4"/>
        <v>1.244441123</v>
      </c>
      <c r="O5" s="13">
        <f t="shared" si="5"/>
        <v>1.08504644</v>
      </c>
      <c r="P5" s="13">
        <f t="shared" si="6"/>
        <v>7.788222222</v>
      </c>
      <c r="Q5" s="13">
        <f t="shared" si="7"/>
        <v>8.150465116</v>
      </c>
      <c r="R5" s="13">
        <f t="shared" si="8"/>
        <v>10.30794118</v>
      </c>
      <c r="S5" s="13">
        <f t="shared" si="9"/>
        <v>10.59434474</v>
      </c>
    </row>
    <row r="6">
      <c r="A6" s="5">
        <v>44714.0</v>
      </c>
      <c r="B6" s="6" t="s">
        <v>6</v>
      </c>
      <c r="C6" s="7">
        <v>230.48</v>
      </c>
      <c r="D6" s="8">
        <v>24287.0</v>
      </c>
      <c r="E6" s="8">
        <v>403.0</v>
      </c>
      <c r="F6" s="13" t="str">
        <f t="shared" si="1"/>
        <v>44714 Campaign 1</v>
      </c>
      <c r="G6" s="13">
        <f t="array" ref="G6">XLOOKUP(F:F,'Website report'!E:E,'Website report'!C:C)</f>
        <v>384</v>
      </c>
      <c r="H6" s="13">
        <f t="array" ref="H6">XLOOKUP(F:F,'Website report'!E:E,'Website report'!D:D)</f>
        <v>50</v>
      </c>
      <c r="I6" s="13">
        <f t="array" ref="I6">XLOOKUP(F:F,'Sales report'!F:F,'Sales report'!C:C)</f>
        <v>22</v>
      </c>
      <c r="J6" s="13">
        <f t="array" ref="J6">XLOOKUP(F:F,'Sales report'!F:F,'Sales report'!D:D)</f>
        <v>18</v>
      </c>
      <c r="K6" s="10">
        <f t="array" ref="K6">XLOOKUP(F:F,'Sales report'!F:F,'Sales report'!E:E)</f>
        <v>129.96</v>
      </c>
      <c r="L6" s="13">
        <f t="shared" si="2"/>
        <v>9.489850537</v>
      </c>
      <c r="M6" s="12">
        <f t="shared" si="3"/>
        <v>0.57191067</v>
      </c>
      <c r="N6" s="13">
        <f t="shared" si="4"/>
        <v>1.659323918</v>
      </c>
      <c r="O6" s="13">
        <f t="shared" si="5"/>
        <v>0.6002083333</v>
      </c>
      <c r="P6" s="13">
        <f t="shared" si="6"/>
        <v>4.6096</v>
      </c>
      <c r="Q6" s="13">
        <f t="shared" si="7"/>
        <v>10.47636364</v>
      </c>
      <c r="R6" s="13">
        <f t="shared" si="8"/>
        <v>12.80444444</v>
      </c>
      <c r="S6" s="13">
        <f t="shared" si="9"/>
        <v>-43.61332871</v>
      </c>
    </row>
    <row r="7">
      <c r="A7" s="5">
        <v>44714.0</v>
      </c>
      <c r="B7" s="6" t="s">
        <v>7</v>
      </c>
      <c r="C7" s="7">
        <v>142.9</v>
      </c>
      <c r="D7" s="8">
        <v>6963.0</v>
      </c>
      <c r="E7" s="8">
        <v>78.0</v>
      </c>
      <c r="F7" s="13" t="str">
        <f t="shared" si="1"/>
        <v>44714 Campaign 2</v>
      </c>
      <c r="G7" s="13">
        <f t="array" ref="G7">XLOOKUP(F:F,'Website report'!E:E,'Website report'!C:C)</f>
        <v>73</v>
      </c>
      <c r="H7" s="13">
        <f t="array" ref="H7">XLOOKUP(F:F,'Website report'!E:E,'Website report'!D:D)</f>
        <v>13</v>
      </c>
      <c r="I7" s="13">
        <f t="array" ref="I7">XLOOKUP(F:F,'Sales report'!F:F,'Sales report'!C:C)</f>
        <v>5</v>
      </c>
      <c r="J7" s="13">
        <f t="array" ref="J7">XLOOKUP(F:F,'Sales report'!F:F,'Sales report'!D:D)</f>
        <v>5</v>
      </c>
      <c r="K7" s="10">
        <f t="array" ref="K7">XLOOKUP(F:F,'Sales report'!F:F,'Sales report'!E:E)</f>
        <v>264.48</v>
      </c>
      <c r="L7" s="13">
        <f t="shared" si="2"/>
        <v>20.52276318</v>
      </c>
      <c r="M7" s="12">
        <f t="shared" si="3"/>
        <v>1.832051282</v>
      </c>
      <c r="N7" s="13">
        <f t="shared" si="4"/>
        <v>1.120206807</v>
      </c>
      <c r="O7" s="13">
        <f t="shared" si="5"/>
        <v>1.957534247</v>
      </c>
      <c r="P7" s="13">
        <f t="shared" si="6"/>
        <v>10.99230769</v>
      </c>
      <c r="Q7" s="13">
        <f t="shared" si="7"/>
        <v>28.58</v>
      </c>
      <c r="R7" s="13">
        <f t="shared" si="8"/>
        <v>28.58</v>
      </c>
      <c r="S7" s="13">
        <f t="shared" si="9"/>
        <v>85.08047586</v>
      </c>
    </row>
    <row r="8">
      <c r="A8" s="5">
        <v>44715.0</v>
      </c>
      <c r="B8" s="6" t="s">
        <v>5</v>
      </c>
      <c r="C8" s="7">
        <v>397.52</v>
      </c>
      <c r="D8" s="8">
        <v>20787.0</v>
      </c>
      <c r="E8" s="9">
        <v>433.0</v>
      </c>
      <c r="F8" s="13" t="str">
        <f t="shared" si="1"/>
        <v>44715 Campaign 3</v>
      </c>
      <c r="G8" s="13">
        <f t="array" ref="G8">XLOOKUP(F:F,'Website report'!E:E,'Website report'!C:C)</f>
        <v>421</v>
      </c>
      <c r="H8" s="13">
        <f t="array" ref="H8">XLOOKUP(F:F,'Website report'!E:E,'Website report'!D:D)</f>
        <v>59</v>
      </c>
      <c r="I8" s="13">
        <f t="array" ref="I8">XLOOKUP(F:F,'Sales report'!F:F,'Sales report'!C:C)</f>
        <v>45</v>
      </c>
      <c r="J8" s="13">
        <f t="array" ref="J8">XLOOKUP(F:F,'Sales report'!F:F,'Sales report'!D:D)</f>
        <v>36</v>
      </c>
      <c r="K8" s="10">
        <f t="array" ref="K8">XLOOKUP(F:F,'Sales report'!F:F,'Sales report'!E:E)</f>
        <v>432.74</v>
      </c>
      <c r="L8" s="13">
        <f t="shared" si="2"/>
        <v>19.12349064</v>
      </c>
      <c r="M8" s="12">
        <f t="shared" si="3"/>
        <v>0.9180600462</v>
      </c>
      <c r="N8" s="13">
        <f t="shared" si="4"/>
        <v>2.083032665</v>
      </c>
      <c r="O8" s="13">
        <f t="shared" si="5"/>
        <v>0.9442280285</v>
      </c>
      <c r="P8" s="13">
        <f t="shared" si="6"/>
        <v>6.737627119</v>
      </c>
      <c r="Q8" s="13">
        <f t="shared" si="7"/>
        <v>8.833777778</v>
      </c>
      <c r="R8" s="13">
        <f t="shared" si="8"/>
        <v>11.04222222</v>
      </c>
      <c r="S8" s="13">
        <f t="shared" si="9"/>
        <v>8.859931576</v>
      </c>
    </row>
    <row r="9">
      <c r="A9" s="5">
        <v>44715.0</v>
      </c>
      <c r="B9" s="6" t="s">
        <v>6</v>
      </c>
      <c r="C9" s="7">
        <v>200.68</v>
      </c>
      <c r="D9" s="8">
        <v>26488.0</v>
      </c>
      <c r="E9" s="8">
        <v>522.0</v>
      </c>
      <c r="F9" s="13" t="str">
        <f t="shared" si="1"/>
        <v>44715 Campaign 1</v>
      </c>
      <c r="G9" s="13">
        <f t="array" ref="G9">XLOOKUP(F:F,'Website report'!E:E,'Website report'!C:C)</f>
        <v>499</v>
      </c>
      <c r="H9" s="13">
        <f t="array" ref="H9">XLOOKUP(F:F,'Website report'!E:E,'Website report'!D:D)</f>
        <v>38</v>
      </c>
      <c r="I9" s="13">
        <f t="array" ref="I9">XLOOKUP(F:F,'Sales report'!F:F,'Sales report'!C:C)</f>
        <v>20</v>
      </c>
      <c r="J9" s="13">
        <f t="array" ref="J9">XLOOKUP(F:F,'Sales report'!F:F,'Sales report'!D:D)</f>
        <v>16</v>
      </c>
      <c r="K9" s="10">
        <f t="array" ref="K9">XLOOKUP(F:F,'Sales report'!F:F,'Sales report'!E:E)</f>
        <v>191.73</v>
      </c>
      <c r="L9" s="13">
        <f t="shared" si="2"/>
        <v>7.576260948</v>
      </c>
      <c r="M9" s="12">
        <f t="shared" si="3"/>
        <v>0.3844444444</v>
      </c>
      <c r="N9" s="13">
        <f t="shared" si="4"/>
        <v>1.970703715</v>
      </c>
      <c r="O9" s="13">
        <f t="shared" si="5"/>
        <v>0.4021643287</v>
      </c>
      <c r="P9" s="13">
        <f t="shared" si="6"/>
        <v>5.281052632</v>
      </c>
      <c r="Q9" s="13">
        <f t="shared" si="7"/>
        <v>10.034</v>
      </c>
      <c r="R9" s="13">
        <f t="shared" si="8"/>
        <v>12.5425</v>
      </c>
      <c r="S9" s="13">
        <f t="shared" si="9"/>
        <v>-4.459836556</v>
      </c>
    </row>
    <row r="10">
      <c r="A10" s="5">
        <v>44715.0</v>
      </c>
      <c r="B10" s="6" t="s">
        <v>7</v>
      </c>
      <c r="C10" s="7">
        <v>113.14</v>
      </c>
      <c r="D10" s="8">
        <v>7486.0</v>
      </c>
      <c r="E10" s="8">
        <v>59.0</v>
      </c>
      <c r="F10" s="13" t="str">
        <f t="shared" si="1"/>
        <v>44715 Campaign 2</v>
      </c>
      <c r="G10" s="13">
        <f t="array" ref="G10">XLOOKUP(F:F,'Website report'!E:E,'Website report'!C:C)</f>
        <v>57</v>
      </c>
      <c r="H10" s="13">
        <f t="array" ref="H10">XLOOKUP(F:F,'Website report'!E:E,'Website report'!D:D)</f>
        <v>13</v>
      </c>
      <c r="I10" s="13">
        <f t="array" ref="I10">XLOOKUP(F:F,'Sales report'!F:F,'Sales report'!C:C)</f>
        <v>6</v>
      </c>
      <c r="J10" s="13">
        <f t="array" ref="J10">XLOOKUP(F:F,'Sales report'!F:F,'Sales report'!D:D)</f>
        <v>5</v>
      </c>
      <c r="K10" s="10">
        <f t="array" ref="K10">XLOOKUP(F:F,'Sales report'!F:F,'Sales report'!E:E)</f>
        <v>304.92</v>
      </c>
      <c r="L10" s="13">
        <f t="shared" si="2"/>
        <v>15.11354528</v>
      </c>
      <c r="M10" s="12">
        <f t="shared" si="3"/>
        <v>1.917627119</v>
      </c>
      <c r="N10" s="13">
        <f t="shared" si="4"/>
        <v>0.7881378573</v>
      </c>
      <c r="O10" s="13">
        <f t="shared" si="5"/>
        <v>1.984912281</v>
      </c>
      <c r="P10" s="13">
        <f t="shared" si="6"/>
        <v>8.703076923</v>
      </c>
      <c r="Q10" s="13">
        <f t="shared" si="7"/>
        <v>18.85666667</v>
      </c>
      <c r="R10" s="13">
        <f t="shared" si="8"/>
        <v>22.628</v>
      </c>
      <c r="S10" s="13">
        <f t="shared" si="9"/>
        <v>169.5068057</v>
      </c>
    </row>
    <row r="11">
      <c r="A11" s="5">
        <v>44716.0</v>
      </c>
      <c r="B11" s="6" t="s">
        <v>5</v>
      </c>
      <c r="C11" s="7">
        <v>323.67</v>
      </c>
      <c r="D11" s="8">
        <v>23741.0</v>
      </c>
      <c r="E11" s="9">
        <v>372.0</v>
      </c>
      <c r="F11" s="13" t="str">
        <f t="shared" si="1"/>
        <v>44716 Campaign 3</v>
      </c>
      <c r="G11" s="13">
        <f t="array" ref="G11">XLOOKUP(F:F,'Website report'!E:E,'Website report'!C:C)</f>
        <v>361</v>
      </c>
      <c r="H11" s="13">
        <f t="array" ref="H11">XLOOKUP(F:F,'Website report'!E:E,'Website report'!D:D)</f>
        <v>53</v>
      </c>
      <c r="I11" s="13">
        <f t="array" ref="I11">XLOOKUP(F:F,'Sales report'!F:F,'Sales report'!C:C)</f>
        <v>32</v>
      </c>
      <c r="J11" s="13">
        <f t="array" ref="J11">XLOOKUP(F:F,'Sales report'!F:F,'Sales report'!D:D)</f>
        <v>26</v>
      </c>
      <c r="K11" s="10">
        <f t="array" ref="K11">XLOOKUP(F:F,'Sales report'!F:F,'Sales report'!E:E)</f>
        <v>419.64</v>
      </c>
      <c r="L11" s="13">
        <f t="shared" si="2"/>
        <v>13.63337686</v>
      </c>
      <c r="M11" s="12">
        <f t="shared" si="3"/>
        <v>0.8700806452</v>
      </c>
      <c r="N11" s="13">
        <f t="shared" si="4"/>
        <v>1.566909566</v>
      </c>
      <c r="O11" s="13">
        <f t="shared" si="5"/>
        <v>0.8965927978</v>
      </c>
      <c r="P11" s="13">
        <f t="shared" si="6"/>
        <v>6.106981132</v>
      </c>
      <c r="Q11" s="13">
        <f t="shared" si="7"/>
        <v>10.1146875</v>
      </c>
      <c r="R11" s="13">
        <f t="shared" si="8"/>
        <v>12.44884615</v>
      </c>
      <c r="S11" s="13">
        <f t="shared" si="9"/>
        <v>29.65057003</v>
      </c>
    </row>
    <row r="12">
      <c r="A12" s="5">
        <v>44716.0</v>
      </c>
      <c r="B12" s="6" t="s">
        <v>6</v>
      </c>
      <c r="C12" s="7">
        <v>230.9</v>
      </c>
      <c r="D12" s="8">
        <v>23818.0</v>
      </c>
      <c r="E12" s="8">
        <v>585.0</v>
      </c>
      <c r="F12" s="13" t="str">
        <f t="shared" si="1"/>
        <v>44716 Campaign 1</v>
      </c>
      <c r="G12" s="13">
        <f t="array" ref="G12">XLOOKUP(F:F,'Website report'!E:E,'Website report'!C:C)</f>
        <v>565</v>
      </c>
      <c r="H12" s="13">
        <f t="array" ref="H12">XLOOKUP(F:F,'Website report'!E:E,'Website report'!D:D)</f>
        <v>43</v>
      </c>
      <c r="I12" s="13">
        <f t="array" ref="I12">XLOOKUP(F:F,'Sales report'!F:F,'Sales report'!C:C)</f>
        <v>24</v>
      </c>
      <c r="J12" s="13">
        <f t="array" ref="J12">XLOOKUP(F:F,'Sales report'!F:F,'Sales report'!D:D)</f>
        <v>20</v>
      </c>
      <c r="K12" s="10">
        <f t="array" ref="K12">XLOOKUP(F:F,'Sales report'!F:F,'Sales report'!E:E)</f>
        <v>156.78</v>
      </c>
      <c r="L12" s="13">
        <f t="shared" si="2"/>
        <v>9.694348812</v>
      </c>
      <c r="M12" s="12">
        <f t="shared" si="3"/>
        <v>0.3947008547</v>
      </c>
      <c r="N12" s="13">
        <f t="shared" si="4"/>
        <v>2.456125619</v>
      </c>
      <c r="O12" s="13">
        <f t="shared" si="5"/>
        <v>0.4086725664</v>
      </c>
      <c r="P12" s="13">
        <f t="shared" si="6"/>
        <v>5.369767442</v>
      </c>
      <c r="Q12" s="13">
        <f t="shared" si="7"/>
        <v>9.620833333</v>
      </c>
      <c r="R12" s="13">
        <f t="shared" si="8"/>
        <v>11.545</v>
      </c>
      <c r="S12" s="13">
        <f t="shared" si="9"/>
        <v>-32.1004764</v>
      </c>
    </row>
    <row r="13">
      <c r="A13" s="5">
        <v>44716.0</v>
      </c>
      <c r="B13" s="6" t="s">
        <v>7</v>
      </c>
      <c r="C13" s="7">
        <v>120.23</v>
      </c>
      <c r="D13" s="8">
        <v>7158.0</v>
      </c>
      <c r="E13" s="8">
        <v>50.0</v>
      </c>
      <c r="F13" s="13" t="str">
        <f t="shared" si="1"/>
        <v>44716 Campaign 2</v>
      </c>
      <c r="G13" s="13">
        <f t="array" ref="G13">XLOOKUP(F:F,'Website report'!E:E,'Website report'!C:C)</f>
        <v>46</v>
      </c>
      <c r="H13" s="13">
        <f t="array" ref="H13">XLOOKUP(F:F,'Website report'!E:E,'Website report'!D:D)</f>
        <v>15</v>
      </c>
      <c r="I13" s="13">
        <f t="array" ref="I13">XLOOKUP(F:F,'Sales report'!F:F,'Sales report'!C:C)</f>
        <v>10</v>
      </c>
      <c r="J13" s="13">
        <f t="array" ref="J13">XLOOKUP(F:F,'Sales report'!F:F,'Sales report'!D:D)</f>
        <v>9</v>
      </c>
      <c r="K13" s="10">
        <f t="array" ref="K13">XLOOKUP(F:F,'Sales report'!F:F,'Sales report'!E:E)</f>
        <v>282.36</v>
      </c>
      <c r="L13" s="13">
        <f t="shared" si="2"/>
        <v>16.79659123</v>
      </c>
      <c r="M13" s="12">
        <f t="shared" si="3"/>
        <v>2.4046</v>
      </c>
      <c r="N13" s="13">
        <f t="shared" si="4"/>
        <v>0.6985191394</v>
      </c>
      <c r="O13" s="13">
        <f t="shared" si="5"/>
        <v>2.613695652</v>
      </c>
      <c r="P13" s="13">
        <f t="shared" si="6"/>
        <v>8.015333333</v>
      </c>
      <c r="Q13" s="13">
        <f t="shared" si="7"/>
        <v>12.023</v>
      </c>
      <c r="R13" s="13">
        <f t="shared" si="8"/>
        <v>13.35888889</v>
      </c>
      <c r="S13" s="13">
        <f t="shared" si="9"/>
        <v>134.8498711</v>
      </c>
    </row>
    <row r="14">
      <c r="A14" s="5">
        <v>44717.0</v>
      </c>
      <c r="B14" s="6" t="s">
        <v>5</v>
      </c>
      <c r="C14" s="7">
        <v>351.85</v>
      </c>
      <c r="D14" s="8">
        <v>21171.0</v>
      </c>
      <c r="E14" s="9">
        <v>315.0</v>
      </c>
      <c r="F14" s="13" t="str">
        <f t="shared" si="1"/>
        <v>44717 Campaign 3</v>
      </c>
      <c r="G14" s="13">
        <f t="array" ref="G14">XLOOKUP(F:F,'Website report'!E:E,'Website report'!C:C)</f>
        <v>294</v>
      </c>
      <c r="H14" s="13">
        <f t="array" ref="H14">XLOOKUP(F:F,'Website report'!E:E,'Website report'!D:D)</f>
        <v>51</v>
      </c>
      <c r="I14" s="13">
        <f t="array" ref="I14">XLOOKUP(F:F,'Sales report'!F:F,'Sales report'!C:C)</f>
        <v>36</v>
      </c>
      <c r="J14" s="13">
        <f t="array" ref="J14">XLOOKUP(F:F,'Sales report'!F:F,'Sales report'!D:D)</f>
        <v>29</v>
      </c>
      <c r="K14" s="10">
        <f t="array" ref="K14">XLOOKUP(F:F,'Sales report'!F:F,'Sales report'!E:E)</f>
        <v>447.93</v>
      </c>
      <c r="L14" s="13">
        <f t="shared" si="2"/>
        <v>16.61943224</v>
      </c>
      <c r="M14" s="12">
        <f t="shared" si="3"/>
        <v>1.116984127</v>
      </c>
      <c r="N14" s="13">
        <f t="shared" si="4"/>
        <v>1.48788437</v>
      </c>
      <c r="O14" s="13">
        <f t="shared" si="5"/>
        <v>1.196768707</v>
      </c>
      <c r="P14" s="13">
        <f t="shared" si="6"/>
        <v>6.899019608</v>
      </c>
      <c r="Q14" s="13">
        <f t="shared" si="7"/>
        <v>9.773611111</v>
      </c>
      <c r="R14" s="13">
        <f t="shared" si="8"/>
        <v>12.13275862</v>
      </c>
      <c r="S14" s="13">
        <f t="shared" si="9"/>
        <v>27.30709109</v>
      </c>
    </row>
    <row r="15">
      <c r="A15" s="5">
        <v>44717.0</v>
      </c>
      <c r="B15" s="6" t="s">
        <v>6</v>
      </c>
      <c r="C15" s="7">
        <v>233.05</v>
      </c>
      <c r="D15" s="8">
        <v>21167.0</v>
      </c>
      <c r="E15" s="8">
        <v>576.0</v>
      </c>
      <c r="F15" s="13" t="str">
        <f t="shared" si="1"/>
        <v>44717 Campaign 1</v>
      </c>
      <c r="G15" s="13">
        <f t="array" ref="G15">XLOOKUP(F:F,'Website report'!E:E,'Website report'!C:C)</f>
        <v>537</v>
      </c>
      <c r="H15" s="13">
        <f t="array" ref="H15">XLOOKUP(F:F,'Website report'!E:E,'Website report'!D:D)</f>
        <v>48</v>
      </c>
      <c r="I15" s="13">
        <f t="array" ref="I15">XLOOKUP(F:F,'Sales report'!F:F,'Sales report'!C:C)</f>
        <v>26</v>
      </c>
      <c r="J15" s="13">
        <f t="array" ref="J15">XLOOKUP(F:F,'Sales report'!F:F,'Sales report'!D:D)</f>
        <v>23</v>
      </c>
      <c r="K15" s="10">
        <f t="array" ref="K15">XLOOKUP(F:F,'Sales report'!F:F,'Sales report'!E:E)</f>
        <v>164.32</v>
      </c>
      <c r="L15" s="13">
        <f t="shared" si="2"/>
        <v>11.01006283</v>
      </c>
      <c r="M15" s="12">
        <f t="shared" si="3"/>
        <v>0.4046006944</v>
      </c>
      <c r="N15" s="13">
        <f t="shared" si="4"/>
        <v>2.721216989</v>
      </c>
      <c r="O15" s="13">
        <f t="shared" si="5"/>
        <v>0.4339851024</v>
      </c>
      <c r="P15" s="13">
        <f t="shared" si="6"/>
        <v>4.855208333</v>
      </c>
      <c r="Q15" s="13">
        <f t="shared" si="7"/>
        <v>8.963461538</v>
      </c>
      <c r="R15" s="13">
        <f t="shared" si="8"/>
        <v>10.1326087</v>
      </c>
      <c r="S15" s="13">
        <f t="shared" si="9"/>
        <v>-29.49152542</v>
      </c>
    </row>
    <row r="16">
      <c r="A16" s="5">
        <v>44717.0</v>
      </c>
      <c r="B16" s="6" t="s">
        <v>7</v>
      </c>
      <c r="C16" s="7">
        <v>106.31</v>
      </c>
      <c r="D16" s="8">
        <v>6877.0</v>
      </c>
      <c r="E16" s="8">
        <v>59.0</v>
      </c>
      <c r="F16" s="13" t="str">
        <f t="shared" si="1"/>
        <v>44717 Campaign 2</v>
      </c>
      <c r="G16" s="13">
        <f t="array" ref="G16">XLOOKUP(F:F,'Website report'!E:E,'Website report'!C:C)</f>
        <v>55</v>
      </c>
      <c r="H16" s="13">
        <f t="array" ref="H16">XLOOKUP(F:F,'Website report'!E:E,'Website report'!D:D)</f>
        <v>15</v>
      </c>
      <c r="I16" s="13">
        <f t="array" ref="I16">XLOOKUP(F:F,'Sales report'!F:F,'Sales report'!C:C)</f>
        <v>7</v>
      </c>
      <c r="J16" s="13">
        <f t="array" ref="J16">XLOOKUP(F:F,'Sales report'!F:F,'Sales report'!D:D)</f>
        <v>6</v>
      </c>
      <c r="K16" s="10">
        <f t="array" ref="K16">XLOOKUP(F:F,'Sales report'!F:F,'Sales report'!E:E)</f>
        <v>312.84</v>
      </c>
      <c r="L16" s="13">
        <f t="shared" si="2"/>
        <v>15.45877563</v>
      </c>
      <c r="M16" s="12">
        <f t="shared" si="3"/>
        <v>1.801864407</v>
      </c>
      <c r="N16" s="13">
        <f t="shared" si="4"/>
        <v>0.8579322379</v>
      </c>
      <c r="O16" s="13">
        <f t="shared" si="5"/>
        <v>1.932909091</v>
      </c>
      <c r="P16" s="13">
        <f t="shared" si="6"/>
        <v>7.087333333</v>
      </c>
      <c r="Q16" s="13">
        <f t="shared" si="7"/>
        <v>15.18714286</v>
      </c>
      <c r="R16" s="13">
        <f t="shared" si="8"/>
        <v>17.71833333</v>
      </c>
      <c r="S16" s="13">
        <f t="shared" si="9"/>
        <v>194.2714702</v>
      </c>
    </row>
    <row r="17">
      <c r="A17" s="5">
        <v>44718.0</v>
      </c>
      <c r="B17" s="6" t="s">
        <v>5</v>
      </c>
      <c r="C17" s="7">
        <v>349.21</v>
      </c>
      <c r="D17" s="8">
        <v>24075.0</v>
      </c>
      <c r="E17" s="9">
        <v>394.0</v>
      </c>
      <c r="F17" s="13" t="str">
        <f t="shared" si="1"/>
        <v>44718 Campaign 3</v>
      </c>
      <c r="G17" s="13">
        <f t="array" ref="G17">XLOOKUP(F:F,'Website report'!E:E,'Website report'!C:C)</f>
        <v>371</v>
      </c>
      <c r="H17" s="13">
        <f t="array" ref="H17">XLOOKUP(F:F,'Website report'!E:E,'Website report'!D:D)</f>
        <v>63</v>
      </c>
      <c r="I17" s="13">
        <f t="array" ref="I17">XLOOKUP(F:F,'Sales report'!F:F,'Sales report'!C:C)</f>
        <v>37</v>
      </c>
      <c r="J17" s="13">
        <f t="array" ref="J17">XLOOKUP(F:F,'Sales report'!F:F,'Sales report'!D:D)</f>
        <v>30</v>
      </c>
      <c r="K17" s="10">
        <f t="array" ref="K17">XLOOKUP(F:F,'Sales report'!F:F,'Sales report'!E:E)</f>
        <v>509.6</v>
      </c>
      <c r="L17" s="13">
        <f t="shared" si="2"/>
        <v>14.50508827</v>
      </c>
      <c r="M17" s="12">
        <f t="shared" si="3"/>
        <v>0.886319797</v>
      </c>
      <c r="N17" s="13">
        <f t="shared" si="4"/>
        <v>1.63655244</v>
      </c>
      <c r="O17" s="13">
        <f t="shared" si="5"/>
        <v>0.9412668464</v>
      </c>
      <c r="P17" s="13">
        <f t="shared" si="6"/>
        <v>5.543015873</v>
      </c>
      <c r="Q17" s="13">
        <f t="shared" si="7"/>
        <v>9.438108108</v>
      </c>
      <c r="R17" s="13">
        <f t="shared" si="8"/>
        <v>11.64033333</v>
      </c>
      <c r="S17" s="13">
        <f t="shared" si="9"/>
        <v>45.92938347</v>
      </c>
    </row>
    <row r="18">
      <c r="A18" s="5">
        <v>44718.0</v>
      </c>
      <c r="B18" s="6" t="s">
        <v>6</v>
      </c>
      <c r="C18" s="7">
        <v>217.38</v>
      </c>
      <c r="D18" s="8">
        <v>22078.0</v>
      </c>
      <c r="E18" s="8">
        <v>513.0</v>
      </c>
      <c r="F18" s="13" t="str">
        <f t="shared" si="1"/>
        <v>44718 Campaign 1</v>
      </c>
      <c r="G18" s="13">
        <f t="array" ref="G18">XLOOKUP(F:F,'Website report'!E:E,'Website report'!C:C)</f>
        <v>499</v>
      </c>
      <c r="H18" s="13">
        <f t="array" ref="H18">XLOOKUP(F:F,'Website report'!E:E,'Website report'!D:D)</f>
        <v>41</v>
      </c>
      <c r="I18" s="13">
        <f t="array" ref="I18">XLOOKUP(F:F,'Sales report'!F:F,'Sales report'!C:C)</f>
        <v>28</v>
      </c>
      <c r="J18" s="13">
        <f t="array" ref="J18">XLOOKUP(F:F,'Sales report'!F:F,'Sales report'!D:D)</f>
        <v>25</v>
      </c>
      <c r="K18" s="10">
        <f t="array" ref="K18">XLOOKUP(F:F,'Sales report'!F:F,'Sales report'!E:E)</f>
        <v>182.4</v>
      </c>
      <c r="L18" s="13">
        <f t="shared" si="2"/>
        <v>9.846000544</v>
      </c>
      <c r="M18" s="12">
        <f t="shared" si="3"/>
        <v>0.4237426901</v>
      </c>
      <c r="N18" s="13">
        <f t="shared" si="4"/>
        <v>2.323580034</v>
      </c>
      <c r="O18" s="13">
        <f t="shared" si="5"/>
        <v>0.4356312625</v>
      </c>
      <c r="P18" s="13">
        <f t="shared" si="6"/>
        <v>5.30195122</v>
      </c>
      <c r="Q18" s="13">
        <f t="shared" si="7"/>
        <v>7.763571429</v>
      </c>
      <c r="R18" s="13">
        <f t="shared" si="8"/>
        <v>8.6952</v>
      </c>
      <c r="S18" s="13">
        <f t="shared" si="9"/>
        <v>-16.09163677</v>
      </c>
    </row>
    <row r="19">
      <c r="A19" s="5">
        <v>44718.0</v>
      </c>
      <c r="B19" s="6" t="s">
        <v>7</v>
      </c>
      <c r="C19" s="7">
        <v>111.83</v>
      </c>
      <c r="D19" s="8">
        <v>6785.0</v>
      </c>
      <c r="E19" s="8">
        <v>77.0</v>
      </c>
      <c r="F19" s="13" t="str">
        <f t="shared" si="1"/>
        <v>44718 Campaign 2</v>
      </c>
      <c r="G19" s="13">
        <f t="array" ref="G19">XLOOKUP(F:F,'Website report'!E:E,'Website report'!C:C)</f>
        <v>73</v>
      </c>
      <c r="H19" s="13">
        <f t="array" ref="H19">XLOOKUP(F:F,'Website report'!E:E,'Website report'!D:D)</f>
        <v>12</v>
      </c>
      <c r="I19" s="13">
        <f t="array" ref="I19">XLOOKUP(F:F,'Sales report'!F:F,'Sales report'!C:C)</f>
        <v>5</v>
      </c>
      <c r="J19" s="13">
        <f t="array" ref="J19">XLOOKUP(F:F,'Sales report'!F:F,'Sales report'!D:D)</f>
        <v>5</v>
      </c>
      <c r="K19" s="10">
        <f t="array" ref="K19">XLOOKUP(F:F,'Sales report'!F:F,'Sales report'!E:E)</f>
        <v>272</v>
      </c>
      <c r="L19" s="13">
        <f t="shared" si="2"/>
        <v>16.48194547</v>
      </c>
      <c r="M19" s="12">
        <f t="shared" si="3"/>
        <v>1.452337662</v>
      </c>
      <c r="N19" s="13">
        <f t="shared" si="4"/>
        <v>1.134856301</v>
      </c>
      <c r="O19" s="13">
        <f t="shared" si="5"/>
        <v>1.531917808</v>
      </c>
      <c r="P19" s="13">
        <f t="shared" si="6"/>
        <v>9.319166667</v>
      </c>
      <c r="Q19" s="13">
        <f t="shared" si="7"/>
        <v>22.366</v>
      </c>
      <c r="R19" s="13">
        <f t="shared" si="8"/>
        <v>22.366</v>
      </c>
      <c r="S19" s="13">
        <f t="shared" si="9"/>
        <v>143.2263257</v>
      </c>
    </row>
    <row r="20">
      <c r="A20" s="5">
        <v>44719.0</v>
      </c>
      <c r="B20" s="6" t="s">
        <v>5</v>
      </c>
      <c r="C20" s="7">
        <v>338.49</v>
      </c>
      <c r="D20" s="8">
        <v>25485.0</v>
      </c>
      <c r="E20" s="9">
        <v>322.0</v>
      </c>
      <c r="F20" s="13" t="str">
        <f t="shared" si="1"/>
        <v>44719 Campaign 3</v>
      </c>
      <c r="G20" s="13">
        <f t="array" ref="G20">XLOOKUP(F:F,'Website report'!E:E,'Website report'!C:C)</f>
        <v>302</v>
      </c>
      <c r="H20" s="13">
        <f t="array" ref="H20">XLOOKUP(F:F,'Website report'!E:E,'Website report'!D:D)</f>
        <v>46</v>
      </c>
      <c r="I20" s="13">
        <f t="array" ref="I20">XLOOKUP(F:F,'Sales report'!F:F,'Sales report'!C:C)</f>
        <v>41</v>
      </c>
      <c r="J20" s="13">
        <f t="array" ref="J20">XLOOKUP(F:F,'Sales report'!F:F,'Sales report'!D:D)</f>
        <v>33</v>
      </c>
      <c r="K20" s="10">
        <f t="array" ref="K20">XLOOKUP(F:F,'Sales report'!F:F,'Sales report'!E:E)</f>
        <v>515.16</v>
      </c>
      <c r="L20" s="13">
        <f t="shared" si="2"/>
        <v>13.28193055</v>
      </c>
      <c r="M20" s="12">
        <f t="shared" si="3"/>
        <v>1.05121118</v>
      </c>
      <c r="N20" s="13">
        <f t="shared" si="4"/>
        <v>1.263488326</v>
      </c>
      <c r="O20" s="13">
        <f t="shared" si="5"/>
        <v>1.120827815</v>
      </c>
      <c r="P20" s="13">
        <f t="shared" si="6"/>
        <v>7.358478261</v>
      </c>
      <c r="Q20" s="13">
        <f t="shared" si="7"/>
        <v>8.255853659</v>
      </c>
      <c r="R20" s="13">
        <f t="shared" si="8"/>
        <v>10.25727273</v>
      </c>
      <c r="S20" s="13">
        <f t="shared" si="9"/>
        <v>52.19356554</v>
      </c>
    </row>
    <row r="21">
      <c r="A21" s="5">
        <v>44719.0</v>
      </c>
      <c r="B21" s="6" t="s">
        <v>6</v>
      </c>
      <c r="C21" s="7">
        <v>236.54</v>
      </c>
      <c r="D21" s="8">
        <v>28887.0</v>
      </c>
      <c r="E21" s="8">
        <v>455.0</v>
      </c>
      <c r="F21" s="13" t="str">
        <f t="shared" si="1"/>
        <v>44719 Campaign 1</v>
      </c>
      <c r="G21" s="13">
        <f t="array" ref="G21">XLOOKUP(F:F,'Website report'!E:E,'Website report'!C:C)</f>
        <v>443</v>
      </c>
      <c r="H21" s="13">
        <f t="array" ref="H21">XLOOKUP(F:F,'Website report'!E:E,'Website report'!D:D)</f>
        <v>48</v>
      </c>
      <c r="I21" s="13">
        <f t="array" ref="I21">XLOOKUP(F:F,'Sales report'!F:F,'Sales report'!C:C)</f>
        <v>43</v>
      </c>
      <c r="J21" s="13">
        <f t="array" ref="J21">XLOOKUP(F:F,'Sales report'!F:F,'Sales report'!D:D)</f>
        <v>34</v>
      </c>
      <c r="K21" s="10">
        <f t="array" ref="K21">XLOOKUP(F:F,'Sales report'!F:F,'Sales report'!E:E)</f>
        <v>134.46</v>
      </c>
      <c r="L21" s="13">
        <f t="shared" si="2"/>
        <v>8.188458476</v>
      </c>
      <c r="M21" s="12">
        <f t="shared" si="3"/>
        <v>0.5198681319</v>
      </c>
      <c r="N21" s="13">
        <f t="shared" si="4"/>
        <v>1.575102988</v>
      </c>
      <c r="O21" s="13">
        <f t="shared" si="5"/>
        <v>0.5339503386</v>
      </c>
      <c r="P21" s="13">
        <f t="shared" si="6"/>
        <v>4.927916667</v>
      </c>
      <c r="Q21" s="13">
        <f t="shared" si="7"/>
        <v>5.500930233</v>
      </c>
      <c r="R21" s="13">
        <f t="shared" si="8"/>
        <v>6.957058824</v>
      </c>
      <c r="S21" s="13">
        <f t="shared" si="9"/>
        <v>-43.15549167</v>
      </c>
    </row>
    <row r="22">
      <c r="A22" s="5">
        <v>44719.0</v>
      </c>
      <c r="B22" s="6" t="s">
        <v>7</v>
      </c>
      <c r="C22" s="7">
        <v>146.25</v>
      </c>
      <c r="D22" s="8">
        <v>6446.0</v>
      </c>
      <c r="E22" s="8">
        <v>63.0</v>
      </c>
      <c r="F22" s="13" t="str">
        <f t="shared" si="1"/>
        <v>44719 Campaign 2</v>
      </c>
      <c r="G22" s="13">
        <f t="array" ref="G22">XLOOKUP(F:F,'Website report'!E:E,'Website report'!C:C)</f>
        <v>60</v>
      </c>
      <c r="H22" s="13">
        <f t="array" ref="H22">XLOOKUP(F:F,'Website report'!E:E,'Website report'!D:D)</f>
        <v>12</v>
      </c>
      <c r="I22" s="13">
        <f t="array" ref="I22">XLOOKUP(F:F,'Sales report'!F:F,'Sales report'!C:C)</f>
        <v>5</v>
      </c>
      <c r="J22" s="13">
        <f t="array" ref="J22">XLOOKUP(F:F,'Sales report'!F:F,'Sales report'!D:D)</f>
        <v>5</v>
      </c>
      <c r="K22" s="10">
        <f t="array" ref="K22">XLOOKUP(F:F,'Sales report'!F:F,'Sales report'!E:E)</f>
        <v>272.97</v>
      </c>
      <c r="L22" s="13">
        <f t="shared" si="2"/>
        <v>22.68848899</v>
      </c>
      <c r="M22" s="12">
        <f t="shared" si="3"/>
        <v>2.321428571</v>
      </c>
      <c r="N22" s="13">
        <f t="shared" si="4"/>
        <v>0.9773502948</v>
      </c>
      <c r="O22" s="13">
        <f t="shared" si="5"/>
        <v>2.4375</v>
      </c>
      <c r="P22" s="13">
        <f t="shared" si="6"/>
        <v>12.1875</v>
      </c>
      <c r="Q22" s="13">
        <f t="shared" si="7"/>
        <v>29.25</v>
      </c>
      <c r="R22" s="13">
        <f t="shared" si="8"/>
        <v>29.25</v>
      </c>
      <c r="S22" s="13">
        <f t="shared" si="9"/>
        <v>86.64615385</v>
      </c>
    </row>
    <row r="23">
      <c r="A23" s="5">
        <v>44720.0</v>
      </c>
      <c r="B23" s="6" t="s">
        <v>5</v>
      </c>
      <c r="C23" s="7">
        <v>381.93</v>
      </c>
      <c r="D23" s="8">
        <v>20066.0</v>
      </c>
      <c r="E23" s="9">
        <v>351.0</v>
      </c>
      <c r="F23" s="13" t="str">
        <f t="shared" si="1"/>
        <v>44720 Campaign 3</v>
      </c>
      <c r="G23" s="13">
        <f t="array" ref="G23">XLOOKUP(F:F,'Website report'!E:E,'Website report'!C:C)</f>
        <v>336</v>
      </c>
      <c r="H23" s="13">
        <f t="array" ref="H23">XLOOKUP(F:F,'Website report'!E:E,'Website report'!D:D)</f>
        <v>65</v>
      </c>
      <c r="I23" s="13">
        <f t="array" ref="I23">XLOOKUP(F:F,'Sales report'!F:F,'Sales report'!C:C)</f>
        <v>38</v>
      </c>
      <c r="J23" s="13">
        <f t="array" ref="J23">XLOOKUP(F:F,'Sales report'!F:F,'Sales report'!D:D)</f>
        <v>30</v>
      </c>
      <c r="K23" s="10">
        <f t="array" ref="K23">XLOOKUP(F:F,'Sales report'!F:F,'Sales report'!E:E)</f>
        <v>397.7</v>
      </c>
      <c r="L23" s="13">
        <f t="shared" si="2"/>
        <v>19.03368883</v>
      </c>
      <c r="M23" s="12">
        <f t="shared" si="3"/>
        <v>1.088119658</v>
      </c>
      <c r="N23" s="13">
        <f t="shared" si="4"/>
        <v>1.749227549</v>
      </c>
      <c r="O23" s="13">
        <f t="shared" si="5"/>
        <v>1.136696429</v>
      </c>
      <c r="P23" s="13">
        <f t="shared" si="6"/>
        <v>5.875846154</v>
      </c>
      <c r="Q23" s="13">
        <f t="shared" si="7"/>
        <v>10.05078947</v>
      </c>
      <c r="R23" s="13">
        <f t="shared" si="8"/>
        <v>12.731</v>
      </c>
      <c r="S23" s="13">
        <f t="shared" si="9"/>
        <v>4.12902888</v>
      </c>
    </row>
    <row r="24">
      <c r="A24" s="5">
        <v>44720.0</v>
      </c>
      <c r="B24" s="6" t="s">
        <v>6</v>
      </c>
      <c r="C24" s="7">
        <v>246.28</v>
      </c>
      <c r="D24" s="8">
        <v>29814.0</v>
      </c>
      <c r="E24" s="8">
        <v>435.0</v>
      </c>
      <c r="F24" s="13" t="str">
        <f t="shared" si="1"/>
        <v>44720 Campaign 1</v>
      </c>
      <c r="G24" s="13">
        <f t="array" ref="G24">XLOOKUP(F:F,'Website report'!E:E,'Website report'!C:C)</f>
        <v>405</v>
      </c>
      <c r="H24" s="13">
        <f t="array" ref="H24">XLOOKUP(F:F,'Website report'!E:E,'Website report'!D:D)</f>
        <v>45</v>
      </c>
      <c r="I24" s="13">
        <f t="array" ref="I24">XLOOKUP(F:F,'Sales report'!F:F,'Sales report'!C:C)</f>
        <v>29</v>
      </c>
      <c r="J24" s="13">
        <f t="array" ref="J24">XLOOKUP(F:F,'Sales report'!F:F,'Sales report'!D:D)</f>
        <v>25</v>
      </c>
      <c r="K24" s="10">
        <f t="array" ref="K24">XLOOKUP(F:F,'Sales report'!F:F,'Sales report'!E:E)</f>
        <v>147.6</v>
      </c>
      <c r="L24" s="13">
        <f t="shared" si="2"/>
        <v>8.260548735</v>
      </c>
      <c r="M24" s="12">
        <f t="shared" si="3"/>
        <v>0.5661609195</v>
      </c>
      <c r="N24" s="13">
        <f t="shared" si="4"/>
        <v>1.459046086</v>
      </c>
      <c r="O24" s="13">
        <f t="shared" si="5"/>
        <v>0.6080987654</v>
      </c>
      <c r="P24" s="13">
        <f t="shared" si="6"/>
        <v>5.472888889</v>
      </c>
      <c r="Q24" s="13">
        <f t="shared" si="7"/>
        <v>8.492413793</v>
      </c>
      <c r="R24" s="13">
        <f t="shared" si="8"/>
        <v>9.8512</v>
      </c>
      <c r="S24" s="13">
        <f t="shared" si="9"/>
        <v>-40.06821504</v>
      </c>
    </row>
    <row r="25">
      <c r="A25" s="5">
        <v>44720.0</v>
      </c>
      <c r="B25" s="6" t="s">
        <v>7</v>
      </c>
      <c r="C25" s="7">
        <v>141.86</v>
      </c>
      <c r="D25" s="8">
        <v>6002.0</v>
      </c>
      <c r="E25" s="8">
        <v>69.0</v>
      </c>
      <c r="F25" s="13" t="str">
        <f t="shared" si="1"/>
        <v>44720 Campaign 2</v>
      </c>
      <c r="G25" s="13">
        <f t="array" ref="G25">XLOOKUP(F:F,'Website report'!E:E,'Website report'!C:C)</f>
        <v>66</v>
      </c>
      <c r="H25" s="13">
        <f t="array" ref="H25">XLOOKUP(F:F,'Website report'!E:E,'Website report'!D:D)</f>
        <v>13</v>
      </c>
      <c r="I25" s="13">
        <f t="array" ref="I25">XLOOKUP(F:F,'Sales report'!F:F,'Sales report'!C:C)</f>
        <v>7</v>
      </c>
      <c r="J25" s="13">
        <f t="array" ref="J25">XLOOKUP(F:F,'Sales report'!F:F,'Sales report'!D:D)</f>
        <v>6</v>
      </c>
      <c r="K25" s="10">
        <f t="array" ref="K25">XLOOKUP(F:F,'Sales report'!F:F,'Sales report'!E:E)</f>
        <v>314.88</v>
      </c>
      <c r="L25" s="13">
        <f t="shared" si="2"/>
        <v>23.63545485</v>
      </c>
      <c r="M25" s="12">
        <f t="shared" si="3"/>
        <v>2.055942029</v>
      </c>
      <c r="N25" s="13">
        <f t="shared" si="4"/>
        <v>1.149616794</v>
      </c>
      <c r="O25" s="13">
        <f t="shared" si="5"/>
        <v>2.149393939</v>
      </c>
      <c r="P25" s="13">
        <f t="shared" si="6"/>
        <v>10.91230769</v>
      </c>
      <c r="Q25" s="13">
        <f t="shared" si="7"/>
        <v>20.26571429</v>
      </c>
      <c r="R25" s="13">
        <f t="shared" si="8"/>
        <v>23.64333333</v>
      </c>
      <c r="S25" s="13">
        <f t="shared" si="9"/>
        <v>121.9653179</v>
      </c>
    </row>
    <row r="26">
      <c r="A26" s="5">
        <v>44721.0</v>
      </c>
      <c r="B26" s="6" t="s">
        <v>5</v>
      </c>
      <c r="C26" s="7">
        <v>333.78</v>
      </c>
      <c r="D26" s="8">
        <v>28560.0</v>
      </c>
      <c r="E26" s="9">
        <v>370.0</v>
      </c>
      <c r="F26" s="13" t="str">
        <f t="shared" si="1"/>
        <v>44721 Campaign 3</v>
      </c>
      <c r="G26" s="13">
        <f t="array" ref="G26">XLOOKUP(F:F,'Website report'!E:E,'Website report'!C:C)</f>
        <v>358</v>
      </c>
      <c r="H26" s="13">
        <f t="array" ref="H26">XLOOKUP(F:F,'Website report'!E:E,'Website report'!D:D)</f>
        <v>54</v>
      </c>
      <c r="I26" s="13">
        <f t="array" ref="I26">XLOOKUP(F:F,'Sales report'!F:F,'Sales report'!C:C)</f>
        <v>31</v>
      </c>
      <c r="J26" s="13">
        <f t="array" ref="J26">XLOOKUP(F:F,'Sales report'!F:F,'Sales report'!D:D)</f>
        <v>25</v>
      </c>
      <c r="K26" s="10">
        <f t="array" ref="K26">XLOOKUP(F:F,'Sales report'!F:F,'Sales report'!E:E)</f>
        <v>415.83</v>
      </c>
      <c r="L26" s="13">
        <f t="shared" si="2"/>
        <v>11.68697479</v>
      </c>
      <c r="M26" s="12">
        <f t="shared" si="3"/>
        <v>0.9021081081</v>
      </c>
      <c r="N26" s="13">
        <f t="shared" si="4"/>
        <v>1.295518207</v>
      </c>
      <c r="O26" s="13">
        <f t="shared" si="5"/>
        <v>0.9323463687</v>
      </c>
      <c r="P26" s="13">
        <f t="shared" si="6"/>
        <v>6.181111111</v>
      </c>
      <c r="Q26" s="13">
        <f t="shared" si="7"/>
        <v>10.76709677</v>
      </c>
      <c r="R26" s="13">
        <f t="shared" si="8"/>
        <v>13.3512</v>
      </c>
      <c r="S26" s="13">
        <f t="shared" si="9"/>
        <v>24.58206004</v>
      </c>
    </row>
    <row r="27">
      <c r="A27" s="5">
        <v>44721.0</v>
      </c>
      <c r="B27" s="6" t="s">
        <v>6</v>
      </c>
      <c r="C27" s="7">
        <v>247.57</v>
      </c>
      <c r="D27" s="8">
        <v>20746.0</v>
      </c>
      <c r="E27" s="8">
        <v>423.0</v>
      </c>
      <c r="F27" s="13" t="str">
        <f t="shared" si="1"/>
        <v>44721 Campaign 1</v>
      </c>
      <c r="G27" s="13">
        <f t="array" ref="G27">XLOOKUP(F:F,'Website report'!E:E,'Website report'!C:C)</f>
        <v>409</v>
      </c>
      <c r="H27" s="13">
        <f t="array" ref="H27">XLOOKUP(F:F,'Website report'!E:E,'Website report'!D:D)</f>
        <v>43</v>
      </c>
      <c r="I27" s="13">
        <f t="array" ref="I27">XLOOKUP(F:F,'Sales report'!F:F,'Sales report'!C:C)</f>
        <v>28</v>
      </c>
      <c r="J27" s="13">
        <f t="array" ref="J27">XLOOKUP(F:F,'Sales report'!F:F,'Sales report'!D:D)</f>
        <v>23</v>
      </c>
      <c r="K27" s="10">
        <f t="array" ref="K27">XLOOKUP(F:F,'Sales report'!F:F,'Sales report'!E:E)</f>
        <v>177.62</v>
      </c>
      <c r="L27" s="13">
        <f t="shared" si="2"/>
        <v>11.93338475</v>
      </c>
      <c r="M27" s="12">
        <f t="shared" si="3"/>
        <v>0.5852718676</v>
      </c>
      <c r="N27" s="13">
        <f t="shared" si="4"/>
        <v>2.038947267</v>
      </c>
      <c r="O27" s="13">
        <f t="shared" si="5"/>
        <v>0.6053056235</v>
      </c>
      <c r="P27" s="13">
        <f t="shared" si="6"/>
        <v>5.75744186</v>
      </c>
      <c r="Q27" s="13">
        <f t="shared" si="7"/>
        <v>8.841785714</v>
      </c>
      <c r="R27" s="13">
        <f t="shared" si="8"/>
        <v>10.76391304</v>
      </c>
      <c r="S27" s="13">
        <f t="shared" si="9"/>
        <v>-28.25463505</v>
      </c>
    </row>
    <row r="28">
      <c r="A28" s="5">
        <v>44721.0</v>
      </c>
      <c r="B28" s="6" t="s">
        <v>7</v>
      </c>
      <c r="C28" s="7">
        <v>110.41</v>
      </c>
      <c r="D28" s="8">
        <v>5850.0</v>
      </c>
      <c r="E28" s="8">
        <v>63.0</v>
      </c>
      <c r="F28" s="13" t="str">
        <f t="shared" si="1"/>
        <v>44721 Campaign 2</v>
      </c>
      <c r="G28" s="13">
        <f t="array" ref="G28">XLOOKUP(F:F,'Website report'!E:E,'Website report'!C:C)</f>
        <v>60</v>
      </c>
      <c r="H28" s="13">
        <f t="array" ref="H28">XLOOKUP(F:F,'Website report'!E:E,'Website report'!D:D)</f>
        <v>10</v>
      </c>
      <c r="I28" s="13">
        <f t="array" ref="I28">XLOOKUP(F:F,'Sales report'!F:F,'Sales report'!C:C)</f>
        <v>10</v>
      </c>
      <c r="J28" s="13">
        <f t="array" ref="J28">XLOOKUP(F:F,'Sales report'!F:F,'Sales report'!D:D)</f>
        <v>9</v>
      </c>
      <c r="K28" s="10">
        <f t="array" ref="K28">XLOOKUP(F:F,'Sales report'!F:F,'Sales report'!E:E)</f>
        <v>302.12</v>
      </c>
      <c r="L28" s="13">
        <f t="shared" si="2"/>
        <v>18.87350427</v>
      </c>
      <c r="M28" s="12">
        <f t="shared" si="3"/>
        <v>1.752539683</v>
      </c>
      <c r="N28" s="13">
        <f t="shared" si="4"/>
        <v>1.076923077</v>
      </c>
      <c r="O28" s="13">
        <f t="shared" si="5"/>
        <v>1.840166667</v>
      </c>
      <c r="P28" s="13">
        <f t="shared" si="6"/>
        <v>11.041</v>
      </c>
      <c r="Q28" s="13">
        <f t="shared" si="7"/>
        <v>11.041</v>
      </c>
      <c r="R28" s="13">
        <f t="shared" si="8"/>
        <v>12.26777778</v>
      </c>
      <c r="S28" s="13">
        <f t="shared" si="9"/>
        <v>173.6346345</v>
      </c>
    </row>
    <row r="29">
      <c r="A29" s="5">
        <v>44722.0</v>
      </c>
      <c r="B29" s="6" t="s">
        <v>5</v>
      </c>
      <c r="C29" s="7">
        <v>301.75</v>
      </c>
      <c r="D29" s="8">
        <v>21515.0</v>
      </c>
      <c r="E29" s="9">
        <v>437.0</v>
      </c>
      <c r="F29" s="13" t="str">
        <f t="shared" si="1"/>
        <v>44722 Campaign 3</v>
      </c>
      <c r="G29" s="13">
        <f t="array" ref="G29">XLOOKUP(F:F,'Website report'!E:E,'Website report'!C:C)</f>
        <v>411</v>
      </c>
      <c r="H29" s="13">
        <f t="array" ref="H29">XLOOKUP(F:F,'Website report'!E:E,'Website report'!D:D)</f>
        <v>50</v>
      </c>
      <c r="I29" s="13">
        <f t="array" ref="I29">XLOOKUP(F:F,'Sales report'!F:F,'Sales report'!C:C)</f>
        <v>40</v>
      </c>
      <c r="J29" s="13">
        <f t="array" ref="J29">XLOOKUP(F:F,'Sales report'!F:F,'Sales report'!D:D)</f>
        <v>32</v>
      </c>
      <c r="K29" s="10">
        <f t="array" ref="K29">XLOOKUP(F:F,'Sales report'!F:F,'Sales report'!E:E)</f>
        <v>525</v>
      </c>
      <c r="L29" s="13">
        <f t="shared" si="2"/>
        <v>14.02509877</v>
      </c>
      <c r="M29" s="12">
        <f t="shared" si="3"/>
        <v>0.6905034325</v>
      </c>
      <c r="N29" s="13">
        <f t="shared" si="4"/>
        <v>2.031141064</v>
      </c>
      <c r="O29" s="13">
        <f t="shared" si="5"/>
        <v>0.7341849148</v>
      </c>
      <c r="P29" s="13">
        <f t="shared" si="6"/>
        <v>6.035</v>
      </c>
      <c r="Q29" s="13">
        <f t="shared" si="7"/>
        <v>7.54375</v>
      </c>
      <c r="R29" s="13">
        <f t="shared" si="8"/>
        <v>9.4296875</v>
      </c>
      <c r="S29" s="13">
        <f t="shared" si="9"/>
        <v>73.98508699</v>
      </c>
    </row>
    <row r="30">
      <c r="A30" s="5">
        <v>44722.0</v>
      </c>
      <c r="B30" s="6" t="s">
        <v>6</v>
      </c>
      <c r="C30" s="7">
        <v>245.36</v>
      </c>
      <c r="D30" s="8">
        <v>26530.0</v>
      </c>
      <c r="E30" s="8">
        <v>438.0</v>
      </c>
      <c r="F30" s="13" t="str">
        <f t="shared" si="1"/>
        <v>44722 Campaign 1</v>
      </c>
      <c r="G30" s="13">
        <f t="array" ref="G30">XLOOKUP(F:F,'Website report'!E:E,'Website report'!C:C)</f>
        <v>409</v>
      </c>
      <c r="H30" s="13">
        <f t="array" ref="H30">XLOOKUP(F:F,'Website report'!E:E,'Website report'!D:D)</f>
        <v>44</v>
      </c>
      <c r="I30" s="13">
        <f t="array" ref="I30">XLOOKUP(F:F,'Sales report'!F:F,'Sales report'!C:C)</f>
        <v>25</v>
      </c>
      <c r="J30" s="13">
        <f t="array" ref="J30">XLOOKUP(F:F,'Sales report'!F:F,'Sales report'!D:D)</f>
        <v>22</v>
      </c>
      <c r="K30" s="10">
        <f t="array" ref="K30">XLOOKUP(F:F,'Sales report'!F:F,'Sales report'!E:E)</f>
        <v>159.6</v>
      </c>
      <c r="L30" s="13">
        <f t="shared" si="2"/>
        <v>9.24839804</v>
      </c>
      <c r="M30" s="12">
        <f t="shared" si="3"/>
        <v>0.5601826484</v>
      </c>
      <c r="N30" s="13">
        <f t="shared" si="4"/>
        <v>1.650961176</v>
      </c>
      <c r="O30" s="13">
        <f t="shared" si="5"/>
        <v>0.5999022005</v>
      </c>
      <c r="P30" s="13">
        <f t="shared" si="6"/>
        <v>5.576363636</v>
      </c>
      <c r="Q30" s="13">
        <f t="shared" si="7"/>
        <v>9.8144</v>
      </c>
      <c r="R30" s="13">
        <f t="shared" si="8"/>
        <v>11.15272727</v>
      </c>
      <c r="S30" s="13">
        <f t="shared" si="9"/>
        <v>-34.95272253</v>
      </c>
    </row>
    <row r="31">
      <c r="A31" s="5">
        <v>44722.0</v>
      </c>
      <c r="B31" s="6" t="s">
        <v>7</v>
      </c>
      <c r="C31" s="7">
        <v>133.04</v>
      </c>
      <c r="D31" s="8">
        <v>5428.0</v>
      </c>
      <c r="E31" s="8">
        <v>77.0</v>
      </c>
      <c r="F31" s="13" t="str">
        <f t="shared" si="1"/>
        <v>44722 Campaign 2</v>
      </c>
      <c r="G31" s="13">
        <f t="array" ref="G31">XLOOKUP(F:F,'Website report'!E:E,'Website report'!C:C)</f>
        <v>74</v>
      </c>
      <c r="H31" s="13">
        <f t="array" ref="H31">XLOOKUP(F:F,'Website report'!E:E,'Website report'!D:D)</f>
        <v>14</v>
      </c>
      <c r="I31" s="13">
        <f t="array" ref="I31">XLOOKUP(F:F,'Sales report'!F:F,'Sales report'!C:C)</f>
        <v>9</v>
      </c>
      <c r="J31" s="13">
        <f t="array" ref="J31">XLOOKUP(F:F,'Sales report'!F:F,'Sales report'!D:D)</f>
        <v>8</v>
      </c>
      <c r="K31" s="10">
        <f t="array" ref="K31">XLOOKUP(F:F,'Sales report'!F:F,'Sales report'!E:E)</f>
        <v>303.24</v>
      </c>
      <c r="L31" s="13">
        <f t="shared" si="2"/>
        <v>24.50994842</v>
      </c>
      <c r="M31" s="12">
        <f t="shared" si="3"/>
        <v>1.727792208</v>
      </c>
      <c r="N31" s="13">
        <f t="shared" si="4"/>
        <v>1.418570376</v>
      </c>
      <c r="O31" s="13">
        <f t="shared" si="5"/>
        <v>1.797837838</v>
      </c>
      <c r="P31" s="13">
        <f t="shared" si="6"/>
        <v>9.502857143</v>
      </c>
      <c r="Q31" s="13">
        <f t="shared" si="7"/>
        <v>14.78222222</v>
      </c>
      <c r="R31" s="13">
        <f t="shared" si="8"/>
        <v>16.63</v>
      </c>
      <c r="S31" s="13">
        <f t="shared" si="9"/>
        <v>127.9314492</v>
      </c>
    </row>
    <row r="32">
      <c r="A32" s="5">
        <v>44723.0</v>
      </c>
      <c r="B32" s="6" t="s">
        <v>5</v>
      </c>
      <c r="C32" s="7">
        <v>329.61</v>
      </c>
      <c r="D32" s="8">
        <v>23462.0</v>
      </c>
      <c r="E32" s="9">
        <v>343.0</v>
      </c>
      <c r="F32" s="13" t="str">
        <f t="shared" si="1"/>
        <v>44723 Campaign 3</v>
      </c>
      <c r="G32" s="13">
        <f t="array" ref="G32">XLOOKUP(F:F,'Website report'!E:E,'Website report'!C:C)</f>
        <v>333</v>
      </c>
      <c r="H32" s="13">
        <f t="array" ref="H32">XLOOKUP(F:F,'Website report'!E:E,'Website report'!D:D)</f>
        <v>51</v>
      </c>
      <c r="I32" s="13">
        <f t="array" ref="I32">XLOOKUP(F:F,'Sales report'!F:F,'Sales report'!C:C)</f>
        <v>41</v>
      </c>
      <c r="J32" s="13">
        <f t="array" ref="J32">XLOOKUP(F:F,'Sales report'!F:F,'Sales report'!D:D)</f>
        <v>33</v>
      </c>
      <c r="K32" s="10">
        <f t="array" ref="K32">XLOOKUP(F:F,'Sales report'!F:F,'Sales report'!E:E)</f>
        <v>413.95</v>
      </c>
      <c r="L32" s="13">
        <f t="shared" si="2"/>
        <v>14.04867445</v>
      </c>
      <c r="M32" s="12">
        <f t="shared" si="3"/>
        <v>0.9609620991</v>
      </c>
      <c r="N32" s="13">
        <f t="shared" si="4"/>
        <v>1.461938454</v>
      </c>
      <c r="O32" s="13">
        <f t="shared" si="5"/>
        <v>0.9898198198</v>
      </c>
      <c r="P32" s="13">
        <f t="shared" si="6"/>
        <v>6.462941176</v>
      </c>
      <c r="Q32" s="13">
        <f t="shared" si="7"/>
        <v>8.039268293</v>
      </c>
      <c r="R32" s="13">
        <f t="shared" si="8"/>
        <v>9.988181818</v>
      </c>
      <c r="S32" s="13">
        <f t="shared" si="9"/>
        <v>25.5878159</v>
      </c>
    </row>
    <row r="33">
      <c r="A33" s="5">
        <v>44723.0</v>
      </c>
      <c r="B33" s="6" t="s">
        <v>6</v>
      </c>
      <c r="C33" s="7">
        <v>233.51</v>
      </c>
      <c r="D33" s="8">
        <v>25575.0</v>
      </c>
      <c r="E33" s="8">
        <v>435.0</v>
      </c>
      <c r="F33" s="13" t="str">
        <f t="shared" si="1"/>
        <v>44723 Campaign 1</v>
      </c>
      <c r="G33" s="13">
        <f t="array" ref="G33">XLOOKUP(F:F,'Website report'!E:E,'Website report'!C:C)</f>
        <v>410</v>
      </c>
      <c r="H33" s="13">
        <f t="array" ref="H33">XLOOKUP(F:F,'Website report'!E:E,'Website report'!D:D)</f>
        <v>39</v>
      </c>
      <c r="I33" s="13">
        <f t="array" ref="I33">XLOOKUP(F:F,'Sales report'!F:F,'Sales report'!C:C)</f>
        <v>14</v>
      </c>
      <c r="J33" s="13">
        <f t="array" ref="J33">XLOOKUP(F:F,'Sales report'!F:F,'Sales report'!D:D)</f>
        <v>12</v>
      </c>
      <c r="K33" s="10">
        <f t="array" ref="K33">XLOOKUP(F:F,'Sales report'!F:F,'Sales report'!E:E)</f>
        <v>130.05</v>
      </c>
      <c r="L33" s="13">
        <f t="shared" si="2"/>
        <v>9.130400782</v>
      </c>
      <c r="M33" s="12">
        <f t="shared" si="3"/>
        <v>0.5368045977</v>
      </c>
      <c r="N33" s="13">
        <f t="shared" si="4"/>
        <v>1.700879765</v>
      </c>
      <c r="O33" s="13">
        <f t="shared" si="5"/>
        <v>0.5695365854</v>
      </c>
      <c r="P33" s="13">
        <f t="shared" si="6"/>
        <v>5.987435897</v>
      </c>
      <c r="Q33" s="13">
        <f t="shared" si="7"/>
        <v>16.67928571</v>
      </c>
      <c r="R33" s="13">
        <f t="shared" si="8"/>
        <v>19.45916667</v>
      </c>
      <c r="S33" s="13">
        <f t="shared" si="9"/>
        <v>-44.30645369</v>
      </c>
    </row>
    <row r="34">
      <c r="A34" s="5">
        <v>44723.0</v>
      </c>
      <c r="B34" s="6" t="s">
        <v>7</v>
      </c>
      <c r="C34" s="7">
        <v>117.08</v>
      </c>
      <c r="D34" s="8">
        <v>5944.0</v>
      </c>
      <c r="E34" s="8">
        <v>56.0</v>
      </c>
      <c r="F34" s="13" t="str">
        <f t="shared" si="1"/>
        <v>44723 Campaign 2</v>
      </c>
      <c r="G34" s="13">
        <f t="array" ref="G34">XLOOKUP(F:F,'Website report'!E:E,'Website report'!C:C)</f>
        <v>52</v>
      </c>
      <c r="H34" s="13">
        <f t="array" ref="H34">XLOOKUP(F:F,'Website report'!E:E,'Website report'!D:D)</f>
        <v>10</v>
      </c>
      <c r="I34" s="13">
        <f t="array" ref="I34">XLOOKUP(F:F,'Sales report'!F:F,'Sales report'!C:C)</f>
        <v>5</v>
      </c>
      <c r="J34" s="13">
        <f t="array" ref="J34">XLOOKUP(F:F,'Sales report'!F:F,'Sales report'!D:D)</f>
        <v>5</v>
      </c>
      <c r="K34" s="10">
        <f t="array" ref="K34">XLOOKUP(F:F,'Sales report'!F:F,'Sales report'!E:E)</f>
        <v>296.65</v>
      </c>
      <c r="L34" s="13">
        <f t="shared" si="2"/>
        <v>19.69717362</v>
      </c>
      <c r="M34" s="12">
        <f t="shared" si="3"/>
        <v>2.090714286</v>
      </c>
      <c r="N34" s="13">
        <f t="shared" si="4"/>
        <v>0.9421265141</v>
      </c>
      <c r="O34" s="13">
        <f t="shared" si="5"/>
        <v>2.251538462</v>
      </c>
      <c r="P34" s="13">
        <f t="shared" si="6"/>
        <v>11.708</v>
      </c>
      <c r="Q34" s="13">
        <f t="shared" si="7"/>
        <v>23.416</v>
      </c>
      <c r="R34" s="13">
        <f t="shared" si="8"/>
        <v>23.416</v>
      </c>
      <c r="S34" s="13">
        <f t="shared" si="9"/>
        <v>153.3737615</v>
      </c>
    </row>
    <row r="35">
      <c r="A35" s="5">
        <v>44724.0</v>
      </c>
      <c r="B35" s="6" t="s">
        <v>5</v>
      </c>
      <c r="C35" s="7">
        <v>377.74</v>
      </c>
      <c r="D35" s="8">
        <v>29967.0</v>
      </c>
      <c r="E35" s="9">
        <v>348.0</v>
      </c>
      <c r="F35" s="13" t="str">
        <f t="shared" si="1"/>
        <v>44724 Campaign 3</v>
      </c>
      <c r="G35" s="13">
        <f t="array" ref="G35">XLOOKUP(F:F,'Website report'!E:E,'Website report'!C:C)</f>
        <v>325</v>
      </c>
      <c r="H35" s="13">
        <f t="array" ref="H35">XLOOKUP(F:F,'Website report'!E:E,'Website report'!D:D)</f>
        <v>59</v>
      </c>
      <c r="I35" s="13">
        <f t="array" ref="I35">XLOOKUP(F:F,'Sales report'!F:F,'Sales report'!C:C)</f>
        <v>35</v>
      </c>
      <c r="J35" s="13">
        <f t="array" ref="J35">XLOOKUP(F:F,'Sales report'!F:F,'Sales report'!D:D)</f>
        <v>28</v>
      </c>
      <c r="K35" s="10">
        <f t="array" ref="K35">XLOOKUP(F:F,'Sales report'!F:F,'Sales report'!E:E)</f>
        <v>532.34</v>
      </c>
      <c r="L35" s="13">
        <f t="shared" si="2"/>
        <v>12.60519905</v>
      </c>
      <c r="M35" s="12">
        <f t="shared" si="3"/>
        <v>1.08545977</v>
      </c>
      <c r="N35" s="13">
        <f t="shared" si="4"/>
        <v>1.161277405</v>
      </c>
      <c r="O35" s="13">
        <f t="shared" si="5"/>
        <v>1.162276923</v>
      </c>
      <c r="P35" s="13">
        <f t="shared" si="6"/>
        <v>6.402372881</v>
      </c>
      <c r="Q35" s="13">
        <f t="shared" si="7"/>
        <v>10.79257143</v>
      </c>
      <c r="R35" s="13">
        <f t="shared" si="8"/>
        <v>13.49071429</v>
      </c>
      <c r="S35" s="13">
        <f t="shared" si="9"/>
        <v>40.92762217</v>
      </c>
    </row>
    <row r="36">
      <c r="A36" s="5">
        <v>44724.0</v>
      </c>
      <c r="B36" s="6" t="s">
        <v>6</v>
      </c>
      <c r="C36" s="7">
        <v>226.66</v>
      </c>
      <c r="D36" s="8">
        <v>20578.0</v>
      </c>
      <c r="E36" s="8">
        <v>529.0</v>
      </c>
      <c r="F36" s="13" t="str">
        <f t="shared" si="1"/>
        <v>44724 Campaign 1</v>
      </c>
      <c r="G36" s="13">
        <f t="array" ref="G36">XLOOKUP(F:F,'Website report'!E:E,'Website report'!C:C)</f>
        <v>495</v>
      </c>
      <c r="H36" s="13">
        <f t="array" ref="H36">XLOOKUP(F:F,'Website report'!E:E,'Website report'!D:D)</f>
        <v>48</v>
      </c>
      <c r="I36" s="13">
        <f t="array" ref="I36">XLOOKUP(F:F,'Sales report'!F:F,'Sales report'!C:C)</f>
        <v>17</v>
      </c>
      <c r="J36" s="13">
        <f t="array" ref="J36">XLOOKUP(F:F,'Sales report'!F:F,'Sales report'!D:D)</f>
        <v>14</v>
      </c>
      <c r="K36" s="10">
        <f t="array" ref="K36">XLOOKUP(F:F,'Sales report'!F:F,'Sales report'!E:E)</f>
        <v>172.86</v>
      </c>
      <c r="L36" s="13">
        <f t="shared" si="2"/>
        <v>11.01467587</v>
      </c>
      <c r="M36" s="12">
        <f t="shared" si="3"/>
        <v>0.4284688091</v>
      </c>
      <c r="N36" s="13">
        <f t="shared" si="4"/>
        <v>2.57070658</v>
      </c>
      <c r="O36" s="13">
        <f t="shared" si="5"/>
        <v>0.4578989899</v>
      </c>
      <c r="P36" s="13">
        <f t="shared" si="6"/>
        <v>4.722083333</v>
      </c>
      <c r="Q36" s="13">
        <f t="shared" si="7"/>
        <v>13.33294118</v>
      </c>
      <c r="R36" s="13">
        <f t="shared" si="8"/>
        <v>16.19</v>
      </c>
      <c r="S36" s="13">
        <f t="shared" si="9"/>
        <v>-23.73599224</v>
      </c>
    </row>
    <row r="37">
      <c r="A37" s="5">
        <v>44724.0</v>
      </c>
      <c r="B37" s="6" t="s">
        <v>7</v>
      </c>
      <c r="C37" s="7">
        <v>111.24</v>
      </c>
      <c r="D37" s="8">
        <v>7155.0</v>
      </c>
      <c r="E37" s="8">
        <v>64.0</v>
      </c>
      <c r="F37" s="13" t="str">
        <f t="shared" si="1"/>
        <v>44724 Campaign 2</v>
      </c>
      <c r="G37" s="13">
        <f t="array" ref="G37">XLOOKUP(F:F,'Website report'!E:E,'Website report'!C:C)</f>
        <v>61</v>
      </c>
      <c r="H37" s="13">
        <f t="array" ref="H37">XLOOKUP(F:F,'Website report'!E:E,'Website report'!D:D)</f>
        <v>13</v>
      </c>
      <c r="I37" s="13">
        <f t="array" ref="I37">XLOOKUP(F:F,'Sales report'!F:F,'Sales report'!C:C)</f>
        <v>6</v>
      </c>
      <c r="J37" s="13">
        <f t="array" ref="J37">XLOOKUP(F:F,'Sales report'!F:F,'Sales report'!D:D)</f>
        <v>5</v>
      </c>
      <c r="K37" s="10">
        <f t="array" ref="K37">XLOOKUP(F:F,'Sales report'!F:F,'Sales report'!E:E)</f>
        <v>276.06</v>
      </c>
      <c r="L37" s="13">
        <f t="shared" si="2"/>
        <v>15.54716981</v>
      </c>
      <c r="M37" s="12">
        <f t="shared" si="3"/>
        <v>1.738125</v>
      </c>
      <c r="N37" s="13">
        <f t="shared" si="4"/>
        <v>0.894479385</v>
      </c>
      <c r="O37" s="13">
        <f t="shared" si="5"/>
        <v>1.823606557</v>
      </c>
      <c r="P37" s="13">
        <f t="shared" si="6"/>
        <v>8.556923077</v>
      </c>
      <c r="Q37" s="13">
        <f t="shared" si="7"/>
        <v>18.54</v>
      </c>
      <c r="R37" s="13">
        <f t="shared" si="8"/>
        <v>22.248</v>
      </c>
      <c r="S37" s="13">
        <f t="shared" si="9"/>
        <v>148.1661273</v>
      </c>
    </row>
    <row r="38">
      <c r="A38" s="5">
        <v>44725.0</v>
      </c>
      <c r="B38" s="6" t="s">
        <v>5</v>
      </c>
      <c r="C38" s="7">
        <v>311.28</v>
      </c>
      <c r="D38" s="8">
        <v>22349.0</v>
      </c>
      <c r="E38" s="9">
        <v>464.0</v>
      </c>
      <c r="F38" s="13" t="str">
        <f t="shared" si="1"/>
        <v>44725 Campaign 3</v>
      </c>
      <c r="G38" s="13">
        <f t="array" ref="G38">XLOOKUP(F:F,'Website report'!E:E,'Website report'!C:C)</f>
        <v>451</v>
      </c>
      <c r="H38" s="13">
        <f t="array" ref="H38">XLOOKUP(F:F,'Website report'!E:E,'Website report'!D:D)</f>
        <v>55</v>
      </c>
      <c r="I38" s="13">
        <f t="array" ref="I38">XLOOKUP(F:F,'Sales report'!F:F,'Sales report'!C:C)</f>
        <v>39</v>
      </c>
      <c r="J38" s="13">
        <f t="array" ref="J38">XLOOKUP(F:F,'Sales report'!F:F,'Sales report'!D:D)</f>
        <v>31</v>
      </c>
      <c r="K38" s="10">
        <f t="array" ref="K38">XLOOKUP(F:F,'Sales report'!F:F,'Sales report'!E:E)</f>
        <v>449.79</v>
      </c>
      <c r="L38" s="13">
        <f t="shared" si="2"/>
        <v>13.92813996</v>
      </c>
      <c r="M38" s="12">
        <f t="shared" si="3"/>
        <v>0.670862069</v>
      </c>
      <c r="N38" s="13">
        <f t="shared" si="4"/>
        <v>2.076155533</v>
      </c>
      <c r="O38" s="13">
        <f t="shared" si="5"/>
        <v>0.6901995565</v>
      </c>
      <c r="P38" s="13">
        <f t="shared" si="6"/>
        <v>5.659636364</v>
      </c>
      <c r="Q38" s="13">
        <f t="shared" si="7"/>
        <v>7.981538462</v>
      </c>
      <c r="R38" s="13">
        <f t="shared" si="8"/>
        <v>10.04129032</v>
      </c>
      <c r="S38" s="13">
        <f t="shared" si="9"/>
        <v>44.49691596</v>
      </c>
    </row>
    <row r="39">
      <c r="A39" s="5">
        <v>44725.0</v>
      </c>
      <c r="B39" s="6" t="s">
        <v>6</v>
      </c>
      <c r="C39" s="7">
        <v>221.82</v>
      </c>
      <c r="D39" s="8">
        <v>20547.0</v>
      </c>
      <c r="E39" s="8">
        <v>490.0</v>
      </c>
      <c r="F39" s="13" t="str">
        <f t="shared" si="1"/>
        <v>44725 Campaign 1</v>
      </c>
      <c r="G39" s="13">
        <f t="array" ref="G39">XLOOKUP(F:F,'Website report'!E:E,'Website report'!C:C)</f>
        <v>475</v>
      </c>
      <c r="H39" s="13">
        <f t="array" ref="H39">XLOOKUP(F:F,'Website report'!E:E,'Website report'!D:D)</f>
        <v>48</v>
      </c>
      <c r="I39" s="13">
        <f t="array" ref="I39">XLOOKUP(F:F,'Sales report'!F:F,'Sales report'!C:C)</f>
        <v>38</v>
      </c>
      <c r="J39" s="13">
        <f t="array" ref="J39">XLOOKUP(F:F,'Sales report'!F:F,'Sales report'!D:D)</f>
        <v>33</v>
      </c>
      <c r="K39" s="10">
        <f t="array" ref="K39">XLOOKUP(F:F,'Sales report'!F:F,'Sales report'!E:E)</f>
        <v>196.62</v>
      </c>
      <c r="L39" s="13">
        <f t="shared" si="2"/>
        <v>10.7957366</v>
      </c>
      <c r="M39" s="12">
        <f t="shared" si="3"/>
        <v>0.4526938776</v>
      </c>
      <c r="N39" s="13">
        <f t="shared" si="4"/>
        <v>2.384776366</v>
      </c>
      <c r="O39" s="13">
        <f t="shared" si="5"/>
        <v>0.4669894737</v>
      </c>
      <c r="P39" s="13">
        <f t="shared" si="6"/>
        <v>4.62125</v>
      </c>
      <c r="Q39" s="13">
        <f t="shared" si="7"/>
        <v>5.837368421</v>
      </c>
      <c r="R39" s="13">
        <f t="shared" si="8"/>
        <v>6.721818182</v>
      </c>
      <c r="S39" s="13">
        <f t="shared" si="9"/>
        <v>-11.36056262</v>
      </c>
    </row>
    <row r="40">
      <c r="A40" s="5">
        <v>44725.0</v>
      </c>
      <c r="B40" s="6" t="s">
        <v>7</v>
      </c>
      <c r="C40" s="7">
        <v>127.02</v>
      </c>
      <c r="D40" s="8">
        <v>7183.0</v>
      </c>
      <c r="E40" s="8">
        <v>60.0</v>
      </c>
      <c r="F40" s="13" t="str">
        <f t="shared" si="1"/>
        <v>44725 Campaign 2</v>
      </c>
      <c r="G40" s="13">
        <f t="array" ref="G40">XLOOKUP(F:F,'Website report'!E:E,'Website report'!C:C)</f>
        <v>58</v>
      </c>
      <c r="H40" s="13">
        <f t="array" ref="H40">XLOOKUP(F:F,'Website report'!E:E,'Website report'!D:D)</f>
        <v>14</v>
      </c>
      <c r="I40" s="13">
        <f t="array" ref="I40">XLOOKUP(F:F,'Sales report'!F:F,'Sales report'!C:C)</f>
        <v>9</v>
      </c>
      <c r="J40" s="13">
        <f t="array" ref="J40">XLOOKUP(F:F,'Sales report'!F:F,'Sales report'!D:D)</f>
        <v>8</v>
      </c>
      <c r="K40" s="10">
        <f t="array" ref="K40">XLOOKUP(F:F,'Sales report'!F:F,'Sales report'!E:E)</f>
        <v>234.03</v>
      </c>
      <c r="L40" s="13">
        <f t="shared" si="2"/>
        <v>17.68341918</v>
      </c>
      <c r="M40" s="12">
        <f t="shared" si="3"/>
        <v>2.117</v>
      </c>
      <c r="N40" s="13">
        <f t="shared" si="4"/>
        <v>0.8353055826</v>
      </c>
      <c r="O40" s="13">
        <f t="shared" si="5"/>
        <v>2.19</v>
      </c>
      <c r="P40" s="13">
        <f t="shared" si="6"/>
        <v>9.072857143</v>
      </c>
      <c r="Q40" s="13">
        <f t="shared" si="7"/>
        <v>14.11333333</v>
      </c>
      <c r="R40" s="13">
        <f t="shared" si="8"/>
        <v>15.8775</v>
      </c>
      <c r="S40" s="13">
        <f t="shared" si="9"/>
        <v>84.24657534</v>
      </c>
    </row>
    <row r="41">
      <c r="A41" s="5">
        <v>44726.0</v>
      </c>
      <c r="B41" s="6" t="s">
        <v>5</v>
      </c>
      <c r="C41" s="7">
        <v>333.56</v>
      </c>
      <c r="D41" s="8">
        <v>29874.0</v>
      </c>
      <c r="E41" s="9">
        <v>439.0</v>
      </c>
      <c r="F41" s="13" t="str">
        <f t="shared" si="1"/>
        <v>44726 Campaign 3</v>
      </c>
      <c r="G41" s="13">
        <f t="array" ref="G41">XLOOKUP(F:F,'Website report'!E:E,'Website report'!C:C)</f>
        <v>412</v>
      </c>
      <c r="H41" s="13">
        <f t="array" ref="H41">XLOOKUP(F:F,'Website report'!E:E,'Website report'!D:D)</f>
        <v>48</v>
      </c>
      <c r="I41" s="13">
        <f t="array" ref="I41">XLOOKUP(F:F,'Sales report'!F:F,'Sales report'!C:C)</f>
        <v>43</v>
      </c>
      <c r="J41" s="13">
        <f t="array" ref="J41">XLOOKUP(F:F,'Sales report'!F:F,'Sales report'!D:D)</f>
        <v>34</v>
      </c>
      <c r="K41" s="10">
        <f t="array" ref="K41">XLOOKUP(F:F,'Sales report'!F:F,'Sales report'!E:E)</f>
        <v>450.56</v>
      </c>
      <c r="L41" s="13">
        <f t="shared" si="2"/>
        <v>11.16556203</v>
      </c>
      <c r="M41" s="12">
        <f t="shared" si="3"/>
        <v>0.7598177677</v>
      </c>
      <c r="N41" s="13">
        <f t="shared" si="4"/>
        <v>1.469505255</v>
      </c>
      <c r="O41" s="13">
        <f t="shared" si="5"/>
        <v>0.8096116505</v>
      </c>
      <c r="P41" s="13">
        <f t="shared" si="6"/>
        <v>6.949166667</v>
      </c>
      <c r="Q41" s="13">
        <f t="shared" si="7"/>
        <v>7.757209302</v>
      </c>
      <c r="R41" s="13">
        <f t="shared" si="8"/>
        <v>9.810588235</v>
      </c>
      <c r="S41" s="13">
        <f t="shared" si="9"/>
        <v>35.07614822</v>
      </c>
    </row>
    <row r="42">
      <c r="A42" s="5">
        <v>44726.0</v>
      </c>
      <c r="B42" s="6" t="s">
        <v>6</v>
      </c>
      <c r="C42" s="7">
        <v>246.67</v>
      </c>
      <c r="D42" s="8">
        <v>28775.0</v>
      </c>
      <c r="E42" s="8">
        <v>404.0</v>
      </c>
      <c r="F42" s="13" t="str">
        <f t="shared" si="1"/>
        <v>44726 Campaign 1</v>
      </c>
      <c r="G42" s="13">
        <f t="array" ref="G42">XLOOKUP(F:F,'Website report'!E:E,'Website report'!C:C)</f>
        <v>383</v>
      </c>
      <c r="H42" s="13">
        <f t="array" ref="H42">XLOOKUP(F:F,'Website report'!E:E,'Website report'!D:D)</f>
        <v>47</v>
      </c>
      <c r="I42" s="13">
        <f t="array" ref="I42">XLOOKUP(F:F,'Sales report'!F:F,'Sales report'!C:C)</f>
        <v>23</v>
      </c>
      <c r="J42" s="13">
        <f t="array" ref="J42">XLOOKUP(F:F,'Sales report'!F:F,'Sales report'!D:D)</f>
        <v>19</v>
      </c>
      <c r="K42" s="10">
        <f t="array" ref="K42">XLOOKUP(F:F,'Sales report'!F:F,'Sales report'!E:E)</f>
        <v>195.36</v>
      </c>
      <c r="L42" s="13">
        <f t="shared" si="2"/>
        <v>8.572371851</v>
      </c>
      <c r="M42" s="12">
        <f t="shared" si="3"/>
        <v>0.6105693069</v>
      </c>
      <c r="N42" s="13">
        <f t="shared" si="4"/>
        <v>1.403996525</v>
      </c>
      <c r="O42" s="13">
        <f t="shared" si="5"/>
        <v>0.6440469974</v>
      </c>
      <c r="P42" s="13">
        <f t="shared" si="6"/>
        <v>5.248297872</v>
      </c>
      <c r="Q42" s="13">
        <f t="shared" si="7"/>
        <v>10.72478261</v>
      </c>
      <c r="R42" s="13">
        <f t="shared" si="8"/>
        <v>12.98263158</v>
      </c>
      <c r="S42" s="13">
        <f t="shared" si="9"/>
        <v>-20.80107026</v>
      </c>
    </row>
    <row r="43">
      <c r="A43" s="5">
        <v>44726.0</v>
      </c>
      <c r="B43" s="6" t="s">
        <v>7</v>
      </c>
      <c r="C43" s="7">
        <v>140.76</v>
      </c>
      <c r="D43" s="8">
        <v>7092.0</v>
      </c>
      <c r="E43" s="8">
        <v>54.0</v>
      </c>
      <c r="F43" s="13" t="str">
        <f t="shared" si="1"/>
        <v>44726 Campaign 2</v>
      </c>
      <c r="G43" s="13">
        <f t="array" ref="G43">XLOOKUP(F:F,'Website report'!E:E,'Website report'!C:C)</f>
        <v>51</v>
      </c>
      <c r="H43" s="13">
        <f t="array" ref="H43">XLOOKUP(F:F,'Website report'!E:E,'Website report'!D:D)</f>
        <v>12</v>
      </c>
      <c r="I43" s="13">
        <f t="array" ref="I43">XLOOKUP(F:F,'Sales report'!F:F,'Sales report'!C:C)</f>
        <v>5</v>
      </c>
      <c r="J43" s="13">
        <f t="array" ref="J43">XLOOKUP(F:F,'Sales report'!F:F,'Sales report'!D:D)</f>
        <v>5</v>
      </c>
      <c r="K43" s="10">
        <f t="array" ref="K43">XLOOKUP(F:F,'Sales report'!F:F,'Sales report'!E:E)</f>
        <v>321.2</v>
      </c>
      <c r="L43" s="13">
        <f t="shared" si="2"/>
        <v>19.84771574</v>
      </c>
      <c r="M43" s="12">
        <f t="shared" si="3"/>
        <v>2.606666667</v>
      </c>
      <c r="N43" s="13">
        <f t="shared" si="4"/>
        <v>0.7614213198</v>
      </c>
      <c r="O43" s="13">
        <f t="shared" si="5"/>
        <v>2.76</v>
      </c>
      <c r="P43" s="13">
        <f t="shared" si="6"/>
        <v>11.73</v>
      </c>
      <c r="Q43" s="13">
        <f t="shared" si="7"/>
        <v>28.152</v>
      </c>
      <c r="R43" s="13">
        <f t="shared" si="8"/>
        <v>28.152</v>
      </c>
      <c r="S43" s="13">
        <f t="shared" si="9"/>
        <v>128.1898267</v>
      </c>
    </row>
    <row r="44">
      <c r="A44" s="5">
        <v>44727.0</v>
      </c>
      <c r="B44" s="6" t="s">
        <v>5</v>
      </c>
      <c r="C44" s="7">
        <v>371.86</v>
      </c>
      <c r="D44" s="8">
        <v>25259.0</v>
      </c>
      <c r="E44" s="9">
        <v>478.0</v>
      </c>
      <c r="F44" s="13" t="str">
        <f t="shared" si="1"/>
        <v>44727 Campaign 3</v>
      </c>
      <c r="G44" s="13">
        <f t="array" ref="G44">XLOOKUP(F:F,'Website report'!E:E,'Website report'!C:C)</f>
        <v>445</v>
      </c>
      <c r="H44" s="13">
        <f t="array" ref="H44">XLOOKUP(F:F,'Website report'!E:E,'Website report'!D:D)</f>
        <v>55</v>
      </c>
      <c r="I44" s="13">
        <f t="array" ref="I44">XLOOKUP(F:F,'Sales report'!F:F,'Sales report'!C:C)</f>
        <v>33</v>
      </c>
      <c r="J44" s="13">
        <f t="array" ref="J44">XLOOKUP(F:F,'Sales report'!F:F,'Sales report'!D:D)</f>
        <v>26</v>
      </c>
      <c r="K44" s="10">
        <f t="array" ref="K44">XLOOKUP(F:F,'Sales report'!F:F,'Sales report'!E:E)</f>
        <v>423.64</v>
      </c>
      <c r="L44" s="13">
        <f t="shared" si="2"/>
        <v>14.72188131</v>
      </c>
      <c r="M44" s="12">
        <f t="shared" si="3"/>
        <v>0.7779497908</v>
      </c>
      <c r="N44" s="13">
        <f t="shared" si="4"/>
        <v>1.89239479</v>
      </c>
      <c r="O44" s="13">
        <f t="shared" si="5"/>
        <v>0.8356404494</v>
      </c>
      <c r="P44" s="13">
        <f t="shared" si="6"/>
        <v>6.761090909</v>
      </c>
      <c r="Q44" s="13">
        <f t="shared" si="7"/>
        <v>11.26848485</v>
      </c>
      <c r="R44" s="13">
        <f t="shared" si="8"/>
        <v>14.30230769</v>
      </c>
      <c r="S44" s="13">
        <f t="shared" si="9"/>
        <v>13.92459528</v>
      </c>
    </row>
    <row r="45">
      <c r="A45" s="5">
        <v>44727.0</v>
      </c>
      <c r="B45" s="6" t="s">
        <v>6</v>
      </c>
      <c r="C45" s="7">
        <v>234.11</v>
      </c>
      <c r="D45" s="8">
        <v>29026.0</v>
      </c>
      <c r="E45" s="8">
        <v>430.0</v>
      </c>
      <c r="F45" s="13" t="str">
        <f t="shared" si="1"/>
        <v>44727 Campaign 1</v>
      </c>
      <c r="G45" s="13">
        <f t="array" ref="G45">XLOOKUP(F:F,'Website report'!E:E,'Website report'!C:C)</f>
        <v>405</v>
      </c>
      <c r="H45" s="13">
        <f t="array" ref="H45">XLOOKUP(F:F,'Website report'!E:E,'Website report'!D:D)</f>
        <v>46</v>
      </c>
      <c r="I45" s="13">
        <f t="array" ref="I45">XLOOKUP(F:F,'Sales report'!F:F,'Sales report'!C:C)</f>
        <v>24</v>
      </c>
      <c r="J45" s="13">
        <f t="array" ref="J45">XLOOKUP(F:F,'Sales report'!F:F,'Sales report'!D:D)</f>
        <v>21</v>
      </c>
      <c r="K45" s="10">
        <f t="array" ref="K45">XLOOKUP(F:F,'Sales report'!F:F,'Sales report'!E:E)</f>
        <v>136.17</v>
      </c>
      <c r="L45" s="13">
        <f t="shared" si="2"/>
        <v>8.065527458</v>
      </c>
      <c r="M45" s="12">
        <f t="shared" si="3"/>
        <v>0.5444418605</v>
      </c>
      <c r="N45" s="13">
        <f t="shared" si="4"/>
        <v>1.481430442</v>
      </c>
      <c r="O45" s="13">
        <f t="shared" si="5"/>
        <v>0.5780493827</v>
      </c>
      <c r="P45" s="13">
        <f t="shared" si="6"/>
        <v>5.089347826</v>
      </c>
      <c r="Q45" s="13">
        <f t="shared" si="7"/>
        <v>9.754583333</v>
      </c>
      <c r="R45" s="13">
        <f t="shared" si="8"/>
        <v>11.14809524</v>
      </c>
      <c r="S45" s="13">
        <f t="shared" si="9"/>
        <v>-41.83503481</v>
      </c>
    </row>
    <row r="46">
      <c r="A46" s="5">
        <v>44727.0</v>
      </c>
      <c r="B46" s="6" t="s">
        <v>7</v>
      </c>
      <c r="C46" s="7">
        <v>107.84</v>
      </c>
      <c r="D46" s="8">
        <v>5042.0</v>
      </c>
      <c r="E46" s="8">
        <v>70.0</v>
      </c>
      <c r="F46" s="13" t="str">
        <f t="shared" si="1"/>
        <v>44727 Campaign 2</v>
      </c>
      <c r="G46" s="13">
        <f t="array" ref="G46">XLOOKUP(F:F,'Website report'!E:E,'Website report'!C:C)</f>
        <v>65</v>
      </c>
      <c r="H46" s="13">
        <f t="array" ref="H46">XLOOKUP(F:F,'Website report'!E:E,'Website report'!D:D)</f>
        <v>10</v>
      </c>
      <c r="I46" s="13">
        <f t="array" ref="I46">XLOOKUP(F:F,'Sales report'!F:F,'Sales report'!C:C)</f>
        <v>8</v>
      </c>
      <c r="J46" s="13">
        <f t="array" ref="J46">XLOOKUP(F:F,'Sales report'!F:F,'Sales report'!D:D)</f>
        <v>7</v>
      </c>
      <c r="K46" s="10">
        <f t="array" ref="K46">XLOOKUP(F:F,'Sales report'!F:F,'Sales report'!E:E)</f>
        <v>283.02</v>
      </c>
      <c r="L46" s="13">
        <f t="shared" si="2"/>
        <v>21.38833796</v>
      </c>
      <c r="M46" s="12">
        <f t="shared" si="3"/>
        <v>1.540571429</v>
      </c>
      <c r="N46" s="13">
        <f t="shared" si="4"/>
        <v>1.388337961</v>
      </c>
      <c r="O46" s="13">
        <f t="shared" si="5"/>
        <v>1.659076923</v>
      </c>
      <c r="P46" s="13">
        <f t="shared" si="6"/>
        <v>10.784</v>
      </c>
      <c r="Q46" s="13">
        <f t="shared" si="7"/>
        <v>13.48</v>
      </c>
      <c r="R46" s="13">
        <f t="shared" si="8"/>
        <v>15.40571429</v>
      </c>
      <c r="S46" s="13">
        <f t="shared" si="9"/>
        <v>162.444362</v>
      </c>
    </row>
    <row r="47">
      <c r="A47" s="5">
        <v>44728.0</v>
      </c>
      <c r="B47" s="6" t="s">
        <v>5</v>
      </c>
      <c r="C47" s="7">
        <v>309.48</v>
      </c>
      <c r="D47" s="8">
        <v>28681.0</v>
      </c>
      <c r="E47" s="9">
        <v>361.0</v>
      </c>
      <c r="F47" s="13" t="str">
        <f t="shared" si="1"/>
        <v>44728 Campaign 3</v>
      </c>
      <c r="G47" s="13">
        <f t="array" ref="G47">XLOOKUP(F:F,'Website report'!E:E,'Website report'!C:C)</f>
        <v>349</v>
      </c>
      <c r="H47" s="13">
        <f t="array" ref="H47">XLOOKUP(F:F,'Website report'!E:E,'Website report'!D:D)</f>
        <v>52</v>
      </c>
      <c r="I47" s="13">
        <f t="array" ref="I47">XLOOKUP(F:F,'Sales report'!F:F,'Sales report'!C:C)</f>
        <v>37</v>
      </c>
      <c r="J47" s="13">
        <f t="array" ref="J47">XLOOKUP(F:F,'Sales report'!F:F,'Sales report'!D:D)</f>
        <v>30</v>
      </c>
      <c r="K47" s="10">
        <f t="array" ref="K47">XLOOKUP(F:F,'Sales report'!F:F,'Sales report'!E:E)</f>
        <v>423.9</v>
      </c>
      <c r="L47" s="13">
        <f t="shared" si="2"/>
        <v>10.79041874</v>
      </c>
      <c r="M47" s="12">
        <f t="shared" si="3"/>
        <v>0.8572853186</v>
      </c>
      <c r="N47" s="13">
        <f t="shared" si="4"/>
        <v>1.258672989</v>
      </c>
      <c r="O47" s="13">
        <f t="shared" si="5"/>
        <v>0.8867621777</v>
      </c>
      <c r="P47" s="13">
        <f t="shared" si="6"/>
        <v>5.951538462</v>
      </c>
      <c r="Q47" s="13">
        <f t="shared" si="7"/>
        <v>8.364324324</v>
      </c>
      <c r="R47" s="13">
        <f t="shared" si="8"/>
        <v>10.316</v>
      </c>
      <c r="S47" s="13">
        <f t="shared" si="9"/>
        <v>36.97169446</v>
      </c>
    </row>
    <row r="48">
      <c r="A48" s="5">
        <v>44728.0</v>
      </c>
      <c r="B48" s="6" t="s">
        <v>6</v>
      </c>
      <c r="C48" s="7">
        <v>224.38</v>
      </c>
      <c r="D48" s="8">
        <v>26028.0</v>
      </c>
      <c r="E48" s="8">
        <v>577.0</v>
      </c>
      <c r="F48" s="13" t="str">
        <f t="shared" si="1"/>
        <v>44728 Campaign 1</v>
      </c>
      <c r="G48" s="13">
        <f t="array" ref="G48">XLOOKUP(F:F,'Website report'!E:E,'Website report'!C:C)</f>
        <v>549</v>
      </c>
      <c r="H48" s="13">
        <f t="array" ref="H48">XLOOKUP(F:F,'Website report'!E:E,'Website report'!D:D)</f>
        <v>35</v>
      </c>
      <c r="I48" s="13">
        <f t="array" ref="I48">XLOOKUP(F:F,'Sales report'!F:F,'Sales report'!C:C)</f>
        <v>21</v>
      </c>
      <c r="J48" s="13">
        <f t="array" ref="J48">XLOOKUP(F:F,'Sales report'!F:F,'Sales report'!D:D)</f>
        <v>18</v>
      </c>
      <c r="K48" s="10">
        <f t="array" ref="K48">XLOOKUP(F:F,'Sales report'!F:F,'Sales report'!E:E)</f>
        <v>172.8</v>
      </c>
      <c r="L48" s="13">
        <f t="shared" si="2"/>
        <v>8.620716152</v>
      </c>
      <c r="M48" s="12">
        <f t="shared" si="3"/>
        <v>0.3888734835</v>
      </c>
      <c r="N48" s="13">
        <f t="shared" si="4"/>
        <v>2.216843399</v>
      </c>
      <c r="O48" s="13">
        <f t="shared" si="5"/>
        <v>0.4087067395</v>
      </c>
      <c r="P48" s="13">
        <f t="shared" si="6"/>
        <v>6.410857143</v>
      </c>
      <c r="Q48" s="13">
        <f t="shared" si="7"/>
        <v>10.6847619</v>
      </c>
      <c r="R48" s="13">
        <f t="shared" si="8"/>
        <v>12.46555556</v>
      </c>
      <c r="S48" s="13">
        <f t="shared" si="9"/>
        <v>-22.98778857</v>
      </c>
    </row>
    <row r="49">
      <c r="A49" s="5">
        <v>44728.0</v>
      </c>
      <c r="B49" s="6" t="s">
        <v>7</v>
      </c>
      <c r="C49" s="7">
        <v>136.48</v>
      </c>
      <c r="D49" s="8">
        <v>6787.0</v>
      </c>
      <c r="E49" s="8">
        <v>79.0</v>
      </c>
      <c r="F49" s="13" t="str">
        <f t="shared" si="1"/>
        <v>44728 Campaign 2</v>
      </c>
      <c r="G49" s="13">
        <f t="array" ref="G49">XLOOKUP(F:F,'Website report'!E:E,'Website report'!C:C)</f>
        <v>77</v>
      </c>
      <c r="H49" s="13">
        <f t="array" ref="H49">XLOOKUP(F:F,'Website report'!E:E,'Website report'!D:D)</f>
        <v>14</v>
      </c>
      <c r="I49" s="13">
        <f t="array" ref="I49">XLOOKUP(F:F,'Sales report'!F:F,'Sales report'!C:C)</f>
        <v>7</v>
      </c>
      <c r="J49" s="13">
        <f t="array" ref="J49">XLOOKUP(F:F,'Sales report'!F:F,'Sales report'!D:D)</f>
        <v>6</v>
      </c>
      <c r="K49" s="10">
        <f t="array" ref="K49">XLOOKUP(F:F,'Sales report'!F:F,'Sales report'!E:E)</f>
        <v>395.1</v>
      </c>
      <c r="L49" s="13">
        <f t="shared" si="2"/>
        <v>20.10903197</v>
      </c>
      <c r="M49" s="12">
        <f t="shared" si="3"/>
        <v>1.727594937</v>
      </c>
      <c r="N49" s="13">
        <f t="shared" si="4"/>
        <v>1.163989981</v>
      </c>
      <c r="O49" s="13">
        <f t="shared" si="5"/>
        <v>1.772467532</v>
      </c>
      <c r="P49" s="13">
        <f t="shared" si="6"/>
        <v>9.748571429</v>
      </c>
      <c r="Q49" s="13">
        <f t="shared" si="7"/>
        <v>19.49714286</v>
      </c>
      <c r="R49" s="13">
        <f t="shared" si="8"/>
        <v>22.74666667</v>
      </c>
      <c r="S49" s="13">
        <f t="shared" si="9"/>
        <v>189.492966</v>
      </c>
    </row>
    <row r="50">
      <c r="A50" s="5">
        <v>44729.0</v>
      </c>
      <c r="B50" s="6" t="s">
        <v>5</v>
      </c>
      <c r="C50" s="7">
        <v>319.92</v>
      </c>
      <c r="D50" s="8">
        <v>28835.0</v>
      </c>
      <c r="E50" s="9">
        <v>300.0</v>
      </c>
      <c r="F50" s="13" t="str">
        <f t="shared" si="1"/>
        <v>44729 Campaign 3</v>
      </c>
      <c r="G50" s="13">
        <f t="array" ref="G50">XLOOKUP(F:F,'Website report'!E:E,'Website report'!C:C)</f>
        <v>290</v>
      </c>
      <c r="H50" s="13">
        <f t="array" ref="H50">XLOOKUP(F:F,'Website report'!E:E,'Website report'!D:D)</f>
        <v>55</v>
      </c>
      <c r="I50" s="13">
        <f t="array" ref="I50">XLOOKUP(F:F,'Sales report'!F:F,'Sales report'!C:C)</f>
        <v>37</v>
      </c>
      <c r="J50" s="13">
        <f t="array" ref="J50">XLOOKUP(F:F,'Sales report'!F:F,'Sales report'!D:D)</f>
        <v>30</v>
      </c>
      <c r="K50" s="10">
        <f t="array" ref="K50">XLOOKUP(F:F,'Sales report'!F:F,'Sales report'!E:E)</f>
        <v>462.28</v>
      </c>
      <c r="L50" s="13">
        <f t="shared" si="2"/>
        <v>11.09485001</v>
      </c>
      <c r="M50" s="12">
        <f t="shared" si="3"/>
        <v>1.0664</v>
      </c>
      <c r="N50" s="13">
        <f t="shared" si="4"/>
        <v>1.040402289</v>
      </c>
      <c r="O50" s="13">
        <f t="shared" si="5"/>
        <v>1.103172414</v>
      </c>
      <c r="P50" s="13">
        <f t="shared" si="6"/>
        <v>5.816727273</v>
      </c>
      <c r="Q50" s="13">
        <f t="shared" si="7"/>
        <v>8.646486486</v>
      </c>
      <c r="R50" s="13">
        <f t="shared" si="8"/>
        <v>10.664</v>
      </c>
      <c r="S50" s="13">
        <f t="shared" si="9"/>
        <v>44.49862466</v>
      </c>
    </row>
    <row r="51">
      <c r="A51" s="5">
        <v>44729.0</v>
      </c>
      <c r="B51" s="6" t="s">
        <v>6</v>
      </c>
      <c r="C51" s="7">
        <v>230.8</v>
      </c>
      <c r="D51" s="8">
        <v>27494.0</v>
      </c>
      <c r="E51" s="8">
        <v>434.0</v>
      </c>
      <c r="F51" s="13" t="str">
        <f t="shared" si="1"/>
        <v>44729 Campaign 1</v>
      </c>
      <c r="G51" s="13">
        <f t="array" ref="G51">XLOOKUP(F:F,'Website report'!E:E,'Website report'!C:C)</f>
        <v>406</v>
      </c>
      <c r="H51" s="13">
        <f t="array" ref="H51">XLOOKUP(F:F,'Website report'!E:E,'Website report'!D:D)</f>
        <v>44</v>
      </c>
      <c r="I51" s="13">
        <f t="array" ref="I51">XLOOKUP(F:F,'Sales report'!F:F,'Sales report'!C:C)</f>
        <v>29</v>
      </c>
      <c r="J51" s="13">
        <f t="array" ref="J51">XLOOKUP(F:F,'Sales report'!F:F,'Sales report'!D:D)</f>
        <v>25</v>
      </c>
      <c r="K51" s="10">
        <f t="array" ref="K51">XLOOKUP(F:F,'Sales report'!F:F,'Sales report'!E:E)</f>
        <v>200.2</v>
      </c>
      <c r="L51" s="13">
        <f t="shared" si="2"/>
        <v>8.394558813</v>
      </c>
      <c r="M51" s="12">
        <f t="shared" si="3"/>
        <v>0.531797235</v>
      </c>
      <c r="N51" s="13">
        <f t="shared" si="4"/>
        <v>1.578526224</v>
      </c>
      <c r="O51" s="13">
        <f t="shared" si="5"/>
        <v>0.5684729064</v>
      </c>
      <c r="P51" s="13">
        <f t="shared" si="6"/>
        <v>5.245454545</v>
      </c>
      <c r="Q51" s="13">
        <f t="shared" si="7"/>
        <v>7.95862069</v>
      </c>
      <c r="R51" s="13">
        <f t="shared" si="8"/>
        <v>9.232</v>
      </c>
      <c r="S51" s="13">
        <f t="shared" si="9"/>
        <v>-13.25823224</v>
      </c>
    </row>
    <row r="52">
      <c r="A52" s="5">
        <v>44729.0</v>
      </c>
      <c r="B52" s="6" t="s">
        <v>7</v>
      </c>
      <c r="C52" s="7">
        <v>145.48</v>
      </c>
      <c r="D52" s="8">
        <v>6273.0</v>
      </c>
      <c r="E52" s="8">
        <v>67.0</v>
      </c>
      <c r="F52" s="13" t="str">
        <f t="shared" si="1"/>
        <v>44729 Campaign 2</v>
      </c>
      <c r="G52" s="13">
        <f t="array" ref="G52">XLOOKUP(F:F,'Website report'!E:E,'Website report'!C:C)</f>
        <v>65</v>
      </c>
      <c r="H52" s="13">
        <f t="array" ref="H52">XLOOKUP(F:F,'Website report'!E:E,'Website report'!D:D)</f>
        <v>10</v>
      </c>
      <c r="I52" s="13">
        <f t="array" ref="I52">XLOOKUP(F:F,'Sales report'!F:F,'Sales report'!C:C)</f>
        <v>8</v>
      </c>
      <c r="J52" s="13">
        <f t="array" ref="J52">XLOOKUP(F:F,'Sales report'!F:F,'Sales report'!D:D)</f>
        <v>7</v>
      </c>
      <c r="K52" s="10">
        <f t="array" ref="K52">XLOOKUP(F:F,'Sales report'!F:F,'Sales report'!E:E)</f>
        <v>323.05</v>
      </c>
      <c r="L52" s="13">
        <f t="shared" si="2"/>
        <v>23.19145544</v>
      </c>
      <c r="M52" s="12">
        <f t="shared" si="3"/>
        <v>2.171343284</v>
      </c>
      <c r="N52" s="13">
        <f t="shared" si="4"/>
        <v>1.068069504</v>
      </c>
      <c r="O52" s="13">
        <f t="shared" si="5"/>
        <v>2.238153846</v>
      </c>
      <c r="P52" s="13">
        <f t="shared" si="6"/>
        <v>14.548</v>
      </c>
      <c r="Q52" s="13">
        <f t="shared" si="7"/>
        <v>18.185</v>
      </c>
      <c r="R52" s="13">
        <f t="shared" si="8"/>
        <v>20.78285714</v>
      </c>
      <c r="S52" s="13">
        <f t="shared" si="9"/>
        <v>122.0580148</v>
      </c>
    </row>
    <row r="53">
      <c r="A53" s="5">
        <v>44730.0</v>
      </c>
      <c r="B53" s="6" t="s">
        <v>5</v>
      </c>
      <c r="C53" s="7">
        <v>376.04</v>
      </c>
      <c r="D53" s="8">
        <v>28627.0</v>
      </c>
      <c r="E53" s="9">
        <v>402.0</v>
      </c>
      <c r="F53" s="13" t="str">
        <f t="shared" si="1"/>
        <v>44730 Campaign 3</v>
      </c>
      <c r="G53" s="13">
        <f t="array" ref="G53">XLOOKUP(F:F,'Website report'!E:E,'Website report'!C:C)</f>
        <v>387</v>
      </c>
      <c r="H53" s="13">
        <f t="array" ref="H53">XLOOKUP(F:F,'Website report'!E:E,'Website report'!D:D)</f>
        <v>56</v>
      </c>
      <c r="I53" s="13">
        <f t="array" ref="I53">XLOOKUP(F:F,'Sales report'!F:F,'Sales report'!C:C)</f>
        <v>37</v>
      </c>
      <c r="J53" s="13">
        <f t="array" ref="J53">XLOOKUP(F:F,'Sales report'!F:F,'Sales report'!D:D)</f>
        <v>30</v>
      </c>
      <c r="K53" s="10">
        <f t="array" ref="K53">XLOOKUP(F:F,'Sales report'!F:F,'Sales report'!E:E)</f>
        <v>554.76</v>
      </c>
      <c r="L53" s="13">
        <f t="shared" si="2"/>
        <v>13.13585077</v>
      </c>
      <c r="M53" s="12">
        <f t="shared" si="3"/>
        <v>0.9354228856</v>
      </c>
      <c r="N53" s="13">
        <f t="shared" si="4"/>
        <v>1.404268697</v>
      </c>
      <c r="O53" s="13">
        <f t="shared" si="5"/>
        <v>0.9716795866</v>
      </c>
      <c r="P53" s="13">
        <f t="shared" si="6"/>
        <v>6.715</v>
      </c>
      <c r="Q53" s="13">
        <f t="shared" si="7"/>
        <v>10.16324324</v>
      </c>
      <c r="R53" s="13">
        <f t="shared" si="8"/>
        <v>12.53466667</v>
      </c>
      <c r="S53" s="13">
        <f t="shared" si="9"/>
        <v>47.52685884</v>
      </c>
    </row>
    <row r="54">
      <c r="A54" s="5">
        <v>44730.0</v>
      </c>
      <c r="B54" s="6" t="s">
        <v>6</v>
      </c>
      <c r="C54" s="7">
        <v>209.65</v>
      </c>
      <c r="D54" s="8">
        <v>24824.0</v>
      </c>
      <c r="E54" s="8">
        <v>534.0</v>
      </c>
      <c r="F54" s="13" t="str">
        <f t="shared" si="1"/>
        <v>44730 Campaign 1</v>
      </c>
      <c r="G54" s="13">
        <f t="array" ref="G54">XLOOKUP(F:F,'Website report'!E:E,'Website report'!C:C)</f>
        <v>503</v>
      </c>
      <c r="H54" s="13">
        <f t="array" ref="H54">XLOOKUP(F:F,'Website report'!E:E,'Website report'!D:D)</f>
        <v>41</v>
      </c>
      <c r="I54" s="13">
        <f t="array" ref="I54">XLOOKUP(F:F,'Sales report'!F:F,'Sales report'!C:C)</f>
        <v>20</v>
      </c>
      <c r="J54" s="13">
        <f t="array" ref="J54">XLOOKUP(F:F,'Sales report'!F:F,'Sales report'!D:D)</f>
        <v>17</v>
      </c>
      <c r="K54" s="10">
        <f t="array" ref="K54">XLOOKUP(F:F,'Sales report'!F:F,'Sales report'!E:E)</f>
        <v>195.96</v>
      </c>
      <c r="L54" s="13">
        <f t="shared" si="2"/>
        <v>8.44545601</v>
      </c>
      <c r="M54" s="12">
        <f t="shared" si="3"/>
        <v>0.3926029963</v>
      </c>
      <c r="N54" s="13">
        <f t="shared" si="4"/>
        <v>2.151144054</v>
      </c>
      <c r="O54" s="13">
        <f t="shared" si="5"/>
        <v>0.4167992048</v>
      </c>
      <c r="P54" s="13">
        <f t="shared" si="6"/>
        <v>5.113414634</v>
      </c>
      <c r="Q54" s="13">
        <f t="shared" si="7"/>
        <v>10.4825</v>
      </c>
      <c r="R54" s="13">
        <f t="shared" si="8"/>
        <v>12.33235294</v>
      </c>
      <c r="S54" s="13">
        <f t="shared" si="9"/>
        <v>-6.529930837</v>
      </c>
    </row>
    <row r="55">
      <c r="A55" s="5">
        <v>44730.0</v>
      </c>
      <c r="B55" s="6" t="s">
        <v>7</v>
      </c>
      <c r="C55" s="7">
        <v>119.67</v>
      </c>
      <c r="D55" s="8">
        <v>5725.0</v>
      </c>
      <c r="E55" s="8">
        <v>53.0</v>
      </c>
      <c r="F55" s="13" t="str">
        <f t="shared" si="1"/>
        <v>44730 Campaign 2</v>
      </c>
      <c r="G55" s="13">
        <f t="array" ref="G55">XLOOKUP(F:F,'Website report'!E:E,'Website report'!C:C)</f>
        <v>51</v>
      </c>
      <c r="H55" s="13">
        <f t="array" ref="H55">XLOOKUP(F:F,'Website report'!E:E,'Website report'!D:D)</f>
        <v>14</v>
      </c>
      <c r="I55" s="13">
        <f t="array" ref="I55">XLOOKUP(F:F,'Sales report'!F:F,'Sales report'!C:C)</f>
        <v>5</v>
      </c>
      <c r="J55" s="13">
        <f t="array" ref="J55">XLOOKUP(F:F,'Sales report'!F:F,'Sales report'!D:D)</f>
        <v>5</v>
      </c>
      <c r="K55" s="10">
        <f t="array" ref="K55">XLOOKUP(F:F,'Sales report'!F:F,'Sales report'!E:E)</f>
        <v>338.56</v>
      </c>
      <c r="L55" s="13">
        <f t="shared" si="2"/>
        <v>20.90305677</v>
      </c>
      <c r="M55" s="12">
        <f t="shared" si="3"/>
        <v>2.257924528</v>
      </c>
      <c r="N55" s="13">
        <f t="shared" si="4"/>
        <v>0.9257641921</v>
      </c>
      <c r="O55" s="13">
        <f t="shared" si="5"/>
        <v>2.346470588</v>
      </c>
      <c r="P55" s="13">
        <f t="shared" si="6"/>
        <v>8.547857143</v>
      </c>
      <c r="Q55" s="13">
        <f t="shared" si="7"/>
        <v>23.934</v>
      </c>
      <c r="R55" s="13">
        <f t="shared" si="8"/>
        <v>23.934</v>
      </c>
      <c r="S55" s="13">
        <f t="shared" si="9"/>
        <v>182.9113395</v>
      </c>
    </row>
    <row r="56">
      <c r="A56" s="5">
        <v>44731.0</v>
      </c>
      <c r="B56" s="6" t="s">
        <v>5</v>
      </c>
      <c r="C56" s="7">
        <v>314.02</v>
      </c>
      <c r="D56" s="8">
        <v>26653.0</v>
      </c>
      <c r="E56" s="9">
        <v>496.0</v>
      </c>
      <c r="F56" s="13" t="str">
        <f t="shared" si="1"/>
        <v>44731 Campaign 3</v>
      </c>
      <c r="G56" s="13">
        <f t="array" ref="G56">XLOOKUP(F:F,'Website report'!E:E,'Website report'!C:C)</f>
        <v>460</v>
      </c>
      <c r="H56" s="13">
        <f t="array" ref="H56">XLOOKUP(F:F,'Website report'!E:E,'Website report'!D:D)</f>
        <v>62</v>
      </c>
      <c r="I56" s="13">
        <f t="array" ref="I56">XLOOKUP(F:F,'Sales report'!F:F,'Sales report'!C:C)</f>
        <v>37</v>
      </c>
      <c r="J56" s="13">
        <f t="array" ref="J56">XLOOKUP(F:F,'Sales report'!F:F,'Sales report'!D:D)</f>
        <v>30</v>
      </c>
      <c r="K56" s="10">
        <f t="array" ref="K56">XLOOKUP(F:F,'Sales report'!F:F,'Sales report'!E:E)</f>
        <v>534.75</v>
      </c>
      <c r="L56" s="13">
        <f t="shared" si="2"/>
        <v>11.78178817</v>
      </c>
      <c r="M56" s="12">
        <f t="shared" si="3"/>
        <v>0.6331048387</v>
      </c>
      <c r="N56" s="13">
        <f t="shared" si="4"/>
        <v>1.860953739</v>
      </c>
      <c r="O56" s="13">
        <f t="shared" si="5"/>
        <v>0.6826521739</v>
      </c>
      <c r="P56" s="13">
        <f t="shared" si="6"/>
        <v>5.06483871</v>
      </c>
      <c r="Q56" s="13">
        <f t="shared" si="7"/>
        <v>8.487027027</v>
      </c>
      <c r="R56" s="13">
        <f t="shared" si="8"/>
        <v>10.46733333</v>
      </c>
      <c r="S56" s="13">
        <f t="shared" si="9"/>
        <v>70.29170117</v>
      </c>
    </row>
    <row r="57">
      <c r="A57" s="5">
        <v>44731.0</v>
      </c>
      <c r="B57" s="6" t="s">
        <v>6</v>
      </c>
      <c r="C57" s="7">
        <v>245.82</v>
      </c>
      <c r="D57" s="8">
        <v>21949.0</v>
      </c>
      <c r="E57" s="8">
        <v>539.0</v>
      </c>
      <c r="F57" s="13" t="str">
        <f t="shared" si="1"/>
        <v>44731 Campaign 1</v>
      </c>
      <c r="G57" s="13">
        <f t="array" ref="G57">XLOOKUP(F:F,'Website report'!E:E,'Website report'!C:C)</f>
        <v>515</v>
      </c>
      <c r="H57" s="13">
        <f t="array" ref="H57">XLOOKUP(F:F,'Website report'!E:E,'Website report'!D:D)</f>
        <v>37</v>
      </c>
      <c r="I57" s="13">
        <f t="array" ref="I57">XLOOKUP(F:F,'Sales report'!F:F,'Sales report'!C:C)</f>
        <v>14</v>
      </c>
      <c r="J57" s="13">
        <f t="array" ref="J57">XLOOKUP(F:F,'Sales report'!F:F,'Sales report'!D:D)</f>
        <v>12</v>
      </c>
      <c r="K57" s="10">
        <f t="array" ref="K57">XLOOKUP(F:F,'Sales report'!F:F,'Sales report'!E:E)</f>
        <v>199.95</v>
      </c>
      <c r="L57" s="13">
        <f t="shared" si="2"/>
        <v>11.19959907</v>
      </c>
      <c r="M57" s="12">
        <f t="shared" si="3"/>
        <v>0.4560667904</v>
      </c>
      <c r="N57" s="13">
        <f t="shared" si="4"/>
        <v>2.455692742</v>
      </c>
      <c r="O57" s="13">
        <f t="shared" si="5"/>
        <v>0.4773203883</v>
      </c>
      <c r="P57" s="13">
        <f t="shared" si="6"/>
        <v>6.643783784</v>
      </c>
      <c r="Q57" s="13">
        <f t="shared" si="7"/>
        <v>17.55857143</v>
      </c>
      <c r="R57" s="13">
        <f t="shared" si="8"/>
        <v>20.485</v>
      </c>
      <c r="S57" s="13">
        <f t="shared" si="9"/>
        <v>-18.65999512</v>
      </c>
    </row>
    <row r="58">
      <c r="A58" s="5">
        <v>44731.0</v>
      </c>
      <c r="B58" s="6" t="s">
        <v>7</v>
      </c>
      <c r="C58" s="7">
        <v>124.9</v>
      </c>
      <c r="D58" s="8">
        <v>7469.0</v>
      </c>
      <c r="E58" s="8">
        <v>75.0</v>
      </c>
      <c r="F58" s="13" t="str">
        <f t="shared" si="1"/>
        <v>44731 Campaign 2</v>
      </c>
      <c r="G58" s="13">
        <f t="array" ref="G58">XLOOKUP(F:F,'Website report'!E:E,'Website report'!C:C)</f>
        <v>72</v>
      </c>
      <c r="H58" s="13">
        <f t="array" ref="H58">XLOOKUP(F:F,'Website report'!E:E,'Website report'!D:D)</f>
        <v>15</v>
      </c>
      <c r="I58" s="13">
        <f t="array" ref="I58">XLOOKUP(F:F,'Sales report'!F:F,'Sales report'!C:C)</f>
        <v>9</v>
      </c>
      <c r="J58" s="13">
        <f t="array" ref="J58">XLOOKUP(F:F,'Sales report'!F:F,'Sales report'!D:D)</f>
        <v>8</v>
      </c>
      <c r="K58" s="10">
        <f t="array" ref="K58">XLOOKUP(F:F,'Sales report'!F:F,'Sales report'!E:E)</f>
        <v>330.15</v>
      </c>
      <c r="L58" s="13">
        <f t="shared" si="2"/>
        <v>16.7224528</v>
      </c>
      <c r="M58" s="12">
        <f t="shared" si="3"/>
        <v>1.665333333</v>
      </c>
      <c r="N58" s="13">
        <f t="shared" si="4"/>
        <v>1.004150489</v>
      </c>
      <c r="O58" s="13">
        <f t="shared" si="5"/>
        <v>1.734722222</v>
      </c>
      <c r="P58" s="13">
        <f t="shared" si="6"/>
        <v>8.326666667</v>
      </c>
      <c r="Q58" s="13">
        <f t="shared" si="7"/>
        <v>13.87777778</v>
      </c>
      <c r="R58" s="13">
        <f t="shared" si="8"/>
        <v>15.6125</v>
      </c>
      <c r="S58" s="13">
        <f t="shared" si="9"/>
        <v>164.3314652</v>
      </c>
    </row>
    <row r="59">
      <c r="A59" s="5">
        <v>44732.0</v>
      </c>
      <c r="B59" s="6" t="s">
        <v>5</v>
      </c>
      <c r="C59" s="7">
        <v>316.36</v>
      </c>
      <c r="D59" s="8">
        <v>20179.0</v>
      </c>
      <c r="E59" s="9">
        <v>420.0</v>
      </c>
      <c r="F59" s="13" t="str">
        <f t="shared" si="1"/>
        <v>44732 Campaign 3</v>
      </c>
      <c r="G59" s="13">
        <f t="array" ref="G59">XLOOKUP(F:F,'Website report'!E:E,'Website report'!C:C)</f>
        <v>400</v>
      </c>
      <c r="H59" s="13">
        <f t="array" ref="H59">XLOOKUP(F:F,'Website report'!E:E,'Website report'!D:D)</f>
        <v>48</v>
      </c>
      <c r="I59" s="13">
        <f t="array" ref="I59">XLOOKUP(F:F,'Sales report'!F:F,'Sales report'!C:C)</f>
        <v>33</v>
      </c>
      <c r="J59" s="13">
        <f t="array" ref="J59">XLOOKUP(F:F,'Sales report'!F:F,'Sales report'!D:D)</f>
        <v>26</v>
      </c>
      <c r="K59" s="10">
        <f t="array" ref="K59">XLOOKUP(F:F,'Sales report'!F:F,'Sales report'!E:E)</f>
        <v>570.58</v>
      </c>
      <c r="L59" s="13">
        <f t="shared" si="2"/>
        <v>15.67768472</v>
      </c>
      <c r="M59" s="12">
        <f t="shared" si="3"/>
        <v>0.7532380952</v>
      </c>
      <c r="N59" s="13">
        <f t="shared" si="4"/>
        <v>2.081371723</v>
      </c>
      <c r="O59" s="13">
        <f t="shared" si="5"/>
        <v>0.7909</v>
      </c>
      <c r="P59" s="13">
        <f t="shared" si="6"/>
        <v>6.590833333</v>
      </c>
      <c r="Q59" s="13">
        <f t="shared" si="7"/>
        <v>9.586666667</v>
      </c>
      <c r="R59" s="13">
        <f t="shared" si="8"/>
        <v>12.16769231</v>
      </c>
      <c r="S59" s="13">
        <f t="shared" si="9"/>
        <v>80.3578202</v>
      </c>
    </row>
    <row r="60">
      <c r="A60" s="5">
        <v>44732.0</v>
      </c>
      <c r="B60" s="6" t="s">
        <v>6</v>
      </c>
      <c r="C60" s="7">
        <v>220.13</v>
      </c>
      <c r="D60" s="8">
        <v>28252.0</v>
      </c>
      <c r="E60" s="8">
        <v>458.0</v>
      </c>
      <c r="F60" s="13" t="str">
        <f t="shared" si="1"/>
        <v>44732 Campaign 1</v>
      </c>
      <c r="G60" s="13">
        <f t="array" ref="G60">XLOOKUP(F:F,'Website report'!E:E,'Website report'!C:C)</f>
        <v>430</v>
      </c>
      <c r="H60" s="13">
        <f t="array" ref="H60">XLOOKUP(F:F,'Website report'!E:E,'Website report'!D:D)</f>
        <v>51</v>
      </c>
      <c r="I60" s="13">
        <f t="array" ref="I60">XLOOKUP(F:F,'Sales report'!F:F,'Sales report'!C:C)</f>
        <v>25</v>
      </c>
      <c r="J60" s="13">
        <f t="array" ref="J60">XLOOKUP(F:F,'Sales report'!F:F,'Sales report'!D:D)</f>
        <v>22</v>
      </c>
      <c r="K60" s="10">
        <f t="array" ref="K60">XLOOKUP(F:F,'Sales report'!F:F,'Sales report'!E:E)</f>
        <v>224.66</v>
      </c>
      <c r="L60" s="13">
        <f t="shared" si="2"/>
        <v>7.791660767</v>
      </c>
      <c r="M60" s="12">
        <f t="shared" si="3"/>
        <v>0.4806331878</v>
      </c>
      <c r="N60" s="13">
        <f t="shared" si="4"/>
        <v>1.621124168</v>
      </c>
      <c r="O60" s="13">
        <f t="shared" si="5"/>
        <v>0.5119302326</v>
      </c>
      <c r="P60" s="13">
        <f t="shared" si="6"/>
        <v>4.31627451</v>
      </c>
      <c r="Q60" s="13">
        <f t="shared" si="7"/>
        <v>8.8052</v>
      </c>
      <c r="R60" s="13">
        <f t="shared" si="8"/>
        <v>10.00590909</v>
      </c>
      <c r="S60" s="13">
        <f t="shared" si="9"/>
        <v>2.057874892</v>
      </c>
    </row>
    <row r="61">
      <c r="A61" s="5">
        <v>44732.0</v>
      </c>
      <c r="B61" s="6" t="s">
        <v>7</v>
      </c>
      <c r="C61" s="7">
        <v>128.08</v>
      </c>
      <c r="D61" s="8">
        <v>5351.0</v>
      </c>
      <c r="E61" s="8">
        <v>63.0</v>
      </c>
      <c r="F61" s="13" t="str">
        <f t="shared" si="1"/>
        <v>44732 Campaign 2</v>
      </c>
      <c r="G61" s="13">
        <f t="array" ref="G61">XLOOKUP(F:F,'Website report'!E:E,'Website report'!C:C)</f>
        <v>59</v>
      </c>
      <c r="H61" s="13">
        <f t="array" ref="H61">XLOOKUP(F:F,'Website report'!E:E,'Website report'!D:D)</f>
        <v>12</v>
      </c>
      <c r="I61" s="13">
        <f t="array" ref="I61">XLOOKUP(F:F,'Sales report'!F:F,'Sales report'!C:C)</f>
        <v>9</v>
      </c>
      <c r="J61" s="13">
        <f t="array" ref="J61">XLOOKUP(F:F,'Sales report'!F:F,'Sales report'!D:D)</f>
        <v>8</v>
      </c>
      <c r="K61" s="10">
        <f t="array" ref="K61">XLOOKUP(F:F,'Sales report'!F:F,'Sales report'!E:E)</f>
        <v>310.2</v>
      </c>
      <c r="L61" s="13">
        <f t="shared" si="2"/>
        <v>23.93571295</v>
      </c>
      <c r="M61" s="12">
        <f t="shared" si="3"/>
        <v>2.033015873</v>
      </c>
      <c r="N61" s="13">
        <f t="shared" si="4"/>
        <v>1.177350028</v>
      </c>
      <c r="O61" s="13">
        <f t="shared" si="5"/>
        <v>2.170847458</v>
      </c>
      <c r="P61" s="13">
        <f t="shared" si="6"/>
        <v>10.67333333</v>
      </c>
      <c r="Q61" s="13">
        <f t="shared" si="7"/>
        <v>14.23111111</v>
      </c>
      <c r="R61" s="13">
        <f t="shared" si="8"/>
        <v>16.01</v>
      </c>
      <c r="S61" s="13">
        <f t="shared" si="9"/>
        <v>142.1923798</v>
      </c>
    </row>
    <row r="62">
      <c r="A62" s="5">
        <v>44733.0</v>
      </c>
      <c r="B62" s="6" t="s">
        <v>5</v>
      </c>
      <c r="C62" s="7">
        <v>366.66</v>
      </c>
      <c r="D62" s="8">
        <v>21752.0</v>
      </c>
      <c r="E62" s="9">
        <v>362.0</v>
      </c>
      <c r="F62" s="13" t="str">
        <f t="shared" si="1"/>
        <v>44733 Campaign 3</v>
      </c>
      <c r="G62" s="13">
        <f t="array" ref="G62">XLOOKUP(F:F,'Website report'!E:E,'Website report'!C:C)</f>
        <v>336</v>
      </c>
      <c r="H62" s="13">
        <f t="array" ref="H62">XLOOKUP(F:F,'Website report'!E:E,'Website report'!D:D)</f>
        <v>52</v>
      </c>
      <c r="I62" s="13">
        <f t="array" ref="I62">XLOOKUP(F:F,'Sales report'!F:F,'Sales report'!C:C)</f>
        <v>37</v>
      </c>
      <c r="J62" s="13">
        <f t="array" ref="J62">XLOOKUP(F:F,'Sales report'!F:F,'Sales report'!D:D)</f>
        <v>30</v>
      </c>
      <c r="K62" s="10">
        <f t="array" ref="K62">XLOOKUP(F:F,'Sales report'!F:F,'Sales report'!E:E)</f>
        <v>512.05</v>
      </c>
      <c r="L62" s="13">
        <f t="shared" si="2"/>
        <v>16.85638102</v>
      </c>
      <c r="M62" s="12">
        <f t="shared" si="3"/>
        <v>1.012872928</v>
      </c>
      <c r="N62" s="13">
        <f t="shared" si="4"/>
        <v>1.664214785</v>
      </c>
      <c r="O62" s="13">
        <f t="shared" si="5"/>
        <v>1.09125</v>
      </c>
      <c r="P62" s="13">
        <f t="shared" si="6"/>
        <v>7.051153846</v>
      </c>
      <c r="Q62" s="13">
        <f t="shared" si="7"/>
        <v>9.90972973</v>
      </c>
      <c r="R62" s="13">
        <f t="shared" si="8"/>
        <v>12.222</v>
      </c>
      <c r="S62" s="13">
        <f t="shared" si="9"/>
        <v>39.65253914</v>
      </c>
    </row>
    <row r="63">
      <c r="A63" s="5">
        <v>44733.0</v>
      </c>
      <c r="B63" s="6" t="s">
        <v>6</v>
      </c>
      <c r="C63" s="7">
        <v>221.51</v>
      </c>
      <c r="D63" s="8">
        <v>24443.0</v>
      </c>
      <c r="E63" s="8">
        <v>468.0</v>
      </c>
      <c r="F63" s="13" t="str">
        <f t="shared" si="1"/>
        <v>44733 Campaign 1</v>
      </c>
      <c r="G63" s="13">
        <f t="array" ref="G63">XLOOKUP(F:F,'Website report'!E:E,'Website report'!C:C)</f>
        <v>446</v>
      </c>
      <c r="H63" s="13">
        <f t="array" ref="H63">XLOOKUP(F:F,'Website report'!E:E,'Website report'!D:D)</f>
        <v>42</v>
      </c>
      <c r="I63" s="13">
        <f t="array" ref="I63">XLOOKUP(F:F,'Sales report'!F:F,'Sales report'!C:C)</f>
        <v>19</v>
      </c>
      <c r="J63" s="13">
        <f t="array" ref="J63">XLOOKUP(F:F,'Sales report'!F:F,'Sales report'!D:D)</f>
        <v>17</v>
      </c>
      <c r="K63" s="10">
        <f t="array" ref="K63">XLOOKUP(F:F,'Sales report'!F:F,'Sales report'!E:E)</f>
        <v>228</v>
      </c>
      <c r="L63" s="13">
        <f t="shared" si="2"/>
        <v>9.062308227</v>
      </c>
      <c r="M63" s="12">
        <f t="shared" si="3"/>
        <v>0.4733119658</v>
      </c>
      <c r="N63" s="13">
        <f t="shared" si="4"/>
        <v>1.914658593</v>
      </c>
      <c r="O63" s="13">
        <f t="shared" si="5"/>
        <v>0.4966591928</v>
      </c>
      <c r="P63" s="13">
        <f t="shared" si="6"/>
        <v>5.274047619</v>
      </c>
      <c r="Q63" s="13">
        <f t="shared" si="7"/>
        <v>11.65842105</v>
      </c>
      <c r="R63" s="13">
        <f t="shared" si="8"/>
        <v>13.03</v>
      </c>
      <c r="S63" s="13">
        <f t="shared" si="9"/>
        <v>2.929890298</v>
      </c>
    </row>
    <row r="64">
      <c r="A64" s="5">
        <v>44733.0</v>
      </c>
      <c r="B64" s="6" t="s">
        <v>7</v>
      </c>
      <c r="C64" s="7">
        <v>101.25</v>
      </c>
      <c r="D64" s="8">
        <v>7481.0</v>
      </c>
      <c r="E64" s="8">
        <v>60.0</v>
      </c>
      <c r="F64" s="13" t="str">
        <f t="shared" si="1"/>
        <v>44733 Campaign 2</v>
      </c>
      <c r="G64" s="13">
        <f t="array" ref="G64">XLOOKUP(F:F,'Website report'!E:E,'Website report'!C:C)</f>
        <v>57</v>
      </c>
      <c r="H64" s="13">
        <f t="array" ref="H64">XLOOKUP(F:F,'Website report'!E:E,'Website report'!D:D)</f>
        <v>11</v>
      </c>
      <c r="I64" s="13">
        <f t="array" ref="I64">XLOOKUP(F:F,'Sales report'!F:F,'Sales report'!C:C)</f>
        <v>6</v>
      </c>
      <c r="J64" s="13">
        <f t="array" ref="J64">XLOOKUP(F:F,'Sales report'!F:F,'Sales report'!D:D)</f>
        <v>5</v>
      </c>
      <c r="K64" s="10">
        <f t="array" ref="K64">XLOOKUP(F:F,'Sales report'!F:F,'Sales report'!E:E)</f>
        <v>292.6</v>
      </c>
      <c r="L64" s="13">
        <f t="shared" si="2"/>
        <v>13.53428686</v>
      </c>
      <c r="M64" s="12">
        <f t="shared" si="3"/>
        <v>1.6875</v>
      </c>
      <c r="N64" s="13">
        <f t="shared" si="4"/>
        <v>0.8020318139</v>
      </c>
      <c r="O64" s="13">
        <f t="shared" si="5"/>
        <v>1.776315789</v>
      </c>
      <c r="P64" s="13">
        <f t="shared" si="6"/>
        <v>9.204545455</v>
      </c>
      <c r="Q64" s="13">
        <f t="shared" si="7"/>
        <v>16.875</v>
      </c>
      <c r="R64" s="13">
        <f t="shared" si="8"/>
        <v>20.25</v>
      </c>
      <c r="S64" s="13">
        <f t="shared" si="9"/>
        <v>188.9876543</v>
      </c>
    </row>
    <row r="65">
      <c r="A65" s="5">
        <v>44734.0</v>
      </c>
      <c r="B65" s="6" t="s">
        <v>5</v>
      </c>
      <c r="C65" s="7">
        <v>355.89</v>
      </c>
      <c r="D65" s="8">
        <v>22421.0</v>
      </c>
      <c r="E65" s="9">
        <v>349.0</v>
      </c>
      <c r="F65" s="13" t="str">
        <f t="shared" si="1"/>
        <v>44734 Campaign 3</v>
      </c>
      <c r="G65" s="13">
        <f t="array" ref="G65">XLOOKUP(F:F,'Website report'!E:E,'Website report'!C:C)</f>
        <v>334</v>
      </c>
      <c r="H65" s="13">
        <f t="array" ref="H65">XLOOKUP(F:F,'Website report'!E:E,'Website report'!D:D)</f>
        <v>61</v>
      </c>
      <c r="I65" s="13">
        <f t="array" ref="I65">XLOOKUP(F:F,'Sales report'!F:F,'Sales report'!C:C)</f>
        <v>40</v>
      </c>
      <c r="J65" s="13">
        <f t="array" ref="J65">XLOOKUP(F:F,'Sales report'!F:F,'Sales report'!D:D)</f>
        <v>32</v>
      </c>
      <c r="K65" s="10">
        <f t="array" ref="K65">XLOOKUP(F:F,'Sales report'!F:F,'Sales report'!E:E)</f>
        <v>615.36</v>
      </c>
      <c r="L65" s="13">
        <f t="shared" si="2"/>
        <v>15.87306543</v>
      </c>
      <c r="M65" s="12">
        <f t="shared" si="3"/>
        <v>1.01974212</v>
      </c>
      <c r="N65" s="13">
        <f t="shared" si="4"/>
        <v>1.556576424</v>
      </c>
      <c r="O65" s="13">
        <f t="shared" si="5"/>
        <v>1.065538922</v>
      </c>
      <c r="P65" s="13">
        <f t="shared" si="6"/>
        <v>5.834262295</v>
      </c>
      <c r="Q65" s="13">
        <f t="shared" si="7"/>
        <v>8.89725</v>
      </c>
      <c r="R65" s="13">
        <f t="shared" si="8"/>
        <v>11.1215625</v>
      </c>
      <c r="S65" s="13">
        <f t="shared" si="9"/>
        <v>72.90735902</v>
      </c>
    </row>
    <row r="66">
      <c r="A66" s="5">
        <v>44734.0</v>
      </c>
      <c r="B66" s="6" t="s">
        <v>6</v>
      </c>
      <c r="C66" s="7">
        <v>206.64</v>
      </c>
      <c r="D66" s="8">
        <v>24900.0</v>
      </c>
      <c r="E66" s="8">
        <v>484.0</v>
      </c>
      <c r="F66" s="13" t="str">
        <f t="shared" si="1"/>
        <v>44734 Campaign 1</v>
      </c>
      <c r="G66" s="13">
        <f t="array" ref="G66">XLOOKUP(F:F,'Website report'!E:E,'Website report'!C:C)</f>
        <v>452</v>
      </c>
      <c r="H66" s="13">
        <f t="array" ref="H66">XLOOKUP(F:F,'Website report'!E:E,'Website report'!D:D)</f>
        <v>46</v>
      </c>
      <c r="I66" s="13">
        <f t="array" ref="I66">XLOOKUP(F:F,'Sales report'!F:F,'Sales report'!C:C)</f>
        <v>22</v>
      </c>
      <c r="J66" s="13">
        <f t="array" ref="J66">XLOOKUP(F:F,'Sales report'!F:F,'Sales report'!D:D)</f>
        <v>19</v>
      </c>
      <c r="K66" s="10">
        <f t="array" ref="K66">XLOOKUP(F:F,'Sales report'!F:F,'Sales report'!E:E)</f>
        <v>227.52</v>
      </c>
      <c r="L66" s="13">
        <f t="shared" si="2"/>
        <v>8.298795181</v>
      </c>
      <c r="M66" s="12">
        <f t="shared" si="3"/>
        <v>0.4269421488</v>
      </c>
      <c r="N66" s="13">
        <f t="shared" si="4"/>
        <v>1.9437751</v>
      </c>
      <c r="O66" s="13">
        <f t="shared" si="5"/>
        <v>0.4571681416</v>
      </c>
      <c r="P66" s="13">
        <f t="shared" si="6"/>
        <v>4.492173913</v>
      </c>
      <c r="Q66" s="13">
        <f t="shared" si="7"/>
        <v>9.392727273</v>
      </c>
      <c r="R66" s="13">
        <f t="shared" si="8"/>
        <v>10.87578947</v>
      </c>
      <c r="S66" s="13">
        <f t="shared" si="9"/>
        <v>10.10452962</v>
      </c>
    </row>
    <row r="67">
      <c r="A67" s="5">
        <v>44734.0</v>
      </c>
      <c r="B67" s="6" t="s">
        <v>7</v>
      </c>
      <c r="C67" s="7">
        <v>121.82</v>
      </c>
      <c r="D67" s="8">
        <v>6033.0</v>
      </c>
      <c r="E67" s="8">
        <v>68.0</v>
      </c>
      <c r="F67" s="13" t="str">
        <f t="shared" si="1"/>
        <v>44734 Campaign 2</v>
      </c>
      <c r="G67" s="13">
        <f t="array" ref="G67">XLOOKUP(F:F,'Website report'!E:E,'Website report'!C:C)</f>
        <v>64</v>
      </c>
      <c r="H67" s="13">
        <f t="array" ref="H67">XLOOKUP(F:F,'Website report'!E:E,'Website report'!D:D)</f>
        <v>10</v>
      </c>
      <c r="I67" s="13">
        <f t="array" ref="I67">XLOOKUP(F:F,'Sales report'!F:F,'Sales report'!C:C)</f>
        <v>8</v>
      </c>
      <c r="J67" s="13">
        <f t="array" ref="J67">XLOOKUP(F:F,'Sales report'!F:F,'Sales report'!D:D)</f>
        <v>7</v>
      </c>
      <c r="K67" s="10">
        <f t="array" ref="K67">XLOOKUP(F:F,'Sales report'!F:F,'Sales report'!E:E)</f>
        <v>345.6</v>
      </c>
      <c r="L67" s="13">
        <f t="shared" si="2"/>
        <v>20.19227582</v>
      </c>
      <c r="M67" s="12">
        <f t="shared" si="3"/>
        <v>1.791470588</v>
      </c>
      <c r="N67" s="13">
        <f t="shared" si="4"/>
        <v>1.127134096</v>
      </c>
      <c r="O67" s="13">
        <f t="shared" si="5"/>
        <v>1.9034375</v>
      </c>
      <c r="P67" s="13">
        <f t="shared" si="6"/>
        <v>12.182</v>
      </c>
      <c r="Q67" s="13">
        <f t="shared" si="7"/>
        <v>15.2275</v>
      </c>
      <c r="R67" s="13">
        <f t="shared" si="8"/>
        <v>17.40285714</v>
      </c>
      <c r="S67" s="13">
        <f t="shared" si="9"/>
        <v>183.6972582</v>
      </c>
    </row>
    <row r="68">
      <c r="A68" s="5">
        <v>44735.0</v>
      </c>
      <c r="B68" s="6" t="s">
        <v>5</v>
      </c>
      <c r="C68" s="7">
        <v>301.46</v>
      </c>
      <c r="D68" s="8">
        <v>26856.0</v>
      </c>
      <c r="E68" s="9">
        <v>341.0</v>
      </c>
      <c r="F68" s="13" t="str">
        <f t="shared" si="1"/>
        <v>44735 Campaign 3</v>
      </c>
      <c r="G68" s="13">
        <f t="array" ref="G68">XLOOKUP(F:F,'Website report'!E:E,'Website report'!C:C)</f>
        <v>318</v>
      </c>
      <c r="H68" s="13">
        <f t="array" ref="H68">XLOOKUP(F:F,'Website report'!E:E,'Website report'!D:D)</f>
        <v>58</v>
      </c>
      <c r="I68" s="13">
        <f t="array" ref="I68">XLOOKUP(F:F,'Sales report'!F:F,'Sales report'!C:C)</f>
        <v>44</v>
      </c>
      <c r="J68" s="13">
        <f t="array" ref="J68">XLOOKUP(F:F,'Sales report'!F:F,'Sales report'!D:D)</f>
        <v>35</v>
      </c>
      <c r="K68" s="10">
        <f t="array" ref="K68">XLOOKUP(F:F,'Sales report'!F:F,'Sales report'!E:E)</f>
        <v>612.07</v>
      </c>
      <c r="L68" s="13">
        <f t="shared" si="2"/>
        <v>11.22505213</v>
      </c>
      <c r="M68" s="12">
        <f t="shared" si="3"/>
        <v>0.8840469208</v>
      </c>
      <c r="N68" s="13">
        <f t="shared" si="4"/>
        <v>1.269734882</v>
      </c>
      <c r="O68" s="13">
        <f t="shared" si="5"/>
        <v>0.9479874214</v>
      </c>
      <c r="P68" s="13">
        <f t="shared" si="6"/>
        <v>5.197586207</v>
      </c>
      <c r="Q68" s="13">
        <f t="shared" si="7"/>
        <v>6.851363636</v>
      </c>
      <c r="R68" s="13">
        <f t="shared" si="8"/>
        <v>8.613142857</v>
      </c>
      <c r="S68" s="13">
        <f t="shared" si="9"/>
        <v>103.0352286</v>
      </c>
    </row>
    <row r="69">
      <c r="A69" s="5">
        <v>44735.0</v>
      </c>
      <c r="B69" s="6" t="s">
        <v>6</v>
      </c>
      <c r="C69" s="7">
        <v>243.73</v>
      </c>
      <c r="D69" s="8">
        <v>29644.0</v>
      </c>
      <c r="E69" s="8">
        <v>584.0</v>
      </c>
      <c r="F69" s="13" t="str">
        <f t="shared" si="1"/>
        <v>44735 Campaign 1</v>
      </c>
      <c r="G69" s="13">
        <f t="array" ref="G69">XLOOKUP(F:F,'Website report'!E:E,'Website report'!C:C)</f>
        <v>550</v>
      </c>
      <c r="H69" s="13">
        <f t="array" ref="H69">XLOOKUP(F:F,'Website report'!E:E,'Website report'!D:D)</f>
        <v>41</v>
      </c>
      <c r="I69" s="13">
        <f t="array" ref="I69">XLOOKUP(F:F,'Sales report'!F:F,'Sales report'!C:C)</f>
        <v>18</v>
      </c>
      <c r="J69" s="13">
        <f t="array" ref="J69">XLOOKUP(F:F,'Sales report'!F:F,'Sales report'!D:D)</f>
        <v>15</v>
      </c>
      <c r="K69" s="10">
        <f t="array" ref="K69">XLOOKUP(F:F,'Sales report'!F:F,'Sales report'!E:E)</f>
        <v>203.7</v>
      </c>
      <c r="L69" s="13">
        <f t="shared" si="2"/>
        <v>8.221899879</v>
      </c>
      <c r="M69" s="12">
        <f t="shared" si="3"/>
        <v>0.4173458904</v>
      </c>
      <c r="N69" s="13">
        <f t="shared" si="4"/>
        <v>1.970044528</v>
      </c>
      <c r="O69" s="13">
        <f t="shared" si="5"/>
        <v>0.4431454545</v>
      </c>
      <c r="P69" s="13">
        <f t="shared" si="6"/>
        <v>5.944634146</v>
      </c>
      <c r="Q69" s="13">
        <f t="shared" si="7"/>
        <v>13.54055556</v>
      </c>
      <c r="R69" s="13">
        <f t="shared" si="8"/>
        <v>16.24866667</v>
      </c>
      <c r="S69" s="13">
        <f t="shared" si="9"/>
        <v>-16.42391171</v>
      </c>
    </row>
    <row r="70">
      <c r="A70" s="5">
        <v>44735.0</v>
      </c>
      <c r="B70" s="6" t="s">
        <v>7</v>
      </c>
      <c r="C70" s="7">
        <v>135.09</v>
      </c>
      <c r="D70" s="8">
        <v>5046.0</v>
      </c>
      <c r="E70" s="8">
        <v>63.0</v>
      </c>
      <c r="F70" s="13" t="str">
        <f t="shared" si="1"/>
        <v>44735 Campaign 2</v>
      </c>
      <c r="G70" s="13">
        <f t="array" ref="G70">XLOOKUP(F:F,'Website report'!E:E,'Website report'!C:C)</f>
        <v>61</v>
      </c>
      <c r="H70" s="13">
        <f t="array" ref="H70">XLOOKUP(F:F,'Website report'!E:E,'Website report'!D:D)</f>
        <v>12</v>
      </c>
      <c r="I70" s="13">
        <f t="array" ref="I70">XLOOKUP(F:F,'Sales report'!F:F,'Sales report'!C:C)</f>
        <v>9</v>
      </c>
      <c r="J70" s="13">
        <f t="array" ref="J70">XLOOKUP(F:F,'Sales report'!F:F,'Sales report'!D:D)</f>
        <v>8</v>
      </c>
      <c r="K70" s="10">
        <f t="array" ref="K70">XLOOKUP(F:F,'Sales report'!F:F,'Sales report'!E:E)</f>
        <v>285.18</v>
      </c>
      <c r="L70" s="13">
        <f t="shared" si="2"/>
        <v>26.77170036</v>
      </c>
      <c r="M70" s="12">
        <f t="shared" si="3"/>
        <v>2.144285714</v>
      </c>
      <c r="N70" s="13">
        <f t="shared" si="4"/>
        <v>1.248513674</v>
      </c>
      <c r="O70" s="13">
        <f t="shared" si="5"/>
        <v>2.214590164</v>
      </c>
      <c r="P70" s="13">
        <f t="shared" si="6"/>
        <v>11.2575</v>
      </c>
      <c r="Q70" s="13">
        <f t="shared" si="7"/>
        <v>15.01</v>
      </c>
      <c r="R70" s="13">
        <f t="shared" si="8"/>
        <v>16.88625</v>
      </c>
      <c r="S70" s="13">
        <f t="shared" si="9"/>
        <v>111.1037086</v>
      </c>
    </row>
    <row r="71">
      <c r="A71" s="5">
        <v>44736.0</v>
      </c>
      <c r="B71" s="6" t="s">
        <v>5</v>
      </c>
      <c r="C71" s="7">
        <v>305.53</v>
      </c>
      <c r="D71" s="8">
        <v>23613.0</v>
      </c>
      <c r="E71" s="9">
        <v>479.0</v>
      </c>
      <c r="F71" s="13" t="str">
        <f t="shared" si="1"/>
        <v>44736 Campaign 3</v>
      </c>
      <c r="G71" s="13">
        <f t="array" ref="G71">XLOOKUP(F:F,'Website report'!E:E,'Website report'!C:C)</f>
        <v>451</v>
      </c>
      <c r="H71" s="13">
        <f t="array" ref="H71">XLOOKUP(F:F,'Website report'!E:E,'Website report'!D:D)</f>
        <v>59</v>
      </c>
      <c r="I71" s="13">
        <f t="array" ref="I71">XLOOKUP(F:F,'Sales report'!F:F,'Sales report'!C:C)</f>
        <v>42</v>
      </c>
      <c r="J71" s="13">
        <f t="array" ref="J71">XLOOKUP(F:F,'Sales report'!F:F,'Sales report'!D:D)</f>
        <v>34</v>
      </c>
      <c r="K71" s="10">
        <f t="array" ref="K71">XLOOKUP(F:F,'Sales report'!F:F,'Sales report'!E:E)</f>
        <v>566.44</v>
      </c>
      <c r="L71" s="13">
        <f t="shared" si="2"/>
        <v>12.93905899</v>
      </c>
      <c r="M71" s="12">
        <f t="shared" si="3"/>
        <v>0.6378496868</v>
      </c>
      <c r="N71" s="13">
        <f t="shared" si="4"/>
        <v>2.028543599</v>
      </c>
      <c r="O71" s="13">
        <f t="shared" si="5"/>
        <v>0.6774501109</v>
      </c>
      <c r="P71" s="13">
        <f t="shared" si="6"/>
        <v>5.178474576</v>
      </c>
      <c r="Q71" s="13">
        <f t="shared" si="7"/>
        <v>7.27452381</v>
      </c>
      <c r="R71" s="13">
        <f t="shared" si="8"/>
        <v>8.986176471</v>
      </c>
      <c r="S71" s="13">
        <f t="shared" si="9"/>
        <v>85.39586947</v>
      </c>
    </row>
    <row r="72">
      <c r="A72" s="5">
        <v>44736.0</v>
      </c>
      <c r="B72" s="6" t="s">
        <v>6</v>
      </c>
      <c r="C72" s="7">
        <v>210.24</v>
      </c>
      <c r="D72" s="8">
        <v>20183.0</v>
      </c>
      <c r="E72" s="8">
        <v>584.0</v>
      </c>
      <c r="F72" s="13" t="str">
        <f t="shared" si="1"/>
        <v>44736 Campaign 1</v>
      </c>
      <c r="G72" s="13">
        <f t="array" ref="G72">XLOOKUP(F:F,'Website report'!E:E,'Website report'!C:C)</f>
        <v>552</v>
      </c>
      <c r="H72" s="13">
        <f t="array" ref="H72">XLOOKUP(F:F,'Website report'!E:E,'Website report'!D:D)</f>
        <v>45</v>
      </c>
      <c r="I72" s="13">
        <f t="array" ref="I72">XLOOKUP(F:F,'Sales report'!F:F,'Sales report'!C:C)</f>
        <v>14</v>
      </c>
      <c r="J72" s="13">
        <f t="array" ref="J72">XLOOKUP(F:F,'Sales report'!F:F,'Sales report'!D:D)</f>
        <v>12</v>
      </c>
      <c r="K72" s="10">
        <f t="array" ref="K72">XLOOKUP(F:F,'Sales report'!F:F,'Sales report'!E:E)</f>
        <v>245</v>
      </c>
      <c r="L72" s="13">
        <f t="shared" si="2"/>
        <v>10.41668731</v>
      </c>
      <c r="M72" s="12">
        <f t="shared" si="3"/>
        <v>0.36</v>
      </c>
      <c r="N72" s="13">
        <f t="shared" si="4"/>
        <v>2.893524253</v>
      </c>
      <c r="O72" s="13">
        <f t="shared" si="5"/>
        <v>0.3808695652</v>
      </c>
      <c r="P72" s="13">
        <f t="shared" si="6"/>
        <v>4.672</v>
      </c>
      <c r="Q72" s="13">
        <f t="shared" si="7"/>
        <v>15.01714286</v>
      </c>
      <c r="R72" s="13">
        <f t="shared" si="8"/>
        <v>17.52</v>
      </c>
      <c r="S72" s="13">
        <f t="shared" si="9"/>
        <v>16.53348554</v>
      </c>
    </row>
    <row r="73">
      <c r="A73" s="5">
        <v>44736.0</v>
      </c>
      <c r="B73" s="6" t="s">
        <v>7</v>
      </c>
      <c r="C73" s="7">
        <v>105.01</v>
      </c>
      <c r="D73" s="8">
        <v>5132.0</v>
      </c>
      <c r="E73" s="8">
        <v>71.0</v>
      </c>
      <c r="F73" s="13" t="str">
        <f t="shared" si="1"/>
        <v>44736 Campaign 2</v>
      </c>
      <c r="G73" s="13">
        <f t="array" ref="G73">XLOOKUP(F:F,'Website report'!E:E,'Website report'!C:C)</f>
        <v>69</v>
      </c>
      <c r="H73" s="13">
        <f t="array" ref="H73">XLOOKUP(F:F,'Website report'!E:E,'Website report'!D:D)</f>
        <v>10</v>
      </c>
      <c r="I73" s="13">
        <f t="array" ref="I73">XLOOKUP(F:F,'Sales report'!F:F,'Sales report'!C:C)</f>
        <v>8</v>
      </c>
      <c r="J73" s="13">
        <f t="array" ref="J73">XLOOKUP(F:F,'Sales report'!F:F,'Sales report'!D:D)</f>
        <v>7</v>
      </c>
      <c r="K73" s="10">
        <f t="array" ref="K73">XLOOKUP(F:F,'Sales report'!F:F,'Sales report'!E:E)</f>
        <v>435.12</v>
      </c>
      <c r="L73" s="13">
        <f t="shared" si="2"/>
        <v>20.46180826</v>
      </c>
      <c r="M73" s="12">
        <f t="shared" si="3"/>
        <v>1.479014085</v>
      </c>
      <c r="N73" s="13">
        <f t="shared" si="4"/>
        <v>1.383476228</v>
      </c>
      <c r="O73" s="13">
        <f t="shared" si="5"/>
        <v>1.521884058</v>
      </c>
      <c r="P73" s="13">
        <f t="shared" si="6"/>
        <v>10.501</v>
      </c>
      <c r="Q73" s="13">
        <f t="shared" si="7"/>
        <v>13.12625</v>
      </c>
      <c r="R73" s="13">
        <f t="shared" si="8"/>
        <v>15.00142857</v>
      </c>
      <c r="S73" s="13">
        <f t="shared" si="9"/>
        <v>314.3605371</v>
      </c>
    </row>
    <row r="74">
      <c r="A74" s="5">
        <v>44737.0</v>
      </c>
      <c r="B74" s="6" t="s">
        <v>5</v>
      </c>
      <c r="C74" s="7">
        <v>350.18</v>
      </c>
      <c r="D74" s="8">
        <v>28626.0</v>
      </c>
      <c r="E74" s="9">
        <v>457.0</v>
      </c>
      <c r="F74" s="13" t="str">
        <f t="shared" si="1"/>
        <v>44737 Campaign 3</v>
      </c>
      <c r="G74" s="13">
        <f t="array" ref="G74">XLOOKUP(F:F,'Website report'!E:E,'Website report'!C:C)</f>
        <v>434</v>
      </c>
      <c r="H74" s="13">
        <f t="array" ref="H74">XLOOKUP(F:F,'Website report'!E:E,'Website report'!D:D)</f>
        <v>52</v>
      </c>
      <c r="I74" s="13">
        <f t="array" ref="I74">XLOOKUP(F:F,'Sales report'!F:F,'Sales report'!C:C)</f>
        <v>45</v>
      </c>
      <c r="J74" s="13">
        <f t="array" ref="J74">XLOOKUP(F:F,'Sales report'!F:F,'Sales report'!D:D)</f>
        <v>36</v>
      </c>
      <c r="K74" s="10">
        <f t="array" ref="K74">XLOOKUP(F:F,'Sales report'!F:F,'Sales report'!E:E)</f>
        <v>497.97</v>
      </c>
      <c r="L74" s="13">
        <f t="shared" si="2"/>
        <v>12.23293509</v>
      </c>
      <c r="M74" s="12">
        <f t="shared" si="3"/>
        <v>0.7662582057</v>
      </c>
      <c r="N74" s="13">
        <f t="shared" si="4"/>
        <v>1.596450779</v>
      </c>
      <c r="O74" s="13">
        <f t="shared" si="5"/>
        <v>0.8068663594</v>
      </c>
      <c r="P74" s="13">
        <f t="shared" si="6"/>
        <v>6.734230769</v>
      </c>
      <c r="Q74" s="13">
        <f t="shared" si="7"/>
        <v>7.781777778</v>
      </c>
      <c r="R74" s="13">
        <f t="shared" si="8"/>
        <v>9.727222222</v>
      </c>
      <c r="S74" s="13">
        <f t="shared" si="9"/>
        <v>42.20400937</v>
      </c>
    </row>
    <row r="75">
      <c r="A75" s="5">
        <v>44737.0</v>
      </c>
      <c r="B75" s="6" t="s">
        <v>6</v>
      </c>
      <c r="C75" s="7">
        <v>205.31</v>
      </c>
      <c r="D75" s="8">
        <v>22521.0</v>
      </c>
      <c r="E75" s="8">
        <v>446.0</v>
      </c>
      <c r="F75" s="13" t="str">
        <f t="shared" si="1"/>
        <v>44737 Campaign 1</v>
      </c>
      <c r="G75" s="13">
        <f t="array" ref="G75">XLOOKUP(F:F,'Website report'!E:E,'Website report'!C:C)</f>
        <v>426</v>
      </c>
      <c r="H75" s="13">
        <f t="array" ref="H75">XLOOKUP(F:F,'Website report'!E:E,'Website report'!D:D)</f>
        <v>49</v>
      </c>
      <c r="I75" s="13">
        <f t="array" ref="I75">XLOOKUP(F:F,'Sales report'!F:F,'Sales report'!C:C)</f>
        <v>31</v>
      </c>
      <c r="J75" s="13">
        <f t="array" ref="J75">XLOOKUP(F:F,'Sales report'!F:F,'Sales report'!D:D)</f>
        <v>26</v>
      </c>
      <c r="K75" s="10">
        <f t="array" ref="K75">XLOOKUP(F:F,'Sales report'!F:F,'Sales report'!E:E)</f>
        <v>160.38</v>
      </c>
      <c r="L75" s="13">
        <f t="shared" si="2"/>
        <v>9.116380267</v>
      </c>
      <c r="M75" s="12">
        <f t="shared" si="3"/>
        <v>0.4603363229</v>
      </c>
      <c r="N75" s="13">
        <f t="shared" si="4"/>
        <v>1.980373873</v>
      </c>
      <c r="O75" s="13">
        <f t="shared" si="5"/>
        <v>0.4819483568</v>
      </c>
      <c r="P75" s="13">
        <f t="shared" si="6"/>
        <v>4.19</v>
      </c>
      <c r="Q75" s="13">
        <f t="shared" si="7"/>
        <v>6.622903226</v>
      </c>
      <c r="R75" s="13">
        <f t="shared" si="8"/>
        <v>7.896538462</v>
      </c>
      <c r="S75" s="13">
        <f t="shared" si="9"/>
        <v>-21.88398032</v>
      </c>
    </row>
    <row r="76">
      <c r="A76" s="5">
        <v>44737.0</v>
      </c>
      <c r="B76" s="6" t="s">
        <v>7</v>
      </c>
      <c r="C76" s="7">
        <v>111.52</v>
      </c>
      <c r="D76" s="8">
        <v>5211.0</v>
      </c>
      <c r="E76" s="8">
        <v>63.0</v>
      </c>
      <c r="F76" s="13" t="str">
        <f t="shared" si="1"/>
        <v>44737 Campaign 2</v>
      </c>
      <c r="G76" s="13">
        <f t="array" ref="G76">XLOOKUP(F:F,'Website report'!E:E,'Website report'!C:C)</f>
        <v>59</v>
      </c>
      <c r="H76" s="13">
        <f t="array" ref="H76">XLOOKUP(F:F,'Website report'!E:E,'Website report'!D:D)</f>
        <v>14</v>
      </c>
      <c r="I76" s="13">
        <f t="array" ref="I76">XLOOKUP(F:F,'Sales report'!F:F,'Sales report'!C:C)</f>
        <v>6</v>
      </c>
      <c r="J76" s="13">
        <f t="array" ref="J76">XLOOKUP(F:F,'Sales report'!F:F,'Sales report'!D:D)</f>
        <v>5</v>
      </c>
      <c r="K76" s="10">
        <f t="array" ref="K76">XLOOKUP(F:F,'Sales report'!F:F,'Sales report'!E:E)</f>
        <v>387.09</v>
      </c>
      <c r="L76" s="13">
        <f t="shared" si="2"/>
        <v>21.40088275</v>
      </c>
      <c r="M76" s="12">
        <f t="shared" si="3"/>
        <v>1.77015873</v>
      </c>
      <c r="N76" s="13">
        <f t="shared" si="4"/>
        <v>1.208981002</v>
      </c>
      <c r="O76" s="13">
        <f t="shared" si="5"/>
        <v>1.890169492</v>
      </c>
      <c r="P76" s="13">
        <f t="shared" si="6"/>
        <v>7.965714286</v>
      </c>
      <c r="Q76" s="13">
        <f t="shared" si="7"/>
        <v>18.58666667</v>
      </c>
      <c r="R76" s="13">
        <f t="shared" si="8"/>
        <v>22.304</v>
      </c>
      <c r="S76" s="13">
        <f t="shared" si="9"/>
        <v>247.1036585</v>
      </c>
    </row>
    <row r="77">
      <c r="A77" s="5">
        <v>44738.0</v>
      </c>
      <c r="B77" s="6" t="s">
        <v>5</v>
      </c>
      <c r="C77" s="7">
        <v>368.89</v>
      </c>
      <c r="D77" s="8">
        <v>24721.0</v>
      </c>
      <c r="E77" s="9">
        <v>326.0</v>
      </c>
      <c r="F77" s="13" t="str">
        <f t="shared" si="1"/>
        <v>44738 Campaign 3</v>
      </c>
      <c r="G77" s="13">
        <f t="array" ref="G77">XLOOKUP(F:F,'Website report'!E:E,'Website report'!C:C)</f>
        <v>312</v>
      </c>
      <c r="H77" s="13">
        <f t="array" ref="H77">XLOOKUP(F:F,'Website report'!E:E,'Website report'!D:D)</f>
        <v>65</v>
      </c>
      <c r="I77" s="13">
        <f t="array" ref="I77">XLOOKUP(F:F,'Sales report'!F:F,'Sales report'!C:C)</f>
        <v>40</v>
      </c>
      <c r="J77" s="13">
        <f t="array" ref="J77">XLOOKUP(F:F,'Sales report'!F:F,'Sales report'!D:D)</f>
        <v>32</v>
      </c>
      <c r="K77" s="10">
        <f t="array" ref="K77">XLOOKUP(F:F,'Sales report'!F:F,'Sales report'!E:E)</f>
        <v>609</v>
      </c>
      <c r="L77" s="13">
        <f t="shared" si="2"/>
        <v>14.92213098</v>
      </c>
      <c r="M77" s="12">
        <f t="shared" si="3"/>
        <v>1.131564417</v>
      </c>
      <c r="N77" s="13">
        <f t="shared" si="4"/>
        <v>1.31871688</v>
      </c>
      <c r="O77" s="13">
        <f t="shared" si="5"/>
        <v>1.182339744</v>
      </c>
      <c r="P77" s="13">
        <f t="shared" si="6"/>
        <v>5.675230769</v>
      </c>
      <c r="Q77" s="13">
        <f t="shared" si="7"/>
        <v>9.22225</v>
      </c>
      <c r="R77" s="13">
        <f t="shared" si="8"/>
        <v>11.5278125</v>
      </c>
      <c r="S77" s="13">
        <f t="shared" si="9"/>
        <v>65.08986419</v>
      </c>
    </row>
    <row r="78">
      <c r="A78" s="5">
        <v>44738.0</v>
      </c>
      <c r="B78" s="6" t="s">
        <v>6</v>
      </c>
      <c r="C78" s="7">
        <v>220.74</v>
      </c>
      <c r="D78" s="8">
        <v>24975.0</v>
      </c>
      <c r="E78" s="8">
        <v>413.0</v>
      </c>
      <c r="F78" s="13" t="str">
        <f t="shared" si="1"/>
        <v>44738 Campaign 1</v>
      </c>
      <c r="G78" s="13">
        <f t="array" ref="G78">XLOOKUP(F:F,'Website report'!E:E,'Website report'!C:C)</f>
        <v>399</v>
      </c>
      <c r="H78" s="13">
        <f t="array" ref="H78">XLOOKUP(F:F,'Website report'!E:E,'Website report'!D:D)</f>
        <v>41</v>
      </c>
      <c r="I78" s="13">
        <f t="array" ref="I78">XLOOKUP(F:F,'Sales report'!F:F,'Sales report'!C:C)</f>
        <v>31</v>
      </c>
      <c r="J78" s="13">
        <f t="array" ref="J78">XLOOKUP(F:F,'Sales report'!F:F,'Sales report'!D:D)</f>
        <v>26</v>
      </c>
      <c r="K78" s="10">
        <f t="array" ref="K78">XLOOKUP(F:F,'Sales report'!F:F,'Sales report'!E:E)</f>
        <v>202</v>
      </c>
      <c r="L78" s="13">
        <f t="shared" si="2"/>
        <v>8.838438438</v>
      </c>
      <c r="M78" s="12">
        <f t="shared" si="3"/>
        <v>0.5344794189</v>
      </c>
      <c r="N78" s="13">
        <f t="shared" si="4"/>
        <v>1.653653654</v>
      </c>
      <c r="O78" s="13">
        <f t="shared" si="5"/>
        <v>0.5532330827</v>
      </c>
      <c r="P78" s="13">
        <f t="shared" si="6"/>
        <v>5.383902439</v>
      </c>
      <c r="Q78" s="13">
        <f t="shared" si="7"/>
        <v>7.120645161</v>
      </c>
      <c r="R78" s="13">
        <f t="shared" si="8"/>
        <v>8.49</v>
      </c>
      <c r="S78" s="13">
        <f t="shared" si="9"/>
        <v>-8.489625804</v>
      </c>
    </row>
    <row r="79">
      <c r="A79" s="5">
        <v>44738.0</v>
      </c>
      <c r="B79" s="6" t="s">
        <v>7</v>
      </c>
      <c r="C79" s="7">
        <v>120.85</v>
      </c>
      <c r="D79" s="8">
        <v>5656.0</v>
      </c>
      <c r="E79" s="8">
        <v>52.0</v>
      </c>
      <c r="F79" s="13" t="str">
        <f t="shared" si="1"/>
        <v>44738 Campaign 2</v>
      </c>
      <c r="G79" s="13">
        <f t="array" ref="G79">XLOOKUP(F:F,'Website report'!E:E,'Website report'!C:C)</f>
        <v>50</v>
      </c>
      <c r="H79" s="13">
        <f t="array" ref="H79">XLOOKUP(F:F,'Website report'!E:E,'Website report'!D:D)</f>
        <v>11</v>
      </c>
      <c r="I79" s="13">
        <f t="array" ref="I79">XLOOKUP(F:F,'Sales report'!F:F,'Sales report'!C:C)</f>
        <v>6</v>
      </c>
      <c r="J79" s="13">
        <f t="array" ref="J79">XLOOKUP(F:F,'Sales report'!F:F,'Sales report'!D:D)</f>
        <v>5</v>
      </c>
      <c r="K79" s="10">
        <f t="array" ref="K79">XLOOKUP(F:F,'Sales report'!F:F,'Sales report'!E:E)</f>
        <v>431</v>
      </c>
      <c r="L79" s="13">
        <f t="shared" si="2"/>
        <v>21.36669024</v>
      </c>
      <c r="M79" s="12">
        <f t="shared" si="3"/>
        <v>2.324038462</v>
      </c>
      <c r="N79" s="13">
        <f t="shared" si="4"/>
        <v>0.9193776521</v>
      </c>
      <c r="O79" s="13">
        <f t="shared" si="5"/>
        <v>2.417</v>
      </c>
      <c r="P79" s="13">
        <f t="shared" si="6"/>
        <v>10.98636364</v>
      </c>
      <c r="Q79" s="13">
        <f t="shared" si="7"/>
        <v>20.14166667</v>
      </c>
      <c r="R79" s="13">
        <f t="shared" si="8"/>
        <v>24.17</v>
      </c>
      <c r="S79" s="13">
        <f t="shared" si="9"/>
        <v>256.6404634</v>
      </c>
    </row>
    <row r="80">
      <c r="A80" s="5">
        <v>44739.0</v>
      </c>
      <c r="B80" s="6" t="s">
        <v>5</v>
      </c>
      <c r="C80" s="7">
        <v>335.59</v>
      </c>
      <c r="D80" s="8">
        <v>25432.0</v>
      </c>
      <c r="E80" s="9">
        <v>396.0</v>
      </c>
      <c r="F80" s="13" t="str">
        <f t="shared" si="1"/>
        <v>44739 Campaign 3</v>
      </c>
      <c r="G80" s="13">
        <f t="array" ref="G80">XLOOKUP(F:F,'Website report'!E:E,'Website report'!C:C)</f>
        <v>382</v>
      </c>
      <c r="H80" s="13">
        <f t="array" ref="H80">XLOOKUP(F:F,'Website report'!E:E,'Website report'!D:D)</f>
        <v>54</v>
      </c>
      <c r="I80" s="13">
        <f t="array" ref="I80">XLOOKUP(F:F,'Sales report'!F:F,'Sales report'!C:C)</f>
        <v>43</v>
      </c>
      <c r="J80" s="13">
        <f t="array" ref="J80">XLOOKUP(F:F,'Sales report'!F:F,'Sales report'!D:D)</f>
        <v>34</v>
      </c>
      <c r="K80" s="10">
        <f t="array" ref="K80">XLOOKUP(F:F,'Sales report'!F:F,'Sales report'!E:E)</f>
        <v>640.34</v>
      </c>
      <c r="L80" s="13">
        <f t="shared" si="2"/>
        <v>13.19558037</v>
      </c>
      <c r="M80" s="12">
        <f t="shared" si="3"/>
        <v>0.8474494949</v>
      </c>
      <c r="N80" s="13">
        <f t="shared" si="4"/>
        <v>1.557093426</v>
      </c>
      <c r="O80" s="13">
        <f t="shared" si="5"/>
        <v>0.8785078534</v>
      </c>
      <c r="P80" s="13">
        <f t="shared" si="6"/>
        <v>6.21462963</v>
      </c>
      <c r="Q80" s="13">
        <f t="shared" si="7"/>
        <v>7.804418605</v>
      </c>
      <c r="R80" s="13">
        <f t="shared" si="8"/>
        <v>9.870294118</v>
      </c>
      <c r="S80" s="13">
        <f t="shared" si="9"/>
        <v>90.81021485</v>
      </c>
    </row>
    <row r="81">
      <c r="A81" s="5">
        <v>44739.0</v>
      </c>
      <c r="B81" s="6" t="s">
        <v>6</v>
      </c>
      <c r="C81" s="7">
        <v>218.61</v>
      </c>
      <c r="D81" s="8">
        <v>22997.0</v>
      </c>
      <c r="E81" s="8">
        <v>555.0</v>
      </c>
      <c r="F81" s="13" t="str">
        <f t="shared" si="1"/>
        <v>44739 Campaign 1</v>
      </c>
      <c r="G81" s="13">
        <f t="array" ref="G81">XLOOKUP(F:F,'Website report'!E:E,'Website report'!C:C)</f>
        <v>533</v>
      </c>
      <c r="H81" s="13">
        <f t="array" ref="H81">XLOOKUP(F:F,'Website report'!E:E,'Website report'!D:D)</f>
        <v>40</v>
      </c>
      <c r="I81" s="13">
        <f t="array" ref="I81">XLOOKUP(F:F,'Sales report'!F:F,'Sales report'!C:C)</f>
        <v>21</v>
      </c>
      <c r="J81" s="13">
        <f t="array" ref="J81">XLOOKUP(F:F,'Sales report'!F:F,'Sales report'!D:D)</f>
        <v>17</v>
      </c>
      <c r="K81" s="10">
        <f t="array" ref="K81">XLOOKUP(F:F,'Sales report'!F:F,'Sales report'!E:E)</f>
        <v>241.39</v>
      </c>
      <c r="L81" s="13">
        <f t="shared" si="2"/>
        <v>9.506022525</v>
      </c>
      <c r="M81" s="12">
        <f t="shared" si="3"/>
        <v>0.3938918919</v>
      </c>
      <c r="N81" s="13">
        <f t="shared" si="4"/>
        <v>2.413358264</v>
      </c>
      <c r="O81" s="13">
        <f t="shared" si="5"/>
        <v>0.4101500938</v>
      </c>
      <c r="P81" s="13">
        <f t="shared" si="6"/>
        <v>5.46525</v>
      </c>
      <c r="Q81" s="13">
        <f t="shared" si="7"/>
        <v>10.41</v>
      </c>
      <c r="R81" s="13">
        <f t="shared" si="8"/>
        <v>12.85941176</v>
      </c>
      <c r="S81" s="13">
        <f t="shared" si="9"/>
        <v>10.42038333</v>
      </c>
    </row>
    <row r="82">
      <c r="A82" s="5">
        <v>44739.0</v>
      </c>
      <c r="B82" s="6" t="s">
        <v>7</v>
      </c>
      <c r="C82" s="7">
        <v>106.52</v>
      </c>
      <c r="D82" s="8">
        <v>5855.0</v>
      </c>
      <c r="E82" s="8">
        <v>55.0</v>
      </c>
      <c r="F82" s="13" t="str">
        <f t="shared" si="1"/>
        <v>44739 Campaign 2</v>
      </c>
      <c r="G82" s="13">
        <f t="array" ref="G82">XLOOKUP(F:F,'Website report'!E:E,'Website report'!C:C)</f>
        <v>51</v>
      </c>
      <c r="H82" s="13">
        <f t="array" ref="H82">XLOOKUP(F:F,'Website report'!E:E,'Website report'!D:D)</f>
        <v>13</v>
      </c>
      <c r="I82" s="13">
        <f t="array" ref="I82">XLOOKUP(F:F,'Sales report'!F:F,'Sales report'!C:C)</f>
        <v>9</v>
      </c>
      <c r="J82" s="13">
        <f t="array" ref="J82">XLOOKUP(F:F,'Sales report'!F:F,'Sales report'!D:D)</f>
        <v>8</v>
      </c>
      <c r="K82" s="10">
        <f t="array" ref="K82">XLOOKUP(F:F,'Sales report'!F:F,'Sales report'!E:E)</f>
        <v>435.31</v>
      </c>
      <c r="L82" s="13">
        <f t="shared" si="2"/>
        <v>18.19299744</v>
      </c>
      <c r="M82" s="12">
        <f t="shared" si="3"/>
        <v>1.936727273</v>
      </c>
      <c r="N82" s="13">
        <f t="shared" si="4"/>
        <v>0.9393680615</v>
      </c>
      <c r="O82" s="13">
        <f t="shared" si="5"/>
        <v>2.088627451</v>
      </c>
      <c r="P82" s="13">
        <f t="shared" si="6"/>
        <v>8.193846154</v>
      </c>
      <c r="Q82" s="13">
        <f t="shared" si="7"/>
        <v>11.83555556</v>
      </c>
      <c r="R82" s="13">
        <f t="shared" si="8"/>
        <v>13.315</v>
      </c>
      <c r="S82" s="13">
        <f t="shared" si="9"/>
        <v>308.6650394</v>
      </c>
    </row>
    <row r="83">
      <c r="A83" s="5">
        <v>44740.0</v>
      </c>
      <c r="B83" s="6" t="s">
        <v>5</v>
      </c>
      <c r="C83" s="7">
        <v>391.42</v>
      </c>
      <c r="D83" s="8">
        <v>26378.0</v>
      </c>
      <c r="E83" s="9">
        <v>429.0</v>
      </c>
      <c r="F83" s="13" t="str">
        <f t="shared" si="1"/>
        <v>44740 Campaign 3</v>
      </c>
      <c r="G83" s="13">
        <f t="array" ref="G83">XLOOKUP(F:F,'Website report'!E:E,'Website report'!C:C)</f>
        <v>401</v>
      </c>
      <c r="H83" s="13">
        <f t="array" ref="H83">XLOOKUP(F:F,'Website report'!E:E,'Website report'!D:D)</f>
        <v>61</v>
      </c>
      <c r="I83" s="13">
        <f t="array" ref="I83">XLOOKUP(F:F,'Sales report'!F:F,'Sales report'!C:C)</f>
        <v>44</v>
      </c>
      <c r="J83" s="13">
        <f t="array" ref="J83">XLOOKUP(F:F,'Sales report'!F:F,'Sales report'!D:D)</f>
        <v>35</v>
      </c>
      <c r="K83" s="10">
        <f t="array" ref="K83">XLOOKUP(F:F,'Sales report'!F:F,'Sales report'!E:E)</f>
        <v>513.06</v>
      </c>
      <c r="L83" s="13">
        <f t="shared" si="2"/>
        <v>14.83888089</v>
      </c>
      <c r="M83" s="12">
        <f t="shared" si="3"/>
        <v>0.9124009324</v>
      </c>
      <c r="N83" s="13">
        <f t="shared" si="4"/>
        <v>1.626355296</v>
      </c>
      <c r="O83" s="13">
        <f t="shared" si="5"/>
        <v>0.9761097257</v>
      </c>
      <c r="P83" s="13">
        <f t="shared" si="6"/>
        <v>6.416721311</v>
      </c>
      <c r="Q83" s="13">
        <f t="shared" si="7"/>
        <v>8.895909091</v>
      </c>
      <c r="R83" s="13">
        <f t="shared" si="8"/>
        <v>11.18342857</v>
      </c>
      <c r="S83" s="13">
        <f t="shared" si="9"/>
        <v>31.07659292</v>
      </c>
    </row>
    <row r="84">
      <c r="A84" s="5">
        <v>44740.0</v>
      </c>
      <c r="B84" s="6" t="s">
        <v>6</v>
      </c>
      <c r="C84" s="7">
        <v>218.43</v>
      </c>
      <c r="D84" s="8">
        <v>26875.0</v>
      </c>
      <c r="E84" s="8">
        <v>488.0</v>
      </c>
      <c r="F84" s="13" t="str">
        <f t="shared" si="1"/>
        <v>44740 Campaign 1</v>
      </c>
      <c r="G84" s="13">
        <f t="array" ref="G84">XLOOKUP(F:F,'Website report'!E:E,'Website report'!C:C)</f>
        <v>474</v>
      </c>
      <c r="H84" s="13">
        <f t="array" ref="H84">XLOOKUP(F:F,'Website report'!E:E,'Website report'!D:D)</f>
        <v>53</v>
      </c>
      <c r="I84" s="13">
        <f t="array" ref="I84">XLOOKUP(F:F,'Sales report'!F:F,'Sales report'!C:C)</f>
        <v>19</v>
      </c>
      <c r="J84" s="13">
        <f t="array" ref="J84">XLOOKUP(F:F,'Sales report'!F:F,'Sales report'!D:D)</f>
        <v>16</v>
      </c>
      <c r="K84" s="10">
        <f t="array" ref="K84">XLOOKUP(F:F,'Sales report'!F:F,'Sales report'!E:E)</f>
        <v>225.42</v>
      </c>
      <c r="L84" s="13">
        <f t="shared" si="2"/>
        <v>8.127627907</v>
      </c>
      <c r="M84" s="12">
        <f t="shared" si="3"/>
        <v>0.447602459</v>
      </c>
      <c r="N84" s="13">
        <f t="shared" si="4"/>
        <v>1.815813953</v>
      </c>
      <c r="O84" s="13">
        <f t="shared" si="5"/>
        <v>0.4608227848</v>
      </c>
      <c r="P84" s="13">
        <f t="shared" si="6"/>
        <v>4.121320755</v>
      </c>
      <c r="Q84" s="13">
        <f t="shared" si="7"/>
        <v>11.49631579</v>
      </c>
      <c r="R84" s="13">
        <f t="shared" si="8"/>
        <v>13.651875</v>
      </c>
      <c r="S84" s="13">
        <f t="shared" si="9"/>
        <v>3.200109875</v>
      </c>
    </row>
    <row r="85">
      <c r="A85" s="5">
        <v>44740.0</v>
      </c>
      <c r="B85" s="6" t="s">
        <v>7</v>
      </c>
      <c r="C85" s="7">
        <v>107.94</v>
      </c>
      <c r="D85" s="8">
        <v>6378.0</v>
      </c>
      <c r="E85" s="8">
        <v>76.0</v>
      </c>
      <c r="F85" s="13" t="str">
        <f t="shared" si="1"/>
        <v>44740 Campaign 2</v>
      </c>
      <c r="G85" s="13">
        <f t="array" ref="G85">XLOOKUP(F:F,'Website report'!E:E,'Website report'!C:C)</f>
        <v>73</v>
      </c>
      <c r="H85" s="13">
        <f t="array" ref="H85">XLOOKUP(F:F,'Website report'!E:E,'Website report'!D:D)</f>
        <v>14</v>
      </c>
      <c r="I85" s="13">
        <f t="array" ref="I85">XLOOKUP(F:F,'Sales report'!F:F,'Sales report'!C:C)</f>
        <v>5</v>
      </c>
      <c r="J85" s="13">
        <f t="array" ref="J85">XLOOKUP(F:F,'Sales report'!F:F,'Sales report'!D:D)</f>
        <v>5</v>
      </c>
      <c r="K85" s="10">
        <f t="array" ref="K85">XLOOKUP(F:F,'Sales report'!F:F,'Sales report'!E:E)</f>
        <v>384.54</v>
      </c>
      <c r="L85" s="13">
        <f t="shared" si="2"/>
        <v>16.92380056</v>
      </c>
      <c r="M85" s="12">
        <f t="shared" si="3"/>
        <v>1.420263158</v>
      </c>
      <c r="N85" s="13">
        <f t="shared" si="4"/>
        <v>1.191596112</v>
      </c>
      <c r="O85" s="13">
        <f t="shared" si="5"/>
        <v>1.478630137</v>
      </c>
      <c r="P85" s="13">
        <f t="shared" si="6"/>
        <v>7.71</v>
      </c>
      <c r="Q85" s="13">
        <f t="shared" si="7"/>
        <v>21.588</v>
      </c>
      <c r="R85" s="13">
        <f t="shared" si="8"/>
        <v>21.588</v>
      </c>
      <c r="S85" s="13">
        <f t="shared" si="9"/>
        <v>256.2534742</v>
      </c>
    </row>
    <row r="86">
      <c r="A86" s="5">
        <v>44741.0</v>
      </c>
      <c r="B86" s="6" t="s">
        <v>5</v>
      </c>
      <c r="C86" s="7">
        <v>382.09</v>
      </c>
      <c r="D86" s="8">
        <v>28260.0</v>
      </c>
      <c r="E86" s="9">
        <v>358.0</v>
      </c>
      <c r="F86" s="13" t="str">
        <f t="shared" si="1"/>
        <v>44741 Campaign 3</v>
      </c>
      <c r="G86" s="13">
        <f t="array" ref="G86">XLOOKUP(F:F,'Website report'!E:E,'Website report'!C:C)</f>
        <v>333</v>
      </c>
      <c r="H86" s="13">
        <f t="array" ref="H86">XLOOKUP(F:F,'Website report'!E:E,'Website report'!D:D)</f>
        <v>62</v>
      </c>
      <c r="I86" s="13">
        <f t="array" ref="I86">XLOOKUP(F:F,'Sales report'!F:F,'Sales report'!C:C)</f>
        <v>41</v>
      </c>
      <c r="J86" s="13">
        <f t="array" ref="J86">XLOOKUP(F:F,'Sales report'!F:F,'Sales report'!D:D)</f>
        <v>33</v>
      </c>
      <c r="K86" s="10">
        <f t="array" ref="K86">XLOOKUP(F:F,'Sales report'!F:F,'Sales report'!E:E)</f>
        <v>557.23</v>
      </c>
      <c r="L86" s="13">
        <f t="shared" si="2"/>
        <v>13.52052371</v>
      </c>
      <c r="M86" s="12">
        <f t="shared" si="3"/>
        <v>1.067290503</v>
      </c>
      <c r="N86" s="13">
        <f t="shared" si="4"/>
        <v>1.266808209</v>
      </c>
      <c r="O86" s="13">
        <f t="shared" si="5"/>
        <v>1.147417417</v>
      </c>
      <c r="P86" s="13">
        <f t="shared" si="6"/>
        <v>6.162741935</v>
      </c>
      <c r="Q86" s="13">
        <f t="shared" si="7"/>
        <v>9.319268293</v>
      </c>
      <c r="R86" s="13">
        <f t="shared" si="8"/>
        <v>11.57848485</v>
      </c>
      <c r="S86" s="13">
        <f t="shared" si="9"/>
        <v>45.83736816</v>
      </c>
    </row>
    <row r="87">
      <c r="A87" s="5">
        <v>44741.0</v>
      </c>
      <c r="B87" s="6" t="s">
        <v>6</v>
      </c>
      <c r="C87" s="7">
        <v>232.12</v>
      </c>
      <c r="D87" s="8">
        <v>24711.0</v>
      </c>
      <c r="E87" s="8">
        <v>561.0</v>
      </c>
      <c r="F87" s="13" t="str">
        <f t="shared" si="1"/>
        <v>44741 Campaign 1</v>
      </c>
      <c r="G87" s="13">
        <f t="array" ref="G87">XLOOKUP(F:F,'Website report'!E:E,'Website report'!C:C)</f>
        <v>527</v>
      </c>
      <c r="H87" s="13">
        <f t="array" ref="H87">XLOOKUP(F:F,'Website report'!E:E,'Website report'!D:D)</f>
        <v>45</v>
      </c>
      <c r="I87" s="13">
        <f t="array" ref="I87">XLOOKUP(F:F,'Sales report'!F:F,'Sales report'!C:C)</f>
        <v>23</v>
      </c>
      <c r="J87" s="13">
        <f t="array" ref="J87">XLOOKUP(F:F,'Sales report'!F:F,'Sales report'!D:D)</f>
        <v>20</v>
      </c>
      <c r="K87" s="10">
        <f t="array" ref="K87">XLOOKUP(F:F,'Sales report'!F:F,'Sales report'!E:E)</f>
        <v>228.66</v>
      </c>
      <c r="L87" s="13">
        <f t="shared" si="2"/>
        <v>9.39338756</v>
      </c>
      <c r="M87" s="12">
        <f t="shared" si="3"/>
        <v>0.4137611408</v>
      </c>
      <c r="N87" s="13">
        <f t="shared" si="4"/>
        <v>2.270244021</v>
      </c>
      <c r="O87" s="13">
        <f t="shared" si="5"/>
        <v>0.440455408</v>
      </c>
      <c r="P87" s="13">
        <f t="shared" si="6"/>
        <v>5.158222222</v>
      </c>
      <c r="Q87" s="13">
        <f t="shared" si="7"/>
        <v>10.09217391</v>
      </c>
      <c r="R87" s="13">
        <f t="shared" si="8"/>
        <v>11.606</v>
      </c>
      <c r="S87" s="13">
        <f t="shared" si="9"/>
        <v>-1.490608306</v>
      </c>
    </row>
    <row r="88">
      <c r="A88" s="5">
        <v>44741.0</v>
      </c>
      <c r="B88" s="6" t="s">
        <v>7</v>
      </c>
      <c r="C88" s="7">
        <v>129.63</v>
      </c>
      <c r="D88" s="8">
        <v>5591.0</v>
      </c>
      <c r="E88" s="8">
        <v>59.0</v>
      </c>
      <c r="F88" s="13" t="str">
        <f t="shared" si="1"/>
        <v>44741 Campaign 2</v>
      </c>
      <c r="G88" s="13">
        <f t="array" ref="G88">XLOOKUP(F:F,'Website report'!E:E,'Website report'!C:C)</f>
        <v>56</v>
      </c>
      <c r="H88" s="13">
        <f t="array" ref="H88">XLOOKUP(F:F,'Website report'!E:E,'Website report'!D:D)</f>
        <v>15</v>
      </c>
      <c r="I88" s="13">
        <f t="array" ref="I88">XLOOKUP(F:F,'Sales report'!F:F,'Sales report'!C:C)</f>
        <v>10</v>
      </c>
      <c r="J88" s="13">
        <f t="array" ref="J88">XLOOKUP(F:F,'Sales report'!F:F,'Sales report'!D:D)</f>
        <v>9</v>
      </c>
      <c r="K88" s="10">
        <f t="array" ref="K88">XLOOKUP(F:F,'Sales report'!F:F,'Sales report'!E:E)</f>
        <v>391.4</v>
      </c>
      <c r="L88" s="13">
        <f t="shared" si="2"/>
        <v>23.18547666</v>
      </c>
      <c r="M88" s="12">
        <f t="shared" si="3"/>
        <v>2.197118644</v>
      </c>
      <c r="N88" s="13">
        <f t="shared" si="4"/>
        <v>1.055267394</v>
      </c>
      <c r="O88" s="13">
        <f t="shared" si="5"/>
        <v>2.314821429</v>
      </c>
      <c r="P88" s="13">
        <f t="shared" si="6"/>
        <v>8.642</v>
      </c>
      <c r="Q88" s="13">
        <f t="shared" si="7"/>
        <v>12.963</v>
      </c>
      <c r="R88" s="13">
        <f t="shared" si="8"/>
        <v>14.40333333</v>
      </c>
      <c r="S88" s="13">
        <f t="shared" si="9"/>
        <v>201.9362802</v>
      </c>
    </row>
    <row r="89">
      <c r="A89" s="5">
        <v>44742.0</v>
      </c>
      <c r="B89" s="6" t="s">
        <v>5</v>
      </c>
      <c r="C89" s="7">
        <v>344.72</v>
      </c>
      <c r="D89" s="8">
        <v>21814.0</v>
      </c>
      <c r="E89" s="9">
        <v>305.0</v>
      </c>
      <c r="F89" s="13" t="str">
        <f t="shared" si="1"/>
        <v>44742 Campaign 3</v>
      </c>
      <c r="G89" s="13">
        <f t="array" ref="G89">XLOOKUP(F:F,'Website report'!E:E,'Website report'!C:C)</f>
        <v>296</v>
      </c>
      <c r="H89" s="13">
        <f t="array" ref="H89">XLOOKUP(F:F,'Website report'!E:E,'Website report'!D:D)</f>
        <v>59</v>
      </c>
      <c r="I89" s="13">
        <f t="array" ref="I89">XLOOKUP(F:F,'Sales report'!F:F,'Sales report'!C:C)</f>
        <v>42</v>
      </c>
      <c r="J89" s="13">
        <f t="array" ref="J89">XLOOKUP(F:F,'Sales report'!F:F,'Sales report'!D:D)</f>
        <v>34</v>
      </c>
      <c r="K89" s="10">
        <f t="array" ref="K89">XLOOKUP(F:F,'Sales report'!F:F,'Sales report'!E:E)</f>
        <v>637.52</v>
      </c>
      <c r="L89" s="13">
        <f t="shared" si="2"/>
        <v>15.80269552</v>
      </c>
      <c r="M89" s="12">
        <f t="shared" si="3"/>
        <v>1.130229508</v>
      </c>
      <c r="N89" s="13">
        <f t="shared" si="4"/>
        <v>1.398184652</v>
      </c>
      <c r="O89" s="13">
        <f t="shared" si="5"/>
        <v>1.164594595</v>
      </c>
      <c r="P89" s="13">
        <f t="shared" si="6"/>
        <v>5.842711864</v>
      </c>
      <c r="Q89" s="13">
        <f t="shared" si="7"/>
        <v>8.207619048</v>
      </c>
      <c r="R89" s="13">
        <f t="shared" si="8"/>
        <v>10.13882353</v>
      </c>
      <c r="S89" s="13">
        <f t="shared" si="9"/>
        <v>84.93850081</v>
      </c>
    </row>
    <row r="90">
      <c r="A90" s="5">
        <v>44742.0</v>
      </c>
      <c r="B90" s="6" t="s">
        <v>6</v>
      </c>
      <c r="C90" s="7">
        <v>220.86</v>
      </c>
      <c r="D90" s="8">
        <v>22643.0</v>
      </c>
      <c r="E90" s="8">
        <v>519.0</v>
      </c>
      <c r="F90" s="13" t="str">
        <f t="shared" si="1"/>
        <v>44742 Campaign 1</v>
      </c>
      <c r="G90" s="13">
        <f t="array" ref="G90">XLOOKUP(F:F,'Website report'!E:E,'Website report'!C:C)</f>
        <v>497</v>
      </c>
      <c r="H90" s="13">
        <f t="array" ref="H90">XLOOKUP(F:F,'Website report'!E:E,'Website report'!D:D)</f>
        <v>54</v>
      </c>
      <c r="I90" s="13">
        <f t="array" ref="I90">XLOOKUP(F:F,'Sales report'!F:F,'Sales report'!C:C)</f>
        <v>23</v>
      </c>
      <c r="J90" s="13">
        <f t="array" ref="J90">XLOOKUP(F:F,'Sales report'!F:F,'Sales report'!D:D)</f>
        <v>19</v>
      </c>
      <c r="K90" s="10">
        <f t="array" ref="K90">XLOOKUP(F:F,'Sales report'!F:F,'Sales report'!E:E)</f>
        <v>235.04</v>
      </c>
      <c r="L90" s="13">
        <f t="shared" si="2"/>
        <v>9.754007861</v>
      </c>
      <c r="M90" s="12">
        <f t="shared" si="3"/>
        <v>0.4255491329</v>
      </c>
      <c r="N90" s="13">
        <f t="shared" si="4"/>
        <v>2.292099103</v>
      </c>
      <c r="O90" s="13">
        <f t="shared" si="5"/>
        <v>0.4443863179</v>
      </c>
      <c r="P90" s="13">
        <f t="shared" si="6"/>
        <v>4.09</v>
      </c>
      <c r="Q90" s="13">
        <f t="shared" si="7"/>
        <v>9.602608696</v>
      </c>
      <c r="R90" s="13">
        <f t="shared" si="8"/>
        <v>11.62421053</v>
      </c>
      <c r="S90" s="13">
        <f t="shared" si="9"/>
        <v>6.420356787</v>
      </c>
    </row>
    <row r="91">
      <c r="A91" s="5">
        <v>44742.0</v>
      </c>
      <c r="B91" s="6" t="s">
        <v>7</v>
      </c>
      <c r="C91" s="7">
        <v>141.06</v>
      </c>
      <c r="D91" s="8">
        <v>5836.0</v>
      </c>
      <c r="E91" s="8">
        <v>69.0</v>
      </c>
      <c r="F91" s="13" t="str">
        <f t="shared" si="1"/>
        <v>44742 Campaign 2</v>
      </c>
      <c r="G91" s="13">
        <f t="array" ref="G91">XLOOKUP(F:F,'Website report'!E:E,'Website report'!C:C)</f>
        <v>65</v>
      </c>
      <c r="H91" s="13">
        <f t="array" ref="H91">XLOOKUP(F:F,'Website report'!E:E,'Website report'!D:D)</f>
        <v>12</v>
      </c>
      <c r="I91" s="13">
        <f t="array" ref="I91">XLOOKUP(F:F,'Sales report'!F:F,'Sales report'!C:C)</f>
        <v>6</v>
      </c>
      <c r="J91" s="13">
        <f t="array" ref="J91">XLOOKUP(F:F,'Sales report'!F:F,'Sales report'!D:D)</f>
        <v>5</v>
      </c>
      <c r="K91" s="10">
        <f t="array" ref="K91">XLOOKUP(F:F,'Sales report'!F:F,'Sales report'!E:E)</f>
        <v>438.88</v>
      </c>
      <c r="L91" s="13">
        <f t="shared" si="2"/>
        <v>24.17066484</v>
      </c>
      <c r="M91" s="12">
        <f t="shared" si="3"/>
        <v>2.044347826</v>
      </c>
      <c r="N91" s="13">
        <f t="shared" si="4"/>
        <v>1.182316655</v>
      </c>
      <c r="O91" s="13">
        <f t="shared" si="5"/>
        <v>2.170153846</v>
      </c>
      <c r="P91" s="13">
        <f t="shared" si="6"/>
        <v>11.755</v>
      </c>
      <c r="Q91" s="13">
        <f t="shared" si="7"/>
        <v>23.51</v>
      </c>
      <c r="R91" s="13">
        <f t="shared" si="8"/>
        <v>28.212</v>
      </c>
      <c r="S91" s="13">
        <f t="shared" si="9"/>
        <v>211.1300156</v>
      </c>
    </row>
    <row r="92">
      <c r="A92" s="5">
        <v>44743.0</v>
      </c>
      <c r="B92" s="6" t="s">
        <v>5</v>
      </c>
      <c r="C92" s="7">
        <v>316.61</v>
      </c>
      <c r="D92" s="8">
        <v>27506.0</v>
      </c>
      <c r="E92" s="9">
        <v>454.0</v>
      </c>
      <c r="F92" s="13" t="str">
        <f t="shared" si="1"/>
        <v>44743 Campaign 3</v>
      </c>
      <c r="G92" s="13">
        <f t="array" ref="G92">XLOOKUP(F:F,'Website report'!E:E,'Website report'!C:C)</f>
        <v>430</v>
      </c>
      <c r="H92" s="13">
        <f t="array" ref="H92">XLOOKUP(F:F,'Website report'!E:E,'Website report'!D:D)</f>
        <v>46</v>
      </c>
      <c r="I92" s="13">
        <f t="array" ref="I92">XLOOKUP(F:F,'Sales report'!F:F,'Sales report'!C:C)</f>
        <v>41</v>
      </c>
      <c r="J92" s="13">
        <f t="array" ref="J92">XLOOKUP(F:F,'Sales report'!F:F,'Sales report'!D:D)</f>
        <v>33</v>
      </c>
      <c r="K92" s="10">
        <f t="array" ref="K92">XLOOKUP(F:F,'Sales report'!F:F,'Sales report'!E:E)</f>
        <v>636.3</v>
      </c>
      <c r="L92" s="13">
        <f t="shared" si="2"/>
        <v>11.51057951</v>
      </c>
      <c r="M92" s="12">
        <f t="shared" si="3"/>
        <v>0.6973788546</v>
      </c>
      <c r="N92" s="13">
        <f t="shared" si="4"/>
        <v>1.650548971</v>
      </c>
      <c r="O92" s="13">
        <f t="shared" si="5"/>
        <v>0.7363023256</v>
      </c>
      <c r="P92" s="13">
        <f t="shared" si="6"/>
        <v>6.882826087</v>
      </c>
      <c r="Q92" s="13">
        <f t="shared" si="7"/>
        <v>7.722195122</v>
      </c>
      <c r="R92" s="13">
        <f t="shared" si="8"/>
        <v>9.594242424</v>
      </c>
      <c r="S92" s="13">
        <f t="shared" si="9"/>
        <v>100.9728057</v>
      </c>
    </row>
    <row r="93">
      <c r="A93" s="5">
        <v>44743.0</v>
      </c>
      <c r="B93" s="6" t="s">
        <v>6</v>
      </c>
      <c r="C93" s="7">
        <v>232.34</v>
      </c>
      <c r="D93" s="8">
        <v>29108.0</v>
      </c>
      <c r="E93" s="8">
        <v>486.0</v>
      </c>
      <c r="F93" s="13" t="str">
        <f t="shared" si="1"/>
        <v>44743 Campaign 1</v>
      </c>
      <c r="G93" s="13">
        <f t="array" ref="G93">XLOOKUP(F:F,'Website report'!E:E,'Website report'!C:C)</f>
        <v>454</v>
      </c>
      <c r="H93" s="13">
        <f t="array" ref="H93">XLOOKUP(F:F,'Website report'!E:E,'Website report'!D:D)</f>
        <v>50</v>
      </c>
      <c r="I93" s="13">
        <f t="array" ref="I93">XLOOKUP(F:F,'Sales report'!F:F,'Sales report'!C:C)</f>
        <v>35</v>
      </c>
      <c r="J93" s="13">
        <f t="array" ref="J93">XLOOKUP(F:F,'Sales report'!F:F,'Sales report'!D:D)</f>
        <v>28</v>
      </c>
      <c r="K93" s="10">
        <f t="array" ref="K93">XLOOKUP(F:F,'Sales report'!F:F,'Sales report'!E:E)</f>
        <v>163.8</v>
      </c>
      <c r="L93" s="13">
        <f t="shared" si="2"/>
        <v>7.981998076</v>
      </c>
      <c r="M93" s="12">
        <f t="shared" si="3"/>
        <v>0.4780658436</v>
      </c>
      <c r="N93" s="13">
        <f t="shared" si="4"/>
        <v>1.669644084</v>
      </c>
      <c r="O93" s="13">
        <f t="shared" si="5"/>
        <v>0.5117621145</v>
      </c>
      <c r="P93" s="13">
        <f t="shared" si="6"/>
        <v>4.6468</v>
      </c>
      <c r="Q93" s="13">
        <f t="shared" si="7"/>
        <v>6.638285714</v>
      </c>
      <c r="R93" s="13">
        <f t="shared" si="8"/>
        <v>8.297857143</v>
      </c>
      <c r="S93" s="13">
        <f t="shared" si="9"/>
        <v>-29.49987088</v>
      </c>
    </row>
    <row r="94">
      <c r="A94" s="5">
        <v>44743.0</v>
      </c>
      <c r="B94" s="6" t="s">
        <v>7</v>
      </c>
      <c r="C94" s="7">
        <v>126.38</v>
      </c>
      <c r="D94" s="8">
        <v>5177.0</v>
      </c>
      <c r="E94" s="8">
        <v>55.0</v>
      </c>
      <c r="F94" s="13" t="str">
        <f t="shared" si="1"/>
        <v>44743 Campaign 2</v>
      </c>
      <c r="G94" s="13">
        <f t="array" ref="G94">XLOOKUP(F:F,'Website report'!E:E,'Website report'!C:C)</f>
        <v>52</v>
      </c>
      <c r="H94" s="13">
        <f t="array" ref="H94">XLOOKUP(F:F,'Website report'!E:E,'Website report'!D:D)</f>
        <v>12</v>
      </c>
      <c r="I94" s="13">
        <f t="array" ref="I94">XLOOKUP(F:F,'Sales report'!F:F,'Sales report'!C:C)</f>
        <v>8</v>
      </c>
      <c r="J94" s="13">
        <f t="array" ref="J94">XLOOKUP(F:F,'Sales report'!F:F,'Sales report'!D:D)</f>
        <v>7</v>
      </c>
      <c r="K94" s="10">
        <f t="array" ref="K94">XLOOKUP(F:F,'Sales report'!F:F,'Sales report'!E:E)</f>
        <v>322.35</v>
      </c>
      <c r="L94" s="13">
        <f t="shared" si="2"/>
        <v>24.41182152</v>
      </c>
      <c r="M94" s="12">
        <f t="shared" si="3"/>
        <v>2.297818182</v>
      </c>
      <c r="N94" s="13">
        <f t="shared" si="4"/>
        <v>1.062391346</v>
      </c>
      <c r="O94" s="13">
        <f t="shared" si="5"/>
        <v>2.430384615</v>
      </c>
      <c r="P94" s="13">
        <f t="shared" si="6"/>
        <v>10.53166667</v>
      </c>
      <c r="Q94" s="13">
        <f t="shared" si="7"/>
        <v>15.7975</v>
      </c>
      <c r="R94" s="13">
        <f t="shared" si="8"/>
        <v>18.05428571</v>
      </c>
      <c r="S94" s="13">
        <f t="shared" si="9"/>
        <v>155.0640924</v>
      </c>
    </row>
    <row r="95">
      <c r="A95" s="5">
        <v>44744.0</v>
      </c>
      <c r="B95" s="6" t="s">
        <v>5</v>
      </c>
      <c r="C95" s="7">
        <v>308.75</v>
      </c>
      <c r="D95" s="8">
        <v>23374.0</v>
      </c>
      <c r="E95" s="9">
        <v>457.0</v>
      </c>
      <c r="F95" s="13" t="str">
        <f t="shared" si="1"/>
        <v>44744 Campaign 3</v>
      </c>
      <c r="G95" s="13">
        <f t="array" ref="G95">XLOOKUP(F:F,'Website report'!E:E,'Website report'!C:C)</f>
        <v>438</v>
      </c>
      <c r="H95" s="13">
        <f t="array" ref="H95">XLOOKUP(F:F,'Website report'!E:E,'Website report'!D:D)</f>
        <v>56</v>
      </c>
      <c r="I95" s="13">
        <f t="array" ref="I95">XLOOKUP(F:F,'Sales report'!F:F,'Sales report'!C:C)</f>
        <v>42</v>
      </c>
      <c r="J95" s="13">
        <f t="array" ref="J95">XLOOKUP(F:F,'Sales report'!F:F,'Sales report'!D:D)</f>
        <v>34</v>
      </c>
      <c r="K95" s="10">
        <f t="array" ref="K95">XLOOKUP(F:F,'Sales report'!F:F,'Sales report'!E:E)</f>
        <v>555.44</v>
      </c>
      <c r="L95" s="13">
        <f t="shared" si="2"/>
        <v>13.20912125</v>
      </c>
      <c r="M95" s="12">
        <f t="shared" si="3"/>
        <v>0.6756017505</v>
      </c>
      <c r="N95" s="13">
        <f t="shared" si="4"/>
        <v>1.955163857</v>
      </c>
      <c r="O95" s="13">
        <f t="shared" si="5"/>
        <v>0.7049086758</v>
      </c>
      <c r="P95" s="13">
        <f t="shared" si="6"/>
        <v>5.513392857</v>
      </c>
      <c r="Q95" s="13">
        <f t="shared" si="7"/>
        <v>7.351190476</v>
      </c>
      <c r="R95" s="13">
        <f t="shared" si="8"/>
        <v>9.080882353</v>
      </c>
      <c r="S95" s="13">
        <f t="shared" si="9"/>
        <v>79.89959514</v>
      </c>
    </row>
    <row r="96">
      <c r="A96" s="5">
        <v>44744.0</v>
      </c>
      <c r="B96" s="6" t="s">
        <v>6</v>
      </c>
      <c r="C96" s="7">
        <v>232.42</v>
      </c>
      <c r="D96" s="8">
        <v>27558.0</v>
      </c>
      <c r="E96" s="8">
        <v>542.0</v>
      </c>
      <c r="F96" s="13" t="str">
        <f t="shared" si="1"/>
        <v>44744 Campaign 1</v>
      </c>
      <c r="G96" s="13">
        <f t="array" ref="G96">XLOOKUP(F:F,'Website report'!E:E,'Website report'!C:C)</f>
        <v>509</v>
      </c>
      <c r="H96" s="13">
        <f t="array" ref="H96">XLOOKUP(F:F,'Website report'!E:E,'Website report'!D:D)</f>
        <v>41</v>
      </c>
      <c r="I96" s="13">
        <f t="array" ref="I96">XLOOKUP(F:F,'Sales report'!F:F,'Sales report'!C:C)</f>
        <v>15</v>
      </c>
      <c r="J96" s="13">
        <f t="array" ref="J96">XLOOKUP(F:F,'Sales report'!F:F,'Sales report'!D:D)</f>
        <v>13</v>
      </c>
      <c r="K96" s="10">
        <f t="array" ref="K96">XLOOKUP(F:F,'Sales report'!F:F,'Sales report'!E:E)</f>
        <v>234.26</v>
      </c>
      <c r="L96" s="13">
        <f t="shared" si="2"/>
        <v>8.43384861</v>
      </c>
      <c r="M96" s="12">
        <f t="shared" si="3"/>
        <v>0.4288191882</v>
      </c>
      <c r="N96" s="13">
        <f t="shared" si="4"/>
        <v>1.966761013</v>
      </c>
      <c r="O96" s="13">
        <f t="shared" si="5"/>
        <v>0.4566208251</v>
      </c>
      <c r="P96" s="13">
        <f t="shared" si="6"/>
        <v>5.668780488</v>
      </c>
      <c r="Q96" s="13">
        <f t="shared" si="7"/>
        <v>15.49466667</v>
      </c>
      <c r="R96" s="13">
        <f t="shared" si="8"/>
        <v>17.87846154</v>
      </c>
      <c r="S96" s="13">
        <f t="shared" si="9"/>
        <v>0.7916702521</v>
      </c>
    </row>
    <row r="97">
      <c r="A97" s="5">
        <v>44744.0</v>
      </c>
      <c r="B97" s="6" t="s">
        <v>7</v>
      </c>
      <c r="C97" s="7">
        <v>123.67</v>
      </c>
      <c r="D97" s="8">
        <v>6006.0</v>
      </c>
      <c r="E97" s="8">
        <v>71.0</v>
      </c>
      <c r="F97" s="13" t="str">
        <f t="shared" si="1"/>
        <v>44744 Campaign 2</v>
      </c>
      <c r="G97" s="13">
        <f t="array" ref="G97">XLOOKUP(F:F,'Website report'!E:E,'Website report'!C:C)</f>
        <v>67</v>
      </c>
      <c r="H97" s="13">
        <f t="array" ref="H97">XLOOKUP(F:F,'Website report'!E:E,'Website report'!D:D)</f>
        <v>12</v>
      </c>
      <c r="I97" s="13">
        <f t="array" ref="I97">XLOOKUP(F:F,'Sales report'!F:F,'Sales report'!C:C)</f>
        <v>8</v>
      </c>
      <c r="J97" s="13">
        <f t="array" ref="J97">XLOOKUP(F:F,'Sales report'!F:F,'Sales report'!D:D)</f>
        <v>7</v>
      </c>
      <c r="K97" s="10">
        <f t="array" ref="K97">XLOOKUP(F:F,'Sales report'!F:F,'Sales report'!E:E)</f>
        <v>391.14</v>
      </c>
      <c r="L97" s="13">
        <f t="shared" si="2"/>
        <v>20.59107559</v>
      </c>
      <c r="M97" s="12">
        <f t="shared" si="3"/>
        <v>1.741830986</v>
      </c>
      <c r="N97" s="13">
        <f t="shared" si="4"/>
        <v>1.182151182</v>
      </c>
      <c r="O97" s="13">
        <f t="shared" si="5"/>
        <v>1.845820896</v>
      </c>
      <c r="P97" s="13">
        <f t="shared" si="6"/>
        <v>10.30583333</v>
      </c>
      <c r="Q97" s="13">
        <f t="shared" si="7"/>
        <v>15.45875</v>
      </c>
      <c r="R97" s="13">
        <f t="shared" si="8"/>
        <v>17.66714286</v>
      </c>
      <c r="S97" s="13">
        <f t="shared" si="9"/>
        <v>216.2771893</v>
      </c>
    </row>
    <row r="98">
      <c r="A98" s="5">
        <v>44745.0</v>
      </c>
      <c r="B98" s="6" t="s">
        <v>5</v>
      </c>
      <c r="C98" s="7">
        <v>396.8</v>
      </c>
      <c r="D98" s="8">
        <v>23993.0</v>
      </c>
      <c r="E98" s="9">
        <v>322.0</v>
      </c>
      <c r="F98" s="13" t="str">
        <f t="shared" si="1"/>
        <v>44745 Campaign 3</v>
      </c>
      <c r="G98" s="13">
        <f t="array" ref="G98">XLOOKUP(F:F,'Website report'!E:E,'Website report'!C:C)</f>
        <v>309</v>
      </c>
      <c r="H98" s="13">
        <f t="array" ref="H98">XLOOKUP(F:F,'Website report'!E:E,'Website report'!D:D)</f>
        <v>54</v>
      </c>
      <c r="I98" s="13">
        <f t="array" ref="I98">XLOOKUP(F:F,'Sales report'!F:F,'Sales report'!C:C)</f>
        <v>37</v>
      </c>
      <c r="J98" s="13">
        <f t="array" ref="J98">XLOOKUP(F:F,'Sales report'!F:F,'Sales report'!D:D)</f>
        <v>30</v>
      </c>
      <c r="K98" s="10">
        <f t="array" ref="K98">XLOOKUP(F:F,'Sales report'!F:F,'Sales report'!E:E)</f>
        <v>684.8</v>
      </c>
      <c r="L98" s="13">
        <f t="shared" si="2"/>
        <v>16.53815696</v>
      </c>
      <c r="M98" s="12">
        <f t="shared" si="3"/>
        <v>1.232298137</v>
      </c>
      <c r="N98" s="13">
        <f t="shared" si="4"/>
        <v>1.3420581</v>
      </c>
      <c r="O98" s="13">
        <f t="shared" si="5"/>
        <v>1.284142395</v>
      </c>
      <c r="P98" s="13">
        <f t="shared" si="6"/>
        <v>7.348148148</v>
      </c>
      <c r="Q98" s="13">
        <f t="shared" si="7"/>
        <v>10.72432432</v>
      </c>
      <c r="R98" s="13">
        <f t="shared" si="8"/>
        <v>13.22666667</v>
      </c>
      <c r="S98" s="13">
        <f t="shared" si="9"/>
        <v>72.58064516</v>
      </c>
    </row>
    <row r="99">
      <c r="A99" s="5">
        <v>44745.0</v>
      </c>
      <c r="B99" s="6" t="s">
        <v>6</v>
      </c>
      <c r="C99" s="7">
        <v>204.97</v>
      </c>
      <c r="D99" s="8">
        <v>25372.0</v>
      </c>
      <c r="E99" s="8">
        <v>570.0</v>
      </c>
      <c r="F99" s="13" t="str">
        <f t="shared" si="1"/>
        <v>44745 Campaign 1</v>
      </c>
      <c r="G99" s="13">
        <f t="array" ref="G99">XLOOKUP(F:F,'Website report'!E:E,'Website report'!C:C)</f>
        <v>551</v>
      </c>
      <c r="H99" s="13">
        <f t="array" ref="H99">XLOOKUP(F:F,'Website report'!E:E,'Website report'!D:D)</f>
        <v>46</v>
      </c>
      <c r="I99" s="13">
        <f t="array" ref="I99">XLOOKUP(F:F,'Sales report'!F:F,'Sales report'!C:C)</f>
        <v>18</v>
      </c>
      <c r="J99" s="13">
        <f t="array" ref="J99">XLOOKUP(F:F,'Sales report'!F:F,'Sales report'!D:D)</f>
        <v>15</v>
      </c>
      <c r="K99" s="10">
        <f t="array" ref="K99">XLOOKUP(F:F,'Sales report'!F:F,'Sales report'!E:E)</f>
        <v>192.6</v>
      </c>
      <c r="L99" s="13">
        <f t="shared" si="2"/>
        <v>8.078590572</v>
      </c>
      <c r="M99" s="12">
        <f t="shared" si="3"/>
        <v>0.3595964912</v>
      </c>
      <c r="N99" s="13">
        <f t="shared" si="4"/>
        <v>2.246571023</v>
      </c>
      <c r="O99" s="13">
        <f t="shared" si="5"/>
        <v>0.3719963702</v>
      </c>
      <c r="P99" s="13">
        <f t="shared" si="6"/>
        <v>4.455869565</v>
      </c>
      <c r="Q99" s="13">
        <f t="shared" si="7"/>
        <v>11.38722222</v>
      </c>
      <c r="R99" s="13">
        <f t="shared" si="8"/>
        <v>13.66466667</v>
      </c>
      <c r="S99" s="13">
        <f t="shared" si="9"/>
        <v>-6.035029517</v>
      </c>
    </row>
    <row r="100">
      <c r="A100" s="5">
        <v>44745.0</v>
      </c>
      <c r="B100" s="6" t="s">
        <v>7</v>
      </c>
      <c r="C100" s="7">
        <v>126.42</v>
      </c>
      <c r="D100" s="8">
        <v>5055.0</v>
      </c>
      <c r="E100" s="8">
        <v>68.0</v>
      </c>
      <c r="F100" s="13" t="str">
        <f t="shared" si="1"/>
        <v>44745 Campaign 2</v>
      </c>
      <c r="G100" s="13">
        <f t="array" ref="G100">XLOOKUP(F:F,'Website report'!E:E,'Website report'!C:C)</f>
        <v>63</v>
      </c>
      <c r="H100" s="13">
        <f t="array" ref="H100">XLOOKUP(F:F,'Website report'!E:E,'Website report'!D:D)</f>
        <v>11</v>
      </c>
      <c r="I100" s="13">
        <f t="array" ref="I100">XLOOKUP(F:F,'Sales report'!F:F,'Sales report'!C:C)</f>
        <v>5</v>
      </c>
      <c r="J100" s="13">
        <f t="array" ref="J100">XLOOKUP(F:F,'Sales report'!F:F,'Sales report'!D:D)</f>
        <v>5</v>
      </c>
      <c r="K100" s="10">
        <f t="array" ref="K100">XLOOKUP(F:F,'Sales report'!F:F,'Sales report'!E:E)</f>
        <v>402.32</v>
      </c>
      <c r="L100" s="13">
        <f t="shared" si="2"/>
        <v>25.00890208</v>
      </c>
      <c r="M100" s="12">
        <f t="shared" si="3"/>
        <v>1.859117647</v>
      </c>
      <c r="N100" s="13">
        <f t="shared" si="4"/>
        <v>1.34520277</v>
      </c>
      <c r="O100" s="13">
        <f t="shared" si="5"/>
        <v>2.006666667</v>
      </c>
      <c r="P100" s="13">
        <f t="shared" si="6"/>
        <v>11.49272727</v>
      </c>
      <c r="Q100" s="13">
        <f t="shared" si="7"/>
        <v>25.284</v>
      </c>
      <c r="R100" s="13">
        <f t="shared" si="8"/>
        <v>25.284</v>
      </c>
      <c r="S100" s="13">
        <f t="shared" si="9"/>
        <v>218.2407847</v>
      </c>
    </row>
    <row r="101">
      <c r="A101" s="5">
        <v>44746.0</v>
      </c>
      <c r="B101" s="6" t="s">
        <v>5</v>
      </c>
      <c r="C101" s="7">
        <v>356.0</v>
      </c>
      <c r="D101" s="8">
        <v>21897.0</v>
      </c>
      <c r="E101" s="9">
        <v>441.0</v>
      </c>
      <c r="F101" s="13" t="str">
        <f t="shared" si="1"/>
        <v>44746 Campaign 3</v>
      </c>
      <c r="G101" s="13">
        <f t="array" ref="G101">XLOOKUP(F:F,'Website report'!E:E,'Website report'!C:C)</f>
        <v>430</v>
      </c>
      <c r="H101" s="13">
        <f t="array" ref="H101">XLOOKUP(F:F,'Website report'!E:E,'Website report'!D:D)</f>
        <v>48</v>
      </c>
      <c r="I101" s="13">
        <f t="array" ref="I101">XLOOKUP(F:F,'Sales report'!F:F,'Sales report'!C:C)</f>
        <v>44</v>
      </c>
      <c r="J101" s="13">
        <f t="array" ref="J101">XLOOKUP(F:F,'Sales report'!F:F,'Sales report'!D:D)</f>
        <v>35</v>
      </c>
      <c r="K101" s="10">
        <f t="array" ref="K101">XLOOKUP(F:F,'Sales report'!F:F,'Sales report'!E:E)</f>
        <v>583.2</v>
      </c>
      <c r="L101" s="13">
        <f t="shared" si="2"/>
        <v>16.25793488</v>
      </c>
      <c r="M101" s="12">
        <f t="shared" si="3"/>
        <v>0.8072562358</v>
      </c>
      <c r="N101" s="13">
        <f t="shared" si="4"/>
        <v>2.013974517</v>
      </c>
      <c r="O101" s="13">
        <f t="shared" si="5"/>
        <v>0.8279069767</v>
      </c>
      <c r="P101" s="13">
        <f t="shared" si="6"/>
        <v>7.416666667</v>
      </c>
      <c r="Q101" s="13">
        <f t="shared" si="7"/>
        <v>8.090909091</v>
      </c>
      <c r="R101" s="13">
        <f t="shared" si="8"/>
        <v>10.17142857</v>
      </c>
      <c r="S101" s="13">
        <f t="shared" si="9"/>
        <v>63.82022472</v>
      </c>
    </row>
    <row r="102">
      <c r="A102" s="5">
        <v>44746.0</v>
      </c>
      <c r="B102" s="6" t="s">
        <v>6</v>
      </c>
      <c r="C102" s="7">
        <v>210.57</v>
      </c>
      <c r="D102" s="8">
        <v>21479.0</v>
      </c>
      <c r="E102" s="8">
        <v>409.0</v>
      </c>
      <c r="F102" s="13" t="str">
        <f t="shared" si="1"/>
        <v>44746 Campaign 1</v>
      </c>
      <c r="G102" s="13">
        <f t="array" ref="G102">XLOOKUP(F:F,'Website report'!E:E,'Website report'!C:C)</f>
        <v>386</v>
      </c>
      <c r="H102" s="13">
        <f t="array" ref="H102">XLOOKUP(F:F,'Website report'!E:E,'Website report'!D:D)</f>
        <v>48</v>
      </c>
      <c r="I102" s="13">
        <f t="array" ref="I102">XLOOKUP(F:F,'Sales report'!F:F,'Sales report'!C:C)</f>
        <v>14</v>
      </c>
      <c r="J102" s="13">
        <f t="array" ref="J102">XLOOKUP(F:F,'Sales report'!F:F,'Sales report'!D:D)</f>
        <v>13</v>
      </c>
      <c r="K102" s="10">
        <f t="array" ref="K102">XLOOKUP(F:F,'Sales report'!F:F,'Sales report'!E:E)</f>
        <v>254.88</v>
      </c>
      <c r="L102" s="13">
        <f t="shared" si="2"/>
        <v>9.803529028</v>
      </c>
      <c r="M102" s="12">
        <f t="shared" si="3"/>
        <v>0.5148410758</v>
      </c>
      <c r="N102" s="13">
        <f t="shared" si="4"/>
        <v>1.904185483</v>
      </c>
      <c r="O102" s="13">
        <f t="shared" si="5"/>
        <v>0.5455181347</v>
      </c>
      <c r="P102" s="13">
        <f t="shared" si="6"/>
        <v>4.386875</v>
      </c>
      <c r="Q102" s="13">
        <f t="shared" si="7"/>
        <v>15.04071429</v>
      </c>
      <c r="R102" s="13">
        <f t="shared" si="8"/>
        <v>16.19769231</v>
      </c>
      <c r="S102" s="13">
        <f t="shared" si="9"/>
        <v>21.0428836</v>
      </c>
    </row>
    <row r="103">
      <c r="A103" s="5">
        <v>44746.0</v>
      </c>
      <c r="B103" s="6" t="s">
        <v>7</v>
      </c>
      <c r="C103" s="7">
        <v>115.17</v>
      </c>
      <c r="D103" s="8">
        <v>6677.0</v>
      </c>
      <c r="E103" s="8">
        <v>66.0</v>
      </c>
      <c r="F103" s="13" t="str">
        <f t="shared" si="1"/>
        <v>44746 Campaign 2</v>
      </c>
      <c r="G103" s="13">
        <f t="array" ref="G103">XLOOKUP(F:F,'Website report'!E:E,'Website report'!C:C)</f>
        <v>61</v>
      </c>
      <c r="H103" s="13">
        <f t="array" ref="H103">XLOOKUP(F:F,'Website report'!E:E,'Website report'!D:D)</f>
        <v>13</v>
      </c>
      <c r="I103" s="13">
        <f t="array" ref="I103">XLOOKUP(F:F,'Sales report'!F:F,'Sales report'!C:C)</f>
        <v>5</v>
      </c>
      <c r="J103" s="13">
        <f t="array" ref="J103">XLOOKUP(F:F,'Sales report'!F:F,'Sales report'!D:D)</f>
        <v>5</v>
      </c>
      <c r="K103" s="10">
        <f t="array" ref="K103">XLOOKUP(F:F,'Sales report'!F:F,'Sales report'!E:E)</f>
        <v>306.72</v>
      </c>
      <c r="L103" s="13">
        <f t="shared" si="2"/>
        <v>17.24876442</v>
      </c>
      <c r="M103" s="12">
        <f t="shared" si="3"/>
        <v>1.745</v>
      </c>
      <c r="N103" s="13">
        <f t="shared" si="4"/>
        <v>0.9884678748</v>
      </c>
      <c r="O103" s="13">
        <f t="shared" si="5"/>
        <v>1.888032787</v>
      </c>
      <c r="P103" s="13">
        <f t="shared" si="6"/>
        <v>8.859230769</v>
      </c>
      <c r="Q103" s="13">
        <f t="shared" si="7"/>
        <v>23.034</v>
      </c>
      <c r="R103" s="13">
        <f t="shared" si="8"/>
        <v>23.034</v>
      </c>
      <c r="S103" s="13">
        <f t="shared" si="9"/>
        <v>166.319354</v>
      </c>
    </row>
    <row r="104">
      <c r="A104" s="5">
        <v>44747.0</v>
      </c>
      <c r="B104" s="6" t="s">
        <v>5</v>
      </c>
      <c r="C104" s="7">
        <v>315.92</v>
      </c>
      <c r="D104" s="8">
        <v>26178.0</v>
      </c>
      <c r="E104" s="9">
        <v>427.0</v>
      </c>
      <c r="F104" s="13" t="str">
        <f t="shared" si="1"/>
        <v>44747 Campaign 3</v>
      </c>
      <c r="G104" s="13">
        <f t="array" ref="G104">XLOOKUP(F:F,'Website report'!E:E,'Website report'!C:C)</f>
        <v>415</v>
      </c>
      <c r="H104" s="13">
        <f t="array" ref="H104">XLOOKUP(F:F,'Website report'!E:E,'Website report'!D:D)</f>
        <v>56</v>
      </c>
      <c r="I104" s="13">
        <f t="array" ref="I104">XLOOKUP(F:F,'Sales report'!F:F,'Sales report'!C:C)</f>
        <v>43</v>
      </c>
      <c r="J104" s="13">
        <f t="array" ref="J104">XLOOKUP(F:F,'Sales report'!F:F,'Sales report'!D:D)</f>
        <v>34</v>
      </c>
      <c r="K104" s="10">
        <f t="array" ref="K104">XLOOKUP(F:F,'Sales report'!F:F,'Sales report'!E:E)</f>
        <v>625.66</v>
      </c>
      <c r="L104" s="13">
        <f t="shared" si="2"/>
        <v>12.06814883</v>
      </c>
      <c r="M104" s="12">
        <f t="shared" si="3"/>
        <v>0.7398594848</v>
      </c>
      <c r="N104" s="13">
        <f t="shared" si="4"/>
        <v>1.631140652</v>
      </c>
      <c r="O104" s="13">
        <f t="shared" si="5"/>
        <v>0.761253012</v>
      </c>
      <c r="P104" s="13">
        <f t="shared" si="6"/>
        <v>5.641428571</v>
      </c>
      <c r="Q104" s="13">
        <f t="shared" si="7"/>
        <v>7.346976744</v>
      </c>
      <c r="R104" s="13">
        <f t="shared" si="8"/>
        <v>9.291764706</v>
      </c>
      <c r="S104" s="13">
        <f t="shared" si="9"/>
        <v>98.04380856</v>
      </c>
    </row>
    <row r="105">
      <c r="A105" s="5">
        <v>44747.0</v>
      </c>
      <c r="B105" s="6" t="s">
        <v>6</v>
      </c>
      <c r="C105" s="7">
        <v>213.4</v>
      </c>
      <c r="D105" s="8">
        <v>22465.0</v>
      </c>
      <c r="E105" s="8">
        <v>557.0</v>
      </c>
      <c r="F105" s="13" t="str">
        <f t="shared" si="1"/>
        <v>44747 Campaign 1</v>
      </c>
      <c r="G105" s="13">
        <f t="array" ref="G105">XLOOKUP(F:F,'Website report'!E:E,'Website report'!C:C)</f>
        <v>543</v>
      </c>
      <c r="H105" s="13">
        <f t="array" ref="H105">XLOOKUP(F:F,'Website report'!E:E,'Website report'!D:D)</f>
        <v>53</v>
      </c>
      <c r="I105" s="13">
        <f t="array" ref="I105">XLOOKUP(F:F,'Sales report'!F:F,'Sales report'!C:C)</f>
        <v>21</v>
      </c>
      <c r="J105" s="13">
        <f t="array" ref="J105">XLOOKUP(F:F,'Sales report'!F:F,'Sales report'!D:D)</f>
        <v>18</v>
      </c>
      <c r="K105" s="10">
        <f t="array" ref="K105">XLOOKUP(F:F,'Sales report'!F:F,'Sales report'!E:E)</f>
        <v>213.64</v>
      </c>
      <c r="L105" s="13">
        <f t="shared" si="2"/>
        <v>9.49922101</v>
      </c>
      <c r="M105" s="12">
        <f t="shared" si="3"/>
        <v>0.3831238779</v>
      </c>
      <c r="N105" s="13">
        <f t="shared" si="4"/>
        <v>2.479412419</v>
      </c>
      <c r="O105" s="13">
        <f t="shared" si="5"/>
        <v>0.3930018416</v>
      </c>
      <c r="P105" s="13">
        <f t="shared" si="6"/>
        <v>4.026415094</v>
      </c>
      <c r="Q105" s="13">
        <f t="shared" si="7"/>
        <v>10.16190476</v>
      </c>
      <c r="R105" s="13">
        <f t="shared" si="8"/>
        <v>11.85555556</v>
      </c>
      <c r="S105" s="13">
        <f t="shared" si="9"/>
        <v>0.1124648547</v>
      </c>
    </row>
    <row r="106">
      <c r="A106" s="5">
        <v>44747.0</v>
      </c>
      <c r="B106" s="6" t="s">
        <v>7</v>
      </c>
      <c r="C106" s="7">
        <v>101.23</v>
      </c>
      <c r="D106" s="8">
        <v>5710.0</v>
      </c>
      <c r="E106" s="8">
        <v>78.0</v>
      </c>
      <c r="F106" s="13" t="str">
        <f t="shared" si="1"/>
        <v>44747 Campaign 2</v>
      </c>
      <c r="G106" s="13">
        <f t="array" ref="G106">XLOOKUP(F:F,'Website report'!E:E,'Website report'!C:C)</f>
        <v>73</v>
      </c>
      <c r="H106" s="13">
        <f t="array" ref="H106">XLOOKUP(F:F,'Website report'!E:E,'Website report'!D:D)</f>
        <v>15</v>
      </c>
      <c r="I106" s="13">
        <f t="array" ref="I106">XLOOKUP(F:F,'Sales report'!F:F,'Sales report'!C:C)</f>
        <v>10</v>
      </c>
      <c r="J106" s="13">
        <f t="array" ref="J106">XLOOKUP(F:F,'Sales report'!F:F,'Sales report'!D:D)</f>
        <v>9</v>
      </c>
      <c r="K106" s="10">
        <f t="array" ref="K106">XLOOKUP(F:F,'Sales report'!F:F,'Sales report'!E:E)</f>
        <v>392.4</v>
      </c>
      <c r="L106" s="13">
        <f t="shared" si="2"/>
        <v>17.72854641</v>
      </c>
      <c r="M106" s="12">
        <f t="shared" si="3"/>
        <v>1.297820513</v>
      </c>
      <c r="N106" s="13">
        <f t="shared" si="4"/>
        <v>1.366024518</v>
      </c>
      <c r="O106" s="13">
        <f t="shared" si="5"/>
        <v>1.386712329</v>
      </c>
      <c r="P106" s="13">
        <f t="shared" si="6"/>
        <v>6.748666667</v>
      </c>
      <c r="Q106" s="13">
        <f t="shared" si="7"/>
        <v>10.123</v>
      </c>
      <c r="R106" s="13">
        <f t="shared" si="8"/>
        <v>11.24777778</v>
      </c>
      <c r="S106" s="13">
        <f t="shared" si="9"/>
        <v>287.6321249</v>
      </c>
    </row>
    <row r="107">
      <c r="A107" s="5">
        <v>44748.0</v>
      </c>
      <c r="B107" s="6" t="s">
        <v>5</v>
      </c>
      <c r="C107" s="7">
        <v>343.42</v>
      </c>
      <c r="D107" s="8">
        <v>27234.0</v>
      </c>
      <c r="E107" s="9">
        <v>450.0</v>
      </c>
      <c r="F107" s="13" t="str">
        <f t="shared" si="1"/>
        <v>44748 Campaign 3</v>
      </c>
      <c r="G107" s="13">
        <f t="array" ref="G107">XLOOKUP(F:F,'Website report'!E:E,'Website report'!C:C)</f>
        <v>436</v>
      </c>
      <c r="H107" s="13">
        <f t="array" ref="H107">XLOOKUP(F:F,'Website report'!E:E,'Website report'!D:D)</f>
        <v>54</v>
      </c>
      <c r="I107" s="13">
        <f t="array" ref="I107">XLOOKUP(F:F,'Sales report'!F:F,'Sales report'!C:C)</f>
        <v>35</v>
      </c>
      <c r="J107" s="13">
        <f t="array" ref="J107">XLOOKUP(F:F,'Sales report'!F:F,'Sales report'!D:D)</f>
        <v>28</v>
      </c>
      <c r="K107" s="10">
        <f t="array" ref="K107">XLOOKUP(F:F,'Sales report'!F:F,'Sales report'!E:E)</f>
        <v>591.8</v>
      </c>
      <c r="L107" s="13">
        <f t="shared" si="2"/>
        <v>12.60997283</v>
      </c>
      <c r="M107" s="12">
        <f t="shared" si="3"/>
        <v>0.7631555556</v>
      </c>
      <c r="N107" s="13">
        <f t="shared" si="4"/>
        <v>1.652346332</v>
      </c>
      <c r="O107" s="13">
        <f t="shared" si="5"/>
        <v>0.7876605505</v>
      </c>
      <c r="P107" s="13">
        <f t="shared" si="6"/>
        <v>6.35962963</v>
      </c>
      <c r="Q107" s="13">
        <f t="shared" si="7"/>
        <v>9.812</v>
      </c>
      <c r="R107" s="13">
        <f t="shared" si="8"/>
        <v>12.265</v>
      </c>
      <c r="S107" s="13">
        <f t="shared" si="9"/>
        <v>72.32543242</v>
      </c>
    </row>
    <row r="108">
      <c r="A108" s="5">
        <v>44748.0</v>
      </c>
      <c r="B108" s="6" t="s">
        <v>6</v>
      </c>
      <c r="C108" s="7">
        <v>221.39</v>
      </c>
      <c r="D108" s="8">
        <v>24762.0</v>
      </c>
      <c r="E108" s="8">
        <v>591.0</v>
      </c>
      <c r="F108" s="13" t="str">
        <f t="shared" si="1"/>
        <v>44748 Campaign 1</v>
      </c>
      <c r="G108" s="13">
        <f t="array" ref="G108">XLOOKUP(F:F,'Website report'!E:E,'Website report'!C:C)</f>
        <v>562</v>
      </c>
      <c r="H108" s="13">
        <f t="array" ref="H108">XLOOKUP(F:F,'Website report'!E:E,'Website report'!D:D)</f>
        <v>51</v>
      </c>
      <c r="I108" s="13">
        <f t="array" ref="I108">XLOOKUP(F:F,'Sales report'!F:F,'Sales report'!C:C)</f>
        <v>25</v>
      </c>
      <c r="J108" s="13">
        <f t="array" ref="J108">XLOOKUP(F:F,'Sales report'!F:F,'Sales report'!D:D)</f>
        <v>21</v>
      </c>
      <c r="K108" s="10">
        <f t="array" ref="K108">XLOOKUP(F:F,'Sales report'!F:F,'Sales report'!E:E)</f>
        <v>273.9</v>
      </c>
      <c r="L108" s="13">
        <f t="shared" si="2"/>
        <v>8.940715613</v>
      </c>
      <c r="M108" s="12">
        <f t="shared" si="3"/>
        <v>0.3746023689</v>
      </c>
      <c r="N108" s="13">
        <f t="shared" si="4"/>
        <v>2.38672159</v>
      </c>
      <c r="O108" s="13">
        <f t="shared" si="5"/>
        <v>0.3939323843</v>
      </c>
      <c r="P108" s="13">
        <f t="shared" si="6"/>
        <v>4.340980392</v>
      </c>
      <c r="Q108" s="13">
        <f t="shared" si="7"/>
        <v>8.8556</v>
      </c>
      <c r="R108" s="13">
        <f t="shared" si="8"/>
        <v>10.54238095</v>
      </c>
      <c r="S108" s="13">
        <f t="shared" si="9"/>
        <v>23.71832513</v>
      </c>
    </row>
    <row r="109">
      <c r="A109" s="5">
        <v>44748.0</v>
      </c>
      <c r="B109" s="6" t="s">
        <v>7</v>
      </c>
      <c r="C109" s="7">
        <v>140.43</v>
      </c>
      <c r="D109" s="8">
        <v>6636.0</v>
      </c>
      <c r="E109" s="8">
        <v>77.0</v>
      </c>
      <c r="F109" s="13" t="str">
        <f t="shared" si="1"/>
        <v>44748 Campaign 2</v>
      </c>
      <c r="G109" s="13">
        <f t="array" ref="G109">XLOOKUP(F:F,'Website report'!E:E,'Website report'!C:C)</f>
        <v>73</v>
      </c>
      <c r="H109" s="13">
        <f t="array" ref="H109">XLOOKUP(F:F,'Website report'!E:E,'Website report'!D:D)</f>
        <v>10</v>
      </c>
      <c r="I109" s="13">
        <f t="array" ref="I109">XLOOKUP(F:F,'Sales report'!F:F,'Sales report'!C:C)</f>
        <v>7</v>
      </c>
      <c r="J109" s="13">
        <f t="array" ref="J109">XLOOKUP(F:F,'Sales report'!F:F,'Sales report'!D:D)</f>
        <v>6</v>
      </c>
      <c r="K109" s="10">
        <f t="array" ref="K109">XLOOKUP(F:F,'Sales report'!F:F,'Sales report'!E:E)</f>
        <v>405.9</v>
      </c>
      <c r="L109" s="13">
        <f t="shared" si="2"/>
        <v>21.16184448</v>
      </c>
      <c r="M109" s="12">
        <f t="shared" si="3"/>
        <v>1.823766234</v>
      </c>
      <c r="N109" s="13">
        <f t="shared" si="4"/>
        <v>1.160337553</v>
      </c>
      <c r="O109" s="13">
        <f t="shared" si="5"/>
        <v>1.92369863</v>
      </c>
      <c r="P109" s="13">
        <f t="shared" si="6"/>
        <v>14.043</v>
      </c>
      <c r="Q109" s="13">
        <f t="shared" si="7"/>
        <v>20.06142857</v>
      </c>
      <c r="R109" s="13">
        <f t="shared" si="8"/>
        <v>23.405</v>
      </c>
      <c r="S109" s="13">
        <f t="shared" si="9"/>
        <v>189.0408032</v>
      </c>
    </row>
    <row r="110">
      <c r="A110" s="5">
        <v>44749.0</v>
      </c>
      <c r="B110" s="6" t="s">
        <v>5</v>
      </c>
      <c r="C110" s="7">
        <v>360.7</v>
      </c>
      <c r="D110" s="8">
        <v>21404.0</v>
      </c>
      <c r="E110" s="9">
        <v>377.0</v>
      </c>
      <c r="F110" s="13" t="str">
        <f t="shared" si="1"/>
        <v>44749 Campaign 3</v>
      </c>
      <c r="G110" s="13">
        <f t="array" ref="G110">XLOOKUP(F:F,'Website report'!E:E,'Website report'!C:C)</f>
        <v>355</v>
      </c>
      <c r="H110" s="13">
        <f t="array" ref="H110">XLOOKUP(F:F,'Website report'!E:E,'Website report'!D:D)</f>
        <v>45</v>
      </c>
      <c r="I110" s="13">
        <f t="array" ref="I110">XLOOKUP(F:F,'Sales report'!F:F,'Sales report'!C:C)</f>
        <v>36</v>
      </c>
      <c r="J110" s="13">
        <f t="array" ref="J110">XLOOKUP(F:F,'Sales report'!F:F,'Sales report'!D:D)</f>
        <v>29</v>
      </c>
      <c r="K110" s="10">
        <f t="array" ref="K110">XLOOKUP(F:F,'Sales report'!F:F,'Sales report'!E:E)</f>
        <v>501.72</v>
      </c>
      <c r="L110" s="13">
        <f t="shared" si="2"/>
        <v>16.85199028</v>
      </c>
      <c r="M110" s="12">
        <f t="shared" si="3"/>
        <v>0.9567639257</v>
      </c>
      <c r="N110" s="13">
        <f t="shared" si="4"/>
        <v>1.761353018</v>
      </c>
      <c r="O110" s="13">
        <f t="shared" si="5"/>
        <v>1.016056338</v>
      </c>
      <c r="P110" s="13">
        <f t="shared" si="6"/>
        <v>8.015555556</v>
      </c>
      <c r="Q110" s="13">
        <f t="shared" si="7"/>
        <v>10.01944444</v>
      </c>
      <c r="R110" s="13">
        <f t="shared" si="8"/>
        <v>12.43793103</v>
      </c>
      <c r="S110" s="13">
        <f t="shared" si="9"/>
        <v>39.09620183</v>
      </c>
    </row>
    <row r="111">
      <c r="A111" s="5">
        <v>44749.0</v>
      </c>
      <c r="B111" s="6" t="s">
        <v>6</v>
      </c>
      <c r="C111" s="7">
        <v>200.78</v>
      </c>
      <c r="D111" s="8">
        <v>23708.0</v>
      </c>
      <c r="E111" s="8">
        <v>401.0</v>
      </c>
      <c r="F111" s="13" t="str">
        <f t="shared" si="1"/>
        <v>44749 Campaign 1</v>
      </c>
      <c r="G111" s="13">
        <f t="array" ref="G111">XLOOKUP(F:F,'Website report'!E:E,'Website report'!C:C)</f>
        <v>374</v>
      </c>
      <c r="H111" s="13">
        <f t="array" ref="H111">XLOOKUP(F:F,'Website report'!E:E,'Website report'!D:D)</f>
        <v>43</v>
      </c>
      <c r="I111" s="13">
        <f t="array" ref="I111">XLOOKUP(F:F,'Sales report'!F:F,'Sales report'!C:C)</f>
        <v>15</v>
      </c>
      <c r="J111" s="13">
        <f t="array" ref="J111">XLOOKUP(F:F,'Sales report'!F:F,'Sales report'!D:D)</f>
        <v>13</v>
      </c>
      <c r="K111" s="10">
        <f t="array" ref="K111">XLOOKUP(F:F,'Sales report'!F:F,'Sales report'!E:E)</f>
        <v>273.06</v>
      </c>
      <c r="L111" s="13">
        <f t="shared" si="2"/>
        <v>8.468871267</v>
      </c>
      <c r="M111" s="12">
        <f t="shared" si="3"/>
        <v>0.5006982544</v>
      </c>
      <c r="N111" s="13">
        <f t="shared" si="4"/>
        <v>1.691412182</v>
      </c>
      <c r="O111" s="13">
        <f t="shared" si="5"/>
        <v>0.5368449198</v>
      </c>
      <c r="P111" s="13">
        <f t="shared" si="6"/>
        <v>4.669302326</v>
      </c>
      <c r="Q111" s="13">
        <f t="shared" si="7"/>
        <v>13.38533333</v>
      </c>
      <c r="R111" s="13">
        <f t="shared" si="8"/>
        <v>15.44461538</v>
      </c>
      <c r="S111" s="13">
        <f t="shared" si="9"/>
        <v>35.99960155</v>
      </c>
    </row>
    <row r="112">
      <c r="A112" s="5">
        <v>44749.0</v>
      </c>
      <c r="B112" s="6" t="s">
        <v>7</v>
      </c>
      <c r="C112" s="7">
        <v>145.17</v>
      </c>
      <c r="D112" s="8">
        <v>5857.0</v>
      </c>
      <c r="E112" s="8">
        <v>55.0</v>
      </c>
      <c r="F112" s="13" t="str">
        <f t="shared" si="1"/>
        <v>44749 Campaign 2</v>
      </c>
      <c r="G112" s="13">
        <f t="array" ref="G112">XLOOKUP(F:F,'Website report'!E:E,'Website report'!C:C)</f>
        <v>53</v>
      </c>
      <c r="H112" s="13">
        <f t="array" ref="H112">XLOOKUP(F:F,'Website report'!E:E,'Website report'!D:D)</f>
        <v>13</v>
      </c>
      <c r="I112" s="13">
        <f t="array" ref="I112">XLOOKUP(F:F,'Sales report'!F:F,'Sales report'!C:C)</f>
        <v>9</v>
      </c>
      <c r="J112" s="13">
        <f t="array" ref="J112">XLOOKUP(F:F,'Sales report'!F:F,'Sales report'!D:D)</f>
        <v>8</v>
      </c>
      <c r="K112" s="10">
        <f t="array" ref="K112">XLOOKUP(F:F,'Sales report'!F:F,'Sales report'!E:E)</f>
        <v>359.64</v>
      </c>
      <c r="L112" s="13">
        <f t="shared" si="2"/>
        <v>24.78572648</v>
      </c>
      <c r="M112" s="12">
        <f t="shared" si="3"/>
        <v>2.639454545</v>
      </c>
      <c r="N112" s="13">
        <f t="shared" si="4"/>
        <v>0.9390472938</v>
      </c>
      <c r="O112" s="13">
        <f t="shared" si="5"/>
        <v>2.739056604</v>
      </c>
      <c r="P112" s="13">
        <f t="shared" si="6"/>
        <v>11.16692308</v>
      </c>
      <c r="Q112" s="13">
        <f t="shared" si="7"/>
        <v>16.13</v>
      </c>
      <c r="R112" s="13">
        <f t="shared" si="8"/>
        <v>18.14625</v>
      </c>
      <c r="S112" s="13">
        <f t="shared" si="9"/>
        <v>147.7371358</v>
      </c>
    </row>
    <row r="113">
      <c r="A113" s="5">
        <v>44750.0</v>
      </c>
      <c r="B113" s="6" t="s">
        <v>5</v>
      </c>
      <c r="C113" s="7">
        <v>368.24</v>
      </c>
      <c r="D113" s="8">
        <v>25154.0</v>
      </c>
      <c r="E113" s="9">
        <v>308.0</v>
      </c>
      <c r="F113" s="13" t="str">
        <f t="shared" si="1"/>
        <v>44750 Campaign 3</v>
      </c>
      <c r="G113" s="13">
        <f t="array" ref="G113">XLOOKUP(F:F,'Website report'!E:E,'Website report'!C:C)</f>
        <v>298</v>
      </c>
      <c r="H113" s="13">
        <f t="array" ref="H113">XLOOKUP(F:F,'Website report'!E:E,'Website report'!D:D)</f>
        <v>46</v>
      </c>
      <c r="I113" s="13">
        <f t="array" ref="I113">XLOOKUP(F:F,'Sales report'!F:F,'Sales report'!C:C)</f>
        <v>31</v>
      </c>
      <c r="J113" s="13">
        <f t="array" ref="J113">XLOOKUP(F:F,'Sales report'!F:F,'Sales report'!D:D)</f>
        <v>25</v>
      </c>
      <c r="K113" s="10">
        <f t="array" ref="K113">XLOOKUP(F:F,'Sales report'!F:F,'Sales report'!E:E)</f>
        <v>514.08</v>
      </c>
      <c r="L113" s="13">
        <f t="shared" si="2"/>
        <v>14.63942117</v>
      </c>
      <c r="M113" s="12">
        <f t="shared" si="3"/>
        <v>1.195584416</v>
      </c>
      <c r="N113" s="13">
        <f t="shared" si="4"/>
        <v>1.224457343</v>
      </c>
      <c r="O113" s="13">
        <f t="shared" si="5"/>
        <v>1.235704698</v>
      </c>
      <c r="P113" s="13">
        <f t="shared" si="6"/>
        <v>8.005217391</v>
      </c>
      <c r="Q113" s="13">
        <f t="shared" si="7"/>
        <v>11.87870968</v>
      </c>
      <c r="R113" s="13">
        <f t="shared" si="8"/>
        <v>14.7296</v>
      </c>
      <c r="S113" s="13">
        <f t="shared" si="9"/>
        <v>39.60460569</v>
      </c>
    </row>
    <row r="114">
      <c r="A114" s="5">
        <v>44750.0</v>
      </c>
      <c r="B114" s="6" t="s">
        <v>6</v>
      </c>
      <c r="C114" s="7">
        <v>224.81</v>
      </c>
      <c r="D114" s="8">
        <v>24676.0</v>
      </c>
      <c r="E114" s="8">
        <v>403.0</v>
      </c>
      <c r="F114" s="13" t="str">
        <f t="shared" si="1"/>
        <v>44750 Campaign 1</v>
      </c>
      <c r="G114" s="13">
        <f t="array" ref="G114">XLOOKUP(F:F,'Website report'!E:E,'Website report'!C:C)</f>
        <v>373</v>
      </c>
      <c r="H114" s="13">
        <f t="array" ref="H114">XLOOKUP(F:F,'Website report'!E:E,'Website report'!D:D)</f>
        <v>42</v>
      </c>
      <c r="I114" s="13">
        <f t="array" ref="I114">XLOOKUP(F:F,'Sales report'!F:F,'Sales report'!C:C)</f>
        <v>16</v>
      </c>
      <c r="J114" s="13">
        <f t="array" ref="J114">XLOOKUP(F:F,'Sales report'!F:F,'Sales report'!D:D)</f>
        <v>14</v>
      </c>
      <c r="K114" s="10">
        <f t="array" ref="K114">XLOOKUP(F:F,'Sales report'!F:F,'Sales report'!E:E)</f>
        <v>181.44</v>
      </c>
      <c r="L114" s="13">
        <f t="shared" si="2"/>
        <v>9.110471713</v>
      </c>
      <c r="M114" s="12">
        <f t="shared" si="3"/>
        <v>0.5578411911</v>
      </c>
      <c r="N114" s="13">
        <f t="shared" si="4"/>
        <v>1.633165829</v>
      </c>
      <c r="O114" s="13">
        <f t="shared" si="5"/>
        <v>0.6027077748</v>
      </c>
      <c r="P114" s="13">
        <f t="shared" si="6"/>
        <v>5.352619048</v>
      </c>
      <c r="Q114" s="13">
        <f t="shared" si="7"/>
        <v>14.050625</v>
      </c>
      <c r="R114" s="13">
        <f t="shared" si="8"/>
        <v>16.05785714</v>
      </c>
      <c r="S114" s="13">
        <f t="shared" si="9"/>
        <v>-19.29184645</v>
      </c>
    </row>
    <row r="115">
      <c r="A115" s="5">
        <v>44750.0</v>
      </c>
      <c r="B115" s="6" t="s">
        <v>7</v>
      </c>
      <c r="C115" s="7">
        <v>102.73</v>
      </c>
      <c r="D115" s="8">
        <v>7453.0</v>
      </c>
      <c r="E115" s="8">
        <v>73.0</v>
      </c>
      <c r="F115" s="13" t="str">
        <f t="shared" si="1"/>
        <v>44750 Campaign 2</v>
      </c>
      <c r="G115" s="13">
        <f t="array" ref="G115">XLOOKUP(F:F,'Website report'!E:E,'Website report'!C:C)</f>
        <v>69</v>
      </c>
      <c r="H115" s="13">
        <f t="array" ref="H115">XLOOKUP(F:F,'Website report'!E:E,'Website report'!D:D)</f>
        <v>14</v>
      </c>
      <c r="I115" s="13">
        <f t="array" ref="I115">XLOOKUP(F:F,'Sales report'!F:F,'Sales report'!C:C)</f>
        <v>8</v>
      </c>
      <c r="J115" s="13">
        <f t="array" ref="J115">XLOOKUP(F:F,'Sales report'!F:F,'Sales report'!D:D)</f>
        <v>7</v>
      </c>
      <c r="K115" s="10">
        <f t="array" ref="K115">XLOOKUP(F:F,'Sales report'!F:F,'Sales report'!E:E)</f>
        <v>364</v>
      </c>
      <c r="L115" s="13">
        <f t="shared" si="2"/>
        <v>13.78371126</v>
      </c>
      <c r="M115" s="12">
        <f t="shared" si="3"/>
        <v>1.407260274</v>
      </c>
      <c r="N115" s="13">
        <f t="shared" si="4"/>
        <v>0.9794713538</v>
      </c>
      <c r="O115" s="13">
        <f t="shared" si="5"/>
        <v>1.48884058</v>
      </c>
      <c r="P115" s="13">
        <f t="shared" si="6"/>
        <v>7.337857143</v>
      </c>
      <c r="Q115" s="13">
        <f t="shared" si="7"/>
        <v>12.84125</v>
      </c>
      <c r="R115" s="13">
        <f t="shared" si="8"/>
        <v>14.67571429</v>
      </c>
      <c r="S115" s="13">
        <f t="shared" si="9"/>
        <v>254.3268763</v>
      </c>
    </row>
    <row r="116">
      <c r="A116" s="5">
        <v>44751.0</v>
      </c>
      <c r="B116" s="6" t="s">
        <v>5</v>
      </c>
      <c r="C116" s="7">
        <v>320.32</v>
      </c>
      <c r="D116" s="8">
        <v>22450.0</v>
      </c>
      <c r="E116" s="9">
        <v>498.0</v>
      </c>
      <c r="F116" s="13" t="str">
        <f t="shared" si="1"/>
        <v>44751 Campaign 3</v>
      </c>
      <c r="G116" s="13">
        <f t="array" ref="G116">XLOOKUP(F:F,'Website report'!E:E,'Website report'!C:C)</f>
        <v>477</v>
      </c>
      <c r="H116" s="13">
        <f t="array" ref="H116">XLOOKUP(F:F,'Website report'!E:E,'Website report'!D:D)</f>
        <v>50</v>
      </c>
      <c r="I116" s="13">
        <f t="array" ref="I116">XLOOKUP(F:F,'Sales report'!F:F,'Sales report'!C:C)</f>
        <v>42</v>
      </c>
      <c r="J116" s="13">
        <f t="array" ref="J116">XLOOKUP(F:F,'Sales report'!F:F,'Sales report'!D:D)</f>
        <v>34</v>
      </c>
      <c r="K116" s="10">
        <f t="array" ref="K116">XLOOKUP(F:F,'Sales report'!F:F,'Sales report'!E:E)</f>
        <v>566.13</v>
      </c>
      <c r="L116" s="13">
        <f t="shared" si="2"/>
        <v>14.26815145</v>
      </c>
      <c r="M116" s="12">
        <f t="shared" si="3"/>
        <v>0.6432128514</v>
      </c>
      <c r="N116" s="13">
        <f t="shared" si="4"/>
        <v>2.218262806</v>
      </c>
      <c r="O116" s="13">
        <f t="shared" si="5"/>
        <v>0.6715303983</v>
      </c>
      <c r="P116" s="13">
        <f t="shared" si="6"/>
        <v>6.4064</v>
      </c>
      <c r="Q116" s="13">
        <f t="shared" si="7"/>
        <v>7.626666667</v>
      </c>
      <c r="R116" s="13">
        <f t="shared" si="8"/>
        <v>9.421176471</v>
      </c>
      <c r="S116" s="13">
        <f t="shared" si="9"/>
        <v>76.73888611</v>
      </c>
    </row>
    <row r="117">
      <c r="A117" s="5">
        <v>44751.0</v>
      </c>
      <c r="B117" s="6" t="s">
        <v>6</v>
      </c>
      <c r="C117" s="7">
        <v>231.44</v>
      </c>
      <c r="D117" s="8">
        <v>22796.0</v>
      </c>
      <c r="E117" s="8">
        <v>456.0</v>
      </c>
      <c r="F117" s="13" t="str">
        <f t="shared" si="1"/>
        <v>44751 Campaign 1</v>
      </c>
      <c r="G117" s="13">
        <f t="array" ref="G117">XLOOKUP(F:F,'Website report'!E:E,'Website report'!C:C)</f>
        <v>434</v>
      </c>
      <c r="H117" s="13">
        <f t="array" ref="H117">XLOOKUP(F:F,'Website report'!E:E,'Website report'!D:D)</f>
        <v>42</v>
      </c>
      <c r="I117" s="13">
        <f t="array" ref="I117">XLOOKUP(F:F,'Sales report'!F:F,'Sales report'!C:C)</f>
        <v>11</v>
      </c>
      <c r="J117" s="13">
        <f t="array" ref="J117">XLOOKUP(F:F,'Sales report'!F:F,'Sales report'!D:D)</f>
        <v>9</v>
      </c>
      <c r="K117" s="10">
        <f t="array" ref="K117">XLOOKUP(F:F,'Sales report'!F:F,'Sales report'!E:E)</f>
        <v>276.85</v>
      </c>
      <c r="L117" s="13">
        <f t="shared" si="2"/>
        <v>10.15265836</v>
      </c>
      <c r="M117" s="12">
        <f t="shared" si="3"/>
        <v>0.5075438596</v>
      </c>
      <c r="N117" s="13">
        <f t="shared" si="4"/>
        <v>2.000350939</v>
      </c>
      <c r="O117" s="13">
        <f t="shared" si="5"/>
        <v>0.5332718894</v>
      </c>
      <c r="P117" s="13">
        <f t="shared" si="6"/>
        <v>5.51047619</v>
      </c>
      <c r="Q117" s="13">
        <f t="shared" si="7"/>
        <v>21.04</v>
      </c>
      <c r="R117" s="13">
        <f t="shared" si="8"/>
        <v>25.71555556</v>
      </c>
      <c r="S117" s="13">
        <f t="shared" si="9"/>
        <v>19.62063602</v>
      </c>
    </row>
    <row r="118">
      <c r="A118" s="5">
        <v>44751.0</v>
      </c>
      <c r="B118" s="6" t="s">
        <v>7</v>
      </c>
      <c r="C118" s="7">
        <v>102.46</v>
      </c>
      <c r="D118" s="8">
        <v>5560.0</v>
      </c>
      <c r="E118" s="8">
        <v>70.0</v>
      </c>
      <c r="F118" s="13" t="str">
        <f t="shared" si="1"/>
        <v>44751 Campaign 2</v>
      </c>
      <c r="G118" s="13">
        <f t="array" ref="G118">XLOOKUP(F:F,'Website report'!E:E,'Website report'!C:C)</f>
        <v>67</v>
      </c>
      <c r="H118" s="13">
        <f t="array" ref="H118">XLOOKUP(F:F,'Website report'!E:E,'Website report'!D:D)</f>
        <v>11</v>
      </c>
      <c r="I118" s="13">
        <f t="array" ref="I118">XLOOKUP(F:F,'Sales report'!F:F,'Sales report'!C:C)</f>
        <v>9</v>
      </c>
      <c r="J118" s="13">
        <f t="array" ref="J118">XLOOKUP(F:F,'Sales report'!F:F,'Sales report'!D:D)</f>
        <v>8</v>
      </c>
      <c r="K118" s="10">
        <f t="array" ref="K118">XLOOKUP(F:F,'Sales report'!F:F,'Sales report'!E:E)</f>
        <v>327.7</v>
      </c>
      <c r="L118" s="13">
        <f t="shared" si="2"/>
        <v>18.42805755</v>
      </c>
      <c r="M118" s="12">
        <f t="shared" si="3"/>
        <v>1.463714286</v>
      </c>
      <c r="N118" s="13">
        <f t="shared" si="4"/>
        <v>1.258992806</v>
      </c>
      <c r="O118" s="13">
        <f t="shared" si="5"/>
        <v>1.529253731</v>
      </c>
      <c r="P118" s="13">
        <f t="shared" si="6"/>
        <v>9.314545455</v>
      </c>
      <c r="Q118" s="13">
        <f t="shared" si="7"/>
        <v>11.38444444</v>
      </c>
      <c r="R118" s="13">
        <f t="shared" si="8"/>
        <v>12.8075</v>
      </c>
      <c r="S118" s="13">
        <f t="shared" si="9"/>
        <v>219.8321296</v>
      </c>
    </row>
    <row r="119">
      <c r="A119" s="5">
        <v>44752.0</v>
      </c>
      <c r="B119" s="6" t="s">
        <v>5</v>
      </c>
      <c r="C119" s="7">
        <v>354.52</v>
      </c>
      <c r="D119" s="8">
        <v>24040.0</v>
      </c>
      <c r="E119" s="9">
        <v>428.0</v>
      </c>
      <c r="F119" s="13" t="str">
        <f t="shared" si="1"/>
        <v>44752 Campaign 3</v>
      </c>
      <c r="G119" s="13">
        <f t="array" ref="G119">XLOOKUP(F:F,'Website report'!E:E,'Website report'!C:C)</f>
        <v>404</v>
      </c>
      <c r="H119" s="13">
        <f t="array" ref="H119">XLOOKUP(F:F,'Website report'!E:E,'Website report'!D:D)</f>
        <v>61</v>
      </c>
      <c r="I119" s="13">
        <f t="array" ref="I119">XLOOKUP(F:F,'Sales report'!F:F,'Sales report'!C:C)</f>
        <v>43</v>
      </c>
      <c r="J119" s="13">
        <f t="array" ref="J119">XLOOKUP(F:F,'Sales report'!F:F,'Sales report'!D:D)</f>
        <v>34</v>
      </c>
      <c r="K119" s="10">
        <f t="array" ref="K119">XLOOKUP(F:F,'Sales report'!F:F,'Sales report'!E:E)</f>
        <v>694.26</v>
      </c>
      <c r="L119" s="13">
        <f t="shared" si="2"/>
        <v>14.74708819</v>
      </c>
      <c r="M119" s="12">
        <f t="shared" si="3"/>
        <v>0.828317757</v>
      </c>
      <c r="N119" s="13">
        <f t="shared" si="4"/>
        <v>1.780366057</v>
      </c>
      <c r="O119" s="13">
        <f t="shared" si="5"/>
        <v>0.8775247525</v>
      </c>
      <c r="P119" s="13">
        <f t="shared" si="6"/>
        <v>5.811803279</v>
      </c>
      <c r="Q119" s="13">
        <f t="shared" si="7"/>
        <v>8.244651163</v>
      </c>
      <c r="R119" s="13">
        <f t="shared" si="8"/>
        <v>10.42705882</v>
      </c>
      <c r="S119" s="13">
        <f t="shared" si="9"/>
        <v>95.83098274</v>
      </c>
    </row>
    <row r="120">
      <c r="A120" s="5">
        <v>44752.0</v>
      </c>
      <c r="B120" s="6" t="s">
        <v>6</v>
      </c>
      <c r="C120" s="7">
        <v>245.2</v>
      </c>
      <c r="D120" s="8">
        <v>24527.0</v>
      </c>
      <c r="E120" s="8">
        <v>410.0</v>
      </c>
      <c r="F120" s="13" t="str">
        <f t="shared" si="1"/>
        <v>44752 Campaign 1</v>
      </c>
      <c r="G120" s="13">
        <f t="array" ref="G120">XLOOKUP(F:F,'Website report'!E:E,'Website report'!C:C)</f>
        <v>387</v>
      </c>
      <c r="H120" s="13">
        <f t="array" ref="H120">XLOOKUP(F:F,'Website report'!E:E,'Website report'!D:D)</f>
        <v>38</v>
      </c>
      <c r="I120" s="13">
        <f t="array" ref="I120">XLOOKUP(F:F,'Sales report'!F:F,'Sales report'!C:C)</f>
        <v>29</v>
      </c>
      <c r="J120" s="13">
        <f t="array" ref="J120">XLOOKUP(F:F,'Sales report'!F:F,'Sales report'!D:D)</f>
        <v>26</v>
      </c>
      <c r="K120" s="10">
        <f t="array" ref="K120">XLOOKUP(F:F,'Sales report'!F:F,'Sales report'!E:E)</f>
        <v>271.32</v>
      </c>
      <c r="L120" s="13">
        <f t="shared" si="2"/>
        <v>9.997146002</v>
      </c>
      <c r="M120" s="12">
        <f t="shared" si="3"/>
        <v>0.5980487805</v>
      </c>
      <c r="N120" s="13">
        <f t="shared" si="4"/>
        <v>1.671627186</v>
      </c>
      <c r="O120" s="13">
        <f t="shared" si="5"/>
        <v>0.6335917313</v>
      </c>
      <c r="P120" s="13">
        <f t="shared" si="6"/>
        <v>6.452631579</v>
      </c>
      <c r="Q120" s="13">
        <f t="shared" si="7"/>
        <v>8.455172414</v>
      </c>
      <c r="R120" s="13">
        <f t="shared" si="8"/>
        <v>9.430769231</v>
      </c>
      <c r="S120" s="13">
        <f t="shared" si="9"/>
        <v>10.65252855</v>
      </c>
    </row>
    <row r="121">
      <c r="A121" s="5">
        <v>44752.0</v>
      </c>
      <c r="B121" s="6" t="s">
        <v>7</v>
      </c>
      <c r="C121" s="7">
        <v>105.28</v>
      </c>
      <c r="D121" s="8">
        <v>6732.0</v>
      </c>
      <c r="E121" s="8">
        <v>61.0</v>
      </c>
      <c r="F121" s="13" t="str">
        <f t="shared" si="1"/>
        <v>44752 Campaign 2</v>
      </c>
      <c r="G121" s="13">
        <f t="array" ref="G121">XLOOKUP(F:F,'Website report'!E:E,'Website report'!C:C)</f>
        <v>58</v>
      </c>
      <c r="H121" s="13">
        <f t="array" ref="H121">XLOOKUP(F:F,'Website report'!E:E,'Website report'!D:D)</f>
        <v>13</v>
      </c>
      <c r="I121" s="13">
        <f t="array" ref="I121">XLOOKUP(F:F,'Sales report'!F:F,'Sales report'!C:C)</f>
        <v>10</v>
      </c>
      <c r="J121" s="13">
        <f t="array" ref="J121">XLOOKUP(F:F,'Sales report'!F:F,'Sales report'!D:D)</f>
        <v>9</v>
      </c>
      <c r="K121" s="10">
        <f t="array" ref="K121">XLOOKUP(F:F,'Sales report'!F:F,'Sales report'!E:E)</f>
        <v>418.38</v>
      </c>
      <c r="L121" s="13">
        <f t="shared" si="2"/>
        <v>15.63874034</v>
      </c>
      <c r="M121" s="12">
        <f t="shared" si="3"/>
        <v>1.725901639</v>
      </c>
      <c r="N121" s="13">
        <f t="shared" si="4"/>
        <v>0.9061200238</v>
      </c>
      <c r="O121" s="13">
        <f t="shared" si="5"/>
        <v>1.815172414</v>
      </c>
      <c r="P121" s="13">
        <f t="shared" si="6"/>
        <v>8.098461538</v>
      </c>
      <c r="Q121" s="13">
        <f t="shared" si="7"/>
        <v>10.528</v>
      </c>
      <c r="R121" s="13">
        <f t="shared" si="8"/>
        <v>11.69777778</v>
      </c>
      <c r="S121" s="13">
        <f t="shared" si="9"/>
        <v>297.3974164</v>
      </c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autoFilter ref="$A$1:$K$12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9.0"/>
    <col customWidth="1" min="30" max="34" width="1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8" t="s">
        <v>10</v>
      </c>
      <c r="G1" s="18" t="s">
        <v>8</v>
      </c>
      <c r="H1" s="18" t="s">
        <v>9</v>
      </c>
      <c r="I1" s="18" t="s">
        <v>11</v>
      </c>
      <c r="J1" s="18" t="s">
        <v>12</v>
      </c>
      <c r="K1" s="18" t="s">
        <v>13</v>
      </c>
      <c r="L1" s="27" t="s">
        <v>16</v>
      </c>
      <c r="M1" s="27" t="s">
        <v>17</v>
      </c>
      <c r="N1" s="27" t="s">
        <v>18</v>
      </c>
      <c r="O1" s="27" t="s">
        <v>19</v>
      </c>
      <c r="P1" s="27" t="s">
        <v>20</v>
      </c>
      <c r="Q1" s="27" t="s">
        <v>21</v>
      </c>
      <c r="R1" s="27" t="s">
        <v>22</v>
      </c>
      <c r="S1" s="27" t="s">
        <v>23</v>
      </c>
      <c r="T1" s="27"/>
      <c r="U1" s="27" t="s">
        <v>24</v>
      </c>
      <c r="V1" s="27" t="s">
        <v>16</v>
      </c>
      <c r="W1" s="27" t="s">
        <v>17</v>
      </c>
      <c r="X1" s="27" t="s">
        <v>18</v>
      </c>
      <c r="Y1" s="27" t="s">
        <v>19</v>
      </c>
      <c r="Z1" s="27" t="s">
        <v>20</v>
      </c>
      <c r="AA1" s="27" t="s">
        <v>21</v>
      </c>
      <c r="AB1" s="27" t="s">
        <v>22</v>
      </c>
      <c r="AC1" s="27" t="s">
        <v>23</v>
      </c>
      <c r="AD1" s="27" t="s">
        <v>25</v>
      </c>
      <c r="AE1" s="27" t="s">
        <v>26</v>
      </c>
      <c r="AF1" s="27" t="s">
        <v>27</v>
      </c>
      <c r="AG1" s="27" t="s">
        <v>28</v>
      </c>
      <c r="AH1" s="27" t="s">
        <v>29</v>
      </c>
    </row>
    <row r="2">
      <c r="A2" s="5">
        <v>44713.0</v>
      </c>
      <c r="B2" s="6" t="s">
        <v>5</v>
      </c>
      <c r="C2" s="7">
        <v>344.47</v>
      </c>
      <c r="D2" s="8">
        <v>28480.0</v>
      </c>
      <c r="E2" s="9">
        <v>309.0</v>
      </c>
      <c r="F2" s="13" t="str">
        <f t="shared" ref="F2:F121" si="1">CONCATENATE(A2, " ",B2)</f>
        <v>44713 Campaign 3</v>
      </c>
      <c r="G2" s="13">
        <f t="array" ref="G2">XLOOKUP(F:F,'Website report'!E:E,'Website report'!C:C)</f>
        <v>293</v>
      </c>
      <c r="H2" s="13">
        <f t="array" ref="H2">XLOOKUP(F:F,'Website report'!E:E,'Website report'!D:D)</f>
        <v>50</v>
      </c>
      <c r="I2" s="13">
        <f t="array" ref="I2">XLOOKUP(F:F,'Sales report'!F:F,'Sales report'!C:C)</f>
        <v>31</v>
      </c>
      <c r="J2" s="13">
        <f t="array" ref="J2">XLOOKUP(F:F,'Sales report'!F:F,'Sales report'!D:D)</f>
        <v>25</v>
      </c>
      <c r="K2" s="10">
        <f t="array" ref="K2">XLOOKUP(F:F,'Sales report'!F:F,'Sales report'!E:E)</f>
        <v>433.5</v>
      </c>
      <c r="L2" s="13">
        <f t="shared" ref="L2:L121" si="2">C2/D2*1000</f>
        <v>12.09515449</v>
      </c>
      <c r="M2" s="12">
        <f t="shared" ref="M2:M121" si="3">C2/E2</f>
        <v>1.114789644</v>
      </c>
      <c r="N2" s="13">
        <f t="shared" ref="N2:N121" si="4">E2/D2*100</f>
        <v>1.08497191</v>
      </c>
      <c r="O2" s="13">
        <f t="shared" ref="O2:O121" si="5">C2/G2</f>
        <v>1.175665529</v>
      </c>
      <c r="P2" s="13">
        <f t="shared" ref="P2:P121" si="6">C2/H2</f>
        <v>6.8894</v>
      </c>
      <c r="Q2" s="13">
        <f t="shared" ref="Q2:Q121" si="7">C2/I2</f>
        <v>11.11193548</v>
      </c>
      <c r="R2" s="13">
        <f t="shared" ref="R2:R121" si="8">C2/J2</f>
        <v>13.7788</v>
      </c>
      <c r="S2" s="13">
        <f t="shared" ref="S2:S121" si="9">(K2-C2)/C2*100</f>
        <v>25.84550179</v>
      </c>
      <c r="U2" s="28" t="s">
        <v>6</v>
      </c>
      <c r="V2" s="13">
        <f t="shared" ref="V2:V4" si="10">AVERAGEIF($B$2:$B$121,U2,$L$2:$L$121)</f>
        <v>9.155519033</v>
      </c>
      <c r="W2" s="13">
        <f t="shared" ref="W2:W4" si="11">AVERAGEIF($B$2:$B$121,U2,$M$2:$M$121)</f>
        <v>0.4675241278</v>
      </c>
      <c r="X2" s="13">
        <f t="shared" ref="X2:X4" si="12">AVERAGEIF($B$2:$B$121,U2,$N$2:$N$121)</f>
        <v>2.002550359</v>
      </c>
      <c r="Y2" s="13">
        <f t="shared" ref="Y2:Y4" si="13">AVERAGEIF($B$2:$B$121,U2,$O$2:$O$121)</f>
        <v>0.4929934575</v>
      </c>
      <c r="Z2" s="13">
        <f t="shared" ref="Z2:Z4" si="14">AVERAGEIF($B$2:$B$121,U2,$P$2:$P$121)</f>
        <v>5.072767275</v>
      </c>
      <c r="AA2" s="13">
        <f t="shared" ref="AA2:AA4" si="15">AVERAGEIF($B$2:$B$121,U2,$Q$2:$Q$121)</f>
        <v>10.81811717</v>
      </c>
      <c r="AB2" s="13">
        <f t="shared" ref="AB2:AB4" si="16">AVERAGEIF($B$2:$B$121,U2,$R$2:$R$121)</f>
        <v>12.72119855</v>
      </c>
      <c r="AC2" s="13">
        <f t="shared" ref="AC2:AC4" si="17">AVERAGEIF($B$2:$B$121,U2,$S$2:$S$121)</f>
        <v>-10.81858232</v>
      </c>
      <c r="AD2" s="13">
        <f t="shared" ref="AD2:AD4" si="18">SUMIF($B$2:$B$121,U2,$C$2:$C$121)</f>
        <v>9000.2</v>
      </c>
      <c r="AE2" s="13">
        <f t="shared" ref="AE2:AE4" si="19">SUMIF($B$2:$B$121,U2,$K$2:$K$121)</f>
        <v>7969.21</v>
      </c>
      <c r="AF2" s="13">
        <f>SUMIF(B2:B121,U2,G2:G121)</f>
        <v>18607</v>
      </c>
      <c r="AG2" s="13">
        <f>SUMIF(B2:B121,U2,J2:J121)</f>
        <v>770</v>
      </c>
      <c r="AH2" s="13">
        <f>SUMIF(B2:B121,U2,I2:I121)</f>
        <v>907</v>
      </c>
    </row>
    <row r="3">
      <c r="A3" s="5">
        <v>44714.0</v>
      </c>
      <c r="B3" s="6" t="s">
        <v>5</v>
      </c>
      <c r="C3" s="7">
        <v>350.47</v>
      </c>
      <c r="D3" s="8">
        <v>26759.0</v>
      </c>
      <c r="E3" s="9">
        <v>333.0</v>
      </c>
      <c r="F3" s="13" t="str">
        <f t="shared" si="1"/>
        <v>44714 Campaign 3</v>
      </c>
      <c r="G3" s="13">
        <f t="array" ref="G3">XLOOKUP(F:F,'Website report'!E:E,'Website report'!C:C)</f>
        <v>323</v>
      </c>
      <c r="H3" s="13">
        <f t="array" ref="H3">XLOOKUP(F:F,'Website report'!E:E,'Website report'!D:D)</f>
        <v>45</v>
      </c>
      <c r="I3" s="13">
        <f t="array" ref="I3">XLOOKUP(F:F,'Sales report'!F:F,'Sales report'!C:C)</f>
        <v>43</v>
      </c>
      <c r="J3" s="13">
        <f t="array" ref="J3">XLOOKUP(F:F,'Sales report'!F:F,'Sales report'!D:D)</f>
        <v>34</v>
      </c>
      <c r="K3" s="10">
        <f t="array" ref="K3">XLOOKUP(F:F,'Sales report'!F:F,'Sales report'!E:E)</f>
        <v>387.6</v>
      </c>
      <c r="L3" s="13">
        <f t="shared" si="2"/>
        <v>13.09727568</v>
      </c>
      <c r="M3" s="12">
        <f t="shared" si="3"/>
        <v>1.052462462</v>
      </c>
      <c r="N3" s="13">
        <f t="shared" si="4"/>
        <v>1.244441123</v>
      </c>
      <c r="O3" s="13">
        <f t="shared" si="5"/>
        <v>1.08504644</v>
      </c>
      <c r="P3" s="13">
        <f t="shared" si="6"/>
        <v>7.788222222</v>
      </c>
      <c r="Q3" s="13">
        <f t="shared" si="7"/>
        <v>8.150465116</v>
      </c>
      <c r="R3" s="13">
        <f t="shared" si="8"/>
        <v>10.30794118</v>
      </c>
      <c r="S3" s="13">
        <f t="shared" si="9"/>
        <v>10.59434474</v>
      </c>
      <c r="U3" s="28" t="s">
        <v>7</v>
      </c>
      <c r="V3" s="13">
        <f t="shared" si="10"/>
        <v>20.05382878</v>
      </c>
      <c r="W3" s="13">
        <f t="shared" si="11"/>
        <v>1.896077027</v>
      </c>
      <c r="X3" s="13">
        <f t="shared" si="12"/>
        <v>1.073565809</v>
      </c>
      <c r="Y3" s="13">
        <f t="shared" si="13"/>
        <v>1.999621934</v>
      </c>
      <c r="Z3" s="13">
        <f t="shared" si="14"/>
        <v>10.03734933</v>
      </c>
      <c r="AA3" s="13">
        <f t="shared" si="15"/>
        <v>17.66147808</v>
      </c>
      <c r="AB3" s="13">
        <f t="shared" si="16"/>
        <v>19.49521151</v>
      </c>
      <c r="AC3" s="13">
        <f t="shared" si="17"/>
        <v>180.182288</v>
      </c>
      <c r="AD3" s="13">
        <f t="shared" si="18"/>
        <v>4891.55</v>
      </c>
      <c r="AE3" s="13">
        <f t="shared" si="19"/>
        <v>13476.35</v>
      </c>
      <c r="AF3" s="13">
        <f>SUMIF(B2:B121,U3,G2:G121)</f>
        <v>2486</v>
      </c>
      <c r="AG3" s="13">
        <f>SUMIF(B2:B121,U3,J2:J121)</f>
        <v>264</v>
      </c>
      <c r="AH3" s="13">
        <f>SUMIF(B2:B121,U3,I1:I121)</f>
        <v>328</v>
      </c>
    </row>
    <row r="4">
      <c r="A4" s="5">
        <v>44715.0</v>
      </c>
      <c r="B4" s="6" t="s">
        <v>5</v>
      </c>
      <c r="C4" s="7">
        <v>397.52</v>
      </c>
      <c r="D4" s="8">
        <v>20787.0</v>
      </c>
      <c r="E4" s="9">
        <v>433.0</v>
      </c>
      <c r="F4" s="13" t="str">
        <f t="shared" si="1"/>
        <v>44715 Campaign 3</v>
      </c>
      <c r="G4" s="13">
        <f t="array" ref="G4">XLOOKUP(F:F,'Website report'!E:E,'Website report'!C:C)</f>
        <v>421</v>
      </c>
      <c r="H4" s="13">
        <f t="array" ref="H4">XLOOKUP(F:F,'Website report'!E:E,'Website report'!D:D)</f>
        <v>59</v>
      </c>
      <c r="I4" s="13">
        <f t="array" ref="I4">XLOOKUP(F:F,'Sales report'!F:F,'Sales report'!C:C)</f>
        <v>45</v>
      </c>
      <c r="J4" s="13">
        <f t="array" ref="J4">XLOOKUP(F:F,'Sales report'!F:F,'Sales report'!D:D)</f>
        <v>36</v>
      </c>
      <c r="K4" s="10">
        <f t="array" ref="K4">XLOOKUP(F:F,'Sales report'!F:F,'Sales report'!E:E)</f>
        <v>432.74</v>
      </c>
      <c r="L4" s="13">
        <f t="shared" si="2"/>
        <v>19.12349064</v>
      </c>
      <c r="M4" s="12">
        <f t="shared" si="3"/>
        <v>0.9180600462</v>
      </c>
      <c r="N4" s="13">
        <f t="shared" si="4"/>
        <v>2.083032665</v>
      </c>
      <c r="O4" s="13">
        <f t="shared" si="5"/>
        <v>0.9442280285</v>
      </c>
      <c r="P4" s="13">
        <f t="shared" si="6"/>
        <v>6.737627119</v>
      </c>
      <c r="Q4" s="13">
        <f t="shared" si="7"/>
        <v>8.833777778</v>
      </c>
      <c r="R4" s="13">
        <f t="shared" si="8"/>
        <v>11.04222222</v>
      </c>
      <c r="S4" s="13">
        <f t="shared" si="9"/>
        <v>8.859931576</v>
      </c>
      <c r="U4" s="28" t="s">
        <v>5</v>
      </c>
      <c r="V4" s="13">
        <f t="shared" si="10"/>
        <v>14.00396074</v>
      </c>
      <c r="W4" s="13">
        <f t="shared" si="11"/>
        <v>0.9035068855</v>
      </c>
      <c r="X4" s="13">
        <f t="shared" si="12"/>
        <v>1.591561467</v>
      </c>
      <c r="Y4" s="13">
        <f t="shared" si="13"/>
        <v>0.9481847724</v>
      </c>
      <c r="Z4" s="13">
        <f t="shared" si="14"/>
        <v>6.387441466</v>
      </c>
      <c r="AA4" s="13">
        <f t="shared" si="15"/>
        <v>8.95270182</v>
      </c>
      <c r="AB4" s="13">
        <f t="shared" si="16"/>
        <v>11.16293838</v>
      </c>
      <c r="AC4" s="13">
        <f t="shared" si="17"/>
        <v>53.56492739</v>
      </c>
      <c r="AD4" s="13">
        <f t="shared" si="18"/>
        <v>13776.72</v>
      </c>
      <c r="AE4" s="13">
        <f t="shared" si="19"/>
        <v>21015.68</v>
      </c>
      <c r="AF4" s="13">
        <f>SUMIF(B2:B121,U4,G2:G121)</f>
        <v>14911</v>
      </c>
      <c r="AG4" s="13">
        <f>SUMIF(B2:B121,U4,J2:J121)</f>
        <v>1249</v>
      </c>
      <c r="AH4" s="13">
        <f>SUMIF(B4:B123,U4,I4:I123)</f>
        <v>1484</v>
      </c>
    </row>
    <row r="5">
      <c r="A5" s="5">
        <v>44716.0</v>
      </c>
      <c r="B5" s="6" t="s">
        <v>5</v>
      </c>
      <c r="C5" s="7">
        <v>323.67</v>
      </c>
      <c r="D5" s="8">
        <v>23741.0</v>
      </c>
      <c r="E5" s="9">
        <v>372.0</v>
      </c>
      <c r="F5" s="13" t="str">
        <f t="shared" si="1"/>
        <v>44716 Campaign 3</v>
      </c>
      <c r="G5" s="13">
        <f t="array" ref="G5">XLOOKUP(F:F,'Website report'!E:E,'Website report'!C:C)</f>
        <v>361</v>
      </c>
      <c r="H5" s="13">
        <f t="array" ref="H5">XLOOKUP(F:F,'Website report'!E:E,'Website report'!D:D)</f>
        <v>53</v>
      </c>
      <c r="I5" s="13">
        <f t="array" ref="I5">XLOOKUP(F:F,'Sales report'!F:F,'Sales report'!C:C)</f>
        <v>32</v>
      </c>
      <c r="J5" s="13">
        <f t="array" ref="J5">XLOOKUP(F:F,'Sales report'!F:F,'Sales report'!D:D)</f>
        <v>26</v>
      </c>
      <c r="K5" s="10">
        <f t="array" ref="K5">XLOOKUP(F:F,'Sales report'!F:F,'Sales report'!E:E)</f>
        <v>419.64</v>
      </c>
      <c r="L5" s="13">
        <f t="shared" si="2"/>
        <v>13.63337686</v>
      </c>
      <c r="M5" s="12">
        <f t="shared" si="3"/>
        <v>0.8700806452</v>
      </c>
      <c r="N5" s="13">
        <f t="shared" si="4"/>
        <v>1.566909566</v>
      </c>
      <c r="O5" s="13">
        <f t="shared" si="5"/>
        <v>0.8965927978</v>
      </c>
      <c r="P5" s="13">
        <f t="shared" si="6"/>
        <v>6.106981132</v>
      </c>
      <c r="Q5" s="13">
        <f t="shared" si="7"/>
        <v>10.1146875</v>
      </c>
      <c r="R5" s="13">
        <f t="shared" si="8"/>
        <v>12.44884615</v>
      </c>
      <c r="S5" s="13">
        <f t="shared" si="9"/>
        <v>29.65057003</v>
      </c>
    </row>
    <row r="6">
      <c r="A6" s="5">
        <v>44717.0</v>
      </c>
      <c r="B6" s="6" t="s">
        <v>5</v>
      </c>
      <c r="C6" s="7">
        <v>351.85</v>
      </c>
      <c r="D6" s="8">
        <v>21171.0</v>
      </c>
      <c r="E6" s="9">
        <v>315.0</v>
      </c>
      <c r="F6" s="13" t="str">
        <f t="shared" si="1"/>
        <v>44717 Campaign 3</v>
      </c>
      <c r="G6" s="13">
        <f t="array" ref="G6">XLOOKUP(F:F,'Website report'!E:E,'Website report'!C:C)</f>
        <v>294</v>
      </c>
      <c r="H6" s="13">
        <f t="array" ref="H6">XLOOKUP(F:F,'Website report'!E:E,'Website report'!D:D)</f>
        <v>51</v>
      </c>
      <c r="I6" s="13">
        <f t="array" ref="I6">XLOOKUP(F:F,'Sales report'!F:F,'Sales report'!C:C)</f>
        <v>36</v>
      </c>
      <c r="J6" s="13">
        <f t="array" ref="J6">XLOOKUP(F:F,'Sales report'!F:F,'Sales report'!D:D)</f>
        <v>29</v>
      </c>
      <c r="K6" s="10">
        <f t="array" ref="K6">XLOOKUP(F:F,'Sales report'!F:F,'Sales report'!E:E)</f>
        <v>447.93</v>
      </c>
      <c r="L6" s="13">
        <f t="shared" si="2"/>
        <v>16.61943224</v>
      </c>
      <c r="M6" s="12">
        <f t="shared" si="3"/>
        <v>1.116984127</v>
      </c>
      <c r="N6" s="13">
        <f t="shared" si="4"/>
        <v>1.48788437</v>
      </c>
      <c r="O6" s="13">
        <f t="shared" si="5"/>
        <v>1.196768707</v>
      </c>
      <c r="P6" s="13">
        <f t="shared" si="6"/>
        <v>6.899019608</v>
      </c>
      <c r="Q6" s="13">
        <f t="shared" si="7"/>
        <v>9.773611111</v>
      </c>
      <c r="R6" s="13">
        <f t="shared" si="8"/>
        <v>12.13275862</v>
      </c>
      <c r="S6" s="13">
        <f t="shared" si="9"/>
        <v>27.30709109</v>
      </c>
    </row>
    <row r="7">
      <c r="A7" s="5">
        <v>44718.0</v>
      </c>
      <c r="B7" s="6" t="s">
        <v>5</v>
      </c>
      <c r="C7" s="7">
        <v>349.21</v>
      </c>
      <c r="D7" s="8">
        <v>24075.0</v>
      </c>
      <c r="E7" s="9">
        <v>394.0</v>
      </c>
      <c r="F7" s="13" t="str">
        <f t="shared" si="1"/>
        <v>44718 Campaign 3</v>
      </c>
      <c r="G7" s="13">
        <f t="array" ref="G7">XLOOKUP(F:F,'Website report'!E:E,'Website report'!C:C)</f>
        <v>371</v>
      </c>
      <c r="H7" s="13">
        <f t="array" ref="H7">XLOOKUP(F:F,'Website report'!E:E,'Website report'!D:D)</f>
        <v>63</v>
      </c>
      <c r="I7" s="13">
        <f t="array" ref="I7">XLOOKUP(F:F,'Sales report'!F:F,'Sales report'!C:C)</f>
        <v>37</v>
      </c>
      <c r="J7" s="13">
        <f t="array" ref="J7">XLOOKUP(F:F,'Sales report'!F:F,'Sales report'!D:D)</f>
        <v>30</v>
      </c>
      <c r="K7" s="10">
        <f t="array" ref="K7">XLOOKUP(F:F,'Sales report'!F:F,'Sales report'!E:E)</f>
        <v>509.6</v>
      </c>
      <c r="L7" s="13">
        <f t="shared" si="2"/>
        <v>14.50508827</v>
      </c>
      <c r="M7" s="12">
        <f t="shared" si="3"/>
        <v>0.886319797</v>
      </c>
      <c r="N7" s="13">
        <f t="shared" si="4"/>
        <v>1.63655244</v>
      </c>
      <c r="O7" s="13">
        <f t="shared" si="5"/>
        <v>0.9412668464</v>
      </c>
      <c r="P7" s="13">
        <f t="shared" si="6"/>
        <v>5.543015873</v>
      </c>
      <c r="Q7" s="13">
        <f t="shared" si="7"/>
        <v>9.438108108</v>
      </c>
      <c r="R7" s="13">
        <f t="shared" si="8"/>
        <v>11.64033333</v>
      </c>
      <c r="S7" s="13">
        <f t="shared" si="9"/>
        <v>45.92938347</v>
      </c>
    </row>
    <row r="8">
      <c r="A8" s="5">
        <v>44719.0</v>
      </c>
      <c r="B8" s="6" t="s">
        <v>5</v>
      </c>
      <c r="C8" s="7">
        <v>338.49</v>
      </c>
      <c r="D8" s="8">
        <v>25485.0</v>
      </c>
      <c r="E8" s="9">
        <v>322.0</v>
      </c>
      <c r="F8" s="13" t="str">
        <f t="shared" si="1"/>
        <v>44719 Campaign 3</v>
      </c>
      <c r="G8" s="13">
        <f t="array" ref="G8">XLOOKUP(F:F,'Website report'!E:E,'Website report'!C:C)</f>
        <v>302</v>
      </c>
      <c r="H8" s="13">
        <f t="array" ref="H8">XLOOKUP(F:F,'Website report'!E:E,'Website report'!D:D)</f>
        <v>46</v>
      </c>
      <c r="I8" s="13">
        <f t="array" ref="I8">XLOOKUP(F:F,'Sales report'!F:F,'Sales report'!C:C)</f>
        <v>41</v>
      </c>
      <c r="J8" s="13">
        <f t="array" ref="J8">XLOOKUP(F:F,'Sales report'!F:F,'Sales report'!D:D)</f>
        <v>33</v>
      </c>
      <c r="K8" s="10">
        <f t="array" ref="K8">XLOOKUP(F:F,'Sales report'!F:F,'Sales report'!E:E)</f>
        <v>515.16</v>
      </c>
      <c r="L8" s="13">
        <f t="shared" si="2"/>
        <v>13.28193055</v>
      </c>
      <c r="M8" s="12">
        <f t="shared" si="3"/>
        <v>1.05121118</v>
      </c>
      <c r="N8" s="13">
        <f t="shared" si="4"/>
        <v>1.263488326</v>
      </c>
      <c r="O8" s="13">
        <f t="shared" si="5"/>
        <v>1.120827815</v>
      </c>
      <c r="P8" s="13">
        <f t="shared" si="6"/>
        <v>7.358478261</v>
      </c>
      <c r="Q8" s="13">
        <f t="shared" si="7"/>
        <v>8.255853659</v>
      </c>
      <c r="R8" s="13">
        <f t="shared" si="8"/>
        <v>10.25727273</v>
      </c>
      <c r="S8" s="13">
        <f t="shared" si="9"/>
        <v>52.19356554</v>
      </c>
    </row>
    <row r="9">
      <c r="A9" s="5">
        <v>44720.0</v>
      </c>
      <c r="B9" s="6" t="s">
        <v>5</v>
      </c>
      <c r="C9" s="7">
        <v>381.93</v>
      </c>
      <c r="D9" s="8">
        <v>20066.0</v>
      </c>
      <c r="E9" s="9">
        <v>351.0</v>
      </c>
      <c r="F9" s="13" t="str">
        <f t="shared" si="1"/>
        <v>44720 Campaign 3</v>
      </c>
      <c r="G9" s="13">
        <f t="array" ref="G9">XLOOKUP(F:F,'Website report'!E:E,'Website report'!C:C)</f>
        <v>336</v>
      </c>
      <c r="H9" s="13">
        <f t="array" ref="H9">XLOOKUP(F:F,'Website report'!E:E,'Website report'!D:D)</f>
        <v>65</v>
      </c>
      <c r="I9" s="13">
        <f t="array" ref="I9">XLOOKUP(F:F,'Sales report'!F:F,'Sales report'!C:C)</f>
        <v>38</v>
      </c>
      <c r="J9" s="13">
        <f t="array" ref="J9">XLOOKUP(F:F,'Sales report'!F:F,'Sales report'!D:D)</f>
        <v>30</v>
      </c>
      <c r="K9" s="10">
        <f t="array" ref="K9">XLOOKUP(F:F,'Sales report'!F:F,'Sales report'!E:E)</f>
        <v>397.7</v>
      </c>
      <c r="L9" s="13">
        <f t="shared" si="2"/>
        <v>19.03368883</v>
      </c>
      <c r="M9" s="12">
        <f t="shared" si="3"/>
        <v>1.088119658</v>
      </c>
      <c r="N9" s="13">
        <f t="shared" si="4"/>
        <v>1.749227549</v>
      </c>
      <c r="O9" s="13">
        <f t="shared" si="5"/>
        <v>1.136696429</v>
      </c>
      <c r="P9" s="13">
        <f t="shared" si="6"/>
        <v>5.875846154</v>
      </c>
      <c r="Q9" s="13">
        <f t="shared" si="7"/>
        <v>10.05078947</v>
      </c>
      <c r="R9" s="13">
        <f t="shared" si="8"/>
        <v>12.731</v>
      </c>
      <c r="S9" s="13">
        <f t="shared" si="9"/>
        <v>4.12902888</v>
      </c>
    </row>
    <row r="10">
      <c r="A10" s="5">
        <v>44721.0</v>
      </c>
      <c r="B10" s="6" t="s">
        <v>5</v>
      </c>
      <c r="C10" s="7">
        <v>333.78</v>
      </c>
      <c r="D10" s="8">
        <v>28560.0</v>
      </c>
      <c r="E10" s="9">
        <v>370.0</v>
      </c>
      <c r="F10" s="13" t="str">
        <f t="shared" si="1"/>
        <v>44721 Campaign 3</v>
      </c>
      <c r="G10" s="13">
        <f t="array" ref="G10">XLOOKUP(F:F,'Website report'!E:E,'Website report'!C:C)</f>
        <v>358</v>
      </c>
      <c r="H10" s="13">
        <f t="array" ref="H10">XLOOKUP(F:F,'Website report'!E:E,'Website report'!D:D)</f>
        <v>54</v>
      </c>
      <c r="I10" s="13">
        <f t="array" ref="I10">XLOOKUP(F:F,'Sales report'!F:F,'Sales report'!C:C)</f>
        <v>31</v>
      </c>
      <c r="J10" s="13">
        <f t="array" ref="J10">XLOOKUP(F:F,'Sales report'!F:F,'Sales report'!D:D)</f>
        <v>25</v>
      </c>
      <c r="K10" s="10">
        <f t="array" ref="K10">XLOOKUP(F:F,'Sales report'!F:F,'Sales report'!E:E)</f>
        <v>415.83</v>
      </c>
      <c r="L10" s="13">
        <f t="shared" si="2"/>
        <v>11.68697479</v>
      </c>
      <c r="M10" s="12">
        <f t="shared" si="3"/>
        <v>0.9021081081</v>
      </c>
      <c r="N10" s="13">
        <f t="shared" si="4"/>
        <v>1.295518207</v>
      </c>
      <c r="O10" s="13">
        <f t="shared" si="5"/>
        <v>0.9323463687</v>
      </c>
      <c r="P10" s="13">
        <f t="shared" si="6"/>
        <v>6.181111111</v>
      </c>
      <c r="Q10" s="13">
        <f t="shared" si="7"/>
        <v>10.76709677</v>
      </c>
      <c r="R10" s="13">
        <f t="shared" si="8"/>
        <v>13.3512</v>
      </c>
      <c r="S10" s="13">
        <f t="shared" si="9"/>
        <v>24.58206004</v>
      </c>
    </row>
    <row r="11">
      <c r="A11" s="5">
        <v>44722.0</v>
      </c>
      <c r="B11" s="6" t="s">
        <v>5</v>
      </c>
      <c r="C11" s="7">
        <v>301.75</v>
      </c>
      <c r="D11" s="8">
        <v>21515.0</v>
      </c>
      <c r="E11" s="9">
        <v>437.0</v>
      </c>
      <c r="F11" s="13" t="str">
        <f t="shared" si="1"/>
        <v>44722 Campaign 3</v>
      </c>
      <c r="G11" s="13">
        <f t="array" ref="G11">XLOOKUP(F:F,'Website report'!E:E,'Website report'!C:C)</f>
        <v>411</v>
      </c>
      <c r="H11" s="13">
        <f t="array" ref="H11">XLOOKUP(F:F,'Website report'!E:E,'Website report'!D:D)</f>
        <v>50</v>
      </c>
      <c r="I11" s="13">
        <f t="array" ref="I11">XLOOKUP(F:F,'Sales report'!F:F,'Sales report'!C:C)</f>
        <v>40</v>
      </c>
      <c r="J11" s="13">
        <f t="array" ref="J11">XLOOKUP(F:F,'Sales report'!F:F,'Sales report'!D:D)</f>
        <v>32</v>
      </c>
      <c r="K11" s="10">
        <f t="array" ref="K11">XLOOKUP(F:F,'Sales report'!F:F,'Sales report'!E:E)</f>
        <v>525</v>
      </c>
      <c r="L11" s="13">
        <f t="shared" si="2"/>
        <v>14.02509877</v>
      </c>
      <c r="M11" s="12">
        <f t="shared" si="3"/>
        <v>0.6905034325</v>
      </c>
      <c r="N11" s="13">
        <f t="shared" si="4"/>
        <v>2.031141064</v>
      </c>
      <c r="O11" s="13">
        <f t="shared" si="5"/>
        <v>0.7341849148</v>
      </c>
      <c r="P11" s="13">
        <f t="shared" si="6"/>
        <v>6.035</v>
      </c>
      <c r="Q11" s="13">
        <f t="shared" si="7"/>
        <v>7.54375</v>
      </c>
      <c r="R11" s="13">
        <f t="shared" si="8"/>
        <v>9.4296875</v>
      </c>
      <c r="S11" s="13">
        <f t="shared" si="9"/>
        <v>73.98508699</v>
      </c>
    </row>
    <row r="12">
      <c r="A12" s="5">
        <v>44723.0</v>
      </c>
      <c r="B12" s="6" t="s">
        <v>5</v>
      </c>
      <c r="C12" s="7">
        <v>329.61</v>
      </c>
      <c r="D12" s="8">
        <v>23462.0</v>
      </c>
      <c r="E12" s="9">
        <v>343.0</v>
      </c>
      <c r="F12" s="13" t="str">
        <f t="shared" si="1"/>
        <v>44723 Campaign 3</v>
      </c>
      <c r="G12" s="13">
        <f t="array" ref="G12">XLOOKUP(F:F,'Website report'!E:E,'Website report'!C:C)</f>
        <v>333</v>
      </c>
      <c r="H12" s="13">
        <f t="array" ref="H12">XLOOKUP(F:F,'Website report'!E:E,'Website report'!D:D)</f>
        <v>51</v>
      </c>
      <c r="I12" s="13">
        <f t="array" ref="I12">XLOOKUP(F:F,'Sales report'!F:F,'Sales report'!C:C)</f>
        <v>41</v>
      </c>
      <c r="J12" s="13">
        <f t="array" ref="J12">XLOOKUP(F:F,'Sales report'!F:F,'Sales report'!D:D)</f>
        <v>33</v>
      </c>
      <c r="K12" s="10">
        <f t="array" ref="K12">XLOOKUP(F:F,'Sales report'!F:F,'Sales report'!E:E)</f>
        <v>413.95</v>
      </c>
      <c r="L12" s="13">
        <f t="shared" si="2"/>
        <v>14.04867445</v>
      </c>
      <c r="M12" s="12">
        <f t="shared" si="3"/>
        <v>0.9609620991</v>
      </c>
      <c r="N12" s="13">
        <f t="shared" si="4"/>
        <v>1.461938454</v>
      </c>
      <c r="O12" s="13">
        <f t="shared" si="5"/>
        <v>0.9898198198</v>
      </c>
      <c r="P12" s="13">
        <f t="shared" si="6"/>
        <v>6.462941176</v>
      </c>
      <c r="Q12" s="13">
        <f t="shared" si="7"/>
        <v>8.039268293</v>
      </c>
      <c r="R12" s="13">
        <f t="shared" si="8"/>
        <v>9.988181818</v>
      </c>
      <c r="S12" s="13">
        <f t="shared" si="9"/>
        <v>25.5878159</v>
      </c>
    </row>
    <row r="13">
      <c r="A13" s="5">
        <v>44724.0</v>
      </c>
      <c r="B13" s="6" t="s">
        <v>5</v>
      </c>
      <c r="C13" s="7">
        <v>377.74</v>
      </c>
      <c r="D13" s="8">
        <v>29967.0</v>
      </c>
      <c r="E13" s="9">
        <v>348.0</v>
      </c>
      <c r="F13" s="13" t="str">
        <f t="shared" si="1"/>
        <v>44724 Campaign 3</v>
      </c>
      <c r="G13" s="13">
        <f t="array" ref="G13">XLOOKUP(F:F,'Website report'!E:E,'Website report'!C:C)</f>
        <v>325</v>
      </c>
      <c r="H13" s="13">
        <f t="array" ref="H13">XLOOKUP(F:F,'Website report'!E:E,'Website report'!D:D)</f>
        <v>59</v>
      </c>
      <c r="I13" s="13">
        <f t="array" ref="I13">XLOOKUP(F:F,'Sales report'!F:F,'Sales report'!C:C)</f>
        <v>35</v>
      </c>
      <c r="J13" s="13">
        <f t="array" ref="J13">XLOOKUP(F:F,'Sales report'!F:F,'Sales report'!D:D)</f>
        <v>28</v>
      </c>
      <c r="K13" s="10">
        <f t="array" ref="K13">XLOOKUP(F:F,'Sales report'!F:F,'Sales report'!E:E)</f>
        <v>532.34</v>
      </c>
      <c r="L13" s="13">
        <f t="shared" si="2"/>
        <v>12.60519905</v>
      </c>
      <c r="M13" s="12">
        <f t="shared" si="3"/>
        <v>1.08545977</v>
      </c>
      <c r="N13" s="13">
        <f t="shared" si="4"/>
        <v>1.161277405</v>
      </c>
      <c r="O13" s="13">
        <f t="shared" si="5"/>
        <v>1.162276923</v>
      </c>
      <c r="P13" s="13">
        <f t="shared" si="6"/>
        <v>6.402372881</v>
      </c>
      <c r="Q13" s="13">
        <f t="shared" si="7"/>
        <v>10.79257143</v>
      </c>
      <c r="R13" s="13">
        <f t="shared" si="8"/>
        <v>13.49071429</v>
      </c>
      <c r="S13" s="13">
        <f t="shared" si="9"/>
        <v>40.92762217</v>
      </c>
    </row>
    <row r="14">
      <c r="A14" s="5">
        <v>44725.0</v>
      </c>
      <c r="B14" s="6" t="s">
        <v>5</v>
      </c>
      <c r="C14" s="7">
        <v>311.28</v>
      </c>
      <c r="D14" s="8">
        <v>22349.0</v>
      </c>
      <c r="E14" s="9">
        <v>464.0</v>
      </c>
      <c r="F14" s="13" t="str">
        <f t="shared" si="1"/>
        <v>44725 Campaign 3</v>
      </c>
      <c r="G14" s="13">
        <f t="array" ref="G14">XLOOKUP(F:F,'Website report'!E:E,'Website report'!C:C)</f>
        <v>451</v>
      </c>
      <c r="H14" s="13">
        <f t="array" ref="H14">XLOOKUP(F:F,'Website report'!E:E,'Website report'!D:D)</f>
        <v>55</v>
      </c>
      <c r="I14" s="13">
        <f t="array" ref="I14">XLOOKUP(F:F,'Sales report'!F:F,'Sales report'!C:C)</f>
        <v>39</v>
      </c>
      <c r="J14" s="13">
        <f t="array" ref="J14">XLOOKUP(F:F,'Sales report'!F:F,'Sales report'!D:D)</f>
        <v>31</v>
      </c>
      <c r="K14" s="10">
        <f t="array" ref="K14">XLOOKUP(F:F,'Sales report'!F:F,'Sales report'!E:E)</f>
        <v>449.79</v>
      </c>
      <c r="L14" s="13">
        <f t="shared" si="2"/>
        <v>13.92813996</v>
      </c>
      <c r="M14" s="12">
        <f t="shared" si="3"/>
        <v>0.670862069</v>
      </c>
      <c r="N14" s="13">
        <f t="shared" si="4"/>
        <v>2.076155533</v>
      </c>
      <c r="O14" s="13">
        <f t="shared" si="5"/>
        <v>0.6901995565</v>
      </c>
      <c r="P14" s="13">
        <f t="shared" si="6"/>
        <v>5.659636364</v>
      </c>
      <c r="Q14" s="13">
        <f t="shared" si="7"/>
        <v>7.981538462</v>
      </c>
      <c r="R14" s="13">
        <f t="shared" si="8"/>
        <v>10.04129032</v>
      </c>
      <c r="S14" s="13">
        <f t="shared" si="9"/>
        <v>44.49691596</v>
      </c>
    </row>
    <row r="15">
      <c r="A15" s="5">
        <v>44726.0</v>
      </c>
      <c r="B15" s="6" t="s">
        <v>5</v>
      </c>
      <c r="C15" s="7">
        <v>333.56</v>
      </c>
      <c r="D15" s="8">
        <v>29874.0</v>
      </c>
      <c r="E15" s="9">
        <v>439.0</v>
      </c>
      <c r="F15" s="13" t="str">
        <f t="shared" si="1"/>
        <v>44726 Campaign 3</v>
      </c>
      <c r="G15" s="13">
        <f t="array" ref="G15">XLOOKUP(F:F,'Website report'!E:E,'Website report'!C:C)</f>
        <v>412</v>
      </c>
      <c r="H15" s="13">
        <f t="array" ref="H15">XLOOKUP(F:F,'Website report'!E:E,'Website report'!D:D)</f>
        <v>48</v>
      </c>
      <c r="I15" s="13">
        <f t="array" ref="I15">XLOOKUP(F:F,'Sales report'!F:F,'Sales report'!C:C)</f>
        <v>43</v>
      </c>
      <c r="J15" s="13">
        <f t="array" ref="J15">XLOOKUP(F:F,'Sales report'!F:F,'Sales report'!D:D)</f>
        <v>34</v>
      </c>
      <c r="K15" s="10">
        <f t="array" ref="K15">XLOOKUP(F:F,'Sales report'!F:F,'Sales report'!E:E)</f>
        <v>450.56</v>
      </c>
      <c r="L15" s="13">
        <f t="shared" si="2"/>
        <v>11.16556203</v>
      </c>
      <c r="M15" s="12">
        <f t="shared" si="3"/>
        <v>0.7598177677</v>
      </c>
      <c r="N15" s="13">
        <f t="shared" si="4"/>
        <v>1.469505255</v>
      </c>
      <c r="O15" s="13">
        <f t="shared" si="5"/>
        <v>0.8096116505</v>
      </c>
      <c r="P15" s="13">
        <f t="shared" si="6"/>
        <v>6.949166667</v>
      </c>
      <c r="Q15" s="13">
        <f t="shared" si="7"/>
        <v>7.757209302</v>
      </c>
      <c r="R15" s="13">
        <f t="shared" si="8"/>
        <v>9.810588235</v>
      </c>
      <c r="S15" s="13">
        <f t="shared" si="9"/>
        <v>35.07614822</v>
      </c>
    </row>
    <row r="16">
      <c r="A16" s="5">
        <v>44727.0</v>
      </c>
      <c r="B16" s="6" t="s">
        <v>5</v>
      </c>
      <c r="C16" s="7">
        <v>371.86</v>
      </c>
      <c r="D16" s="8">
        <v>25259.0</v>
      </c>
      <c r="E16" s="9">
        <v>478.0</v>
      </c>
      <c r="F16" s="13" t="str">
        <f t="shared" si="1"/>
        <v>44727 Campaign 3</v>
      </c>
      <c r="G16" s="13">
        <f t="array" ref="G16">XLOOKUP(F:F,'Website report'!E:E,'Website report'!C:C)</f>
        <v>445</v>
      </c>
      <c r="H16" s="13">
        <f t="array" ref="H16">XLOOKUP(F:F,'Website report'!E:E,'Website report'!D:D)</f>
        <v>55</v>
      </c>
      <c r="I16" s="13">
        <f t="array" ref="I16">XLOOKUP(F:F,'Sales report'!F:F,'Sales report'!C:C)</f>
        <v>33</v>
      </c>
      <c r="J16" s="13">
        <f t="array" ref="J16">XLOOKUP(F:F,'Sales report'!F:F,'Sales report'!D:D)</f>
        <v>26</v>
      </c>
      <c r="K16" s="10">
        <f t="array" ref="K16">XLOOKUP(F:F,'Sales report'!F:F,'Sales report'!E:E)</f>
        <v>423.64</v>
      </c>
      <c r="L16" s="13">
        <f t="shared" si="2"/>
        <v>14.72188131</v>
      </c>
      <c r="M16" s="12">
        <f t="shared" si="3"/>
        <v>0.7779497908</v>
      </c>
      <c r="N16" s="13">
        <f t="shared" si="4"/>
        <v>1.89239479</v>
      </c>
      <c r="O16" s="13">
        <f t="shared" si="5"/>
        <v>0.8356404494</v>
      </c>
      <c r="P16" s="13">
        <f t="shared" si="6"/>
        <v>6.761090909</v>
      </c>
      <c r="Q16" s="13">
        <f t="shared" si="7"/>
        <v>11.26848485</v>
      </c>
      <c r="R16" s="13">
        <f t="shared" si="8"/>
        <v>14.30230769</v>
      </c>
      <c r="S16" s="13">
        <f t="shared" si="9"/>
        <v>13.92459528</v>
      </c>
    </row>
    <row r="17">
      <c r="A17" s="5">
        <v>44728.0</v>
      </c>
      <c r="B17" s="6" t="s">
        <v>5</v>
      </c>
      <c r="C17" s="7">
        <v>309.48</v>
      </c>
      <c r="D17" s="8">
        <v>28681.0</v>
      </c>
      <c r="E17" s="9">
        <v>361.0</v>
      </c>
      <c r="F17" s="13" t="str">
        <f t="shared" si="1"/>
        <v>44728 Campaign 3</v>
      </c>
      <c r="G17" s="13">
        <f t="array" ref="G17">XLOOKUP(F:F,'Website report'!E:E,'Website report'!C:C)</f>
        <v>349</v>
      </c>
      <c r="H17" s="13">
        <f t="array" ref="H17">XLOOKUP(F:F,'Website report'!E:E,'Website report'!D:D)</f>
        <v>52</v>
      </c>
      <c r="I17" s="13">
        <f t="array" ref="I17">XLOOKUP(F:F,'Sales report'!F:F,'Sales report'!C:C)</f>
        <v>37</v>
      </c>
      <c r="J17" s="13">
        <f t="array" ref="J17">XLOOKUP(F:F,'Sales report'!F:F,'Sales report'!D:D)</f>
        <v>30</v>
      </c>
      <c r="K17" s="10">
        <f t="array" ref="K17">XLOOKUP(F:F,'Sales report'!F:F,'Sales report'!E:E)</f>
        <v>423.9</v>
      </c>
      <c r="L17" s="13">
        <f t="shared" si="2"/>
        <v>10.79041874</v>
      </c>
      <c r="M17" s="12">
        <f t="shared" si="3"/>
        <v>0.8572853186</v>
      </c>
      <c r="N17" s="13">
        <f t="shared" si="4"/>
        <v>1.258672989</v>
      </c>
      <c r="O17" s="13">
        <f t="shared" si="5"/>
        <v>0.8867621777</v>
      </c>
      <c r="P17" s="13">
        <f t="shared" si="6"/>
        <v>5.951538462</v>
      </c>
      <c r="Q17" s="13">
        <f t="shared" si="7"/>
        <v>8.364324324</v>
      </c>
      <c r="R17" s="13">
        <f t="shared" si="8"/>
        <v>10.316</v>
      </c>
      <c r="S17" s="13">
        <f t="shared" si="9"/>
        <v>36.97169446</v>
      </c>
    </row>
    <row r="18">
      <c r="A18" s="5">
        <v>44729.0</v>
      </c>
      <c r="B18" s="6" t="s">
        <v>5</v>
      </c>
      <c r="C18" s="7">
        <v>319.92</v>
      </c>
      <c r="D18" s="8">
        <v>28835.0</v>
      </c>
      <c r="E18" s="9">
        <v>300.0</v>
      </c>
      <c r="F18" s="13" t="str">
        <f t="shared" si="1"/>
        <v>44729 Campaign 3</v>
      </c>
      <c r="G18" s="13">
        <f t="array" ref="G18">XLOOKUP(F:F,'Website report'!E:E,'Website report'!C:C)</f>
        <v>290</v>
      </c>
      <c r="H18" s="13">
        <f t="array" ref="H18">XLOOKUP(F:F,'Website report'!E:E,'Website report'!D:D)</f>
        <v>55</v>
      </c>
      <c r="I18" s="13">
        <f t="array" ref="I18">XLOOKUP(F:F,'Sales report'!F:F,'Sales report'!C:C)</f>
        <v>37</v>
      </c>
      <c r="J18" s="13">
        <f t="array" ref="J18">XLOOKUP(F:F,'Sales report'!F:F,'Sales report'!D:D)</f>
        <v>30</v>
      </c>
      <c r="K18" s="10">
        <f t="array" ref="K18">XLOOKUP(F:F,'Sales report'!F:F,'Sales report'!E:E)</f>
        <v>462.28</v>
      </c>
      <c r="L18" s="13">
        <f t="shared" si="2"/>
        <v>11.09485001</v>
      </c>
      <c r="M18" s="12">
        <f t="shared" si="3"/>
        <v>1.0664</v>
      </c>
      <c r="N18" s="13">
        <f t="shared" si="4"/>
        <v>1.040402289</v>
      </c>
      <c r="O18" s="13">
        <f t="shared" si="5"/>
        <v>1.103172414</v>
      </c>
      <c r="P18" s="13">
        <f t="shared" si="6"/>
        <v>5.816727273</v>
      </c>
      <c r="Q18" s="13">
        <f t="shared" si="7"/>
        <v>8.646486486</v>
      </c>
      <c r="R18" s="13">
        <f t="shared" si="8"/>
        <v>10.664</v>
      </c>
      <c r="S18" s="13">
        <f t="shared" si="9"/>
        <v>44.49862466</v>
      </c>
    </row>
    <row r="19">
      <c r="A19" s="5">
        <v>44730.0</v>
      </c>
      <c r="B19" s="6" t="s">
        <v>5</v>
      </c>
      <c r="C19" s="7">
        <v>376.04</v>
      </c>
      <c r="D19" s="8">
        <v>28627.0</v>
      </c>
      <c r="E19" s="9">
        <v>402.0</v>
      </c>
      <c r="F19" s="13" t="str">
        <f t="shared" si="1"/>
        <v>44730 Campaign 3</v>
      </c>
      <c r="G19" s="13">
        <f t="array" ref="G19">XLOOKUP(F:F,'Website report'!E:E,'Website report'!C:C)</f>
        <v>387</v>
      </c>
      <c r="H19" s="13">
        <f t="array" ref="H19">XLOOKUP(F:F,'Website report'!E:E,'Website report'!D:D)</f>
        <v>56</v>
      </c>
      <c r="I19" s="13">
        <f t="array" ref="I19">XLOOKUP(F:F,'Sales report'!F:F,'Sales report'!C:C)</f>
        <v>37</v>
      </c>
      <c r="J19" s="13">
        <f t="array" ref="J19">XLOOKUP(F:F,'Sales report'!F:F,'Sales report'!D:D)</f>
        <v>30</v>
      </c>
      <c r="K19" s="10">
        <f t="array" ref="K19">XLOOKUP(F:F,'Sales report'!F:F,'Sales report'!E:E)</f>
        <v>554.76</v>
      </c>
      <c r="L19" s="13">
        <f t="shared" si="2"/>
        <v>13.13585077</v>
      </c>
      <c r="M19" s="12">
        <f t="shared" si="3"/>
        <v>0.9354228856</v>
      </c>
      <c r="N19" s="13">
        <f t="shared" si="4"/>
        <v>1.404268697</v>
      </c>
      <c r="O19" s="13">
        <f t="shared" si="5"/>
        <v>0.9716795866</v>
      </c>
      <c r="P19" s="13">
        <f t="shared" si="6"/>
        <v>6.715</v>
      </c>
      <c r="Q19" s="13">
        <f t="shared" si="7"/>
        <v>10.16324324</v>
      </c>
      <c r="R19" s="13">
        <f t="shared" si="8"/>
        <v>12.53466667</v>
      </c>
      <c r="S19" s="13">
        <f t="shared" si="9"/>
        <v>47.52685884</v>
      </c>
    </row>
    <row r="20">
      <c r="A20" s="5">
        <v>44731.0</v>
      </c>
      <c r="B20" s="6" t="s">
        <v>5</v>
      </c>
      <c r="C20" s="7">
        <v>314.02</v>
      </c>
      <c r="D20" s="8">
        <v>26653.0</v>
      </c>
      <c r="E20" s="9">
        <v>496.0</v>
      </c>
      <c r="F20" s="13" t="str">
        <f t="shared" si="1"/>
        <v>44731 Campaign 3</v>
      </c>
      <c r="G20" s="13">
        <f t="array" ref="G20">XLOOKUP(F:F,'Website report'!E:E,'Website report'!C:C)</f>
        <v>460</v>
      </c>
      <c r="H20" s="13">
        <f t="array" ref="H20">XLOOKUP(F:F,'Website report'!E:E,'Website report'!D:D)</f>
        <v>62</v>
      </c>
      <c r="I20" s="13">
        <f t="array" ref="I20">XLOOKUP(F:F,'Sales report'!F:F,'Sales report'!C:C)</f>
        <v>37</v>
      </c>
      <c r="J20" s="13">
        <f t="array" ref="J20">XLOOKUP(F:F,'Sales report'!F:F,'Sales report'!D:D)</f>
        <v>30</v>
      </c>
      <c r="K20" s="10">
        <f t="array" ref="K20">XLOOKUP(F:F,'Sales report'!F:F,'Sales report'!E:E)</f>
        <v>534.75</v>
      </c>
      <c r="L20" s="13">
        <f t="shared" si="2"/>
        <v>11.78178817</v>
      </c>
      <c r="M20" s="12">
        <f t="shared" si="3"/>
        <v>0.6331048387</v>
      </c>
      <c r="N20" s="13">
        <f t="shared" si="4"/>
        <v>1.860953739</v>
      </c>
      <c r="O20" s="13">
        <f t="shared" si="5"/>
        <v>0.6826521739</v>
      </c>
      <c r="P20" s="13">
        <f t="shared" si="6"/>
        <v>5.06483871</v>
      </c>
      <c r="Q20" s="13">
        <f t="shared" si="7"/>
        <v>8.487027027</v>
      </c>
      <c r="R20" s="13">
        <f t="shared" si="8"/>
        <v>10.46733333</v>
      </c>
      <c r="S20" s="13">
        <f t="shared" si="9"/>
        <v>70.29170117</v>
      </c>
    </row>
    <row r="21">
      <c r="A21" s="5">
        <v>44732.0</v>
      </c>
      <c r="B21" s="6" t="s">
        <v>5</v>
      </c>
      <c r="C21" s="7">
        <v>316.36</v>
      </c>
      <c r="D21" s="8">
        <v>20179.0</v>
      </c>
      <c r="E21" s="9">
        <v>420.0</v>
      </c>
      <c r="F21" s="13" t="str">
        <f t="shared" si="1"/>
        <v>44732 Campaign 3</v>
      </c>
      <c r="G21" s="13">
        <f t="array" ref="G21">XLOOKUP(F:F,'Website report'!E:E,'Website report'!C:C)</f>
        <v>400</v>
      </c>
      <c r="H21" s="13">
        <f t="array" ref="H21">XLOOKUP(F:F,'Website report'!E:E,'Website report'!D:D)</f>
        <v>48</v>
      </c>
      <c r="I21" s="13">
        <f t="array" ref="I21">XLOOKUP(F:F,'Sales report'!F:F,'Sales report'!C:C)</f>
        <v>33</v>
      </c>
      <c r="J21" s="13">
        <f t="array" ref="J21">XLOOKUP(F:F,'Sales report'!F:F,'Sales report'!D:D)</f>
        <v>26</v>
      </c>
      <c r="K21" s="10">
        <f t="array" ref="K21">XLOOKUP(F:F,'Sales report'!F:F,'Sales report'!E:E)</f>
        <v>570.58</v>
      </c>
      <c r="L21" s="13">
        <f t="shared" si="2"/>
        <v>15.67768472</v>
      </c>
      <c r="M21" s="12">
        <f t="shared" si="3"/>
        <v>0.7532380952</v>
      </c>
      <c r="N21" s="13">
        <f t="shared" si="4"/>
        <v>2.081371723</v>
      </c>
      <c r="O21" s="13">
        <f t="shared" si="5"/>
        <v>0.7909</v>
      </c>
      <c r="P21" s="13">
        <f t="shared" si="6"/>
        <v>6.590833333</v>
      </c>
      <c r="Q21" s="13">
        <f t="shared" si="7"/>
        <v>9.586666667</v>
      </c>
      <c r="R21" s="13">
        <f t="shared" si="8"/>
        <v>12.16769231</v>
      </c>
      <c r="S21" s="13">
        <f t="shared" si="9"/>
        <v>80.3578202</v>
      </c>
    </row>
    <row r="22">
      <c r="A22" s="5">
        <v>44733.0</v>
      </c>
      <c r="B22" s="6" t="s">
        <v>5</v>
      </c>
      <c r="C22" s="7">
        <v>366.66</v>
      </c>
      <c r="D22" s="8">
        <v>21752.0</v>
      </c>
      <c r="E22" s="9">
        <v>362.0</v>
      </c>
      <c r="F22" s="13" t="str">
        <f t="shared" si="1"/>
        <v>44733 Campaign 3</v>
      </c>
      <c r="G22" s="13">
        <f t="array" ref="G22">XLOOKUP(F:F,'Website report'!E:E,'Website report'!C:C)</f>
        <v>336</v>
      </c>
      <c r="H22" s="13">
        <f t="array" ref="H22">XLOOKUP(F:F,'Website report'!E:E,'Website report'!D:D)</f>
        <v>52</v>
      </c>
      <c r="I22" s="13">
        <f t="array" ref="I22">XLOOKUP(F:F,'Sales report'!F:F,'Sales report'!C:C)</f>
        <v>37</v>
      </c>
      <c r="J22" s="13">
        <f t="array" ref="J22">XLOOKUP(F:F,'Sales report'!F:F,'Sales report'!D:D)</f>
        <v>30</v>
      </c>
      <c r="K22" s="10">
        <f t="array" ref="K22">XLOOKUP(F:F,'Sales report'!F:F,'Sales report'!E:E)</f>
        <v>512.05</v>
      </c>
      <c r="L22" s="13">
        <f t="shared" si="2"/>
        <v>16.85638102</v>
      </c>
      <c r="M22" s="12">
        <f t="shared" si="3"/>
        <v>1.012872928</v>
      </c>
      <c r="N22" s="13">
        <f t="shared" si="4"/>
        <v>1.664214785</v>
      </c>
      <c r="O22" s="13">
        <f t="shared" si="5"/>
        <v>1.09125</v>
      </c>
      <c r="P22" s="13">
        <f t="shared" si="6"/>
        <v>7.051153846</v>
      </c>
      <c r="Q22" s="13">
        <f t="shared" si="7"/>
        <v>9.90972973</v>
      </c>
      <c r="R22" s="13">
        <f t="shared" si="8"/>
        <v>12.222</v>
      </c>
      <c r="S22" s="13">
        <f t="shared" si="9"/>
        <v>39.65253914</v>
      </c>
    </row>
    <row r="23">
      <c r="A23" s="5">
        <v>44734.0</v>
      </c>
      <c r="B23" s="6" t="s">
        <v>5</v>
      </c>
      <c r="C23" s="7">
        <v>355.89</v>
      </c>
      <c r="D23" s="8">
        <v>22421.0</v>
      </c>
      <c r="E23" s="9">
        <v>349.0</v>
      </c>
      <c r="F23" s="13" t="str">
        <f t="shared" si="1"/>
        <v>44734 Campaign 3</v>
      </c>
      <c r="G23" s="13">
        <f t="array" ref="G23">XLOOKUP(F:F,'Website report'!E:E,'Website report'!C:C)</f>
        <v>334</v>
      </c>
      <c r="H23" s="13">
        <f t="array" ref="H23">XLOOKUP(F:F,'Website report'!E:E,'Website report'!D:D)</f>
        <v>61</v>
      </c>
      <c r="I23" s="13">
        <f t="array" ref="I23">XLOOKUP(F:F,'Sales report'!F:F,'Sales report'!C:C)</f>
        <v>40</v>
      </c>
      <c r="J23" s="13">
        <f t="array" ref="J23">XLOOKUP(F:F,'Sales report'!F:F,'Sales report'!D:D)</f>
        <v>32</v>
      </c>
      <c r="K23" s="10">
        <f t="array" ref="K23">XLOOKUP(F:F,'Sales report'!F:F,'Sales report'!E:E)</f>
        <v>615.36</v>
      </c>
      <c r="L23" s="13">
        <f t="shared" si="2"/>
        <v>15.87306543</v>
      </c>
      <c r="M23" s="12">
        <f t="shared" si="3"/>
        <v>1.01974212</v>
      </c>
      <c r="N23" s="13">
        <f t="shared" si="4"/>
        <v>1.556576424</v>
      </c>
      <c r="O23" s="13">
        <f t="shared" si="5"/>
        <v>1.065538922</v>
      </c>
      <c r="P23" s="13">
        <f t="shared" si="6"/>
        <v>5.834262295</v>
      </c>
      <c r="Q23" s="13">
        <f t="shared" si="7"/>
        <v>8.89725</v>
      </c>
      <c r="R23" s="13">
        <f t="shared" si="8"/>
        <v>11.1215625</v>
      </c>
      <c r="S23" s="13">
        <f t="shared" si="9"/>
        <v>72.90735902</v>
      </c>
    </row>
    <row r="24">
      <c r="A24" s="5">
        <v>44735.0</v>
      </c>
      <c r="B24" s="6" t="s">
        <v>5</v>
      </c>
      <c r="C24" s="7">
        <v>301.46</v>
      </c>
      <c r="D24" s="8">
        <v>26856.0</v>
      </c>
      <c r="E24" s="9">
        <v>341.0</v>
      </c>
      <c r="F24" s="13" t="str">
        <f t="shared" si="1"/>
        <v>44735 Campaign 3</v>
      </c>
      <c r="G24" s="13">
        <f t="array" ref="G24">XLOOKUP(F:F,'Website report'!E:E,'Website report'!C:C)</f>
        <v>318</v>
      </c>
      <c r="H24" s="13">
        <f t="array" ref="H24">XLOOKUP(F:F,'Website report'!E:E,'Website report'!D:D)</f>
        <v>58</v>
      </c>
      <c r="I24" s="13">
        <f t="array" ref="I24">XLOOKUP(F:F,'Sales report'!F:F,'Sales report'!C:C)</f>
        <v>44</v>
      </c>
      <c r="J24" s="13">
        <f t="array" ref="J24">XLOOKUP(F:F,'Sales report'!F:F,'Sales report'!D:D)</f>
        <v>35</v>
      </c>
      <c r="K24" s="10">
        <f t="array" ref="K24">XLOOKUP(F:F,'Sales report'!F:F,'Sales report'!E:E)</f>
        <v>612.07</v>
      </c>
      <c r="L24" s="13">
        <f t="shared" si="2"/>
        <v>11.22505213</v>
      </c>
      <c r="M24" s="12">
        <f t="shared" si="3"/>
        <v>0.8840469208</v>
      </c>
      <c r="N24" s="13">
        <f t="shared" si="4"/>
        <v>1.269734882</v>
      </c>
      <c r="O24" s="13">
        <f t="shared" si="5"/>
        <v>0.9479874214</v>
      </c>
      <c r="P24" s="13">
        <f t="shared" si="6"/>
        <v>5.197586207</v>
      </c>
      <c r="Q24" s="13">
        <f t="shared" si="7"/>
        <v>6.851363636</v>
      </c>
      <c r="R24" s="13">
        <f t="shared" si="8"/>
        <v>8.613142857</v>
      </c>
      <c r="S24" s="13">
        <f t="shared" si="9"/>
        <v>103.0352286</v>
      </c>
    </row>
    <row r="25">
      <c r="A25" s="5">
        <v>44736.0</v>
      </c>
      <c r="B25" s="6" t="s">
        <v>5</v>
      </c>
      <c r="C25" s="7">
        <v>305.53</v>
      </c>
      <c r="D25" s="8">
        <v>23613.0</v>
      </c>
      <c r="E25" s="9">
        <v>479.0</v>
      </c>
      <c r="F25" s="13" t="str">
        <f t="shared" si="1"/>
        <v>44736 Campaign 3</v>
      </c>
      <c r="G25" s="13">
        <f t="array" ref="G25">XLOOKUP(F:F,'Website report'!E:E,'Website report'!C:C)</f>
        <v>451</v>
      </c>
      <c r="H25" s="13">
        <f t="array" ref="H25">XLOOKUP(F:F,'Website report'!E:E,'Website report'!D:D)</f>
        <v>59</v>
      </c>
      <c r="I25" s="13">
        <f t="array" ref="I25">XLOOKUP(F:F,'Sales report'!F:F,'Sales report'!C:C)</f>
        <v>42</v>
      </c>
      <c r="J25" s="13">
        <f t="array" ref="J25">XLOOKUP(F:F,'Sales report'!F:F,'Sales report'!D:D)</f>
        <v>34</v>
      </c>
      <c r="K25" s="10">
        <f t="array" ref="K25">XLOOKUP(F:F,'Sales report'!F:F,'Sales report'!E:E)</f>
        <v>566.44</v>
      </c>
      <c r="L25" s="13">
        <f t="shared" si="2"/>
        <v>12.93905899</v>
      </c>
      <c r="M25" s="12">
        <f t="shared" si="3"/>
        <v>0.6378496868</v>
      </c>
      <c r="N25" s="13">
        <f t="shared" si="4"/>
        <v>2.028543599</v>
      </c>
      <c r="O25" s="13">
        <f t="shared" si="5"/>
        <v>0.6774501109</v>
      </c>
      <c r="P25" s="13">
        <f t="shared" si="6"/>
        <v>5.178474576</v>
      </c>
      <c r="Q25" s="13">
        <f t="shared" si="7"/>
        <v>7.27452381</v>
      </c>
      <c r="R25" s="13">
        <f t="shared" si="8"/>
        <v>8.986176471</v>
      </c>
      <c r="S25" s="13">
        <f t="shared" si="9"/>
        <v>85.39586947</v>
      </c>
    </row>
    <row r="26">
      <c r="A26" s="5">
        <v>44737.0</v>
      </c>
      <c r="B26" s="6" t="s">
        <v>5</v>
      </c>
      <c r="C26" s="7">
        <v>350.18</v>
      </c>
      <c r="D26" s="8">
        <v>28626.0</v>
      </c>
      <c r="E26" s="9">
        <v>457.0</v>
      </c>
      <c r="F26" s="13" t="str">
        <f t="shared" si="1"/>
        <v>44737 Campaign 3</v>
      </c>
      <c r="G26" s="13">
        <f t="array" ref="G26">XLOOKUP(F:F,'Website report'!E:E,'Website report'!C:C)</f>
        <v>434</v>
      </c>
      <c r="H26" s="13">
        <f t="array" ref="H26">XLOOKUP(F:F,'Website report'!E:E,'Website report'!D:D)</f>
        <v>52</v>
      </c>
      <c r="I26" s="13">
        <f t="array" ref="I26">XLOOKUP(F:F,'Sales report'!F:F,'Sales report'!C:C)</f>
        <v>45</v>
      </c>
      <c r="J26" s="13">
        <f t="array" ref="J26">XLOOKUP(F:F,'Sales report'!F:F,'Sales report'!D:D)</f>
        <v>36</v>
      </c>
      <c r="K26" s="10">
        <f t="array" ref="K26">XLOOKUP(F:F,'Sales report'!F:F,'Sales report'!E:E)</f>
        <v>497.97</v>
      </c>
      <c r="L26" s="13">
        <f t="shared" si="2"/>
        <v>12.23293509</v>
      </c>
      <c r="M26" s="12">
        <f t="shared" si="3"/>
        <v>0.7662582057</v>
      </c>
      <c r="N26" s="13">
        <f t="shared" si="4"/>
        <v>1.596450779</v>
      </c>
      <c r="O26" s="13">
        <f t="shared" si="5"/>
        <v>0.8068663594</v>
      </c>
      <c r="P26" s="13">
        <f t="shared" si="6"/>
        <v>6.734230769</v>
      </c>
      <c r="Q26" s="13">
        <f t="shared" si="7"/>
        <v>7.781777778</v>
      </c>
      <c r="R26" s="13">
        <f t="shared" si="8"/>
        <v>9.727222222</v>
      </c>
      <c r="S26" s="13">
        <f t="shared" si="9"/>
        <v>42.20400937</v>
      </c>
    </row>
    <row r="27">
      <c r="A27" s="5">
        <v>44738.0</v>
      </c>
      <c r="B27" s="6" t="s">
        <v>5</v>
      </c>
      <c r="C27" s="7">
        <v>368.89</v>
      </c>
      <c r="D27" s="8">
        <v>24721.0</v>
      </c>
      <c r="E27" s="9">
        <v>326.0</v>
      </c>
      <c r="F27" s="13" t="str">
        <f t="shared" si="1"/>
        <v>44738 Campaign 3</v>
      </c>
      <c r="G27" s="13">
        <f t="array" ref="G27">XLOOKUP(F:F,'Website report'!E:E,'Website report'!C:C)</f>
        <v>312</v>
      </c>
      <c r="H27" s="13">
        <f t="array" ref="H27">XLOOKUP(F:F,'Website report'!E:E,'Website report'!D:D)</f>
        <v>65</v>
      </c>
      <c r="I27" s="13">
        <f t="array" ref="I27">XLOOKUP(F:F,'Sales report'!F:F,'Sales report'!C:C)</f>
        <v>40</v>
      </c>
      <c r="J27" s="13">
        <f t="array" ref="J27">XLOOKUP(F:F,'Sales report'!F:F,'Sales report'!D:D)</f>
        <v>32</v>
      </c>
      <c r="K27" s="10">
        <f t="array" ref="K27">XLOOKUP(F:F,'Sales report'!F:F,'Sales report'!E:E)</f>
        <v>609</v>
      </c>
      <c r="L27" s="13">
        <f t="shared" si="2"/>
        <v>14.92213098</v>
      </c>
      <c r="M27" s="12">
        <f t="shared" si="3"/>
        <v>1.131564417</v>
      </c>
      <c r="N27" s="13">
        <f t="shared" si="4"/>
        <v>1.31871688</v>
      </c>
      <c r="O27" s="13">
        <f t="shared" si="5"/>
        <v>1.182339744</v>
      </c>
      <c r="P27" s="13">
        <f t="shared" si="6"/>
        <v>5.675230769</v>
      </c>
      <c r="Q27" s="13">
        <f t="shared" si="7"/>
        <v>9.22225</v>
      </c>
      <c r="R27" s="13">
        <f t="shared" si="8"/>
        <v>11.5278125</v>
      </c>
      <c r="S27" s="13">
        <f t="shared" si="9"/>
        <v>65.08986419</v>
      </c>
    </row>
    <row r="28">
      <c r="A28" s="5">
        <v>44739.0</v>
      </c>
      <c r="B28" s="6" t="s">
        <v>5</v>
      </c>
      <c r="C28" s="7">
        <v>335.59</v>
      </c>
      <c r="D28" s="8">
        <v>25432.0</v>
      </c>
      <c r="E28" s="9">
        <v>396.0</v>
      </c>
      <c r="F28" s="13" t="str">
        <f t="shared" si="1"/>
        <v>44739 Campaign 3</v>
      </c>
      <c r="G28" s="13">
        <f t="array" ref="G28">XLOOKUP(F:F,'Website report'!E:E,'Website report'!C:C)</f>
        <v>382</v>
      </c>
      <c r="H28" s="13">
        <f t="array" ref="H28">XLOOKUP(F:F,'Website report'!E:E,'Website report'!D:D)</f>
        <v>54</v>
      </c>
      <c r="I28" s="13">
        <f t="array" ref="I28">XLOOKUP(F:F,'Sales report'!F:F,'Sales report'!C:C)</f>
        <v>43</v>
      </c>
      <c r="J28" s="13">
        <f t="array" ref="J28">XLOOKUP(F:F,'Sales report'!F:F,'Sales report'!D:D)</f>
        <v>34</v>
      </c>
      <c r="K28" s="10">
        <f t="array" ref="K28">XLOOKUP(F:F,'Sales report'!F:F,'Sales report'!E:E)</f>
        <v>640.34</v>
      </c>
      <c r="L28" s="13">
        <f t="shared" si="2"/>
        <v>13.19558037</v>
      </c>
      <c r="M28" s="12">
        <f t="shared" si="3"/>
        <v>0.8474494949</v>
      </c>
      <c r="N28" s="13">
        <f t="shared" si="4"/>
        <v>1.557093426</v>
      </c>
      <c r="O28" s="13">
        <f t="shared" si="5"/>
        <v>0.8785078534</v>
      </c>
      <c r="P28" s="13">
        <f t="shared" si="6"/>
        <v>6.21462963</v>
      </c>
      <c r="Q28" s="13">
        <f t="shared" si="7"/>
        <v>7.804418605</v>
      </c>
      <c r="R28" s="13">
        <f t="shared" si="8"/>
        <v>9.870294118</v>
      </c>
      <c r="S28" s="13">
        <f t="shared" si="9"/>
        <v>90.81021485</v>
      </c>
    </row>
    <row r="29">
      <c r="A29" s="5">
        <v>44740.0</v>
      </c>
      <c r="B29" s="6" t="s">
        <v>5</v>
      </c>
      <c r="C29" s="7">
        <v>391.42</v>
      </c>
      <c r="D29" s="8">
        <v>26378.0</v>
      </c>
      <c r="E29" s="9">
        <v>429.0</v>
      </c>
      <c r="F29" s="13" t="str">
        <f t="shared" si="1"/>
        <v>44740 Campaign 3</v>
      </c>
      <c r="G29" s="13">
        <f t="array" ref="G29">XLOOKUP(F:F,'Website report'!E:E,'Website report'!C:C)</f>
        <v>401</v>
      </c>
      <c r="H29" s="13">
        <f t="array" ref="H29">XLOOKUP(F:F,'Website report'!E:E,'Website report'!D:D)</f>
        <v>61</v>
      </c>
      <c r="I29" s="13">
        <f t="array" ref="I29">XLOOKUP(F:F,'Sales report'!F:F,'Sales report'!C:C)</f>
        <v>44</v>
      </c>
      <c r="J29" s="13">
        <f t="array" ref="J29">XLOOKUP(F:F,'Sales report'!F:F,'Sales report'!D:D)</f>
        <v>35</v>
      </c>
      <c r="K29" s="10">
        <f t="array" ref="K29">XLOOKUP(F:F,'Sales report'!F:F,'Sales report'!E:E)</f>
        <v>513.06</v>
      </c>
      <c r="L29" s="13">
        <f t="shared" si="2"/>
        <v>14.83888089</v>
      </c>
      <c r="M29" s="12">
        <f t="shared" si="3"/>
        <v>0.9124009324</v>
      </c>
      <c r="N29" s="13">
        <f t="shared" si="4"/>
        <v>1.626355296</v>
      </c>
      <c r="O29" s="13">
        <f t="shared" si="5"/>
        <v>0.9761097257</v>
      </c>
      <c r="P29" s="13">
        <f t="shared" si="6"/>
        <v>6.416721311</v>
      </c>
      <c r="Q29" s="13">
        <f t="shared" si="7"/>
        <v>8.895909091</v>
      </c>
      <c r="R29" s="13">
        <f t="shared" si="8"/>
        <v>11.18342857</v>
      </c>
      <c r="S29" s="13">
        <f t="shared" si="9"/>
        <v>31.07659292</v>
      </c>
    </row>
    <row r="30">
      <c r="A30" s="5">
        <v>44741.0</v>
      </c>
      <c r="B30" s="6" t="s">
        <v>5</v>
      </c>
      <c r="C30" s="7">
        <v>382.09</v>
      </c>
      <c r="D30" s="8">
        <v>28260.0</v>
      </c>
      <c r="E30" s="9">
        <v>358.0</v>
      </c>
      <c r="F30" s="13" t="str">
        <f t="shared" si="1"/>
        <v>44741 Campaign 3</v>
      </c>
      <c r="G30" s="13">
        <f t="array" ref="G30">XLOOKUP(F:F,'Website report'!E:E,'Website report'!C:C)</f>
        <v>333</v>
      </c>
      <c r="H30" s="13">
        <f t="array" ref="H30">XLOOKUP(F:F,'Website report'!E:E,'Website report'!D:D)</f>
        <v>62</v>
      </c>
      <c r="I30" s="13">
        <f t="array" ref="I30">XLOOKUP(F:F,'Sales report'!F:F,'Sales report'!C:C)</f>
        <v>41</v>
      </c>
      <c r="J30" s="13">
        <f t="array" ref="J30">XLOOKUP(F:F,'Sales report'!F:F,'Sales report'!D:D)</f>
        <v>33</v>
      </c>
      <c r="K30" s="10">
        <f t="array" ref="K30">XLOOKUP(F:F,'Sales report'!F:F,'Sales report'!E:E)</f>
        <v>557.23</v>
      </c>
      <c r="L30" s="13">
        <f t="shared" si="2"/>
        <v>13.52052371</v>
      </c>
      <c r="M30" s="12">
        <f t="shared" si="3"/>
        <v>1.067290503</v>
      </c>
      <c r="N30" s="13">
        <f t="shared" si="4"/>
        <v>1.266808209</v>
      </c>
      <c r="O30" s="13">
        <f t="shared" si="5"/>
        <v>1.147417417</v>
      </c>
      <c r="P30" s="13">
        <f t="shared" si="6"/>
        <v>6.162741935</v>
      </c>
      <c r="Q30" s="13">
        <f t="shared" si="7"/>
        <v>9.319268293</v>
      </c>
      <c r="R30" s="13">
        <f t="shared" si="8"/>
        <v>11.57848485</v>
      </c>
      <c r="S30" s="13">
        <f t="shared" si="9"/>
        <v>45.83736816</v>
      </c>
    </row>
    <row r="31">
      <c r="A31" s="5">
        <v>44742.0</v>
      </c>
      <c r="B31" s="6" t="s">
        <v>5</v>
      </c>
      <c r="C31" s="7">
        <v>344.72</v>
      </c>
      <c r="D31" s="8">
        <v>21814.0</v>
      </c>
      <c r="E31" s="9">
        <v>305.0</v>
      </c>
      <c r="F31" s="13" t="str">
        <f t="shared" si="1"/>
        <v>44742 Campaign 3</v>
      </c>
      <c r="G31" s="13">
        <f t="array" ref="G31">XLOOKUP(F:F,'Website report'!E:E,'Website report'!C:C)</f>
        <v>296</v>
      </c>
      <c r="H31" s="13">
        <f t="array" ref="H31">XLOOKUP(F:F,'Website report'!E:E,'Website report'!D:D)</f>
        <v>59</v>
      </c>
      <c r="I31" s="13">
        <f t="array" ref="I31">XLOOKUP(F:F,'Sales report'!F:F,'Sales report'!C:C)</f>
        <v>42</v>
      </c>
      <c r="J31" s="13">
        <f t="array" ref="J31">XLOOKUP(F:F,'Sales report'!F:F,'Sales report'!D:D)</f>
        <v>34</v>
      </c>
      <c r="K31" s="10">
        <f t="array" ref="K31">XLOOKUP(F:F,'Sales report'!F:F,'Sales report'!E:E)</f>
        <v>637.52</v>
      </c>
      <c r="L31" s="13">
        <f t="shared" si="2"/>
        <v>15.80269552</v>
      </c>
      <c r="M31" s="12">
        <f t="shared" si="3"/>
        <v>1.130229508</v>
      </c>
      <c r="N31" s="13">
        <f t="shared" si="4"/>
        <v>1.398184652</v>
      </c>
      <c r="O31" s="13">
        <f t="shared" si="5"/>
        <v>1.164594595</v>
      </c>
      <c r="P31" s="13">
        <f t="shared" si="6"/>
        <v>5.842711864</v>
      </c>
      <c r="Q31" s="13">
        <f t="shared" si="7"/>
        <v>8.207619048</v>
      </c>
      <c r="R31" s="13">
        <f t="shared" si="8"/>
        <v>10.13882353</v>
      </c>
      <c r="S31" s="13">
        <f t="shared" si="9"/>
        <v>84.93850081</v>
      </c>
    </row>
    <row r="32">
      <c r="A32" s="5">
        <v>44743.0</v>
      </c>
      <c r="B32" s="6" t="s">
        <v>5</v>
      </c>
      <c r="C32" s="7">
        <v>316.61</v>
      </c>
      <c r="D32" s="8">
        <v>27506.0</v>
      </c>
      <c r="E32" s="9">
        <v>454.0</v>
      </c>
      <c r="F32" s="13" t="str">
        <f t="shared" si="1"/>
        <v>44743 Campaign 3</v>
      </c>
      <c r="G32" s="13">
        <f t="array" ref="G32">XLOOKUP(F:F,'Website report'!E:E,'Website report'!C:C)</f>
        <v>430</v>
      </c>
      <c r="H32" s="13">
        <f t="array" ref="H32">XLOOKUP(F:F,'Website report'!E:E,'Website report'!D:D)</f>
        <v>46</v>
      </c>
      <c r="I32" s="13">
        <f t="array" ref="I32">XLOOKUP(F:F,'Sales report'!F:F,'Sales report'!C:C)</f>
        <v>41</v>
      </c>
      <c r="J32" s="13">
        <f t="array" ref="J32">XLOOKUP(F:F,'Sales report'!F:F,'Sales report'!D:D)</f>
        <v>33</v>
      </c>
      <c r="K32" s="10">
        <f t="array" ref="K32">XLOOKUP(F:F,'Sales report'!F:F,'Sales report'!E:E)</f>
        <v>636.3</v>
      </c>
      <c r="L32" s="13">
        <f t="shared" si="2"/>
        <v>11.51057951</v>
      </c>
      <c r="M32" s="12">
        <f t="shared" si="3"/>
        <v>0.6973788546</v>
      </c>
      <c r="N32" s="13">
        <f t="shared" si="4"/>
        <v>1.650548971</v>
      </c>
      <c r="O32" s="13">
        <f t="shared" si="5"/>
        <v>0.7363023256</v>
      </c>
      <c r="P32" s="13">
        <f t="shared" si="6"/>
        <v>6.882826087</v>
      </c>
      <c r="Q32" s="13">
        <f t="shared" si="7"/>
        <v>7.722195122</v>
      </c>
      <c r="R32" s="13">
        <f t="shared" si="8"/>
        <v>9.594242424</v>
      </c>
      <c r="S32" s="13">
        <f t="shared" si="9"/>
        <v>100.9728057</v>
      </c>
    </row>
    <row r="33">
      <c r="A33" s="5">
        <v>44744.0</v>
      </c>
      <c r="B33" s="6" t="s">
        <v>5</v>
      </c>
      <c r="C33" s="7">
        <v>308.75</v>
      </c>
      <c r="D33" s="8">
        <v>23374.0</v>
      </c>
      <c r="E33" s="9">
        <v>457.0</v>
      </c>
      <c r="F33" s="13" t="str">
        <f t="shared" si="1"/>
        <v>44744 Campaign 3</v>
      </c>
      <c r="G33" s="13">
        <f t="array" ref="G33">XLOOKUP(F:F,'Website report'!E:E,'Website report'!C:C)</f>
        <v>438</v>
      </c>
      <c r="H33" s="13">
        <f t="array" ref="H33">XLOOKUP(F:F,'Website report'!E:E,'Website report'!D:D)</f>
        <v>56</v>
      </c>
      <c r="I33" s="13">
        <f t="array" ref="I33">XLOOKUP(F:F,'Sales report'!F:F,'Sales report'!C:C)</f>
        <v>42</v>
      </c>
      <c r="J33" s="13">
        <f t="array" ref="J33">XLOOKUP(F:F,'Sales report'!F:F,'Sales report'!D:D)</f>
        <v>34</v>
      </c>
      <c r="K33" s="10">
        <f t="array" ref="K33">XLOOKUP(F:F,'Sales report'!F:F,'Sales report'!E:E)</f>
        <v>555.44</v>
      </c>
      <c r="L33" s="13">
        <f t="shared" si="2"/>
        <v>13.20912125</v>
      </c>
      <c r="M33" s="12">
        <f t="shared" si="3"/>
        <v>0.6756017505</v>
      </c>
      <c r="N33" s="13">
        <f t="shared" si="4"/>
        <v>1.955163857</v>
      </c>
      <c r="O33" s="13">
        <f t="shared" si="5"/>
        <v>0.7049086758</v>
      </c>
      <c r="P33" s="13">
        <f t="shared" si="6"/>
        <v>5.513392857</v>
      </c>
      <c r="Q33" s="13">
        <f t="shared" si="7"/>
        <v>7.351190476</v>
      </c>
      <c r="R33" s="13">
        <f t="shared" si="8"/>
        <v>9.080882353</v>
      </c>
      <c r="S33" s="13">
        <f t="shared" si="9"/>
        <v>79.89959514</v>
      </c>
    </row>
    <row r="34">
      <c r="A34" s="5">
        <v>44745.0</v>
      </c>
      <c r="B34" s="6" t="s">
        <v>5</v>
      </c>
      <c r="C34" s="7">
        <v>396.8</v>
      </c>
      <c r="D34" s="8">
        <v>23993.0</v>
      </c>
      <c r="E34" s="9">
        <v>322.0</v>
      </c>
      <c r="F34" s="13" t="str">
        <f t="shared" si="1"/>
        <v>44745 Campaign 3</v>
      </c>
      <c r="G34" s="13">
        <f t="array" ref="G34">XLOOKUP(F:F,'Website report'!E:E,'Website report'!C:C)</f>
        <v>309</v>
      </c>
      <c r="H34" s="13">
        <f t="array" ref="H34">XLOOKUP(F:F,'Website report'!E:E,'Website report'!D:D)</f>
        <v>54</v>
      </c>
      <c r="I34" s="13">
        <f t="array" ref="I34">XLOOKUP(F:F,'Sales report'!F:F,'Sales report'!C:C)</f>
        <v>37</v>
      </c>
      <c r="J34" s="13">
        <f t="array" ref="J34">XLOOKUP(F:F,'Sales report'!F:F,'Sales report'!D:D)</f>
        <v>30</v>
      </c>
      <c r="K34" s="10">
        <f t="array" ref="K34">XLOOKUP(F:F,'Sales report'!F:F,'Sales report'!E:E)</f>
        <v>684.8</v>
      </c>
      <c r="L34" s="13">
        <f t="shared" si="2"/>
        <v>16.53815696</v>
      </c>
      <c r="M34" s="12">
        <f t="shared" si="3"/>
        <v>1.232298137</v>
      </c>
      <c r="N34" s="13">
        <f t="shared" si="4"/>
        <v>1.3420581</v>
      </c>
      <c r="O34" s="13">
        <f t="shared" si="5"/>
        <v>1.284142395</v>
      </c>
      <c r="P34" s="13">
        <f t="shared" si="6"/>
        <v>7.348148148</v>
      </c>
      <c r="Q34" s="13">
        <f t="shared" si="7"/>
        <v>10.72432432</v>
      </c>
      <c r="R34" s="13">
        <f t="shared" si="8"/>
        <v>13.22666667</v>
      </c>
      <c r="S34" s="13">
        <f t="shared" si="9"/>
        <v>72.58064516</v>
      </c>
    </row>
    <row r="35">
      <c r="A35" s="5">
        <v>44746.0</v>
      </c>
      <c r="B35" s="6" t="s">
        <v>5</v>
      </c>
      <c r="C35" s="7">
        <v>356.0</v>
      </c>
      <c r="D35" s="8">
        <v>21897.0</v>
      </c>
      <c r="E35" s="9">
        <v>441.0</v>
      </c>
      <c r="F35" s="13" t="str">
        <f t="shared" si="1"/>
        <v>44746 Campaign 3</v>
      </c>
      <c r="G35" s="13">
        <f t="array" ref="G35">XLOOKUP(F:F,'Website report'!E:E,'Website report'!C:C)</f>
        <v>430</v>
      </c>
      <c r="H35" s="13">
        <f t="array" ref="H35">XLOOKUP(F:F,'Website report'!E:E,'Website report'!D:D)</f>
        <v>48</v>
      </c>
      <c r="I35" s="13">
        <f t="array" ref="I35">XLOOKUP(F:F,'Sales report'!F:F,'Sales report'!C:C)</f>
        <v>44</v>
      </c>
      <c r="J35" s="13">
        <f t="array" ref="J35">XLOOKUP(F:F,'Sales report'!F:F,'Sales report'!D:D)</f>
        <v>35</v>
      </c>
      <c r="K35" s="10">
        <f t="array" ref="K35">XLOOKUP(F:F,'Sales report'!F:F,'Sales report'!E:E)</f>
        <v>583.2</v>
      </c>
      <c r="L35" s="13">
        <f t="shared" si="2"/>
        <v>16.25793488</v>
      </c>
      <c r="M35" s="12">
        <f t="shared" si="3"/>
        <v>0.8072562358</v>
      </c>
      <c r="N35" s="13">
        <f t="shared" si="4"/>
        <v>2.013974517</v>
      </c>
      <c r="O35" s="13">
        <f t="shared" si="5"/>
        <v>0.8279069767</v>
      </c>
      <c r="P35" s="13">
        <f t="shared" si="6"/>
        <v>7.416666667</v>
      </c>
      <c r="Q35" s="13">
        <f t="shared" si="7"/>
        <v>8.090909091</v>
      </c>
      <c r="R35" s="13">
        <f t="shared" si="8"/>
        <v>10.17142857</v>
      </c>
      <c r="S35" s="13">
        <f t="shared" si="9"/>
        <v>63.82022472</v>
      </c>
    </row>
    <row r="36">
      <c r="A36" s="5">
        <v>44747.0</v>
      </c>
      <c r="B36" s="6" t="s">
        <v>5</v>
      </c>
      <c r="C36" s="7">
        <v>315.92</v>
      </c>
      <c r="D36" s="8">
        <v>26178.0</v>
      </c>
      <c r="E36" s="9">
        <v>427.0</v>
      </c>
      <c r="F36" s="13" t="str">
        <f t="shared" si="1"/>
        <v>44747 Campaign 3</v>
      </c>
      <c r="G36" s="13">
        <f t="array" ref="G36">XLOOKUP(F:F,'Website report'!E:E,'Website report'!C:C)</f>
        <v>415</v>
      </c>
      <c r="H36" s="13">
        <f t="array" ref="H36">XLOOKUP(F:F,'Website report'!E:E,'Website report'!D:D)</f>
        <v>56</v>
      </c>
      <c r="I36" s="13">
        <f t="array" ref="I36">XLOOKUP(F:F,'Sales report'!F:F,'Sales report'!C:C)</f>
        <v>43</v>
      </c>
      <c r="J36" s="13">
        <f t="array" ref="J36">XLOOKUP(F:F,'Sales report'!F:F,'Sales report'!D:D)</f>
        <v>34</v>
      </c>
      <c r="K36" s="10">
        <f t="array" ref="K36">XLOOKUP(F:F,'Sales report'!F:F,'Sales report'!E:E)</f>
        <v>625.66</v>
      </c>
      <c r="L36" s="13">
        <f t="shared" si="2"/>
        <v>12.06814883</v>
      </c>
      <c r="M36" s="12">
        <f t="shared" si="3"/>
        <v>0.7398594848</v>
      </c>
      <c r="N36" s="13">
        <f t="shared" si="4"/>
        <v>1.631140652</v>
      </c>
      <c r="O36" s="13">
        <f t="shared" si="5"/>
        <v>0.761253012</v>
      </c>
      <c r="P36" s="13">
        <f t="shared" si="6"/>
        <v>5.641428571</v>
      </c>
      <c r="Q36" s="13">
        <f t="shared" si="7"/>
        <v>7.346976744</v>
      </c>
      <c r="R36" s="13">
        <f t="shared" si="8"/>
        <v>9.291764706</v>
      </c>
      <c r="S36" s="13">
        <f t="shared" si="9"/>
        <v>98.04380856</v>
      </c>
    </row>
    <row r="37">
      <c r="A37" s="5">
        <v>44748.0</v>
      </c>
      <c r="B37" s="6" t="s">
        <v>5</v>
      </c>
      <c r="C37" s="7">
        <v>343.42</v>
      </c>
      <c r="D37" s="8">
        <v>27234.0</v>
      </c>
      <c r="E37" s="9">
        <v>450.0</v>
      </c>
      <c r="F37" s="13" t="str">
        <f t="shared" si="1"/>
        <v>44748 Campaign 3</v>
      </c>
      <c r="G37" s="13">
        <f t="array" ref="G37">XLOOKUP(F:F,'Website report'!E:E,'Website report'!C:C)</f>
        <v>436</v>
      </c>
      <c r="H37" s="13">
        <f t="array" ref="H37">XLOOKUP(F:F,'Website report'!E:E,'Website report'!D:D)</f>
        <v>54</v>
      </c>
      <c r="I37" s="13">
        <f t="array" ref="I37">XLOOKUP(F:F,'Sales report'!F:F,'Sales report'!C:C)</f>
        <v>35</v>
      </c>
      <c r="J37" s="13">
        <f t="array" ref="J37">XLOOKUP(F:F,'Sales report'!F:F,'Sales report'!D:D)</f>
        <v>28</v>
      </c>
      <c r="K37" s="10">
        <f t="array" ref="K37">XLOOKUP(F:F,'Sales report'!F:F,'Sales report'!E:E)</f>
        <v>591.8</v>
      </c>
      <c r="L37" s="13">
        <f t="shared" si="2"/>
        <v>12.60997283</v>
      </c>
      <c r="M37" s="12">
        <f t="shared" si="3"/>
        <v>0.7631555556</v>
      </c>
      <c r="N37" s="13">
        <f t="shared" si="4"/>
        <v>1.652346332</v>
      </c>
      <c r="O37" s="13">
        <f t="shared" si="5"/>
        <v>0.7876605505</v>
      </c>
      <c r="P37" s="13">
        <f t="shared" si="6"/>
        <v>6.35962963</v>
      </c>
      <c r="Q37" s="13">
        <f t="shared" si="7"/>
        <v>9.812</v>
      </c>
      <c r="R37" s="13">
        <f t="shared" si="8"/>
        <v>12.265</v>
      </c>
      <c r="S37" s="13">
        <f t="shared" si="9"/>
        <v>72.32543242</v>
      </c>
    </row>
    <row r="38">
      <c r="A38" s="5">
        <v>44749.0</v>
      </c>
      <c r="B38" s="6" t="s">
        <v>5</v>
      </c>
      <c r="C38" s="7">
        <v>360.7</v>
      </c>
      <c r="D38" s="8">
        <v>21404.0</v>
      </c>
      <c r="E38" s="9">
        <v>377.0</v>
      </c>
      <c r="F38" s="13" t="str">
        <f t="shared" si="1"/>
        <v>44749 Campaign 3</v>
      </c>
      <c r="G38" s="13">
        <f t="array" ref="G38">XLOOKUP(F:F,'Website report'!E:E,'Website report'!C:C)</f>
        <v>355</v>
      </c>
      <c r="H38" s="13">
        <f t="array" ref="H38">XLOOKUP(F:F,'Website report'!E:E,'Website report'!D:D)</f>
        <v>45</v>
      </c>
      <c r="I38" s="13">
        <f t="array" ref="I38">XLOOKUP(F:F,'Sales report'!F:F,'Sales report'!C:C)</f>
        <v>36</v>
      </c>
      <c r="J38" s="13">
        <f t="array" ref="J38">XLOOKUP(F:F,'Sales report'!F:F,'Sales report'!D:D)</f>
        <v>29</v>
      </c>
      <c r="K38" s="10">
        <f t="array" ref="K38">XLOOKUP(F:F,'Sales report'!F:F,'Sales report'!E:E)</f>
        <v>501.72</v>
      </c>
      <c r="L38" s="13">
        <f t="shared" si="2"/>
        <v>16.85199028</v>
      </c>
      <c r="M38" s="12">
        <f t="shared" si="3"/>
        <v>0.9567639257</v>
      </c>
      <c r="N38" s="13">
        <f t="shared" si="4"/>
        <v>1.761353018</v>
      </c>
      <c r="O38" s="13">
        <f t="shared" si="5"/>
        <v>1.016056338</v>
      </c>
      <c r="P38" s="13">
        <f t="shared" si="6"/>
        <v>8.015555556</v>
      </c>
      <c r="Q38" s="13">
        <f t="shared" si="7"/>
        <v>10.01944444</v>
      </c>
      <c r="R38" s="13">
        <f t="shared" si="8"/>
        <v>12.43793103</v>
      </c>
      <c r="S38" s="13">
        <f t="shared" si="9"/>
        <v>39.09620183</v>
      </c>
    </row>
    <row r="39">
      <c r="A39" s="5">
        <v>44750.0</v>
      </c>
      <c r="B39" s="6" t="s">
        <v>5</v>
      </c>
      <c r="C39" s="7">
        <v>368.24</v>
      </c>
      <c r="D39" s="8">
        <v>25154.0</v>
      </c>
      <c r="E39" s="9">
        <v>308.0</v>
      </c>
      <c r="F39" s="13" t="str">
        <f t="shared" si="1"/>
        <v>44750 Campaign 3</v>
      </c>
      <c r="G39" s="13">
        <f t="array" ref="G39">XLOOKUP(F:F,'Website report'!E:E,'Website report'!C:C)</f>
        <v>298</v>
      </c>
      <c r="H39" s="13">
        <f t="array" ref="H39">XLOOKUP(F:F,'Website report'!E:E,'Website report'!D:D)</f>
        <v>46</v>
      </c>
      <c r="I39" s="13">
        <f t="array" ref="I39">XLOOKUP(F:F,'Sales report'!F:F,'Sales report'!C:C)</f>
        <v>31</v>
      </c>
      <c r="J39" s="13">
        <f t="array" ref="J39">XLOOKUP(F:F,'Sales report'!F:F,'Sales report'!D:D)</f>
        <v>25</v>
      </c>
      <c r="K39" s="10">
        <f t="array" ref="K39">XLOOKUP(F:F,'Sales report'!F:F,'Sales report'!E:E)</f>
        <v>514.08</v>
      </c>
      <c r="L39" s="13">
        <f t="shared" si="2"/>
        <v>14.63942117</v>
      </c>
      <c r="M39" s="12">
        <f t="shared" si="3"/>
        <v>1.195584416</v>
      </c>
      <c r="N39" s="13">
        <f t="shared" si="4"/>
        <v>1.224457343</v>
      </c>
      <c r="O39" s="13">
        <f t="shared" si="5"/>
        <v>1.235704698</v>
      </c>
      <c r="P39" s="13">
        <f t="shared" si="6"/>
        <v>8.005217391</v>
      </c>
      <c r="Q39" s="13">
        <f t="shared" si="7"/>
        <v>11.87870968</v>
      </c>
      <c r="R39" s="13">
        <f t="shared" si="8"/>
        <v>14.7296</v>
      </c>
      <c r="S39" s="13">
        <f t="shared" si="9"/>
        <v>39.60460569</v>
      </c>
    </row>
    <row r="40">
      <c r="A40" s="5">
        <v>44751.0</v>
      </c>
      <c r="B40" s="6" t="s">
        <v>5</v>
      </c>
      <c r="C40" s="7">
        <v>320.32</v>
      </c>
      <c r="D40" s="8">
        <v>22450.0</v>
      </c>
      <c r="E40" s="9">
        <v>498.0</v>
      </c>
      <c r="F40" s="13" t="str">
        <f t="shared" si="1"/>
        <v>44751 Campaign 3</v>
      </c>
      <c r="G40" s="13">
        <f t="array" ref="G40">XLOOKUP(F:F,'Website report'!E:E,'Website report'!C:C)</f>
        <v>477</v>
      </c>
      <c r="H40" s="13">
        <f t="array" ref="H40">XLOOKUP(F:F,'Website report'!E:E,'Website report'!D:D)</f>
        <v>50</v>
      </c>
      <c r="I40" s="13">
        <f t="array" ref="I40">XLOOKUP(F:F,'Sales report'!F:F,'Sales report'!C:C)</f>
        <v>42</v>
      </c>
      <c r="J40" s="13">
        <f t="array" ref="J40">XLOOKUP(F:F,'Sales report'!F:F,'Sales report'!D:D)</f>
        <v>34</v>
      </c>
      <c r="K40" s="10">
        <f t="array" ref="K40">XLOOKUP(F:F,'Sales report'!F:F,'Sales report'!E:E)</f>
        <v>566.13</v>
      </c>
      <c r="L40" s="13">
        <f t="shared" si="2"/>
        <v>14.26815145</v>
      </c>
      <c r="M40" s="12">
        <f t="shared" si="3"/>
        <v>0.6432128514</v>
      </c>
      <c r="N40" s="13">
        <f t="shared" si="4"/>
        <v>2.218262806</v>
      </c>
      <c r="O40" s="13">
        <f t="shared" si="5"/>
        <v>0.6715303983</v>
      </c>
      <c r="P40" s="13">
        <f t="shared" si="6"/>
        <v>6.4064</v>
      </c>
      <c r="Q40" s="13">
        <f t="shared" si="7"/>
        <v>7.626666667</v>
      </c>
      <c r="R40" s="13">
        <f t="shared" si="8"/>
        <v>9.421176471</v>
      </c>
      <c r="S40" s="13">
        <f t="shared" si="9"/>
        <v>76.73888611</v>
      </c>
    </row>
    <row r="41">
      <c r="A41" s="5">
        <v>44752.0</v>
      </c>
      <c r="B41" s="6" t="s">
        <v>5</v>
      </c>
      <c r="C41" s="7">
        <v>354.52</v>
      </c>
      <c r="D41" s="8">
        <v>24040.0</v>
      </c>
      <c r="E41" s="9">
        <v>428.0</v>
      </c>
      <c r="F41" s="13" t="str">
        <f t="shared" si="1"/>
        <v>44752 Campaign 3</v>
      </c>
      <c r="G41" s="13">
        <f t="array" ref="G41">XLOOKUP(F:F,'Website report'!E:E,'Website report'!C:C)</f>
        <v>404</v>
      </c>
      <c r="H41" s="13">
        <f t="array" ref="H41">XLOOKUP(F:F,'Website report'!E:E,'Website report'!D:D)</f>
        <v>61</v>
      </c>
      <c r="I41" s="13">
        <f t="array" ref="I41">XLOOKUP(F:F,'Sales report'!F:F,'Sales report'!C:C)</f>
        <v>43</v>
      </c>
      <c r="J41" s="13">
        <f t="array" ref="J41">XLOOKUP(F:F,'Sales report'!F:F,'Sales report'!D:D)</f>
        <v>34</v>
      </c>
      <c r="K41" s="10">
        <f t="array" ref="K41">XLOOKUP(F:F,'Sales report'!F:F,'Sales report'!E:E)</f>
        <v>694.26</v>
      </c>
      <c r="L41" s="13">
        <f t="shared" si="2"/>
        <v>14.74708819</v>
      </c>
      <c r="M41" s="12">
        <f t="shared" si="3"/>
        <v>0.828317757</v>
      </c>
      <c r="N41" s="13">
        <f t="shared" si="4"/>
        <v>1.780366057</v>
      </c>
      <c r="O41" s="13">
        <f t="shared" si="5"/>
        <v>0.8775247525</v>
      </c>
      <c r="P41" s="13">
        <f t="shared" si="6"/>
        <v>5.811803279</v>
      </c>
      <c r="Q41" s="13">
        <f t="shared" si="7"/>
        <v>8.244651163</v>
      </c>
      <c r="R41" s="13">
        <f t="shared" si="8"/>
        <v>10.42705882</v>
      </c>
      <c r="S41" s="13">
        <f t="shared" si="9"/>
        <v>95.83098274</v>
      </c>
    </row>
    <row r="42">
      <c r="A42" s="5">
        <v>44713.0</v>
      </c>
      <c r="B42" s="6" t="s">
        <v>7</v>
      </c>
      <c r="C42" s="7">
        <v>137.4</v>
      </c>
      <c r="D42" s="8">
        <v>5711.0</v>
      </c>
      <c r="E42" s="8">
        <v>75.0</v>
      </c>
      <c r="F42" s="13" t="str">
        <f t="shared" si="1"/>
        <v>44713 Campaign 2</v>
      </c>
      <c r="G42" s="13">
        <f t="array" ref="G42">XLOOKUP(F:F,'Website report'!E:E,'Website report'!C:C)</f>
        <v>70</v>
      </c>
      <c r="H42" s="13">
        <f t="array" ref="H42">XLOOKUP(F:F,'Website report'!E:E,'Website report'!D:D)</f>
        <v>10</v>
      </c>
      <c r="I42" s="13">
        <f t="array" ref="I42">XLOOKUP(F:F,'Sales report'!F:F,'Sales report'!C:C)</f>
        <v>8</v>
      </c>
      <c r="J42" s="13">
        <f t="array" ref="J42">XLOOKUP(F:F,'Sales report'!F:F,'Sales report'!D:D)</f>
        <v>7</v>
      </c>
      <c r="K42" s="10">
        <f t="array" ref="K42">XLOOKUP(F:F,'Sales report'!F:F,'Sales report'!E:E)</f>
        <v>221.25</v>
      </c>
      <c r="L42" s="13">
        <f t="shared" si="2"/>
        <v>24.05883383</v>
      </c>
      <c r="M42" s="12">
        <f t="shared" si="3"/>
        <v>1.832</v>
      </c>
      <c r="N42" s="13">
        <f t="shared" si="4"/>
        <v>1.313255122</v>
      </c>
      <c r="O42" s="13">
        <f t="shared" si="5"/>
        <v>1.962857143</v>
      </c>
      <c r="P42" s="13">
        <f t="shared" si="6"/>
        <v>13.74</v>
      </c>
      <c r="Q42" s="13">
        <f t="shared" si="7"/>
        <v>17.175</v>
      </c>
      <c r="R42" s="13">
        <f t="shared" si="8"/>
        <v>19.62857143</v>
      </c>
      <c r="S42" s="13">
        <f t="shared" si="9"/>
        <v>61.02620087</v>
      </c>
    </row>
    <row r="43">
      <c r="A43" s="5">
        <v>44714.0</v>
      </c>
      <c r="B43" s="6" t="s">
        <v>7</v>
      </c>
      <c r="C43" s="7">
        <v>142.9</v>
      </c>
      <c r="D43" s="8">
        <v>6963.0</v>
      </c>
      <c r="E43" s="8">
        <v>78.0</v>
      </c>
      <c r="F43" s="13" t="str">
        <f t="shared" si="1"/>
        <v>44714 Campaign 2</v>
      </c>
      <c r="G43" s="13">
        <f t="array" ref="G43">XLOOKUP(F:F,'Website report'!E:E,'Website report'!C:C)</f>
        <v>73</v>
      </c>
      <c r="H43" s="13">
        <f t="array" ref="H43">XLOOKUP(F:F,'Website report'!E:E,'Website report'!D:D)</f>
        <v>13</v>
      </c>
      <c r="I43" s="13">
        <f t="array" ref="I43">XLOOKUP(F:F,'Sales report'!F:F,'Sales report'!C:C)</f>
        <v>5</v>
      </c>
      <c r="J43" s="13">
        <f t="array" ref="J43">XLOOKUP(F:F,'Sales report'!F:F,'Sales report'!D:D)</f>
        <v>5</v>
      </c>
      <c r="K43" s="10">
        <f t="array" ref="K43">XLOOKUP(F:F,'Sales report'!F:F,'Sales report'!E:E)</f>
        <v>264.48</v>
      </c>
      <c r="L43" s="13">
        <f t="shared" si="2"/>
        <v>20.52276318</v>
      </c>
      <c r="M43" s="12">
        <f t="shared" si="3"/>
        <v>1.832051282</v>
      </c>
      <c r="N43" s="13">
        <f t="shared" si="4"/>
        <v>1.120206807</v>
      </c>
      <c r="O43" s="13">
        <f t="shared" si="5"/>
        <v>1.957534247</v>
      </c>
      <c r="P43" s="13">
        <f t="shared" si="6"/>
        <v>10.99230769</v>
      </c>
      <c r="Q43" s="13">
        <f t="shared" si="7"/>
        <v>28.58</v>
      </c>
      <c r="R43" s="13">
        <f t="shared" si="8"/>
        <v>28.58</v>
      </c>
      <c r="S43" s="13">
        <f t="shared" si="9"/>
        <v>85.08047586</v>
      </c>
    </row>
    <row r="44">
      <c r="A44" s="5">
        <v>44715.0</v>
      </c>
      <c r="B44" s="6" t="s">
        <v>7</v>
      </c>
      <c r="C44" s="7">
        <v>113.14</v>
      </c>
      <c r="D44" s="8">
        <v>7486.0</v>
      </c>
      <c r="E44" s="8">
        <v>59.0</v>
      </c>
      <c r="F44" s="13" t="str">
        <f t="shared" si="1"/>
        <v>44715 Campaign 2</v>
      </c>
      <c r="G44" s="13">
        <f t="array" ref="G44">XLOOKUP(F:F,'Website report'!E:E,'Website report'!C:C)</f>
        <v>57</v>
      </c>
      <c r="H44" s="13">
        <f t="array" ref="H44">XLOOKUP(F:F,'Website report'!E:E,'Website report'!D:D)</f>
        <v>13</v>
      </c>
      <c r="I44" s="13">
        <f t="array" ref="I44">XLOOKUP(F:F,'Sales report'!F:F,'Sales report'!C:C)</f>
        <v>6</v>
      </c>
      <c r="J44" s="13">
        <f t="array" ref="J44">XLOOKUP(F:F,'Sales report'!F:F,'Sales report'!D:D)</f>
        <v>5</v>
      </c>
      <c r="K44" s="10">
        <f t="array" ref="K44">XLOOKUP(F:F,'Sales report'!F:F,'Sales report'!E:E)</f>
        <v>304.92</v>
      </c>
      <c r="L44" s="13">
        <f t="shared" si="2"/>
        <v>15.11354528</v>
      </c>
      <c r="M44" s="12">
        <f t="shared" si="3"/>
        <v>1.917627119</v>
      </c>
      <c r="N44" s="13">
        <f t="shared" si="4"/>
        <v>0.7881378573</v>
      </c>
      <c r="O44" s="13">
        <f t="shared" si="5"/>
        <v>1.984912281</v>
      </c>
      <c r="P44" s="13">
        <f t="shared" si="6"/>
        <v>8.703076923</v>
      </c>
      <c r="Q44" s="13">
        <f t="shared" si="7"/>
        <v>18.85666667</v>
      </c>
      <c r="R44" s="13">
        <f t="shared" si="8"/>
        <v>22.628</v>
      </c>
      <c r="S44" s="13">
        <f t="shared" si="9"/>
        <v>169.5068057</v>
      </c>
    </row>
    <row r="45">
      <c r="A45" s="5">
        <v>44716.0</v>
      </c>
      <c r="B45" s="6" t="s">
        <v>7</v>
      </c>
      <c r="C45" s="7">
        <v>120.23</v>
      </c>
      <c r="D45" s="8">
        <v>7158.0</v>
      </c>
      <c r="E45" s="8">
        <v>50.0</v>
      </c>
      <c r="F45" s="13" t="str">
        <f t="shared" si="1"/>
        <v>44716 Campaign 2</v>
      </c>
      <c r="G45" s="13">
        <f t="array" ref="G45">XLOOKUP(F:F,'Website report'!E:E,'Website report'!C:C)</f>
        <v>46</v>
      </c>
      <c r="H45" s="13">
        <f t="array" ref="H45">XLOOKUP(F:F,'Website report'!E:E,'Website report'!D:D)</f>
        <v>15</v>
      </c>
      <c r="I45" s="13">
        <f t="array" ref="I45">XLOOKUP(F:F,'Sales report'!F:F,'Sales report'!C:C)</f>
        <v>10</v>
      </c>
      <c r="J45" s="13">
        <f t="array" ref="J45">XLOOKUP(F:F,'Sales report'!F:F,'Sales report'!D:D)</f>
        <v>9</v>
      </c>
      <c r="K45" s="10">
        <f t="array" ref="K45">XLOOKUP(F:F,'Sales report'!F:F,'Sales report'!E:E)</f>
        <v>282.36</v>
      </c>
      <c r="L45" s="13">
        <f t="shared" si="2"/>
        <v>16.79659123</v>
      </c>
      <c r="M45" s="12">
        <f t="shared" si="3"/>
        <v>2.4046</v>
      </c>
      <c r="N45" s="13">
        <f t="shared" si="4"/>
        <v>0.6985191394</v>
      </c>
      <c r="O45" s="13">
        <f t="shared" si="5"/>
        <v>2.613695652</v>
      </c>
      <c r="P45" s="13">
        <f t="shared" si="6"/>
        <v>8.015333333</v>
      </c>
      <c r="Q45" s="13">
        <f t="shared" si="7"/>
        <v>12.023</v>
      </c>
      <c r="R45" s="13">
        <f t="shared" si="8"/>
        <v>13.35888889</v>
      </c>
      <c r="S45" s="13">
        <f t="shared" si="9"/>
        <v>134.8498711</v>
      </c>
    </row>
    <row r="46">
      <c r="A46" s="5">
        <v>44717.0</v>
      </c>
      <c r="B46" s="6" t="s">
        <v>7</v>
      </c>
      <c r="C46" s="7">
        <v>106.31</v>
      </c>
      <c r="D46" s="8">
        <v>6877.0</v>
      </c>
      <c r="E46" s="8">
        <v>59.0</v>
      </c>
      <c r="F46" s="13" t="str">
        <f t="shared" si="1"/>
        <v>44717 Campaign 2</v>
      </c>
      <c r="G46" s="13">
        <f t="array" ref="G46">XLOOKUP(F:F,'Website report'!E:E,'Website report'!C:C)</f>
        <v>55</v>
      </c>
      <c r="H46" s="13">
        <f t="array" ref="H46">XLOOKUP(F:F,'Website report'!E:E,'Website report'!D:D)</f>
        <v>15</v>
      </c>
      <c r="I46" s="13">
        <f t="array" ref="I46">XLOOKUP(F:F,'Sales report'!F:F,'Sales report'!C:C)</f>
        <v>7</v>
      </c>
      <c r="J46" s="13">
        <f t="array" ref="J46">XLOOKUP(F:F,'Sales report'!F:F,'Sales report'!D:D)</f>
        <v>6</v>
      </c>
      <c r="K46" s="10">
        <f t="array" ref="K46">XLOOKUP(F:F,'Sales report'!F:F,'Sales report'!E:E)</f>
        <v>312.84</v>
      </c>
      <c r="L46" s="13">
        <f t="shared" si="2"/>
        <v>15.45877563</v>
      </c>
      <c r="M46" s="12">
        <f t="shared" si="3"/>
        <v>1.801864407</v>
      </c>
      <c r="N46" s="13">
        <f t="shared" si="4"/>
        <v>0.8579322379</v>
      </c>
      <c r="O46" s="13">
        <f t="shared" si="5"/>
        <v>1.932909091</v>
      </c>
      <c r="P46" s="13">
        <f t="shared" si="6"/>
        <v>7.087333333</v>
      </c>
      <c r="Q46" s="13">
        <f t="shared" si="7"/>
        <v>15.18714286</v>
      </c>
      <c r="R46" s="13">
        <f t="shared" si="8"/>
        <v>17.71833333</v>
      </c>
      <c r="S46" s="13">
        <f t="shared" si="9"/>
        <v>194.2714702</v>
      </c>
    </row>
    <row r="47">
      <c r="A47" s="5">
        <v>44718.0</v>
      </c>
      <c r="B47" s="6" t="s">
        <v>7</v>
      </c>
      <c r="C47" s="7">
        <v>111.83</v>
      </c>
      <c r="D47" s="8">
        <v>6785.0</v>
      </c>
      <c r="E47" s="8">
        <v>77.0</v>
      </c>
      <c r="F47" s="13" t="str">
        <f t="shared" si="1"/>
        <v>44718 Campaign 2</v>
      </c>
      <c r="G47" s="13">
        <f t="array" ref="G47">XLOOKUP(F:F,'Website report'!E:E,'Website report'!C:C)</f>
        <v>73</v>
      </c>
      <c r="H47" s="13">
        <f t="array" ref="H47">XLOOKUP(F:F,'Website report'!E:E,'Website report'!D:D)</f>
        <v>12</v>
      </c>
      <c r="I47" s="13">
        <f t="array" ref="I47">XLOOKUP(F:F,'Sales report'!F:F,'Sales report'!C:C)</f>
        <v>5</v>
      </c>
      <c r="J47" s="13">
        <f t="array" ref="J47">XLOOKUP(F:F,'Sales report'!F:F,'Sales report'!D:D)</f>
        <v>5</v>
      </c>
      <c r="K47" s="10">
        <f t="array" ref="K47">XLOOKUP(F:F,'Sales report'!F:F,'Sales report'!E:E)</f>
        <v>272</v>
      </c>
      <c r="L47" s="13">
        <f t="shared" si="2"/>
        <v>16.48194547</v>
      </c>
      <c r="M47" s="12">
        <f t="shared" si="3"/>
        <v>1.452337662</v>
      </c>
      <c r="N47" s="13">
        <f t="shared" si="4"/>
        <v>1.134856301</v>
      </c>
      <c r="O47" s="13">
        <f t="shared" si="5"/>
        <v>1.531917808</v>
      </c>
      <c r="P47" s="13">
        <f t="shared" si="6"/>
        <v>9.319166667</v>
      </c>
      <c r="Q47" s="13">
        <f t="shared" si="7"/>
        <v>22.366</v>
      </c>
      <c r="R47" s="13">
        <f t="shared" si="8"/>
        <v>22.366</v>
      </c>
      <c r="S47" s="13">
        <f t="shared" si="9"/>
        <v>143.2263257</v>
      </c>
    </row>
    <row r="48">
      <c r="A48" s="5">
        <v>44719.0</v>
      </c>
      <c r="B48" s="6" t="s">
        <v>7</v>
      </c>
      <c r="C48" s="7">
        <v>146.25</v>
      </c>
      <c r="D48" s="8">
        <v>6446.0</v>
      </c>
      <c r="E48" s="8">
        <v>63.0</v>
      </c>
      <c r="F48" s="13" t="str">
        <f t="shared" si="1"/>
        <v>44719 Campaign 2</v>
      </c>
      <c r="G48" s="13">
        <f t="array" ref="G48">XLOOKUP(F:F,'Website report'!E:E,'Website report'!C:C)</f>
        <v>60</v>
      </c>
      <c r="H48" s="13">
        <f t="array" ref="H48">XLOOKUP(F:F,'Website report'!E:E,'Website report'!D:D)</f>
        <v>12</v>
      </c>
      <c r="I48" s="13">
        <f t="array" ref="I48">XLOOKUP(F:F,'Sales report'!F:F,'Sales report'!C:C)</f>
        <v>5</v>
      </c>
      <c r="J48" s="13">
        <f t="array" ref="J48">XLOOKUP(F:F,'Sales report'!F:F,'Sales report'!D:D)</f>
        <v>5</v>
      </c>
      <c r="K48" s="10">
        <f t="array" ref="K48">XLOOKUP(F:F,'Sales report'!F:F,'Sales report'!E:E)</f>
        <v>272.97</v>
      </c>
      <c r="L48" s="13">
        <f t="shared" si="2"/>
        <v>22.68848899</v>
      </c>
      <c r="M48" s="12">
        <f t="shared" si="3"/>
        <v>2.321428571</v>
      </c>
      <c r="N48" s="13">
        <f t="shared" si="4"/>
        <v>0.9773502948</v>
      </c>
      <c r="O48" s="13">
        <f t="shared" si="5"/>
        <v>2.4375</v>
      </c>
      <c r="P48" s="13">
        <f t="shared" si="6"/>
        <v>12.1875</v>
      </c>
      <c r="Q48" s="13">
        <f t="shared" si="7"/>
        <v>29.25</v>
      </c>
      <c r="R48" s="13">
        <f t="shared" si="8"/>
        <v>29.25</v>
      </c>
      <c r="S48" s="13">
        <f t="shared" si="9"/>
        <v>86.64615385</v>
      </c>
    </row>
    <row r="49">
      <c r="A49" s="5">
        <v>44720.0</v>
      </c>
      <c r="B49" s="6" t="s">
        <v>7</v>
      </c>
      <c r="C49" s="7">
        <v>141.86</v>
      </c>
      <c r="D49" s="8">
        <v>6002.0</v>
      </c>
      <c r="E49" s="8">
        <v>69.0</v>
      </c>
      <c r="F49" s="13" t="str">
        <f t="shared" si="1"/>
        <v>44720 Campaign 2</v>
      </c>
      <c r="G49" s="13">
        <f t="array" ref="G49">XLOOKUP(F:F,'Website report'!E:E,'Website report'!C:C)</f>
        <v>66</v>
      </c>
      <c r="H49" s="13">
        <f t="array" ref="H49">XLOOKUP(F:F,'Website report'!E:E,'Website report'!D:D)</f>
        <v>13</v>
      </c>
      <c r="I49" s="13">
        <f t="array" ref="I49">XLOOKUP(F:F,'Sales report'!F:F,'Sales report'!C:C)</f>
        <v>7</v>
      </c>
      <c r="J49" s="13">
        <f t="array" ref="J49">XLOOKUP(F:F,'Sales report'!F:F,'Sales report'!D:D)</f>
        <v>6</v>
      </c>
      <c r="K49" s="10">
        <f t="array" ref="K49">XLOOKUP(F:F,'Sales report'!F:F,'Sales report'!E:E)</f>
        <v>314.88</v>
      </c>
      <c r="L49" s="13">
        <f t="shared" si="2"/>
        <v>23.63545485</v>
      </c>
      <c r="M49" s="12">
        <f t="shared" si="3"/>
        <v>2.055942029</v>
      </c>
      <c r="N49" s="13">
        <f t="shared" si="4"/>
        <v>1.149616794</v>
      </c>
      <c r="O49" s="13">
        <f t="shared" si="5"/>
        <v>2.149393939</v>
      </c>
      <c r="P49" s="13">
        <f t="shared" si="6"/>
        <v>10.91230769</v>
      </c>
      <c r="Q49" s="13">
        <f t="shared" si="7"/>
        <v>20.26571429</v>
      </c>
      <c r="R49" s="13">
        <f t="shared" si="8"/>
        <v>23.64333333</v>
      </c>
      <c r="S49" s="13">
        <f t="shared" si="9"/>
        <v>121.9653179</v>
      </c>
    </row>
    <row r="50">
      <c r="A50" s="5">
        <v>44721.0</v>
      </c>
      <c r="B50" s="6" t="s">
        <v>7</v>
      </c>
      <c r="C50" s="7">
        <v>110.41</v>
      </c>
      <c r="D50" s="8">
        <v>5850.0</v>
      </c>
      <c r="E50" s="8">
        <v>63.0</v>
      </c>
      <c r="F50" s="13" t="str">
        <f t="shared" si="1"/>
        <v>44721 Campaign 2</v>
      </c>
      <c r="G50" s="13">
        <f t="array" ref="G50">XLOOKUP(F:F,'Website report'!E:E,'Website report'!C:C)</f>
        <v>60</v>
      </c>
      <c r="H50" s="13">
        <f t="array" ref="H50">XLOOKUP(F:F,'Website report'!E:E,'Website report'!D:D)</f>
        <v>10</v>
      </c>
      <c r="I50" s="13">
        <f t="array" ref="I50">XLOOKUP(F:F,'Sales report'!F:F,'Sales report'!C:C)</f>
        <v>10</v>
      </c>
      <c r="J50" s="13">
        <f t="array" ref="J50">XLOOKUP(F:F,'Sales report'!F:F,'Sales report'!D:D)</f>
        <v>9</v>
      </c>
      <c r="K50" s="10">
        <f t="array" ref="K50">XLOOKUP(F:F,'Sales report'!F:F,'Sales report'!E:E)</f>
        <v>302.12</v>
      </c>
      <c r="L50" s="13">
        <f t="shared" si="2"/>
        <v>18.87350427</v>
      </c>
      <c r="M50" s="12">
        <f t="shared" si="3"/>
        <v>1.752539683</v>
      </c>
      <c r="N50" s="13">
        <f t="shared" si="4"/>
        <v>1.076923077</v>
      </c>
      <c r="O50" s="13">
        <f t="shared" si="5"/>
        <v>1.840166667</v>
      </c>
      <c r="P50" s="13">
        <f t="shared" si="6"/>
        <v>11.041</v>
      </c>
      <c r="Q50" s="13">
        <f t="shared" si="7"/>
        <v>11.041</v>
      </c>
      <c r="R50" s="13">
        <f t="shared" si="8"/>
        <v>12.26777778</v>
      </c>
      <c r="S50" s="13">
        <f t="shared" si="9"/>
        <v>173.6346345</v>
      </c>
    </row>
    <row r="51">
      <c r="A51" s="5">
        <v>44722.0</v>
      </c>
      <c r="B51" s="6" t="s">
        <v>7</v>
      </c>
      <c r="C51" s="7">
        <v>133.04</v>
      </c>
      <c r="D51" s="8">
        <v>5428.0</v>
      </c>
      <c r="E51" s="8">
        <v>77.0</v>
      </c>
      <c r="F51" s="13" t="str">
        <f t="shared" si="1"/>
        <v>44722 Campaign 2</v>
      </c>
      <c r="G51" s="13">
        <f t="array" ref="G51">XLOOKUP(F:F,'Website report'!E:E,'Website report'!C:C)</f>
        <v>74</v>
      </c>
      <c r="H51" s="13">
        <f t="array" ref="H51">XLOOKUP(F:F,'Website report'!E:E,'Website report'!D:D)</f>
        <v>14</v>
      </c>
      <c r="I51" s="13">
        <f t="array" ref="I51">XLOOKUP(F:F,'Sales report'!F:F,'Sales report'!C:C)</f>
        <v>9</v>
      </c>
      <c r="J51" s="13">
        <f t="array" ref="J51">XLOOKUP(F:F,'Sales report'!F:F,'Sales report'!D:D)</f>
        <v>8</v>
      </c>
      <c r="K51" s="10">
        <f t="array" ref="K51">XLOOKUP(F:F,'Sales report'!F:F,'Sales report'!E:E)</f>
        <v>303.24</v>
      </c>
      <c r="L51" s="13">
        <f t="shared" si="2"/>
        <v>24.50994842</v>
      </c>
      <c r="M51" s="12">
        <f t="shared" si="3"/>
        <v>1.727792208</v>
      </c>
      <c r="N51" s="13">
        <f t="shared" si="4"/>
        <v>1.418570376</v>
      </c>
      <c r="O51" s="13">
        <f t="shared" si="5"/>
        <v>1.797837838</v>
      </c>
      <c r="P51" s="13">
        <f t="shared" si="6"/>
        <v>9.502857143</v>
      </c>
      <c r="Q51" s="13">
        <f t="shared" si="7"/>
        <v>14.78222222</v>
      </c>
      <c r="R51" s="13">
        <f t="shared" si="8"/>
        <v>16.63</v>
      </c>
      <c r="S51" s="13">
        <f t="shared" si="9"/>
        <v>127.9314492</v>
      </c>
    </row>
    <row r="52">
      <c r="A52" s="5">
        <v>44723.0</v>
      </c>
      <c r="B52" s="6" t="s">
        <v>7</v>
      </c>
      <c r="C52" s="7">
        <v>117.08</v>
      </c>
      <c r="D52" s="8">
        <v>5944.0</v>
      </c>
      <c r="E52" s="8">
        <v>56.0</v>
      </c>
      <c r="F52" s="13" t="str">
        <f t="shared" si="1"/>
        <v>44723 Campaign 2</v>
      </c>
      <c r="G52" s="13">
        <f t="array" ref="G52">XLOOKUP(F:F,'Website report'!E:E,'Website report'!C:C)</f>
        <v>52</v>
      </c>
      <c r="H52" s="13">
        <f t="array" ref="H52">XLOOKUP(F:F,'Website report'!E:E,'Website report'!D:D)</f>
        <v>10</v>
      </c>
      <c r="I52" s="13">
        <f t="array" ref="I52">XLOOKUP(F:F,'Sales report'!F:F,'Sales report'!C:C)</f>
        <v>5</v>
      </c>
      <c r="J52" s="13">
        <f t="array" ref="J52">XLOOKUP(F:F,'Sales report'!F:F,'Sales report'!D:D)</f>
        <v>5</v>
      </c>
      <c r="K52" s="10">
        <f t="array" ref="K52">XLOOKUP(F:F,'Sales report'!F:F,'Sales report'!E:E)</f>
        <v>296.65</v>
      </c>
      <c r="L52" s="13">
        <f t="shared" si="2"/>
        <v>19.69717362</v>
      </c>
      <c r="M52" s="12">
        <f t="shared" si="3"/>
        <v>2.090714286</v>
      </c>
      <c r="N52" s="13">
        <f t="shared" si="4"/>
        <v>0.9421265141</v>
      </c>
      <c r="O52" s="13">
        <f t="shared" si="5"/>
        <v>2.251538462</v>
      </c>
      <c r="P52" s="13">
        <f t="shared" si="6"/>
        <v>11.708</v>
      </c>
      <c r="Q52" s="13">
        <f t="shared" si="7"/>
        <v>23.416</v>
      </c>
      <c r="R52" s="13">
        <f t="shared" si="8"/>
        <v>23.416</v>
      </c>
      <c r="S52" s="13">
        <f t="shared" si="9"/>
        <v>153.3737615</v>
      </c>
    </row>
    <row r="53">
      <c r="A53" s="5">
        <v>44724.0</v>
      </c>
      <c r="B53" s="6" t="s">
        <v>7</v>
      </c>
      <c r="C53" s="7">
        <v>111.24</v>
      </c>
      <c r="D53" s="8">
        <v>7155.0</v>
      </c>
      <c r="E53" s="8">
        <v>64.0</v>
      </c>
      <c r="F53" s="13" t="str">
        <f t="shared" si="1"/>
        <v>44724 Campaign 2</v>
      </c>
      <c r="G53" s="13">
        <f t="array" ref="G53">XLOOKUP(F:F,'Website report'!E:E,'Website report'!C:C)</f>
        <v>61</v>
      </c>
      <c r="H53" s="13">
        <f t="array" ref="H53">XLOOKUP(F:F,'Website report'!E:E,'Website report'!D:D)</f>
        <v>13</v>
      </c>
      <c r="I53" s="13">
        <f t="array" ref="I53">XLOOKUP(F:F,'Sales report'!F:F,'Sales report'!C:C)</f>
        <v>6</v>
      </c>
      <c r="J53" s="13">
        <f t="array" ref="J53">XLOOKUP(F:F,'Sales report'!F:F,'Sales report'!D:D)</f>
        <v>5</v>
      </c>
      <c r="K53" s="10">
        <f t="array" ref="K53">XLOOKUP(F:F,'Sales report'!F:F,'Sales report'!E:E)</f>
        <v>276.06</v>
      </c>
      <c r="L53" s="13">
        <f t="shared" si="2"/>
        <v>15.54716981</v>
      </c>
      <c r="M53" s="12">
        <f t="shared" si="3"/>
        <v>1.738125</v>
      </c>
      <c r="N53" s="13">
        <f t="shared" si="4"/>
        <v>0.894479385</v>
      </c>
      <c r="O53" s="13">
        <f t="shared" si="5"/>
        <v>1.823606557</v>
      </c>
      <c r="P53" s="13">
        <f t="shared" si="6"/>
        <v>8.556923077</v>
      </c>
      <c r="Q53" s="13">
        <f t="shared" si="7"/>
        <v>18.54</v>
      </c>
      <c r="R53" s="13">
        <f t="shared" si="8"/>
        <v>22.248</v>
      </c>
      <c r="S53" s="13">
        <f t="shared" si="9"/>
        <v>148.1661273</v>
      </c>
    </row>
    <row r="54">
      <c r="A54" s="5">
        <v>44725.0</v>
      </c>
      <c r="B54" s="6" t="s">
        <v>7</v>
      </c>
      <c r="C54" s="7">
        <v>127.02</v>
      </c>
      <c r="D54" s="8">
        <v>7183.0</v>
      </c>
      <c r="E54" s="8">
        <v>60.0</v>
      </c>
      <c r="F54" s="13" t="str">
        <f t="shared" si="1"/>
        <v>44725 Campaign 2</v>
      </c>
      <c r="G54" s="13">
        <f t="array" ref="G54">XLOOKUP(F:F,'Website report'!E:E,'Website report'!C:C)</f>
        <v>58</v>
      </c>
      <c r="H54" s="13">
        <f t="array" ref="H54">XLOOKUP(F:F,'Website report'!E:E,'Website report'!D:D)</f>
        <v>14</v>
      </c>
      <c r="I54" s="13">
        <f t="array" ref="I54">XLOOKUP(F:F,'Sales report'!F:F,'Sales report'!C:C)</f>
        <v>9</v>
      </c>
      <c r="J54" s="13">
        <f t="array" ref="J54">XLOOKUP(F:F,'Sales report'!F:F,'Sales report'!D:D)</f>
        <v>8</v>
      </c>
      <c r="K54" s="10">
        <f t="array" ref="K54">XLOOKUP(F:F,'Sales report'!F:F,'Sales report'!E:E)</f>
        <v>234.03</v>
      </c>
      <c r="L54" s="13">
        <f t="shared" si="2"/>
        <v>17.68341918</v>
      </c>
      <c r="M54" s="12">
        <f t="shared" si="3"/>
        <v>2.117</v>
      </c>
      <c r="N54" s="13">
        <f t="shared" si="4"/>
        <v>0.8353055826</v>
      </c>
      <c r="O54" s="13">
        <f t="shared" si="5"/>
        <v>2.19</v>
      </c>
      <c r="P54" s="13">
        <f t="shared" si="6"/>
        <v>9.072857143</v>
      </c>
      <c r="Q54" s="13">
        <f t="shared" si="7"/>
        <v>14.11333333</v>
      </c>
      <c r="R54" s="13">
        <f t="shared" si="8"/>
        <v>15.8775</v>
      </c>
      <c r="S54" s="13">
        <f t="shared" si="9"/>
        <v>84.24657534</v>
      </c>
    </row>
    <row r="55">
      <c r="A55" s="5">
        <v>44726.0</v>
      </c>
      <c r="B55" s="6" t="s">
        <v>7</v>
      </c>
      <c r="C55" s="7">
        <v>140.76</v>
      </c>
      <c r="D55" s="8">
        <v>7092.0</v>
      </c>
      <c r="E55" s="8">
        <v>54.0</v>
      </c>
      <c r="F55" s="13" t="str">
        <f t="shared" si="1"/>
        <v>44726 Campaign 2</v>
      </c>
      <c r="G55" s="13">
        <f t="array" ref="G55">XLOOKUP(F:F,'Website report'!E:E,'Website report'!C:C)</f>
        <v>51</v>
      </c>
      <c r="H55" s="13">
        <f t="array" ref="H55">XLOOKUP(F:F,'Website report'!E:E,'Website report'!D:D)</f>
        <v>12</v>
      </c>
      <c r="I55" s="13">
        <f t="array" ref="I55">XLOOKUP(F:F,'Sales report'!F:F,'Sales report'!C:C)</f>
        <v>5</v>
      </c>
      <c r="J55" s="13">
        <f t="array" ref="J55">XLOOKUP(F:F,'Sales report'!F:F,'Sales report'!D:D)</f>
        <v>5</v>
      </c>
      <c r="K55" s="10">
        <f t="array" ref="K55">XLOOKUP(F:F,'Sales report'!F:F,'Sales report'!E:E)</f>
        <v>321.2</v>
      </c>
      <c r="L55" s="13">
        <f t="shared" si="2"/>
        <v>19.84771574</v>
      </c>
      <c r="M55" s="12">
        <f t="shared" si="3"/>
        <v>2.606666667</v>
      </c>
      <c r="N55" s="13">
        <f t="shared" si="4"/>
        <v>0.7614213198</v>
      </c>
      <c r="O55" s="13">
        <f t="shared" si="5"/>
        <v>2.76</v>
      </c>
      <c r="P55" s="13">
        <f t="shared" si="6"/>
        <v>11.73</v>
      </c>
      <c r="Q55" s="13">
        <f t="shared" si="7"/>
        <v>28.152</v>
      </c>
      <c r="R55" s="13">
        <f t="shared" si="8"/>
        <v>28.152</v>
      </c>
      <c r="S55" s="13">
        <f t="shared" si="9"/>
        <v>128.1898267</v>
      </c>
    </row>
    <row r="56">
      <c r="A56" s="5">
        <v>44727.0</v>
      </c>
      <c r="B56" s="6" t="s">
        <v>7</v>
      </c>
      <c r="C56" s="7">
        <v>107.84</v>
      </c>
      <c r="D56" s="8">
        <v>5042.0</v>
      </c>
      <c r="E56" s="8">
        <v>70.0</v>
      </c>
      <c r="F56" s="13" t="str">
        <f t="shared" si="1"/>
        <v>44727 Campaign 2</v>
      </c>
      <c r="G56" s="13">
        <f t="array" ref="G56">XLOOKUP(F:F,'Website report'!E:E,'Website report'!C:C)</f>
        <v>65</v>
      </c>
      <c r="H56" s="13">
        <f t="array" ref="H56">XLOOKUP(F:F,'Website report'!E:E,'Website report'!D:D)</f>
        <v>10</v>
      </c>
      <c r="I56" s="13">
        <f t="array" ref="I56">XLOOKUP(F:F,'Sales report'!F:F,'Sales report'!C:C)</f>
        <v>8</v>
      </c>
      <c r="J56" s="13">
        <f t="array" ref="J56">XLOOKUP(F:F,'Sales report'!F:F,'Sales report'!D:D)</f>
        <v>7</v>
      </c>
      <c r="K56" s="10">
        <f t="array" ref="K56">XLOOKUP(F:F,'Sales report'!F:F,'Sales report'!E:E)</f>
        <v>283.02</v>
      </c>
      <c r="L56" s="13">
        <f t="shared" si="2"/>
        <v>21.38833796</v>
      </c>
      <c r="M56" s="12">
        <f t="shared" si="3"/>
        <v>1.540571429</v>
      </c>
      <c r="N56" s="13">
        <f t="shared" si="4"/>
        <v>1.388337961</v>
      </c>
      <c r="O56" s="13">
        <f t="shared" si="5"/>
        <v>1.659076923</v>
      </c>
      <c r="P56" s="13">
        <f t="shared" si="6"/>
        <v>10.784</v>
      </c>
      <c r="Q56" s="13">
        <f t="shared" si="7"/>
        <v>13.48</v>
      </c>
      <c r="R56" s="13">
        <f t="shared" si="8"/>
        <v>15.40571429</v>
      </c>
      <c r="S56" s="13">
        <f t="shared" si="9"/>
        <v>162.444362</v>
      </c>
    </row>
    <row r="57">
      <c r="A57" s="5">
        <v>44728.0</v>
      </c>
      <c r="B57" s="6" t="s">
        <v>7</v>
      </c>
      <c r="C57" s="7">
        <v>136.48</v>
      </c>
      <c r="D57" s="8">
        <v>6787.0</v>
      </c>
      <c r="E57" s="8">
        <v>79.0</v>
      </c>
      <c r="F57" s="13" t="str">
        <f t="shared" si="1"/>
        <v>44728 Campaign 2</v>
      </c>
      <c r="G57" s="13">
        <f t="array" ref="G57">XLOOKUP(F:F,'Website report'!E:E,'Website report'!C:C)</f>
        <v>77</v>
      </c>
      <c r="H57" s="13">
        <f t="array" ref="H57">XLOOKUP(F:F,'Website report'!E:E,'Website report'!D:D)</f>
        <v>14</v>
      </c>
      <c r="I57" s="13">
        <f t="array" ref="I57">XLOOKUP(F:F,'Sales report'!F:F,'Sales report'!C:C)</f>
        <v>7</v>
      </c>
      <c r="J57" s="13">
        <f t="array" ref="J57">XLOOKUP(F:F,'Sales report'!F:F,'Sales report'!D:D)</f>
        <v>6</v>
      </c>
      <c r="K57" s="10">
        <f t="array" ref="K57">XLOOKUP(F:F,'Sales report'!F:F,'Sales report'!E:E)</f>
        <v>395.1</v>
      </c>
      <c r="L57" s="13">
        <f t="shared" si="2"/>
        <v>20.10903197</v>
      </c>
      <c r="M57" s="12">
        <f t="shared" si="3"/>
        <v>1.727594937</v>
      </c>
      <c r="N57" s="13">
        <f t="shared" si="4"/>
        <v>1.163989981</v>
      </c>
      <c r="O57" s="13">
        <f t="shared" si="5"/>
        <v>1.772467532</v>
      </c>
      <c r="P57" s="13">
        <f t="shared" si="6"/>
        <v>9.748571429</v>
      </c>
      <c r="Q57" s="13">
        <f t="shared" si="7"/>
        <v>19.49714286</v>
      </c>
      <c r="R57" s="13">
        <f t="shared" si="8"/>
        <v>22.74666667</v>
      </c>
      <c r="S57" s="13">
        <f t="shared" si="9"/>
        <v>189.492966</v>
      </c>
    </row>
    <row r="58">
      <c r="A58" s="5">
        <v>44729.0</v>
      </c>
      <c r="B58" s="6" t="s">
        <v>7</v>
      </c>
      <c r="C58" s="7">
        <v>145.48</v>
      </c>
      <c r="D58" s="8">
        <v>6273.0</v>
      </c>
      <c r="E58" s="8">
        <v>67.0</v>
      </c>
      <c r="F58" s="13" t="str">
        <f t="shared" si="1"/>
        <v>44729 Campaign 2</v>
      </c>
      <c r="G58" s="13">
        <f t="array" ref="G58">XLOOKUP(F:F,'Website report'!E:E,'Website report'!C:C)</f>
        <v>65</v>
      </c>
      <c r="H58" s="13">
        <f t="array" ref="H58">XLOOKUP(F:F,'Website report'!E:E,'Website report'!D:D)</f>
        <v>10</v>
      </c>
      <c r="I58" s="13">
        <f t="array" ref="I58">XLOOKUP(F:F,'Sales report'!F:F,'Sales report'!C:C)</f>
        <v>8</v>
      </c>
      <c r="J58" s="13">
        <f t="array" ref="J58">XLOOKUP(F:F,'Sales report'!F:F,'Sales report'!D:D)</f>
        <v>7</v>
      </c>
      <c r="K58" s="10">
        <f t="array" ref="K58">XLOOKUP(F:F,'Sales report'!F:F,'Sales report'!E:E)</f>
        <v>323.05</v>
      </c>
      <c r="L58" s="13">
        <f t="shared" si="2"/>
        <v>23.19145544</v>
      </c>
      <c r="M58" s="12">
        <f t="shared" si="3"/>
        <v>2.171343284</v>
      </c>
      <c r="N58" s="13">
        <f t="shared" si="4"/>
        <v>1.068069504</v>
      </c>
      <c r="O58" s="13">
        <f t="shared" si="5"/>
        <v>2.238153846</v>
      </c>
      <c r="P58" s="13">
        <f t="shared" si="6"/>
        <v>14.548</v>
      </c>
      <c r="Q58" s="13">
        <f t="shared" si="7"/>
        <v>18.185</v>
      </c>
      <c r="R58" s="13">
        <f t="shared" si="8"/>
        <v>20.78285714</v>
      </c>
      <c r="S58" s="13">
        <f t="shared" si="9"/>
        <v>122.0580148</v>
      </c>
    </row>
    <row r="59">
      <c r="A59" s="5">
        <v>44730.0</v>
      </c>
      <c r="B59" s="6" t="s">
        <v>7</v>
      </c>
      <c r="C59" s="7">
        <v>119.67</v>
      </c>
      <c r="D59" s="8">
        <v>5725.0</v>
      </c>
      <c r="E59" s="8">
        <v>53.0</v>
      </c>
      <c r="F59" s="13" t="str">
        <f t="shared" si="1"/>
        <v>44730 Campaign 2</v>
      </c>
      <c r="G59" s="13">
        <f t="array" ref="G59">XLOOKUP(F:F,'Website report'!E:E,'Website report'!C:C)</f>
        <v>51</v>
      </c>
      <c r="H59" s="13">
        <f t="array" ref="H59">XLOOKUP(F:F,'Website report'!E:E,'Website report'!D:D)</f>
        <v>14</v>
      </c>
      <c r="I59" s="13">
        <f t="array" ref="I59">XLOOKUP(F:F,'Sales report'!F:F,'Sales report'!C:C)</f>
        <v>5</v>
      </c>
      <c r="J59" s="13">
        <f t="array" ref="J59">XLOOKUP(F:F,'Sales report'!F:F,'Sales report'!D:D)</f>
        <v>5</v>
      </c>
      <c r="K59" s="10">
        <f t="array" ref="K59">XLOOKUP(F:F,'Sales report'!F:F,'Sales report'!E:E)</f>
        <v>338.56</v>
      </c>
      <c r="L59" s="13">
        <f t="shared" si="2"/>
        <v>20.90305677</v>
      </c>
      <c r="M59" s="12">
        <f t="shared" si="3"/>
        <v>2.257924528</v>
      </c>
      <c r="N59" s="13">
        <f t="shared" si="4"/>
        <v>0.9257641921</v>
      </c>
      <c r="O59" s="13">
        <f t="shared" si="5"/>
        <v>2.346470588</v>
      </c>
      <c r="P59" s="13">
        <f t="shared" si="6"/>
        <v>8.547857143</v>
      </c>
      <c r="Q59" s="13">
        <f t="shared" si="7"/>
        <v>23.934</v>
      </c>
      <c r="R59" s="13">
        <f t="shared" si="8"/>
        <v>23.934</v>
      </c>
      <c r="S59" s="13">
        <f t="shared" si="9"/>
        <v>182.9113395</v>
      </c>
    </row>
    <row r="60">
      <c r="A60" s="5">
        <v>44731.0</v>
      </c>
      <c r="B60" s="6" t="s">
        <v>7</v>
      </c>
      <c r="C60" s="7">
        <v>124.9</v>
      </c>
      <c r="D60" s="8">
        <v>7469.0</v>
      </c>
      <c r="E60" s="8">
        <v>75.0</v>
      </c>
      <c r="F60" s="13" t="str">
        <f t="shared" si="1"/>
        <v>44731 Campaign 2</v>
      </c>
      <c r="G60" s="13">
        <f t="array" ref="G60">XLOOKUP(F:F,'Website report'!E:E,'Website report'!C:C)</f>
        <v>72</v>
      </c>
      <c r="H60" s="13">
        <f t="array" ref="H60">XLOOKUP(F:F,'Website report'!E:E,'Website report'!D:D)</f>
        <v>15</v>
      </c>
      <c r="I60" s="13">
        <f t="array" ref="I60">XLOOKUP(F:F,'Sales report'!F:F,'Sales report'!C:C)</f>
        <v>9</v>
      </c>
      <c r="J60" s="13">
        <f t="array" ref="J60">XLOOKUP(F:F,'Sales report'!F:F,'Sales report'!D:D)</f>
        <v>8</v>
      </c>
      <c r="K60" s="10">
        <f t="array" ref="K60">XLOOKUP(F:F,'Sales report'!F:F,'Sales report'!E:E)</f>
        <v>330.15</v>
      </c>
      <c r="L60" s="13">
        <f t="shared" si="2"/>
        <v>16.7224528</v>
      </c>
      <c r="M60" s="12">
        <f t="shared" si="3"/>
        <v>1.665333333</v>
      </c>
      <c r="N60" s="13">
        <f t="shared" si="4"/>
        <v>1.004150489</v>
      </c>
      <c r="O60" s="13">
        <f t="shared" si="5"/>
        <v>1.734722222</v>
      </c>
      <c r="P60" s="13">
        <f t="shared" si="6"/>
        <v>8.326666667</v>
      </c>
      <c r="Q60" s="13">
        <f t="shared" si="7"/>
        <v>13.87777778</v>
      </c>
      <c r="R60" s="13">
        <f t="shared" si="8"/>
        <v>15.6125</v>
      </c>
      <c r="S60" s="13">
        <f t="shared" si="9"/>
        <v>164.3314652</v>
      </c>
    </row>
    <row r="61">
      <c r="A61" s="5">
        <v>44732.0</v>
      </c>
      <c r="B61" s="6" t="s">
        <v>7</v>
      </c>
      <c r="C61" s="7">
        <v>128.08</v>
      </c>
      <c r="D61" s="8">
        <v>5351.0</v>
      </c>
      <c r="E61" s="8">
        <v>63.0</v>
      </c>
      <c r="F61" s="13" t="str">
        <f t="shared" si="1"/>
        <v>44732 Campaign 2</v>
      </c>
      <c r="G61" s="13">
        <f t="array" ref="G61">XLOOKUP(F:F,'Website report'!E:E,'Website report'!C:C)</f>
        <v>59</v>
      </c>
      <c r="H61" s="13">
        <f t="array" ref="H61">XLOOKUP(F:F,'Website report'!E:E,'Website report'!D:D)</f>
        <v>12</v>
      </c>
      <c r="I61" s="13">
        <f t="array" ref="I61">XLOOKUP(F:F,'Sales report'!F:F,'Sales report'!C:C)</f>
        <v>9</v>
      </c>
      <c r="J61" s="13">
        <f t="array" ref="J61">XLOOKUP(F:F,'Sales report'!F:F,'Sales report'!D:D)</f>
        <v>8</v>
      </c>
      <c r="K61" s="10">
        <f t="array" ref="K61">XLOOKUP(F:F,'Sales report'!F:F,'Sales report'!E:E)</f>
        <v>310.2</v>
      </c>
      <c r="L61" s="13">
        <f t="shared" si="2"/>
        <v>23.93571295</v>
      </c>
      <c r="M61" s="12">
        <f t="shared" si="3"/>
        <v>2.033015873</v>
      </c>
      <c r="N61" s="13">
        <f t="shared" si="4"/>
        <v>1.177350028</v>
      </c>
      <c r="O61" s="13">
        <f t="shared" si="5"/>
        <v>2.170847458</v>
      </c>
      <c r="P61" s="13">
        <f t="shared" si="6"/>
        <v>10.67333333</v>
      </c>
      <c r="Q61" s="13">
        <f t="shared" si="7"/>
        <v>14.23111111</v>
      </c>
      <c r="R61" s="13">
        <f t="shared" si="8"/>
        <v>16.01</v>
      </c>
      <c r="S61" s="13">
        <f t="shared" si="9"/>
        <v>142.1923798</v>
      </c>
    </row>
    <row r="62">
      <c r="A62" s="5">
        <v>44733.0</v>
      </c>
      <c r="B62" s="6" t="s">
        <v>7</v>
      </c>
      <c r="C62" s="7">
        <v>101.25</v>
      </c>
      <c r="D62" s="8">
        <v>7481.0</v>
      </c>
      <c r="E62" s="8">
        <v>60.0</v>
      </c>
      <c r="F62" s="13" t="str">
        <f t="shared" si="1"/>
        <v>44733 Campaign 2</v>
      </c>
      <c r="G62" s="13">
        <f t="array" ref="G62">XLOOKUP(F:F,'Website report'!E:E,'Website report'!C:C)</f>
        <v>57</v>
      </c>
      <c r="H62" s="13">
        <f t="array" ref="H62">XLOOKUP(F:F,'Website report'!E:E,'Website report'!D:D)</f>
        <v>11</v>
      </c>
      <c r="I62" s="13">
        <f t="array" ref="I62">XLOOKUP(F:F,'Sales report'!F:F,'Sales report'!C:C)</f>
        <v>6</v>
      </c>
      <c r="J62" s="13">
        <f t="array" ref="J62">XLOOKUP(F:F,'Sales report'!F:F,'Sales report'!D:D)</f>
        <v>5</v>
      </c>
      <c r="K62" s="10">
        <f t="array" ref="K62">XLOOKUP(F:F,'Sales report'!F:F,'Sales report'!E:E)</f>
        <v>292.6</v>
      </c>
      <c r="L62" s="13">
        <f t="shared" si="2"/>
        <v>13.53428686</v>
      </c>
      <c r="M62" s="12">
        <f t="shared" si="3"/>
        <v>1.6875</v>
      </c>
      <c r="N62" s="13">
        <f t="shared" si="4"/>
        <v>0.8020318139</v>
      </c>
      <c r="O62" s="13">
        <f t="shared" si="5"/>
        <v>1.776315789</v>
      </c>
      <c r="P62" s="13">
        <f t="shared" si="6"/>
        <v>9.204545455</v>
      </c>
      <c r="Q62" s="13">
        <f t="shared" si="7"/>
        <v>16.875</v>
      </c>
      <c r="R62" s="13">
        <f t="shared" si="8"/>
        <v>20.25</v>
      </c>
      <c r="S62" s="13">
        <f t="shared" si="9"/>
        <v>188.9876543</v>
      </c>
    </row>
    <row r="63">
      <c r="A63" s="5">
        <v>44734.0</v>
      </c>
      <c r="B63" s="6" t="s">
        <v>7</v>
      </c>
      <c r="C63" s="7">
        <v>121.82</v>
      </c>
      <c r="D63" s="8">
        <v>6033.0</v>
      </c>
      <c r="E63" s="8">
        <v>68.0</v>
      </c>
      <c r="F63" s="13" t="str">
        <f t="shared" si="1"/>
        <v>44734 Campaign 2</v>
      </c>
      <c r="G63" s="13">
        <f t="array" ref="G63">XLOOKUP(F:F,'Website report'!E:E,'Website report'!C:C)</f>
        <v>64</v>
      </c>
      <c r="H63" s="13">
        <f t="array" ref="H63">XLOOKUP(F:F,'Website report'!E:E,'Website report'!D:D)</f>
        <v>10</v>
      </c>
      <c r="I63" s="13">
        <f t="array" ref="I63">XLOOKUP(F:F,'Sales report'!F:F,'Sales report'!C:C)</f>
        <v>8</v>
      </c>
      <c r="J63" s="13">
        <f t="array" ref="J63">XLOOKUP(F:F,'Sales report'!F:F,'Sales report'!D:D)</f>
        <v>7</v>
      </c>
      <c r="K63" s="10">
        <f t="array" ref="K63">XLOOKUP(F:F,'Sales report'!F:F,'Sales report'!E:E)</f>
        <v>345.6</v>
      </c>
      <c r="L63" s="13">
        <f t="shared" si="2"/>
        <v>20.19227582</v>
      </c>
      <c r="M63" s="12">
        <f t="shared" si="3"/>
        <v>1.791470588</v>
      </c>
      <c r="N63" s="13">
        <f t="shared" si="4"/>
        <v>1.127134096</v>
      </c>
      <c r="O63" s="13">
        <f t="shared" si="5"/>
        <v>1.9034375</v>
      </c>
      <c r="P63" s="13">
        <f t="shared" si="6"/>
        <v>12.182</v>
      </c>
      <c r="Q63" s="13">
        <f t="shared" si="7"/>
        <v>15.2275</v>
      </c>
      <c r="R63" s="13">
        <f t="shared" si="8"/>
        <v>17.40285714</v>
      </c>
      <c r="S63" s="13">
        <f t="shared" si="9"/>
        <v>183.6972582</v>
      </c>
    </row>
    <row r="64">
      <c r="A64" s="5">
        <v>44735.0</v>
      </c>
      <c r="B64" s="6" t="s">
        <v>7</v>
      </c>
      <c r="C64" s="7">
        <v>135.09</v>
      </c>
      <c r="D64" s="8">
        <v>5046.0</v>
      </c>
      <c r="E64" s="8">
        <v>63.0</v>
      </c>
      <c r="F64" s="13" t="str">
        <f t="shared" si="1"/>
        <v>44735 Campaign 2</v>
      </c>
      <c r="G64" s="13">
        <f t="array" ref="G64">XLOOKUP(F:F,'Website report'!E:E,'Website report'!C:C)</f>
        <v>61</v>
      </c>
      <c r="H64" s="13">
        <f t="array" ref="H64">XLOOKUP(F:F,'Website report'!E:E,'Website report'!D:D)</f>
        <v>12</v>
      </c>
      <c r="I64" s="13">
        <f t="array" ref="I64">XLOOKUP(F:F,'Sales report'!F:F,'Sales report'!C:C)</f>
        <v>9</v>
      </c>
      <c r="J64" s="13">
        <f t="array" ref="J64">XLOOKUP(F:F,'Sales report'!F:F,'Sales report'!D:D)</f>
        <v>8</v>
      </c>
      <c r="K64" s="10">
        <f t="array" ref="K64">XLOOKUP(F:F,'Sales report'!F:F,'Sales report'!E:E)</f>
        <v>285.18</v>
      </c>
      <c r="L64" s="13">
        <f t="shared" si="2"/>
        <v>26.77170036</v>
      </c>
      <c r="M64" s="12">
        <f t="shared" si="3"/>
        <v>2.144285714</v>
      </c>
      <c r="N64" s="13">
        <f t="shared" si="4"/>
        <v>1.248513674</v>
      </c>
      <c r="O64" s="13">
        <f t="shared" si="5"/>
        <v>2.214590164</v>
      </c>
      <c r="P64" s="13">
        <f t="shared" si="6"/>
        <v>11.2575</v>
      </c>
      <c r="Q64" s="13">
        <f t="shared" si="7"/>
        <v>15.01</v>
      </c>
      <c r="R64" s="13">
        <f t="shared" si="8"/>
        <v>16.88625</v>
      </c>
      <c r="S64" s="13">
        <f t="shared" si="9"/>
        <v>111.1037086</v>
      </c>
    </row>
    <row r="65">
      <c r="A65" s="5">
        <v>44736.0</v>
      </c>
      <c r="B65" s="6" t="s">
        <v>7</v>
      </c>
      <c r="C65" s="7">
        <v>105.01</v>
      </c>
      <c r="D65" s="8">
        <v>5132.0</v>
      </c>
      <c r="E65" s="8">
        <v>71.0</v>
      </c>
      <c r="F65" s="13" t="str">
        <f t="shared" si="1"/>
        <v>44736 Campaign 2</v>
      </c>
      <c r="G65" s="13">
        <f t="array" ref="G65">XLOOKUP(F:F,'Website report'!E:E,'Website report'!C:C)</f>
        <v>69</v>
      </c>
      <c r="H65" s="13">
        <f t="array" ref="H65">XLOOKUP(F:F,'Website report'!E:E,'Website report'!D:D)</f>
        <v>10</v>
      </c>
      <c r="I65" s="13">
        <f t="array" ref="I65">XLOOKUP(F:F,'Sales report'!F:F,'Sales report'!C:C)</f>
        <v>8</v>
      </c>
      <c r="J65" s="13">
        <f t="array" ref="J65">XLOOKUP(F:F,'Sales report'!F:F,'Sales report'!D:D)</f>
        <v>7</v>
      </c>
      <c r="K65" s="10">
        <f t="array" ref="K65">XLOOKUP(F:F,'Sales report'!F:F,'Sales report'!E:E)</f>
        <v>435.12</v>
      </c>
      <c r="L65" s="13">
        <f t="shared" si="2"/>
        <v>20.46180826</v>
      </c>
      <c r="M65" s="12">
        <f t="shared" si="3"/>
        <v>1.479014085</v>
      </c>
      <c r="N65" s="13">
        <f t="shared" si="4"/>
        <v>1.383476228</v>
      </c>
      <c r="O65" s="13">
        <f t="shared" si="5"/>
        <v>1.521884058</v>
      </c>
      <c r="P65" s="13">
        <f t="shared" si="6"/>
        <v>10.501</v>
      </c>
      <c r="Q65" s="13">
        <f t="shared" si="7"/>
        <v>13.12625</v>
      </c>
      <c r="R65" s="13">
        <f t="shared" si="8"/>
        <v>15.00142857</v>
      </c>
      <c r="S65" s="13">
        <f t="shared" si="9"/>
        <v>314.3605371</v>
      </c>
    </row>
    <row r="66">
      <c r="A66" s="5">
        <v>44737.0</v>
      </c>
      <c r="B66" s="6" t="s">
        <v>7</v>
      </c>
      <c r="C66" s="7">
        <v>111.52</v>
      </c>
      <c r="D66" s="8">
        <v>5211.0</v>
      </c>
      <c r="E66" s="8">
        <v>63.0</v>
      </c>
      <c r="F66" s="13" t="str">
        <f t="shared" si="1"/>
        <v>44737 Campaign 2</v>
      </c>
      <c r="G66" s="13">
        <f t="array" ref="G66">XLOOKUP(F:F,'Website report'!E:E,'Website report'!C:C)</f>
        <v>59</v>
      </c>
      <c r="H66" s="13">
        <f t="array" ref="H66">XLOOKUP(F:F,'Website report'!E:E,'Website report'!D:D)</f>
        <v>14</v>
      </c>
      <c r="I66" s="13">
        <f t="array" ref="I66">XLOOKUP(F:F,'Sales report'!F:F,'Sales report'!C:C)</f>
        <v>6</v>
      </c>
      <c r="J66" s="13">
        <f t="array" ref="J66">XLOOKUP(F:F,'Sales report'!F:F,'Sales report'!D:D)</f>
        <v>5</v>
      </c>
      <c r="K66" s="10">
        <f t="array" ref="K66">XLOOKUP(F:F,'Sales report'!F:F,'Sales report'!E:E)</f>
        <v>387.09</v>
      </c>
      <c r="L66" s="13">
        <f t="shared" si="2"/>
        <v>21.40088275</v>
      </c>
      <c r="M66" s="12">
        <f t="shared" si="3"/>
        <v>1.77015873</v>
      </c>
      <c r="N66" s="13">
        <f t="shared" si="4"/>
        <v>1.208981002</v>
      </c>
      <c r="O66" s="13">
        <f t="shared" si="5"/>
        <v>1.890169492</v>
      </c>
      <c r="P66" s="13">
        <f t="shared" si="6"/>
        <v>7.965714286</v>
      </c>
      <c r="Q66" s="13">
        <f t="shared" si="7"/>
        <v>18.58666667</v>
      </c>
      <c r="R66" s="13">
        <f t="shared" si="8"/>
        <v>22.304</v>
      </c>
      <c r="S66" s="13">
        <f t="shared" si="9"/>
        <v>247.1036585</v>
      </c>
    </row>
    <row r="67">
      <c r="A67" s="5">
        <v>44738.0</v>
      </c>
      <c r="B67" s="6" t="s">
        <v>7</v>
      </c>
      <c r="C67" s="7">
        <v>120.85</v>
      </c>
      <c r="D67" s="8">
        <v>5656.0</v>
      </c>
      <c r="E67" s="8">
        <v>52.0</v>
      </c>
      <c r="F67" s="13" t="str">
        <f t="shared" si="1"/>
        <v>44738 Campaign 2</v>
      </c>
      <c r="G67" s="13">
        <f t="array" ref="G67">XLOOKUP(F:F,'Website report'!E:E,'Website report'!C:C)</f>
        <v>50</v>
      </c>
      <c r="H67" s="13">
        <f t="array" ref="H67">XLOOKUP(F:F,'Website report'!E:E,'Website report'!D:D)</f>
        <v>11</v>
      </c>
      <c r="I67" s="13">
        <f t="array" ref="I67">XLOOKUP(F:F,'Sales report'!F:F,'Sales report'!C:C)</f>
        <v>6</v>
      </c>
      <c r="J67" s="13">
        <f t="array" ref="J67">XLOOKUP(F:F,'Sales report'!F:F,'Sales report'!D:D)</f>
        <v>5</v>
      </c>
      <c r="K67" s="10">
        <f t="array" ref="K67">XLOOKUP(F:F,'Sales report'!F:F,'Sales report'!E:E)</f>
        <v>431</v>
      </c>
      <c r="L67" s="13">
        <f t="shared" si="2"/>
        <v>21.36669024</v>
      </c>
      <c r="M67" s="12">
        <f t="shared" si="3"/>
        <v>2.324038462</v>
      </c>
      <c r="N67" s="13">
        <f t="shared" si="4"/>
        <v>0.9193776521</v>
      </c>
      <c r="O67" s="13">
        <f t="shared" si="5"/>
        <v>2.417</v>
      </c>
      <c r="P67" s="13">
        <f t="shared" si="6"/>
        <v>10.98636364</v>
      </c>
      <c r="Q67" s="13">
        <f t="shared" si="7"/>
        <v>20.14166667</v>
      </c>
      <c r="R67" s="13">
        <f t="shared" si="8"/>
        <v>24.17</v>
      </c>
      <c r="S67" s="13">
        <f t="shared" si="9"/>
        <v>256.6404634</v>
      </c>
    </row>
    <row r="68">
      <c r="A68" s="5">
        <v>44739.0</v>
      </c>
      <c r="B68" s="6" t="s">
        <v>7</v>
      </c>
      <c r="C68" s="7">
        <v>106.52</v>
      </c>
      <c r="D68" s="8">
        <v>5855.0</v>
      </c>
      <c r="E68" s="8">
        <v>55.0</v>
      </c>
      <c r="F68" s="13" t="str">
        <f t="shared" si="1"/>
        <v>44739 Campaign 2</v>
      </c>
      <c r="G68" s="13">
        <f t="array" ref="G68">XLOOKUP(F:F,'Website report'!E:E,'Website report'!C:C)</f>
        <v>51</v>
      </c>
      <c r="H68" s="13">
        <f t="array" ref="H68">XLOOKUP(F:F,'Website report'!E:E,'Website report'!D:D)</f>
        <v>13</v>
      </c>
      <c r="I68" s="13">
        <f t="array" ref="I68">XLOOKUP(F:F,'Sales report'!F:F,'Sales report'!C:C)</f>
        <v>9</v>
      </c>
      <c r="J68" s="13">
        <f t="array" ref="J68">XLOOKUP(F:F,'Sales report'!F:F,'Sales report'!D:D)</f>
        <v>8</v>
      </c>
      <c r="K68" s="10">
        <f t="array" ref="K68">XLOOKUP(F:F,'Sales report'!F:F,'Sales report'!E:E)</f>
        <v>435.31</v>
      </c>
      <c r="L68" s="13">
        <f t="shared" si="2"/>
        <v>18.19299744</v>
      </c>
      <c r="M68" s="12">
        <f t="shared" si="3"/>
        <v>1.936727273</v>
      </c>
      <c r="N68" s="13">
        <f t="shared" si="4"/>
        <v>0.9393680615</v>
      </c>
      <c r="O68" s="13">
        <f t="shared" si="5"/>
        <v>2.088627451</v>
      </c>
      <c r="P68" s="13">
        <f t="shared" si="6"/>
        <v>8.193846154</v>
      </c>
      <c r="Q68" s="13">
        <f t="shared" si="7"/>
        <v>11.83555556</v>
      </c>
      <c r="R68" s="13">
        <f t="shared" si="8"/>
        <v>13.315</v>
      </c>
      <c r="S68" s="13">
        <f t="shared" si="9"/>
        <v>308.6650394</v>
      </c>
    </row>
    <row r="69">
      <c r="A69" s="5">
        <v>44740.0</v>
      </c>
      <c r="B69" s="6" t="s">
        <v>7</v>
      </c>
      <c r="C69" s="7">
        <v>107.94</v>
      </c>
      <c r="D69" s="8">
        <v>6378.0</v>
      </c>
      <c r="E69" s="8">
        <v>76.0</v>
      </c>
      <c r="F69" s="13" t="str">
        <f t="shared" si="1"/>
        <v>44740 Campaign 2</v>
      </c>
      <c r="G69" s="13">
        <f t="array" ref="G69">XLOOKUP(F:F,'Website report'!E:E,'Website report'!C:C)</f>
        <v>73</v>
      </c>
      <c r="H69" s="13">
        <f t="array" ref="H69">XLOOKUP(F:F,'Website report'!E:E,'Website report'!D:D)</f>
        <v>14</v>
      </c>
      <c r="I69" s="13">
        <f t="array" ref="I69">XLOOKUP(F:F,'Sales report'!F:F,'Sales report'!C:C)</f>
        <v>5</v>
      </c>
      <c r="J69" s="13">
        <f t="array" ref="J69">XLOOKUP(F:F,'Sales report'!F:F,'Sales report'!D:D)</f>
        <v>5</v>
      </c>
      <c r="K69" s="10">
        <f t="array" ref="K69">XLOOKUP(F:F,'Sales report'!F:F,'Sales report'!E:E)</f>
        <v>384.54</v>
      </c>
      <c r="L69" s="13">
        <f t="shared" si="2"/>
        <v>16.92380056</v>
      </c>
      <c r="M69" s="12">
        <f t="shared" si="3"/>
        <v>1.420263158</v>
      </c>
      <c r="N69" s="13">
        <f t="shared" si="4"/>
        <v>1.191596112</v>
      </c>
      <c r="O69" s="13">
        <f t="shared" si="5"/>
        <v>1.478630137</v>
      </c>
      <c r="P69" s="13">
        <f t="shared" si="6"/>
        <v>7.71</v>
      </c>
      <c r="Q69" s="13">
        <f t="shared" si="7"/>
        <v>21.588</v>
      </c>
      <c r="R69" s="13">
        <f t="shared" si="8"/>
        <v>21.588</v>
      </c>
      <c r="S69" s="13">
        <f t="shared" si="9"/>
        <v>256.2534742</v>
      </c>
    </row>
    <row r="70">
      <c r="A70" s="5">
        <v>44741.0</v>
      </c>
      <c r="B70" s="6" t="s">
        <v>7</v>
      </c>
      <c r="C70" s="7">
        <v>129.63</v>
      </c>
      <c r="D70" s="8">
        <v>5591.0</v>
      </c>
      <c r="E70" s="8">
        <v>59.0</v>
      </c>
      <c r="F70" s="13" t="str">
        <f t="shared" si="1"/>
        <v>44741 Campaign 2</v>
      </c>
      <c r="G70" s="13">
        <f t="array" ref="G70">XLOOKUP(F:F,'Website report'!E:E,'Website report'!C:C)</f>
        <v>56</v>
      </c>
      <c r="H70" s="13">
        <f t="array" ref="H70">XLOOKUP(F:F,'Website report'!E:E,'Website report'!D:D)</f>
        <v>15</v>
      </c>
      <c r="I70" s="13">
        <f t="array" ref="I70">XLOOKUP(F:F,'Sales report'!F:F,'Sales report'!C:C)</f>
        <v>10</v>
      </c>
      <c r="J70" s="13">
        <f t="array" ref="J70">XLOOKUP(F:F,'Sales report'!F:F,'Sales report'!D:D)</f>
        <v>9</v>
      </c>
      <c r="K70" s="10">
        <f t="array" ref="K70">XLOOKUP(F:F,'Sales report'!F:F,'Sales report'!E:E)</f>
        <v>391.4</v>
      </c>
      <c r="L70" s="13">
        <f t="shared" si="2"/>
        <v>23.18547666</v>
      </c>
      <c r="M70" s="12">
        <f t="shared" si="3"/>
        <v>2.197118644</v>
      </c>
      <c r="N70" s="13">
        <f t="shared" si="4"/>
        <v>1.055267394</v>
      </c>
      <c r="O70" s="13">
        <f t="shared" si="5"/>
        <v>2.314821429</v>
      </c>
      <c r="P70" s="13">
        <f t="shared" si="6"/>
        <v>8.642</v>
      </c>
      <c r="Q70" s="13">
        <f t="shared" si="7"/>
        <v>12.963</v>
      </c>
      <c r="R70" s="13">
        <f t="shared" si="8"/>
        <v>14.40333333</v>
      </c>
      <c r="S70" s="13">
        <f t="shared" si="9"/>
        <v>201.9362802</v>
      </c>
    </row>
    <row r="71">
      <c r="A71" s="5">
        <v>44742.0</v>
      </c>
      <c r="B71" s="6" t="s">
        <v>7</v>
      </c>
      <c r="C71" s="7">
        <v>141.06</v>
      </c>
      <c r="D71" s="8">
        <v>5836.0</v>
      </c>
      <c r="E71" s="8">
        <v>69.0</v>
      </c>
      <c r="F71" s="13" t="str">
        <f t="shared" si="1"/>
        <v>44742 Campaign 2</v>
      </c>
      <c r="G71" s="13">
        <f t="array" ref="G71">XLOOKUP(F:F,'Website report'!E:E,'Website report'!C:C)</f>
        <v>65</v>
      </c>
      <c r="H71" s="13">
        <f t="array" ref="H71">XLOOKUP(F:F,'Website report'!E:E,'Website report'!D:D)</f>
        <v>12</v>
      </c>
      <c r="I71" s="13">
        <f t="array" ref="I71">XLOOKUP(F:F,'Sales report'!F:F,'Sales report'!C:C)</f>
        <v>6</v>
      </c>
      <c r="J71" s="13">
        <f t="array" ref="J71">XLOOKUP(F:F,'Sales report'!F:F,'Sales report'!D:D)</f>
        <v>5</v>
      </c>
      <c r="K71" s="10">
        <f t="array" ref="K71">XLOOKUP(F:F,'Sales report'!F:F,'Sales report'!E:E)</f>
        <v>438.88</v>
      </c>
      <c r="L71" s="13">
        <f t="shared" si="2"/>
        <v>24.17066484</v>
      </c>
      <c r="M71" s="12">
        <f t="shared" si="3"/>
        <v>2.044347826</v>
      </c>
      <c r="N71" s="13">
        <f t="shared" si="4"/>
        <v>1.182316655</v>
      </c>
      <c r="O71" s="13">
        <f t="shared" si="5"/>
        <v>2.170153846</v>
      </c>
      <c r="P71" s="13">
        <f t="shared" si="6"/>
        <v>11.755</v>
      </c>
      <c r="Q71" s="13">
        <f t="shared" si="7"/>
        <v>23.51</v>
      </c>
      <c r="R71" s="13">
        <f t="shared" si="8"/>
        <v>28.212</v>
      </c>
      <c r="S71" s="13">
        <f t="shared" si="9"/>
        <v>211.1300156</v>
      </c>
    </row>
    <row r="72">
      <c r="A72" s="5">
        <v>44743.0</v>
      </c>
      <c r="B72" s="6" t="s">
        <v>7</v>
      </c>
      <c r="C72" s="7">
        <v>126.38</v>
      </c>
      <c r="D72" s="8">
        <v>5177.0</v>
      </c>
      <c r="E72" s="8">
        <v>55.0</v>
      </c>
      <c r="F72" s="13" t="str">
        <f t="shared" si="1"/>
        <v>44743 Campaign 2</v>
      </c>
      <c r="G72" s="13">
        <f t="array" ref="G72">XLOOKUP(F:F,'Website report'!E:E,'Website report'!C:C)</f>
        <v>52</v>
      </c>
      <c r="H72" s="13">
        <f t="array" ref="H72">XLOOKUP(F:F,'Website report'!E:E,'Website report'!D:D)</f>
        <v>12</v>
      </c>
      <c r="I72" s="13">
        <f t="array" ref="I72">XLOOKUP(F:F,'Sales report'!F:F,'Sales report'!C:C)</f>
        <v>8</v>
      </c>
      <c r="J72" s="13">
        <f t="array" ref="J72">XLOOKUP(F:F,'Sales report'!F:F,'Sales report'!D:D)</f>
        <v>7</v>
      </c>
      <c r="K72" s="10">
        <f t="array" ref="K72">XLOOKUP(F:F,'Sales report'!F:F,'Sales report'!E:E)</f>
        <v>322.35</v>
      </c>
      <c r="L72" s="13">
        <f t="shared" si="2"/>
        <v>24.41182152</v>
      </c>
      <c r="M72" s="12">
        <f t="shared" si="3"/>
        <v>2.297818182</v>
      </c>
      <c r="N72" s="13">
        <f t="shared" si="4"/>
        <v>1.062391346</v>
      </c>
      <c r="O72" s="13">
        <f t="shared" si="5"/>
        <v>2.430384615</v>
      </c>
      <c r="P72" s="13">
        <f t="shared" si="6"/>
        <v>10.53166667</v>
      </c>
      <c r="Q72" s="13">
        <f t="shared" si="7"/>
        <v>15.7975</v>
      </c>
      <c r="R72" s="13">
        <f t="shared" si="8"/>
        <v>18.05428571</v>
      </c>
      <c r="S72" s="13">
        <f t="shared" si="9"/>
        <v>155.0640924</v>
      </c>
    </row>
    <row r="73">
      <c r="A73" s="5">
        <v>44744.0</v>
      </c>
      <c r="B73" s="6" t="s">
        <v>7</v>
      </c>
      <c r="C73" s="7">
        <v>123.67</v>
      </c>
      <c r="D73" s="8">
        <v>6006.0</v>
      </c>
      <c r="E73" s="8">
        <v>71.0</v>
      </c>
      <c r="F73" s="13" t="str">
        <f t="shared" si="1"/>
        <v>44744 Campaign 2</v>
      </c>
      <c r="G73" s="13">
        <f t="array" ref="G73">XLOOKUP(F:F,'Website report'!E:E,'Website report'!C:C)</f>
        <v>67</v>
      </c>
      <c r="H73" s="13">
        <f t="array" ref="H73">XLOOKUP(F:F,'Website report'!E:E,'Website report'!D:D)</f>
        <v>12</v>
      </c>
      <c r="I73" s="13">
        <f t="array" ref="I73">XLOOKUP(F:F,'Sales report'!F:F,'Sales report'!C:C)</f>
        <v>8</v>
      </c>
      <c r="J73" s="13">
        <f t="array" ref="J73">XLOOKUP(F:F,'Sales report'!F:F,'Sales report'!D:D)</f>
        <v>7</v>
      </c>
      <c r="K73" s="10">
        <f t="array" ref="K73">XLOOKUP(F:F,'Sales report'!F:F,'Sales report'!E:E)</f>
        <v>391.14</v>
      </c>
      <c r="L73" s="13">
        <f t="shared" si="2"/>
        <v>20.59107559</v>
      </c>
      <c r="M73" s="12">
        <f t="shared" si="3"/>
        <v>1.741830986</v>
      </c>
      <c r="N73" s="13">
        <f t="shared" si="4"/>
        <v>1.182151182</v>
      </c>
      <c r="O73" s="13">
        <f t="shared" si="5"/>
        <v>1.845820896</v>
      </c>
      <c r="P73" s="13">
        <f t="shared" si="6"/>
        <v>10.30583333</v>
      </c>
      <c r="Q73" s="13">
        <f t="shared" si="7"/>
        <v>15.45875</v>
      </c>
      <c r="R73" s="13">
        <f t="shared" si="8"/>
        <v>17.66714286</v>
      </c>
      <c r="S73" s="13">
        <f t="shared" si="9"/>
        <v>216.2771893</v>
      </c>
    </row>
    <row r="74">
      <c r="A74" s="5">
        <v>44745.0</v>
      </c>
      <c r="B74" s="6" t="s">
        <v>7</v>
      </c>
      <c r="C74" s="7">
        <v>126.42</v>
      </c>
      <c r="D74" s="8">
        <v>5055.0</v>
      </c>
      <c r="E74" s="8">
        <v>68.0</v>
      </c>
      <c r="F74" s="13" t="str">
        <f t="shared" si="1"/>
        <v>44745 Campaign 2</v>
      </c>
      <c r="G74" s="13">
        <f t="array" ref="G74">XLOOKUP(F:F,'Website report'!E:E,'Website report'!C:C)</f>
        <v>63</v>
      </c>
      <c r="H74" s="13">
        <f t="array" ref="H74">XLOOKUP(F:F,'Website report'!E:E,'Website report'!D:D)</f>
        <v>11</v>
      </c>
      <c r="I74" s="13">
        <f t="array" ref="I74">XLOOKUP(F:F,'Sales report'!F:F,'Sales report'!C:C)</f>
        <v>5</v>
      </c>
      <c r="J74" s="13">
        <f t="array" ref="J74">XLOOKUP(F:F,'Sales report'!F:F,'Sales report'!D:D)</f>
        <v>5</v>
      </c>
      <c r="K74" s="10">
        <f t="array" ref="K74">XLOOKUP(F:F,'Sales report'!F:F,'Sales report'!E:E)</f>
        <v>402.32</v>
      </c>
      <c r="L74" s="13">
        <f t="shared" si="2"/>
        <v>25.00890208</v>
      </c>
      <c r="M74" s="12">
        <f t="shared" si="3"/>
        <v>1.859117647</v>
      </c>
      <c r="N74" s="13">
        <f t="shared" si="4"/>
        <v>1.34520277</v>
      </c>
      <c r="O74" s="13">
        <f t="shared" si="5"/>
        <v>2.006666667</v>
      </c>
      <c r="P74" s="13">
        <f t="shared" si="6"/>
        <v>11.49272727</v>
      </c>
      <c r="Q74" s="13">
        <f t="shared" si="7"/>
        <v>25.284</v>
      </c>
      <c r="R74" s="13">
        <f t="shared" si="8"/>
        <v>25.284</v>
      </c>
      <c r="S74" s="13">
        <f t="shared" si="9"/>
        <v>218.2407847</v>
      </c>
    </row>
    <row r="75">
      <c r="A75" s="5">
        <v>44746.0</v>
      </c>
      <c r="B75" s="6" t="s">
        <v>7</v>
      </c>
      <c r="C75" s="7">
        <v>115.17</v>
      </c>
      <c r="D75" s="8">
        <v>6677.0</v>
      </c>
      <c r="E75" s="8">
        <v>66.0</v>
      </c>
      <c r="F75" s="13" t="str">
        <f t="shared" si="1"/>
        <v>44746 Campaign 2</v>
      </c>
      <c r="G75" s="13">
        <f t="array" ref="G75">XLOOKUP(F:F,'Website report'!E:E,'Website report'!C:C)</f>
        <v>61</v>
      </c>
      <c r="H75" s="13">
        <f t="array" ref="H75">XLOOKUP(F:F,'Website report'!E:E,'Website report'!D:D)</f>
        <v>13</v>
      </c>
      <c r="I75" s="13">
        <f t="array" ref="I75">XLOOKUP(F:F,'Sales report'!F:F,'Sales report'!C:C)</f>
        <v>5</v>
      </c>
      <c r="J75" s="13">
        <f t="array" ref="J75">XLOOKUP(F:F,'Sales report'!F:F,'Sales report'!D:D)</f>
        <v>5</v>
      </c>
      <c r="K75" s="10">
        <f t="array" ref="K75">XLOOKUP(F:F,'Sales report'!F:F,'Sales report'!E:E)</f>
        <v>306.72</v>
      </c>
      <c r="L75" s="13">
        <f t="shared" si="2"/>
        <v>17.24876442</v>
      </c>
      <c r="M75" s="12">
        <f t="shared" si="3"/>
        <v>1.745</v>
      </c>
      <c r="N75" s="13">
        <f t="shared" si="4"/>
        <v>0.9884678748</v>
      </c>
      <c r="O75" s="13">
        <f t="shared" si="5"/>
        <v>1.888032787</v>
      </c>
      <c r="P75" s="13">
        <f t="shared" si="6"/>
        <v>8.859230769</v>
      </c>
      <c r="Q75" s="13">
        <f t="shared" si="7"/>
        <v>23.034</v>
      </c>
      <c r="R75" s="13">
        <f t="shared" si="8"/>
        <v>23.034</v>
      </c>
      <c r="S75" s="13">
        <f t="shared" si="9"/>
        <v>166.319354</v>
      </c>
    </row>
    <row r="76">
      <c r="A76" s="5">
        <v>44747.0</v>
      </c>
      <c r="B76" s="6" t="s">
        <v>7</v>
      </c>
      <c r="C76" s="7">
        <v>101.23</v>
      </c>
      <c r="D76" s="8">
        <v>5710.0</v>
      </c>
      <c r="E76" s="8">
        <v>78.0</v>
      </c>
      <c r="F76" s="13" t="str">
        <f t="shared" si="1"/>
        <v>44747 Campaign 2</v>
      </c>
      <c r="G76" s="13">
        <f t="array" ref="G76">XLOOKUP(F:F,'Website report'!E:E,'Website report'!C:C)</f>
        <v>73</v>
      </c>
      <c r="H76" s="13">
        <f t="array" ref="H76">XLOOKUP(F:F,'Website report'!E:E,'Website report'!D:D)</f>
        <v>15</v>
      </c>
      <c r="I76" s="13">
        <f t="array" ref="I76">XLOOKUP(F:F,'Sales report'!F:F,'Sales report'!C:C)</f>
        <v>10</v>
      </c>
      <c r="J76" s="13">
        <f t="array" ref="J76">XLOOKUP(F:F,'Sales report'!F:F,'Sales report'!D:D)</f>
        <v>9</v>
      </c>
      <c r="K76" s="10">
        <f t="array" ref="K76">XLOOKUP(F:F,'Sales report'!F:F,'Sales report'!E:E)</f>
        <v>392.4</v>
      </c>
      <c r="L76" s="13">
        <f t="shared" si="2"/>
        <v>17.72854641</v>
      </c>
      <c r="M76" s="12">
        <f t="shared" si="3"/>
        <v>1.297820513</v>
      </c>
      <c r="N76" s="13">
        <f t="shared" si="4"/>
        <v>1.366024518</v>
      </c>
      <c r="O76" s="13">
        <f t="shared" si="5"/>
        <v>1.386712329</v>
      </c>
      <c r="P76" s="13">
        <f t="shared" si="6"/>
        <v>6.748666667</v>
      </c>
      <c r="Q76" s="13">
        <f t="shared" si="7"/>
        <v>10.123</v>
      </c>
      <c r="R76" s="13">
        <f t="shared" si="8"/>
        <v>11.24777778</v>
      </c>
      <c r="S76" s="13">
        <f t="shared" si="9"/>
        <v>287.6321249</v>
      </c>
    </row>
    <row r="77">
      <c r="A77" s="5">
        <v>44748.0</v>
      </c>
      <c r="B77" s="6" t="s">
        <v>7</v>
      </c>
      <c r="C77" s="7">
        <v>140.43</v>
      </c>
      <c r="D77" s="8">
        <v>6636.0</v>
      </c>
      <c r="E77" s="8">
        <v>77.0</v>
      </c>
      <c r="F77" s="13" t="str">
        <f t="shared" si="1"/>
        <v>44748 Campaign 2</v>
      </c>
      <c r="G77" s="13">
        <f t="array" ref="G77">XLOOKUP(F:F,'Website report'!E:E,'Website report'!C:C)</f>
        <v>73</v>
      </c>
      <c r="H77" s="13">
        <f t="array" ref="H77">XLOOKUP(F:F,'Website report'!E:E,'Website report'!D:D)</f>
        <v>10</v>
      </c>
      <c r="I77" s="13">
        <f t="array" ref="I77">XLOOKUP(F:F,'Sales report'!F:F,'Sales report'!C:C)</f>
        <v>7</v>
      </c>
      <c r="J77" s="13">
        <f t="array" ref="J77">XLOOKUP(F:F,'Sales report'!F:F,'Sales report'!D:D)</f>
        <v>6</v>
      </c>
      <c r="K77" s="10">
        <f t="array" ref="K77">XLOOKUP(F:F,'Sales report'!F:F,'Sales report'!E:E)</f>
        <v>405.9</v>
      </c>
      <c r="L77" s="13">
        <f t="shared" si="2"/>
        <v>21.16184448</v>
      </c>
      <c r="M77" s="12">
        <f t="shared" si="3"/>
        <v>1.823766234</v>
      </c>
      <c r="N77" s="13">
        <f t="shared" si="4"/>
        <v>1.160337553</v>
      </c>
      <c r="O77" s="13">
        <f t="shared" si="5"/>
        <v>1.92369863</v>
      </c>
      <c r="P77" s="13">
        <f t="shared" si="6"/>
        <v>14.043</v>
      </c>
      <c r="Q77" s="13">
        <f t="shared" si="7"/>
        <v>20.06142857</v>
      </c>
      <c r="R77" s="13">
        <f t="shared" si="8"/>
        <v>23.405</v>
      </c>
      <c r="S77" s="13">
        <f t="shared" si="9"/>
        <v>189.0408032</v>
      </c>
    </row>
    <row r="78">
      <c r="A78" s="5">
        <v>44749.0</v>
      </c>
      <c r="B78" s="6" t="s">
        <v>7</v>
      </c>
      <c r="C78" s="7">
        <v>145.17</v>
      </c>
      <c r="D78" s="8">
        <v>5857.0</v>
      </c>
      <c r="E78" s="8">
        <v>55.0</v>
      </c>
      <c r="F78" s="13" t="str">
        <f t="shared" si="1"/>
        <v>44749 Campaign 2</v>
      </c>
      <c r="G78" s="13">
        <f t="array" ref="G78">XLOOKUP(F:F,'Website report'!E:E,'Website report'!C:C)</f>
        <v>53</v>
      </c>
      <c r="H78" s="13">
        <f t="array" ref="H78">XLOOKUP(F:F,'Website report'!E:E,'Website report'!D:D)</f>
        <v>13</v>
      </c>
      <c r="I78" s="13">
        <f t="array" ref="I78">XLOOKUP(F:F,'Sales report'!F:F,'Sales report'!C:C)</f>
        <v>9</v>
      </c>
      <c r="J78" s="13">
        <f t="array" ref="J78">XLOOKUP(F:F,'Sales report'!F:F,'Sales report'!D:D)</f>
        <v>8</v>
      </c>
      <c r="K78" s="10">
        <f t="array" ref="K78">XLOOKUP(F:F,'Sales report'!F:F,'Sales report'!E:E)</f>
        <v>359.64</v>
      </c>
      <c r="L78" s="13">
        <f t="shared" si="2"/>
        <v>24.78572648</v>
      </c>
      <c r="M78" s="12">
        <f t="shared" si="3"/>
        <v>2.639454545</v>
      </c>
      <c r="N78" s="13">
        <f t="shared" si="4"/>
        <v>0.9390472938</v>
      </c>
      <c r="O78" s="13">
        <f t="shared" si="5"/>
        <v>2.739056604</v>
      </c>
      <c r="P78" s="13">
        <f t="shared" si="6"/>
        <v>11.16692308</v>
      </c>
      <c r="Q78" s="13">
        <f t="shared" si="7"/>
        <v>16.13</v>
      </c>
      <c r="R78" s="13">
        <f t="shared" si="8"/>
        <v>18.14625</v>
      </c>
      <c r="S78" s="13">
        <f t="shared" si="9"/>
        <v>147.7371358</v>
      </c>
    </row>
    <row r="79">
      <c r="A79" s="5">
        <v>44750.0</v>
      </c>
      <c r="B79" s="6" t="s">
        <v>7</v>
      </c>
      <c r="C79" s="7">
        <v>102.73</v>
      </c>
      <c r="D79" s="8">
        <v>7453.0</v>
      </c>
      <c r="E79" s="8">
        <v>73.0</v>
      </c>
      <c r="F79" s="13" t="str">
        <f t="shared" si="1"/>
        <v>44750 Campaign 2</v>
      </c>
      <c r="G79" s="13">
        <f t="array" ref="G79">XLOOKUP(F:F,'Website report'!E:E,'Website report'!C:C)</f>
        <v>69</v>
      </c>
      <c r="H79" s="13">
        <f t="array" ref="H79">XLOOKUP(F:F,'Website report'!E:E,'Website report'!D:D)</f>
        <v>14</v>
      </c>
      <c r="I79" s="13">
        <f t="array" ref="I79">XLOOKUP(F:F,'Sales report'!F:F,'Sales report'!C:C)</f>
        <v>8</v>
      </c>
      <c r="J79" s="13">
        <f t="array" ref="J79">XLOOKUP(F:F,'Sales report'!F:F,'Sales report'!D:D)</f>
        <v>7</v>
      </c>
      <c r="K79" s="10">
        <f t="array" ref="K79">XLOOKUP(F:F,'Sales report'!F:F,'Sales report'!E:E)</f>
        <v>364</v>
      </c>
      <c r="L79" s="13">
        <f t="shared" si="2"/>
        <v>13.78371126</v>
      </c>
      <c r="M79" s="12">
        <f t="shared" si="3"/>
        <v>1.407260274</v>
      </c>
      <c r="N79" s="13">
        <f t="shared" si="4"/>
        <v>0.9794713538</v>
      </c>
      <c r="O79" s="13">
        <f t="shared" si="5"/>
        <v>1.48884058</v>
      </c>
      <c r="P79" s="13">
        <f t="shared" si="6"/>
        <v>7.337857143</v>
      </c>
      <c r="Q79" s="13">
        <f t="shared" si="7"/>
        <v>12.84125</v>
      </c>
      <c r="R79" s="13">
        <f t="shared" si="8"/>
        <v>14.67571429</v>
      </c>
      <c r="S79" s="13">
        <f t="shared" si="9"/>
        <v>254.3268763</v>
      </c>
    </row>
    <row r="80">
      <c r="A80" s="5">
        <v>44751.0</v>
      </c>
      <c r="B80" s="6" t="s">
        <v>7</v>
      </c>
      <c r="C80" s="7">
        <v>102.46</v>
      </c>
      <c r="D80" s="8">
        <v>5560.0</v>
      </c>
      <c r="E80" s="8">
        <v>70.0</v>
      </c>
      <c r="F80" s="13" t="str">
        <f t="shared" si="1"/>
        <v>44751 Campaign 2</v>
      </c>
      <c r="G80" s="13">
        <f t="array" ref="G80">XLOOKUP(F:F,'Website report'!E:E,'Website report'!C:C)</f>
        <v>67</v>
      </c>
      <c r="H80" s="13">
        <f t="array" ref="H80">XLOOKUP(F:F,'Website report'!E:E,'Website report'!D:D)</f>
        <v>11</v>
      </c>
      <c r="I80" s="13">
        <f t="array" ref="I80">XLOOKUP(F:F,'Sales report'!F:F,'Sales report'!C:C)</f>
        <v>9</v>
      </c>
      <c r="J80" s="13">
        <f t="array" ref="J80">XLOOKUP(F:F,'Sales report'!F:F,'Sales report'!D:D)</f>
        <v>8</v>
      </c>
      <c r="K80" s="10">
        <f t="array" ref="K80">XLOOKUP(F:F,'Sales report'!F:F,'Sales report'!E:E)</f>
        <v>327.7</v>
      </c>
      <c r="L80" s="13">
        <f t="shared" si="2"/>
        <v>18.42805755</v>
      </c>
      <c r="M80" s="12">
        <f t="shared" si="3"/>
        <v>1.463714286</v>
      </c>
      <c r="N80" s="13">
        <f t="shared" si="4"/>
        <v>1.258992806</v>
      </c>
      <c r="O80" s="13">
        <f t="shared" si="5"/>
        <v>1.529253731</v>
      </c>
      <c r="P80" s="13">
        <f t="shared" si="6"/>
        <v>9.314545455</v>
      </c>
      <c r="Q80" s="13">
        <f t="shared" si="7"/>
        <v>11.38444444</v>
      </c>
      <c r="R80" s="13">
        <f t="shared" si="8"/>
        <v>12.8075</v>
      </c>
      <c r="S80" s="13">
        <f t="shared" si="9"/>
        <v>219.8321296</v>
      </c>
    </row>
    <row r="81">
      <c r="A81" s="5">
        <v>44752.0</v>
      </c>
      <c r="B81" s="6" t="s">
        <v>7</v>
      </c>
      <c r="C81" s="7">
        <v>105.28</v>
      </c>
      <c r="D81" s="8">
        <v>6732.0</v>
      </c>
      <c r="E81" s="8">
        <v>61.0</v>
      </c>
      <c r="F81" s="13" t="str">
        <f t="shared" si="1"/>
        <v>44752 Campaign 2</v>
      </c>
      <c r="G81" s="13">
        <f t="array" ref="G81">XLOOKUP(F:F,'Website report'!E:E,'Website report'!C:C)</f>
        <v>58</v>
      </c>
      <c r="H81" s="13">
        <f t="array" ref="H81">XLOOKUP(F:F,'Website report'!E:E,'Website report'!D:D)</f>
        <v>13</v>
      </c>
      <c r="I81" s="13">
        <f t="array" ref="I81">XLOOKUP(F:F,'Sales report'!F:F,'Sales report'!C:C)</f>
        <v>10</v>
      </c>
      <c r="J81" s="13">
        <f t="array" ref="J81">XLOOKUP(F:F,'Sales report'!F:F,'Sales report'!D:D)</f>
        <v>9</v>
      </c>
      <c r="K81" s="10">
        <f t="array" ref="K81">XLOOKUP(F:F,'Sales report'!F:F,'Sales report'!E:E)</f>
        <v>418.38</v>
      </c>
      <c r="L81" s="13">
        <f t="shared" si="2"/>
        <v>15.63874034</v>
      </c>
      <c r="M81" s="12">
        <f t="shared" si="3"/>
        <v>1.725901639</v>
      </c>
      <c r="N81" s="13">
        <f t="shared" si="4"/>
        <v>0.9061200238</v>
      </c>
      <c r="O81" s="13">
        <f t="shared" si="5"/>
        <v>1.815172414</v>
      </c>
      <c r="P81" s="13">
        <f t="shared" si="6"/>
        <v>8.098461538</v>
      </c>
      <c r="Q81" s="13">
        <f t="shared" si="7"/>
        <v>10.528</v>
      </c>
      <c r="R81" s="13">
        <f t="shared" si="8"/>
        <v>11.69777778</v>
      </c>
      <c r="S81" s="13">
        <f t="shared" si="9"/>
        <v>297.3974164</v>
      </c>
    </row>
    <row r="82">
      <c r="A82" s="5">
        <v>44713.0</v>
      </c>
      <c r="B82" s="6" t="s">
        <v>6</v>
      </c>
      <c r="C82" s="7">
        <v>202.9</v>
      </c>
      <c r="D82" s="8">
        <v>26214.0</v>
      </c>
      <c r="E82" s="8">
        <v>494.0</v>
      </c>
      <c r="F82" s="13" t="str">
        <f t="shared" si="1"/>
        <v>44713 Campaign 1</v>
      </c>
      <c r="G82" s="13">
        <f t="array" ref="G82">XLOOKUP(F:F,'Website report'!E:E,'Website report'!C:C)</f>
        <v>457</v>
      </c>
      <c r="H82" s="13">
        <f t="array" ref="H82">XLOOKUP(F:F,'Website report'!E:E,'Website report'!D:D)</f>
        <v>50</v>
      </c>
      <c r="I82" s="13">
        <f t="array" ref="I82">XLOOKUP(F:F,'Sales report'!F:F,'Sales report'!C:C)</f>
        <v>17</v>
      </c>
      <c r="J82" s="13">
        <f t="array" ref="J82">XLOOKUP(F:F,'Sales report'!F:F,'Sales report'!D:D)</f>
        <v>14</v>
      </c>
      <c r="K82" s="10">
        <f t="array" ref="K82">XLOOKUP(F:F,'Sales report'!F:F,'Sales report'!E:E)</f>
        <v>167.25</v>
      </c>
      <c r="L82" s="13">
        <f t="shared" si="2"/>
        <v>7.740138857</v>
      </c>
      <c r="M82" s="12">
        <f t="shared" si="3"/>
        <v>0.4107287449</v>
      </c>
      <c r="N82" s="13">
        <f t="shared" si="4"/>
        <v>1.884489204</v>
      </c>
      <c r="O82" s="13">
        <f t="shared" si="5"/>
        <v>0.4439824945</v>
      </c>
      <c r="P82" s="13">
        <f t="shared" si="6"/>
        <v>4.058</v>
      </c>
      <c r="Q82" s="13">
        <f t="shared" si="7"/>
        <v>11.93529412</v>
      </c>
      <c r="R82" s="13">
        <f t="shared" si="8"/>
        <v>14.49285714</v>
      </c>
      <c r="S82" s="13">
        <f t="shared" si="9"/>
        <v>-17.57023164</v>
      </c>
    </row>
    <row r="83">
      <c r="A83" s="5">
        <v>44714.0</v>
      </c>
      <c r="B83" s="6" t="s">
        <v>6</v>
      </c>
      <c r="C83" s="7">
        <v>230.48</v>
      </c>
      <c r="D83" s="8">
        <v>24287.0</v>
      </c>
      <c r="E83" s="8">
        <v>403.0</v>
      </c>
      <c r="F83" s="13" t="str">
        <f t="shared" si="1"/>
        <v>44714 Campaign 1</v>
      </c>
      <c r="G83" s="13">
        <f t="array" ref="G83">XLOOKUP(F:F,'Website report'!E:E,'Website report'!C:C)</f>
        <v>384</v>
      </c>
      <c r="H83" s="13">
        <f t="array" ref="H83">XLOOKUP(F:F,'Website report'!E:E,'Website report'!D:D)</f>
        <v>50</v>
      </c>
      <c r="I83" s="13">
        <f t="array" ref="I83">XLOOKUP(F:F,'Sales report'!F:F,'Sales report'!C:C)</f>
        <v>22</v>
      </c>
      <c r="J83" s="13">
        <f t="array" ref="J83">XLOOKUP(F:F,'Sales report'!F:F,'Sales report'!D:D)</f>
        <v>18</v>
      </c>
      <c r="K83" s="10">
        <f t="array" ref="K83">XLOOKUP(F:F,'Sales report'!F:F,'Sales report'!E:E)</f>
        <v>129.96</v>
      </c>
      <c r="L83" s="13">
        <f t="shared" si="2"/>
        <v>9.489850537</v>
      </c>
      <c r="M83" s="12">
        <f t="shared" si="3"/>
        <v>0.57191067</v>
      </c>
      <c r="N83" s="13">
        <f t="shared" si="4"/>
        <v>1.659323918</v>
      </c>
      <c r="O83" s="13">
        <f t="shared" si="5"/>
        <v>0.6002083333</v>
      </c>
      <c r="P83" s="13">
        <f t="shared" si="6"/>
        <v>4.6096</v>
      </c>
      <c r="Q83" s="13">
        <f t="shared" si="7"/>
        <v>10.47636364</v>
      </c>
      <c r="R83" s="13">
        <f t="shared" si="8"/>
        <v>12.80444444</v>
      </c>
      <c r="S83" s="13">
        <f t="shared" si="9"/>
        <v>-43.61332871</v>
      </c>
    </row>
    <row r="84">
      <c r="A84" s="5">
        <v>44715.0</v>
      </c>
      <c r="B84" s="6" t="s">
        <v>6</v>
      </c>
      <c r="C84" s="7">
        <v>200.68</v>
      </c>
      <c r="D84" s="8">
        <v>26488.0</v>
      </c>
      <c r="E84" s="8">
        <v>522.0</v>
      </c>
      <c r="F84" s="13" t="str">
        <f t="shared" si="1"/>
        <v>44715 Campaign 1</v>
      </c>
      <c r="G84" s="13">
        <f t="array" ref="G84">XLOOKUP(F:F,'Website report'!E:E,'Website report'!C:C)</f>
        <v>499</v>
      </c>
      <c r="H84" s="13">
        <f t="array" ref="H84">XLOOKUP(F:F,'Website report'!E:E,'Website report'!D:D)</f>
        <v>38</v>
      </c>
      <c r="I84" s="13">
        <f t="array" ref="I84">XLOOKUP(F:F,'Sales report'!F:F,'Sales report'!C:C)</f>
        <v>20</v>
      </c>
      <c r="J84" s="13">
        <f t="array" ref="J84">XLOOKUP(F:F,'Sales report'!F:F,'Sales report'!D:D)</f>
        <v>16</v>
      </c>
      <c r="K84" s="10">
        <f t="array" ref="K84">XLOOKUP(F:F,'Sales report'!F:F,'Sales report'!E:E)</f>
        <v>191.73</v>
      </c>
      <c r="L84" s="13">
        <f t="shared" si="2"/>
        <v>7.576260948</v>
      </c>
      <c r="M84" s="12">
        <f t="shared" si="3"/>
        <v>0.3844444444</v>
      </c>
      <c r="N84" s="13">
        <f t="shared" si="4"/>
        <v>1.970703715</v>
      </c>
      <c r="O84" s="13">
        <f t="shared" si="5"/>
        <v>0.4021643287</v>
      </c>
      <c r="P84" s="13">
        <f t="shared" si="6"/>
        <v>5.281052632</v>
      </c>
      <c r="Q84" s="13">
        <f t="shared" si="7"/>
        <v>10.034</v>
      </c>
      <c r="R84" s="13">
        <f t="shared" si="8"/>
        <v>12.5425</v>
      </c>
      <c r="S84" s="13">
        <f t="shared" si="9"/>
        <v>-4.459836556</v>
      </c>
    </row>
    <row r="85">
      <c r="A85" s="5">
        <v>44716.0</v>
      </c>
      <c r="B85" s="6" t="s">
        <v>6</v>
      </c>
      <c r="C85" s="7">
        <v>230.9</v>
      </c>
      <c r="D85" s="8">
        <v>23818.0</v>
      </c>
      <c r="E85" s="8">
        <v>585.0</v>
      </c>
      <c r="F85" s="13" t="str">
        <f t="shared" si="1"/>
        <v>44716 Campaign 1</v>
      </c>
      <c r="G85" s="13">
        <f t="array" ref="G85">XLOOKUP(F:F,'Website report'!E:E,'Website report'!C:C)</f>
        <v>565</v>
      </c>
      <c r="H85" s="13">
        <f t="array" ref="H85">XLOOKUP(F:F,'Website report'!E:E,'Website report'!D:D)</f>
        <v>43</v>
      </c>
      <c r="I85" s="13">
        <f t="array" ref="I85">XLOOKUP(F:F,'Sales report'!F:F,'Sales report'!C:C)</f>
        <v>24</v>
      </c>
      <c r="J85" s="13">
        <f t="array" ref="J85">XLOOKUP(F:F,'Sales report'!F:F,'Sales report'!D:D)</f>
        <v>20</v>
      </c>
      <c r="K85" s="10">
        <f t="array" ref="K85">XLOOKUP(F:F,'Sales report'!F:F,'Sales report'!E:E)</f>
        <v>156.78</v>
      </c>
      <c r="L85" s="13">
        <f t="shared" si="2"/>
        <v>9.694348812</v>
      </c>
      <c r="M85" s="12">
        <f t="shared" si="3"/>
        <v>0.3947008547</v>
      </c>
      <c r="N85" s="13">
        <f t="shared" si="4"/>
        <v>2.456125619</v>
      </c>
      <c r="O85" s="13">
        <f t="shared" si="5"/>
        <v>0.4086725664</v>
      </c>
      <c r="P85" s="13">
        <f t="shared" si="6"/>
        <v>5.369767442</v>
      </c>
      <c r="Q85" s="13">
        <f t="shared" si="7"/>
        <v>9.620833333</v>
      </c>
      <c r="R85" s="13">
        <f t="shared" si="8"/>
        <v>11.545</v>
      </c>
      <c r="S85" s="13">
        <f t="shared" si="9"/>
        <v>-32.1004764</v>
      </c>
    </row>
    <row r="86">
      <c r="A86" s="5">
        <v>44717.0</v>
      </c>
      <c r="B86" s="6" t="s">
        <v>6</v>
      </c>
      <c r="C86" s="7">
        <v>233.05</v>
      </c>
      <c r="D86" s="8">
        <v>21167.0</v>
      </c>
      <c r="E86" s="8">
        <v>576.0</v>
      </c>
      <c r="F86" s="13" t="str">
        <f t="shared" si="1"/>
        <v>44717 Campaign 1</v>
      </c>
      <c r="G86" s="13">
        <f t="array" ref="G86">XLOOKUP(F:F,'Website report'!E:E,'Website report'!C:C)</f>
        <v>537</v>
      </c>
      <c r="H86" s="13">
        <f t="array" ref="H86">XLOOKUP(F:F,'Website report'!E:E,'Website report'!D:D)</f>
        <v>48</v>
      </c>
      <c r="I86" s="13">
        <f t="array" ref="I86">XLOOKUP(F:F,'Sales report'!F:F,'Sales report'!C:C)</f>
        <v>26</v>
      </c>
      <c r="J86" s="13">
        <f t="array" ref="J86">XLOOKUP(F:F,'Sales report'!F:F,'Sales report'!D:D)</f>
        <v>23</v>
      </c>
      <c r="K86" s="10">
        <f t="array" ref="K86">XLOOKUP(F:F,'Sales report'!F:F,'Sales report'!E:E)</f>
        <v>164.32</v>
      </c>
      <c r="L86" s="13">
        <f t="shared" si="2"/>
        <v>11.01006283</v>
      </c>
      <c r="M86" s="12">
        <f t="shared" si="3"/>
        <v>0.4046006944</v>
      </c>
      <c r="N86" s="13">
        <f t="shared" si="4"/>
        <v>2.721216989</v>
      </c>
      <c r="O86" s="13">
        <f t="shared" si="5"/>
        <v>0.4339851024</v>
      </c>
      <c r="P86" s="13">
        <f t="shared" si="6"/>
        <v>4.855208333</v>
      </c>
      <c r="Q86" s="13">
        <f t="shared" si="7"/>
        <v>8.963461538</v>
      </c>
      <c r="R86" s="13">
        <f t="shared" si="8"/>
        <v>10.1326087</v>
      </c>
      <c r="S86" s="13">
        <f t="shared" si="9"/>
        <v>-29.49152542</v>
      </c>
    </row>
    <row r="87">
      <c r="A87" s="5">
        <v>44718.0</v>
      </c>
      <c r="B87" s="6" t="s">
        <v>6</v>
      </c>
      <c r="C87" s="7">
        <v>217.38</v>
      </c>
      <c r="D87" s="8">
        <v>22078.0</v>
      </c>
      <c r="E87" s="8">
        <v>513.0</v>
      </c>
      <c r="F87" s="13" t="str">
        <f t="shared" si="1"/>
        <v>44718 Campaign 1</v>
      </c>
      <c r="G87" s="13">
        <f t="array" ref="G87">XLOOKUP(F:F,'Website report'!E:E,'Website report'!C:C)</f>
        <v>499</v>
      </c>
      <c r="H87" s="13">
        <f t="array" ref="H87">XLOOKUP(F:F,'Website report'!E:E,'Website report'!D:D)</f>
        <v>41</v>
      </c>
      <c r="I87" s="13">
        <f t="array" ref="I87">XLOOKUP(F:F,'Sales report'!F:F,'Sales report'!C:C)</f>
        <v>28</v>
      </c>
      <c r="J87" s="13">
        <f t="array" ref="J87">XLOOKUP(F:F,'Sales report'!F:F,'Sales report'!D:D)</f>
        <v>25</v>
      </c>
      <c r="K87" s="10">
        <f t="array" ref="K87">XLOOKUP(F:F,'Sales report'!F:F,'Sales report'!E:E)</f>
        <v>182.4</v>
      </c>
      <c r="L87" s="13">
        <f t="shared" si="2"/>
        <v>9.846000544</v>
      </c>
      <c r="M87" s="12">
        <f t="shared" si="3"/>
        <v>0.4237426901</v>
      </c>
      <c r="N87" s="13">
        <f t="shared" si="4"/>
        <v>2.323580034</v>
      </c>
      <c r="O87" s="13">
        <f t="shared" si="5"/>
        <v>0.4356312625</v>
      </c>
      <c r="P87" s="13">
        <f t="shared" si="6"/>
        <v>5.30195122</v>
      </c>
      <c r="Q87" s="13">
        <f t="shared" si="7"/>
        <v>7.763571429</v>
      </c>
      <c r="R87" s="13">
        <f t="shared" si="8"/>
        <v>8.6952</v>
      </c>
      <c r="S87" s="13">
        <f t="shared" si="9"/>
        <v>-16.09163677</v>
      </c>
    </row>
    <row r="88">
      <c r="A88" s="5">
        <v>44719.0</v>
      </c>
      <c r="B88" s="6" t="s">
        <v>6</v>
      </c>
      <c r="C88" s="7">
        <v>236.54</v>
      </c>
      <c r="D88" s="8">
        <v>28887.0</v>
      </c>
      <c r="E88" s="8">
        <v>455.0</v>
      </c>
      <c r="F88" s="13" t="str">
        <f t="shared" si="1"/>
        <v>44719 Campaign 1</v>
      </c>
      <c r="G88" s="13">
        <f t="array" ref="G88">XLOOKUP(F:F,'Website report'!E:E,'Website report'!C:C)</f>
        <v>443</v>
      </c>
      <c r="H88" s="13">
        <f t="array" ref="H88">XLOOKUP(F:F,'Website report'!E:E,'Website report'!D:D)</f>
        <v>48</v>
      </c>
      <c r="I88" s="13">
        <f t="array" ref="I88">XLOOKUP(F:F,'Sales report'!F:F,'Sales report'!C:C)</f>
        <v>43</v>
      </c>
      <c r="J88" s="13">
        <f t="array" ref="J88">XLOOKUP(F:F,'Sales report'!F:F,'Sales report'!D:D)</f>
        <v>34</v>
      </c>
      <c r="K88" s="10">
        <f t="array" ref="K88">XLOOKUP(F:F,'Sales report'!F:F,'Sales report'!E:E)</f>
        <v>134.46</v>
      </c>
      <c r="L88" s="13">
        <f t="shared" si="2"/>
        <v>8.188458476</v>
      </c>
      <c r="M88" s="12">
        <f t="shared" si="3"/>
        <v>0.5198681319</v>
      </c>
      <c r="N88" s="13">
        <f t="shared" si="4"/>
        <v>1.575102988</v>
      </c>
      <c r="O88" s="13">
        <f t="shared" si="5"/>
        <v>0.5339503386</v>
      </c>
      <c r="P88" s="13">
        <f t="shared" si="6"/>
        <v>4.927916667</v>
      </c>
      <c r="Q88" s="13">
        <f t="shared" si="7"/>
        <v>5.500930233</v>
      </c>
      <c r="R88" s="13">
        <f t="shared" si="8"/>
        <v>6.957058824</v>
      </c>
      <c r="S88" s="13">
        <f t="shared" si="9"/>
        <v>-43.15549167</v>
      </c>
    </row>
    <row r="89">
      <c r="A89" s="5">
        <v>44720.0</v>
      </c>
      <c r="B89" s="6" t="s">
        <v>6</v>
      </c>
      <c r="C89" s="7">
        <v>246.28</v>
      </c>
      <c r="D89" s="8">
        <v>29814.0</v>
      </c>
      <c r="E89" s="8">
        <v>435.0</v>
      </c>
      <c r="F89" s="13" t="str">
        <f t="shared" si="1"/>
        <v>44720 Campaign 1</v>
      </c>
      <c r="G89" s="13">
        <f t="array" ref="G89">XLOOKUP(F:F,'Website report'!E:E,'Website report'!C:C)</f>
        <v>405</v>
      </c>
      <c r="H89" s="13">
        <f t="array" ref="H89">XLOOKUP(F:F,'Website report'!E:E,'Website report'!D:D)</f>
        <v>45</v>
      </c>
      <c r="I89" s="13">
        <f t="array" ref="I89">XLOOKUP(F:F,'Sales report'!F:F,'Sales report'!C:C)</f>
        <v>29</v>
      </c>
      <c r="J89" s="13">
        <f t="array" ref="J89">XLOOKUP(F:F,'Sales report'!F:F,'Sales report'!D:D)</f>
        <v>25</v>
      </c>
      <c r="K89" s="10">
        <f t="array" ref="K89">XLOOKUP(F:F,'Sales report'!F:F,'Sales report'!E:E)</f>
        <v>147.6</v>
      </c>
      <c r="L89" s="13">
        <f t="shared" si="2"/>
        <v>8.260548735</v>
      </c>
      <c r="M89" s="12">
        <f t="shared" si="3"/>
        <v>0.5661609195</v>
      </c>
      <c r="N89" s="13">
        <f t="shared" si="4"/>
        <v>1.459046086</v>
      </c>
      <c r="O89" s="13">
        <f t="shared" si="5"/>
        <v>0.6080987654</v>
      </c>
      <c r="P89" s="13">
        <f t="shared" si="6"/>
        <v>5.472888889</v>
      </c>
      <c r="Q89" s="13">
        <f t="shared" si="7"/>
        <v>8.492413793</v>
      </c>
      <c r="R89" s="13">
        <f t="shared" si="8"/>
        <v>9.8512</v>
      </c>
      <c r="S89" s="13">
        <f t="shared" si="9"/>
        <v>-40.06821504</v>
      </c>
    </row>
    <row r="90">
      <c r="A90" s="5">
        <v>44721.0</v>
      </c>
      <c r="B90" s="6" t="s">
        <v>6</v>
      </c>
      <c r="C90" s="7">
        <v>247.57</v>
      </c>
      <c r="D90" s="8">
        <v>20746.0</v>
      </c>
      <c r="E90" s="8">
        <v>423.0</v>
      </c>
      <c r="F90" s="13" t="str">
        <f t="shared" si="1"/>
        <v>44721 Campaign 1</v>
      </c>
      <c r="G90" s="13">
        <f t="array" ref="G90">XLOOKUP(F:F,'Website report'!E:E,'Website report'!C:C)</f>
        <v>409</v>
      </c>
      <c r="H90" s="13">
        <f t="array" ref="H90">XLOOKUP(F:F,'Website report'!E:E,'Website report'!D:D)</f>
        <v>43</v>
      </c>
      <c r="I90" s="13">
        <f t="array" ref="I90">XLOOKUP(F:F,'Sales report'!F:F,'Sales report'!C:C)</f>
        <v>28</v>
      </c>
      <c r="J90" s="13">
        <f t="array" ref="J90">XLOOKUP(F:F,'Sales report'!F:F,'Sales report'!D:D)</f>
        <v>23</v>
      </c>
      <c r="K90" s="10">
        <f t="array" ref="K90">XLOOKUP(F:F,'Sales report'!F:F,'Sales report'!E:E)</f>
        <v>177.62</v>
      </c>
      <c r="L90" s="13">
        <f t="shared" si="2"/>
        <v>11.93338475</v>
      </c>
      <c r="M90" s="12">
        <f t="shared" si="3"/>
        <v>0.5852718676</v>
      </c>
      <c r="N90" s="13">
        <f t="shared" si="4"/>
        <v>2.038947267</v>
      </c>
      <c r="O90" s="13">
        <f t="shared" si="5"/>
        <v>0.6053056235</v>
      </c>
      <c r="P90" s="13">
        <f t="shared" si="6"/>
        <v>5.75744186</v>
      </c>
      <c r="Q90" s="13">
        <f t="shared" si="7"/>
        <v>8.841785714</v>
      </c>
      <c r="R90" s="13">
        <f t="shared" si="8"/>
        <v>10.76391304</v>
      </c>
      <c r="S90" s="13">
        <f t="shared" si="9"/>
        <v>-28.25463505</v>
      </c>
    </row>
    <row r="91">
      <c r="A91" s="5">
        <v>44722.0</v>
      </c>
      <c r="B91" s="6" t="s">
        <v>6</v>
      </c>
      <c r="C91" s="7">
        <v>245.36</v>
      </c>
      <c r="D91" s="8">
        <v>26530.0</v>
      </c>
      <c r="E91" s="8">
        <v>438.0</v>
      </c>
      <c r="F91" s="13" t="str">
        <f t="shared" si="1"/>
        <v>44722 Campaign 1</v>
      </c>
      <c r="G91" s="13">
        <f t="array" ref="G91">XLOOKUP(F:F,'Website report'!E:E,'Website report'!C:C)</f>
        <v>409</v>
      </c>
      <c r="H91" s="13">
        <f t="array" ref="H91">XLOOKUP(F:F,'Website report'!E:E,'Website report'!D:D)</f>
        <v>44</v>
      </c>
      <c r="I91" s="13">
        <f t="array" ref="I91">XLOOKUP(F:F,'Sales report'!F:F,'Sales report'!C:C)</f>
        <v>25</v>
      </c>
      <c r="J91" s="13">
        <f t="array" ref="J91">XLOOKUP(F:F,'Sales report'!F:F,'Sales report'!D:D)</f>
        <v>22</v>
      </c>
      <c r="K91" s="10">
        <f t="array" ref="K91">XLOOKUP(F:F,'Sales report'!F:F,'Sales report'!E:E)</f>
        <v>159.6</v>
      </c>
      <c r="L91" s="13">
        <f t="shared" si="2"/>
        <v>9.24839804</v>
      </c>
      <c r="M91" s="12">
        <f t="shared" si="3"/>
        <v>0.5601826484</v>
      </c>
      <c r="N91" s="13">
        <f t="shared" si="4"/>
        <v>1.650961176</v>
      </c>
      <c r="O91" s="13">
        <f t="shared" si="5"/>
        <v>0.5999022005</v>
      </c>
      <c r="P91" s="13">
        <f t="shared" si="6"/>
        <v>5.576363636</v>
      </c>
      <c r="Q91" s="13">
        <f t="shared" si="7"/>
        <v>9.8144</v>
      </c>
      <c r="R91" s="13">
        <f t="shared" si="8"/>
        <v>11.15272727</v>
      </c>
      <c r="S91" s="13">
        <f t="shared" si="9"/>
        <v>-34.95272253</v>
      </c>
    </row>
    <row r="92">
      <c r="A92" s="5">
        <v>44723.0</v>
      </c>
      <c r="B92" s="6" t="s">
        <v>6</v>
      </c>
      <c r="C92" s="7">
        <v>233.51</v>
      </c>
      <c r="D92" s="8">
        <v>25575.0</v>
      </c>
      <c r="E92" s="8">
        <v>435.0</v>
      </c>
      <c r="F92" s="13" t="str">
        <f t="shared" si="1"/>
        <v>44723 Campaign 1</v>
      </c>
      <c r="G92" s="13">
        <f t="array" ref="G92">XLOOKUP(F:F,'Website report'!E:E,'Website report'!C:C)</f>
        <v>410</v>
      </c>
      <c r="H92" s="13">
        <f t="array" ref="H92">XLOOKUP(F:F,'Website report'!E:E,'Website report'!D:D)</f>
        <v>39</v>
      </c>
      <c r="I92" s="13">
        <f t="array" ref="I92">XLOOKUP(F:F,'Sales report'!F:F,'Sales report'!C:C)</f>
        <v>14</v>
      </c>
      <c r="J92" s="13">
        <f t="array" ref="J92">XLOOKUP(F:F,'Sales report'!F:F,'Sales report'!D:D)</f>
        <v>12</v>
      </c>
      <c r="K92" s="10">
        <f t="array" ref="K92">XLOOKUP(F:F,'Sales report'!F:F,'Sales report'!E:E)</f>
        <v>130.05</v>
      </c>
      <c r="L92" s="13">
        <f t="shared" si="2"/>
        <v>9.130400782</v>
      </c>
      <c r="M92" s="12">
        <f t="shared" si="3"/>
        <v>0.5368045977</v>
      </c>
      <c r="N92" s="13">
        <f t="shared" si="4"/>
        <v>1.700879765</v>
      </c>
      <c r="O92" s="13">
        <f t="shared" si="5"/>
        <v>0.5695365854</v>
      </c>
      <c r="P92" s="13">
        <f t="shared" si="6"/>
        <v>5.987435897</v>
      </c>
      <c r="Q92" s="13">
        <f t="shared" si="7"/>
        <v>16.67928571</v>
      </c>
      <c r="R92" s="13">
        <f t="shared" si="8"/>
        <v>19.45916667</v>
      </c>
      <c r="S92" s="13">
        <f t="shared" si="9"/>
        <v>-44.30645369</v>
      </c>
    </row>
    <row r="93">
      <c r="A93" s="5">
        <v>44724.0</v>
      </c>
      <c r="B93" s="6" t="s">
        <v>6</v>
      </c>
      <c r="C93" s="7">
        <v>226.66</v>
      </c>
      <c r="D93" s="8">
        <v>20578.0</v>
      </c>
      <c r="E93" s="8">
        <v>529.0</v>
      </c>
      <c r="F93" s="13" t="str">
        <f t="shared" si="1"/>
        <v>44724 Campaign 1</v>
      </c>
      <c r="G93" s="13">
        <f t="array" ref="G93">XLOOKUP(F:F,'Website report'!E:E,'Website report'!C:C)</f>
        <v>495</v>
      </c>
      <c r="H93" s="13">
        <f t="array" ref="H93">XLOOKUP(F:F,'Website report'!E:E,'Website report'!D:D)</f>
        <v>48</v>
      </c>
      <c r="I93" s="13">
        <f t="array" ref="I93">XLOOKUP(F:F,'Sales report'!F:F,'Sales report'!C:C)</f>
        <v>17</v>
      </c>
      <c r="J93" s="13">
        <f t="array" ref="J93">XLOOKUP(F:F,'Sales report'!F:F,'Sales report'!D:D)</f>
        <v>14</v>
      </c>
      <c r="K93" s="10">
        <f t="array" ref="K93">XLOOKUP(F:F,'Sales report'!F:F,'Sales report'!E:E)</f>
        <v>172.86</v>
      </c>
      <c r="L93" s="13">
        <f t="shared" si="2"/>
        <v>11.01467587</v>
      </c>
      <c r="M93" s="12">
        <f t="shared" si="3"/>
        <v>0.4284688091</v>
      </c>
      <c r="N93" s="13">
        <f t="shared" si="4"/>
        <v>2.57070658</v>
      </c>
      <c r="O93" s="13">
        <f t="shared" si="5"/>
        <v>0.4578989899</v>
      </c>
      <c r="P93" s="13">
        <f t="shared" si="6"/>
        <v>4.722083333</v>
      </c>
      <c r="Q93" s="13">
        <f t="shared" si="7"/>
        <v>13.33294118</v>
      </c>
      <c r="R93" s="13">
        <f t="shared" si="8"/>
        <v>16.19</v>
      </c>
      <c r="S93" s="13">
        <f t="shared" si="9"/>
        <v>-23.73599224</v>
      </c>
    </row>
    <row r="94">
      <c r="A94" s="5">
        <v>44725.0</v>
      </c>
      <c r="B94" s="6" t="s">
        <v>6</v>
      </c>
      <c r="C94" s="7">
        <v>221.82</v>
      </c>
      <c r="D94" s="8">
        <v>20547.0</v>
      </c>
      <c r="E94" s="8">
        <v>490.0</v>
      </c>
      <c r="F94" s="13" t="str">
        <f t="shared" si="1"/>
        <v>44725 Campaign 1</v>
      </c>
      <c r="G94" s="13">
        <f t="array" ref="G94">XLOOKUP(F:F,'Website report'!E:E,'Website report'!C:C)</f>
        <v>475</v>
      </c>
      <c r="H94" s="13">
        <f t="array" ref="H94">XLOOKUP(F:F,'Website report'!E:E,'Website report'!D:D)</f>
        <v>48</v>
      </c>
      <c r="I94" s="13">
        <f t="array" ref="I94">XLOOKUP(F:F,'Sales report'!F:F,'Sales report'!C:C)</f>
        <v>38</v>
      </c>
      <c r="J94" s="13">
        <f t="array" ref="J94">XLOOKUP(F:F,'Sales report'!F:F,'Sales report'!D:D)</f>
        <v>33</v>
      </c>
      <c r="K94" s="10">
        <f t="array" ref="K94">XLOOKUP(F:F,'Sales report'!F:F,'Sales report'!E:E)</f>
        <v>196.62</v>
      </c>
      <c r="L94" s="13">
        <f t="shared" si="2"/>
        <v>10.7957366</v>
      </c>
      <c r="M94" s="12">
        <f t="shared" si="3"/>
        <v>0.4526938776</v>
      </c>
      <c r="N94" s="13">
        <f t="shared" si="4"/>
        <v>2.384776366</v>
      </c>
      <c r="O94" s="13">
        <f t="shared" si="5"/>
        <v>0.4669894737</v>
      </c>
      <c r="P94" s="13">
        <f t="shared" si="6"/>
        <v>4.62125</v>
      </c>
      <c r="Q94" s="13">
        <f t="shared" si="7"/>
        <v>5.837368421</v>
      </c>
      <c r="R94" s="13">
        <f t="shared" si="8"/>
        <v>6.721818182</v>
      </c>
      <c r="S94" s="13">
        <f t="shared" si="9"/>
        <v>-11.36056262</v>
      </c>
    </row>
    <row r="95">
      <c r="A95" s="5">
        <v>44726.0</v>
      </c>
      <c r="B95" s="6" t="s">
        <v>6</v>
      </c>
      <c r="C95" s="7">
        <v>246.67</v>
      </c>
      <c r="D95" s="8">
        <v>28775.0</v>
      </c>
      <c r="E95" s="8">
        <v>404.0</v>
      </c>
      <c r="F95" s="13" t="str">
        <f t="shared" si="1"/>
        <v>44726 Campaign 1</v>
      </c>
      <c r="G95" s="13">
        <f t="array" ref="G95">XLOOKUP(F:F,'Website report'!E:E,'Website report'!C:C)</f>
        <v>383</v>
      </c>
      <c r="H95" s="13">
        <f t="array" ref="H95">XLOOKUP(F:F,'Website report'!E:E,'Website report'!D:D)</f>
        <v>47</v>
      </c>
      <c r="I95" s="13">
        <f t="array" ref="I95">XLOOKUP(F:F,'Sales report'!F:F,'Sales report'!C:C)</f>
        <v>23</v>
      </c>
      <c r="J95" s="13">
        <f t="array" ref="J95">XLOOKUP(F:F,'Sales report'!F:F,'Sales report'!D:D)</f>
        <v>19</v>
      </c>
      <c r="K95" s="10">
        <f t="array" ref="K95">XLOOKUP(F:F,'Sales report'!F:F,'Sales report'!E:E)</f>
        <v>195.36</v>
      </c>
      <c r="L95" s="13">
        <f t="shared" si="2"/>
        <v>8.572371851</v>
      </c>
      <c r="M95" s="12">
        <f t="shared" si="3"/>
        <v>0.6105693069</v>
      </c>
      <c r="N95" s="13">
        <f t="shared" si="4"/>
        <v>1.403996525</v>
      </c>
      <c r="O95" s="13">
        <f t="shared" si="5"/>
        <v>0.6440469974</v>
      </c>
      <c r="P95" s="13">
        <f t="shared" si="6"/>
        <v>5.248297872</v>
      </c>
      <c r="Q95" s="13">
        <f t="shared" si="7"/>
        <v>10.72478261</v>
      </c>
      <c r="R95" s="13">
        <f t="shared" si="8"/>
        <v>12.98263158</v>
      </c>
      <c r="S95" s="13">
        <f t="shared" si="9"/>
        <v>-20.80107026</v>
      </c>
    </row>
    <row r="96">
      <c r="A96" s="5">
        <v>44727.0</v>
      </c>
      <c r="B96" s="6" t="s">
        <v>6</v>
      </c>
      <c r="C96" s="7">
        <v>234.11</v>
      </c>
      <c r="D96" s="8">
        <v>29026.0</v>
      </c>
      <c r="E96" s="8">
        <v>430.0</v>
      </c>
      <c r="F96" s="13" t="str">
        <f t="shared" si="1"/>
        <v>44727 Campaign 1</v>
      </c>
      <c r="G96" s="13">
        <f t="array" ref="G96">XLOOKUP(F:F,'Website report'!E:E,'Website report'!C:C)</f>
        <v>405</v>
      </c>
      <c r="H96" s="13">
        <f t="array" ref="H96">XLOOKUP(F:F,'Website report'!E:E,'Website report'!D:D)</f>
        <v>46</v>
      </c>
      <c r="I96" s="13">
        <f t="array" ref="I96">XLOOKUP(F:F,'Sales report'!F:F,'Sales report'!C:C)</f>
        <v>24</v>
      </c>
      <c r="J96" s="13">
        <f t="array" ref="J96">XLOOKUP(F:F,'Sales report'!F:F,'Sales report'!D:D)</f>
        <v>21</v>
      </c>
      <c r="K96" s="10">
        <f t="array" ref="K96">XLOOKUP(F:F,'Sales report'!F:F,'Sales report'!E:E)</f>
        <v>136.17</v>
      </c>
      <c r="L96" s="13">
        <f t="shared" si="2"/>
        <v>8.065527458</v>
      </c>
      <c r="M96" s="12">
        <f t="shared" si="3"/>
        <v>0.5444418605</v>
      </c>
      <c r="N96" s="13">
        <f t="shared" si="4"/>
        <v>1.481430442</v>
      </c>
      <c r="O96" s="13">
        <f t="shared" si="5"/>
        <v>0.5780493827</v>
      </c>
      <c r="P96" s="13">
        <f t="shared" si="6"/>
        <v>5.089347826</v>
      </c>
      <c r="Q96" s="13">
        <f t="shared" si="7"/>
        <v>9.754583333</v>
      </c>
      <c r="R96" s="13">
        <f t="shared" si="8"/>
        <v>11.14809524</v>
      </c>
      <c r="S96" s="13">
        <f t="shared" si="9"/>
        <v>-41.83503481</v>
      </c>
    </row>
    <row r="97">
      <c r="A97" s="5">
        <v>44728.0</v>
      </c>
      <c r="B97" s="6" t="s">
        <v>6</v>
      </c>
      <c r="C97" s="7">
        <v>224.38</v>
      </c>
      <c r="D97" s="8">
        <v>26028.0</v>
      </c>
      <c r="E97" s="8">
        <v>577.0</v>
      </c>
      <c r="F97" s="13" t="str">
        <f t="shared" si="1"/>
        <v>44728 Campaign 1</v>
      </c>
      <c r="G97" s="13">
        <f t="array" ref="G97">XLOOKUP(F:F,'Website report'!E:E,'Website report'!C:C)</f>
        <v>549</v>
      </c>
      <c r="H97" s="13">
        <f t="array" ref="H97">XLOOKUP(F:F,'Website report'!E:E,'Website report'!D:D)</f>
        <v>35</v>
      </c>
      <c r="I97" s="13">
        <f t="array" ref="I97">XLOOKUP(F:F,'Sales report'!F:F,'Sales report'!C:C)</f>
        <v>21</v>
      </c>
      <c r="J97" s="13">
        <f t="array" ref="J97">XLOOKUP(F:F,'Sales report'!F:F,'Sales report'!D:D)</f>
        <v>18</v>
      </c>
      <c r="K97" s="10">
        <f t="array" ref="K97">XLOOKUP(F:F,'Sales report'!F:F,'Sales report'!E:E)</f>
        <v>172.8</v>
      </c>
      <c r="L97" s="13">
        <f t="shared" si="2"/>
        <v>8.620716152</v>
      </c>
      <c r="M97" s="12">
        <f t="shared" si="3"/>
        <v>0.3888734835</v>
      </c>
      <c r="N97" s="13">
        <f t="shared" si="4"/>
        <v>2.216843399</v>
      </c>
      <c r="O97" s="13">
        <f t="shared" si="5"/>
        <v>0.4087067395</v>
      </c>
      <c r="P97" s="13">
        <f t="shared" si="6"/>
        <v>6.410857143</v>
      </c>
      <c r="Q97" s="13">
        <f t="shared" si="7"/>
        <v>10.6847619</v>
      </c>
      <c r="R97" s="13">
        <f t="shared" si="8"/>
        <v>12.46555556</v>
      </c>
      <c r="S97" s="13">
        <f t="shared" si="9"/>
        <v>-22.98778857</v>
      </c>
    </row>
    <row r="98">
      <c r="A98" s="5">
        <v>44729.0</v>
      </c>
      <c r="B98" s="6" t="s">
        <v>6</v>
      </c>
      <c r="C98" s="7">
        <v>230.8</v>
      </c>
      <c r="D98" s="8">
        <v>27494.0</v>
      </c>
      <c r="E98" s="8">
        <v>434.0</v>
      </c>
      <c r="F98" s="13" t="str">
        <f t="shared" si="1"/>
        <v>44729 Campaign 1</v>
      </c>
      <c r="G98" s="13">
        <f t="array" ref="G98">XLOOKUP(F:F,'Website report'!E:E,'Website report'!C:C)</f>
        <v>406</v>
      </c>
      <c r="H98" s="13">
        <f t="array" ref="H98">XLOOKUP(F:F,'Website report'!E:E,'Website report'!D:D)</f>
        <v>44</v>
      </c>
      <c r="I98" s="13">
        <f t="array" ref="I98">XLOOKUP(F:F,'Sales report'!F:F,'Sales report'!C:C)</f>
        <v>29</v>
      </c>
      <c r="J98" s="13">
        <f t="array" ref="J98">XLOOKUP(F:F,'Sales report'!F:F,'Sales report'!D:D)</f>
        <v>25</v>
      </c>
      <c r="K98" s="10">
        <f t="array" ref="K98">XLOOKUP(F:F,'Sales report'!F:F,'Sales report'!E:E)</f>
        <v>200.2</v>
      </c>
      <c r="L98" s="13">
        <f t="shared" si="2"/>
        <v>8.394558813</v>
      </c>
      <c r="M98" s="12">
        <f t="shared" si="3"/>
        <v>0.531797235</v>
      </c>
      <c r="N98" s="13">
        <f t="shared" si="4"/>
        <v>1.578526224</v>
      </c>
      <c r="O98" s="13">
        <f t="shared" si="5"/>
        <v>0.5684729064</v>
      </c>
      <c r="P98" s="13">
        <f t="shared" si="6"/>
        <v>5.245454545</v>
      </c>
      <c r="Q98" s="13">
        <f t="shared" si="7"/>
        <v>7.95862069</v>
      </c>
      <c r="R98" s="13">
        <f t="shared" si="8"/>
        <v>9.232</v>
      </c>
      <c r="S98" s="13">
        <f t="shared" si="9"/>
        <v>-13.25823224</v>
      </c>
    </row>
    <row r="99">
      <c r="A99" s="5">
        <v>44730.0</v>
      </c>
      <c r="B99" s="6" t="s">
        <v>6</v>
      </c>
      <c r="C99" s="7">
        <v>209.65</v>
      </c>
      <c r="D99" s="8">
        <v>24824.0</v>
      </c>
      <c r="E99" s="8">
        <v>534.0</v>
      </c>
      <c r="F99" s="13" t="str">
        <f t="shared" si="1"/>
        <v>44730 Campaign 1</v>
      </c>
      <c r="G99" s="13">
        <f t="array" ref="G99">XLOOKUP(F:F,'Website report'!E:E,'Website report'!C:C)</f>
        <v>503</v>
      </c>
      <c r="H99" s="13">
        <f t="array" ref="H99">XLOOKUP(F:F,'Website report'!E:E,'Website report'!D:D)</f>
        <v>41</v>
      </c>
      <c r="I99" s="13">
        <f t="array" ref="I99">XLOOKUP(F:F,'Sales report'!F:F,'Sales report'!C:C)</f>
        <v>20</v>
      </c>
      <c r="J99" s="13">
        <f t="array" ref="J99">XLOOKUP(F:F,'Sales report'!F:F,'Sales report'!D:D)</f>
        <v>17</v>
      </c>
      <c r="K99" s="10">
        <f t="array" ref="K99">XLOOKUP(F:F,'Sales report'!F:F,'Sales report'!E:E)</f>
        <v>195.96</v>
      </c>
      <c r="L99" s="13">
        <f t="shared" si="2"/>
        <v>8.44545601</v>
      </c>
      <c r="M99" s="12">
        <f t="shared" si="3"/>
        <v>0.3926029963</v>
      </c>
      <c r="N99" s="13">
        <f t="shared" si="4"/>
        <v>2.151144054</v>
      </c>
      <c r="O99" s="13">
        <f t="shared" si="5"/>
        <v>0.4167992048</v>
      </c>
      <c r="P99" s="13">
        <f t="shared" si="6"/>
        <v>5.113414634</v>
      </c>
      <c r="Q99" s="13">
        <f t="shared" si="7"/>
        <v>10.4825</v>
      </c>
      <c r="R99" s="13">
        <f t="shared" si="8"/>
        <v>12.33235294</v>
      </c>
      <c r="S99" s="13">
        <f t="shared" si="9"/>
        <v>-6.529930837</v>
      </c>
    </row>
    <row r="100">
      <c r="A100" s="5">
        <v>44731.0</v>
      </c>
      <c r="B100" s="6" t="s">
        <v>6</v>
      </c>
      <c r="C100" s="7">
        <v>245.82</v>
      </c>
      <c r="D100" s="8">
        <v>21949.0</v>
      </c>
      <c r="E100" s="8">
        <v>539.0</v>
      </c>
      <c r="F100" s="13" t="str">
        <f t="shared" si="1"/>
        <v>44731 Campaign 1</v>
      </c>
      <c r="G100" s="13">
        <f t="array" ref="G100">XLOOKUP(F:F,'Website report'!E:E,'Website report'!C:C)</f>
        <v>515</v>
      </c>
      <c r="H100" s="13">
        <f t="array" ref="H100">XLOOKUP(F:F,'Website report'!E:E,'Website report'!D:D)</f>
        <v>37</v>
      </c>
      <c r="I100" s="13">
        <f t="array" ref="I100">XLOOKUP(F:F,'Sales report'!F:F,'Sales report'!C:C)</f>
        <v>14</v>
      </c>
      <c r="J100" s="13">
        <f t="array" ref="J100">XLOOKUP(F:F,'Sales report'!F:F,'Sales report'!D:D)</f>
        <v>12</v>
      </c>
      <c r="K100" s="10">
        <f t="array" ref="K100">XLOOKUP(F:F,'Sales report'!F:F,'Sales report'!E:E)</f>
        <v>199.95</v>
      </c>
      <c r="L100" s="13">
        <f t="shared" si="2"/>
        <v>11.19959907</v>
      </c>
      <c r="M100" s="12">
        <f t="shared" si="3"/>
        <v>0.4560667904</v>
      </c>
      <c r="N100" s="13">
        <f t="shared" si="4"/>
        <v>2.455692742</v>
      </c>
      <c r="O100" s="13">
        <f t="shared" si="5"/>
        <v>0.4773203883</v>
      </c>
      <c r="P100" s="13">
        <f t="shared" si="6"/>
        <v>6.643783784</v>
      </c>
      <c r="Q100" s="13">
        <f t="shared" si="7"/>
        <v>17.55857143</v>
      </c>
      <c r="R100" s="13">
        <f t="shared" si="8"/>
        <v>20.485</v>
      </c>
      <c r="S100" s="13">
        <f t="shared" si="9"/>
        <v>-18.65999512</v>
      </c>
    </row>
    <row r="101">
      <c r="A101" s="5">
        <v>44732.0</v>
      </c>
      <c r="B101" s="6" t="s">
        <v>6</v>
      </c>
      <c r="C101" s="7">
        <v>220.13</v>
      </c>
      <c r="D101" s="8">
        <v>28252.0</v>
      </c>
      <c r="E101" s="8">
        <v>458.0</v>
      </c>
      <c r="F101" s="13" t="str">
        <f t="shared" si="1"/>
        <v>44732 Campaign 1</v>
      </c>
      <c r="G101" s="13">
        <f t="array" ref="G101">XLOOKUP(F:F,'Website report'!E:E,'Website report'!C:C)</f>
        <v>430</v>
      </c>
      <c r="H101" s="13">
        <f t="array" ref="H101">XLOOKUP(F:F,'Website report'!E:E,'Website report'!D:D)</f>
        <v>51</v>
      </c>
      <c r="I101" s="13">
        <f t="array" ref="I101">XLOOKUP(F:F,'Sales report'!F:F,'Sales report'!C:C)</f>
        <v>25</v>
      </c>
      <c r="J101" s="13">
        <f t="array" ref="J101">XLOOKUP(F:F,'Sales report'!F:F,'Sales report'!D:D)</f>
        <v>22</v>
      </c>
      <c r="K101" s="10">
        <f t="array" ref="K101">XLOOKUP(F:F,'Sales report'!F:F,'Sales report'!E:E)</f>
        <v>224.66</v>
      </c>
      <c r="L101" s="13">
        <f t="shared" si="2"/>
        <v>7.791660767</v>
      </c>
      <c r="M101" s="12">
        <f t="shared" si="3"/>
        <v>0.4806331878</v>
      </c>
      <c r="N101" s="13">
        <f t="shared" si="4"/>
        <v>1.621124168</v>
      </c>
      <c r="O101" s="13">
        <f t="shared" si="5"/>
        <v>0.5119302326</v>
      </c>
      <c r="P101" s="13">
        <f t="shared" si="6"/>
        <v>4.31627451</v>
      </c>
      <c r="Q101" s="13">
        <f t="shared" si="7"/>
        <v>8.8052</v>
      </c>
      <c r="R101" s="13">
        <f t="shared" si="8"/>
        <v>10.00590909</v>
      </c>
      <c r="S101" s="13">
        <f t="shared" si="9"/>
        <v>2.057874892</v>
      </c>
    </row>
    <row r="102">
      <c r="A102" s="5">
        <v>44733.0</v>
      </c>
      <c r="B102" s="6" t="s">
        <v>6</v>
      </c>
      <c r="C102" s="7">
        <v>221.51</v>
      </c>
      <c r="D102" s="8">
        <v>24443.0</v>
      </c>
      <c r="E102" s="8">
        <v>468.0</v>
      </c>
      <c r="F102" s="13" t="str">
        <f t="shared" si="1"/>
        <v>44733 Campaign 1</v>
      </c>
      <c r="G102" s="13">
        <f t="array" ref="G102">XLOOKUP(F:F,'Website report'!E:E,'Website report'!C:C)</f>
        <v>446</v>
      </c>
      <c r="H102" s="13">
        <f t="array" ref="H102">XLOOKUP(F:F,'Website report'!E:E,'Website report'!D:D)</f>
        <v>42</v>
      </c>
      <c r="I102" s="13">
        <f t="array" ref="I102">XLOOKUP(F:F,'Sales report'!F:F,'Sales report'!C:C)</f>
        <v>19</v>
      </c>
      <c r="J102" s="13">
        <f t="array" ref="J102">XLOOKUP(F:F,'Sales report'!F:F,'Sales report'!D:D)</f>
        <v>17</v>
      </c>
      <c r="K102" s="10">
        <f t="array" ref="K102">XLOOKUP(F:F,'Sales report'!F:F,'Sales report'!E:E)</f>
        <v>228</v>
      </c>
      <c r="L102" s="13">
        <f t="shared" si="2"/>
        <v>9.062308227</v>
      </c>
      <c r="M102" s="12">
        <f t="shared" si="3"/>
        <v>0.4733119658</v>
      </c>
      <c r="N102" s="13">
        <f t="shared" si="4"/>
        <v>1.914658593</v>
      </c>
      <c r="O102" s="13">
        <f t="shared" si="5"/>
        <v>0.4966591928</v>
      </c>
      <c r="P102" s="13">
        <f t="shared" si="6"/>
        <v>5.274047619</v>
      </c>
      <c r="Q102" s="13">
        <f t="shared" si="7"/>
        <v>11.65842105</v>
      </c>
      <c r="R102" s="13">
        <f t="shared" si="8"/>
        <v>13.03</v>
      </c>
      <c r="S102" s="13">
        <f t="shared" si="9"/>
        <v>2.929890298</v>
      </c>
    </row>
    <row r="103">
      <c r="A103" s="5">
        <v>44734.0</v>
      </c>
      <c r="B103" s="6" t="s">
        <v>6</v>
      </c>
      <c r="C103" s="7">
        <v>206.64</v>
      </c>
      <c r="D103" s="8">
        <v>24900.0</v>
      </c>
      <c r="E103" s="8">
        <v>484.0</v>
      </c>
      <c r="F103" s="13" t="str">
        <f t="shared" si="1"/>
        <v>44734 Campaign 1</v>
      </c>
      <c r="G103" s="13">
        <f t="array" ref="G103">XLOOKUP(F:F,'Website report'!E:E,'Website report'!C:C)</f>
        <v>452</v>
      </c>
      <c r="H103" s="13">
        <f t="array" ref="H103">XLOOKUP(F:F,'Website report'!E:E,'Website report'!D:D)</f>
        <v>46</v>
      </c>
      <c r="I103" s="13">
        <f t="array" ref="I103">XLOOKUP(F:F,'Sales report'!F:F,'Sales report'!C:C)</f>
        <v>22</v>
      </c>
      <c r="J103" s="13">
        <f t="array" ref="J103">XLOOKUP(F:F,'Sales report'!F:F,'Sales report'!D:D)</f>
        <v>19</v>
      </c>
      <c r="K103" s="10">
        <f t="array" ref="K103">XLOOKUP(F:F,'Sales report'!F:F,'Sales report'!E:E)</f>
        <v>227.52</v>
      </c>
      <c r="L103" s="13">
        <f t="shared" si="2"/>
        <v>8.298795181</v>
      </c>
      <c r="M103" s="12">
        <f t="shared" si="3"/>
        <v>0.4269421488</v>
      </c>
      <c r="N103" s="13">
        <f t="shared" si="4"/>
        <v>1.9437751</v>
      </c>
      <c r="O103" s="13">
        <f t="shared" si="5"/>
        <v>0.4571681416</v>
      </c>
      <c r="P103" s="13">
        <f t="shared" si="6"/>
        <v>4.492173913</v>
      </c>
      <c r="Q103" s="13">
        <f t="shared" si="7"/>
        <v>9.392727273</v>
      </c>
      <c r="R103" s="13">
        <f t="shared" si="8"/>
        <v>10.87578947</v>
      </c>
      <c r="S103" s="13">
        <f t="shared" si="9"/>
        <v>10.10452962</v>
      </c>
    </row>
    <row r="104">
      <c r="A104" s="5">
        <v>44735.0</v>
      </c>
      <c r="B104" s="6" t="s">
        <v>6</v>
      </c>
      <c r="C104" s="7">
        <v>243.73</v>
      </c>
      <c r="D104" s="8">
        <v>29644.0</v>
      </c>
      <c r="E104" s="8">
        <v>584.0</v>
      </c>
      <c r="F104" s="13" t="str">
        <f t="shared" si="1"/>
        <v>44735 Campaign 1</v>
      </c>
      <c r="G104" s="13">
        <f t="array" ref="G104">XLOOKUP(F:F,'Website report'!E:E,'Website report'!C:C)</f>
        <v>550</v>
      </c>
      <c r="H104" s="13">
        <f t="array" ref="H104">XLOOKUP(F:F,'Website report'!E:E,'Website report'!D:D)</f>
        <v>41</v>
      </c>
      <c r="I104" s="13">
        <f t="array" ref="I104">XLOOKUP(F:F,'Sales report'!F:F,'Sales report'!C:C)</f>
        <v>18</v>
      </c>
      <c r="J104" s="13">
        <f t="array" ref="J104">XLOOKUP(F:F,'Sales report'!F:F,'Sales report'!D:D)</f>
        <v>15</v>
      </c>
      <c r="K104" s="10">
        <f t="array" ref="K104">XLOOKUP(F:F,'Sales report'!F:F,'Sales report'!E:E)</f>
        <v>203.7</v>
      </c>
      <c r="L104" s="13">
        <f t="shared" si="2"/>
        <v>8.221899879</v>
      </c>
      <c r="M104" s="12">
        <f t="shared" si="3"/>
        <v>0.4173458904</v>
      </c>
      <c r="N104" s="13">
        <f t="shared" si="4"/>
        <v>1.970044528</v>
      </c>
      <c r="O104" s="13">
        <f t="shared" si="5"/>
        <v>0.4431454545</v>
      </c>
      <c r="P104" s="13">
        <f t="shared" si="6"/>
        <v>5.944634146</v>
      </c>
      <c r="Q104" s="13">
        <f t="shared" si="7"/>
        <v>13.54055556</v>
      </c>
      <c r="R104" s="13">
        <f t="shared" si="8"/>
        <v>16.24866667</v>
      </c>
      <c r="S104" s="13">
        <f t="shared" si="9"/>
        <v>-16.42391171</v>
      </c>
    </row>
    <row r="105">
      <c r="A105" s="5">
        <v>44736.0</v>
      </c>
      <c r="B105" s="6" t="s">
        <v>6</v>
      </c>
      <c r="C105" s="7">
        <v>210.24</v>
      </c>
      <c r="D105" s="8">
        <v>20183.0</v>
      </c>
      <c r="E105" s="8">
        <v>584.0</v>
      </c>
      <c r="F105" s="13" t="str">
        <f t="shared" si="1"/>
        <v>44736 Campaign 1</v>
      </c>
      <c r="G105" s="13">
        <f t="array" ref="G105">XLOOKUP(F:F,'Website report'!E:E,'Website report'!C:C)</f>
        <v>552</v>
      </c>
      <c r="H105" s="13">
        <f t="array" ref="H105">XLOOKUP(F:F,'Website report'!E:E,'Website report'!D:D)</f>
        <v>45</v>
      </c>
      <c r="I105" s="13">
        <f t="array" ref="I105">XLOOKUP(F:F,'Sales report'!F:F,'Sales report'!C:C)</f>
        <v>14</v>
      </c>
      <c r="J105" s="13">
        <f t="array" ref="J105">XLOOKUP(F:F,'Sales report'!F:F,'Sales report'!D:D)</f>
        <v>12</v>
      </c>
      <c r="K105" s="10">
        <f t="array" ref="K105">XLOOKUP(F:F,'Sales report'!F:F,'Sales report'!E:E)</f>
        <v>245</v>
      </c>
      <c r="L105" s="13">
        <f t="shared" si="2"/>
        <v>10.41668731</v>
      </c>
      <c r="M105" s="12">
        <f t="shared" si="3"/>
        <v>0.36</v>
      </c>
      <c r="N105" s="13">
        <f t="shared" si="4"/>
        <v>2.893524253</v>
      </c>
      <c r="O105" s="13">
        <f t="shared" si="5"/>
        <v>0.3808695652</v>
      </c>
      <c r="P105" s="13">
        <f t="shared" si="6"/>
        <v>4.672</v>
      </c>
      <c r="Q105" s="13">
        <f t="shared" si="7"/>
        <v>15.01714286</v>
      </c>
      <c r="R105" s="13">
        <f t="shared" si="8"/>
        <v>17.52</v>
      </c>
      <c r="S105" s="13">
        <f t="shared" si="9"/>
        <v>16.53348554</v>
      </c>
    </row>
    <row r="106">
      <c r="A106" s="5">
        <v>44737.0</v>
      </c>
      <c r="B106" s="6" t="s">
        <v>6</v>
      </c>
      <c r="C106" s="7">
        <v>205.31</v>
      </c>
      <c r="D106" s="8">
        <v>22521.0</v>
      </c>
      <c r="E106" s="8">
        <v>446.0</v>
      </c>
      <c r="F106" s="13" t="str">
        <f t="shared" si="1"/>
        <v>44737 Campaign 1</v>
      </c>
      <c r="G106" s="13">
        <f t="array" ref="G106">XLOOKUP(F:F,'Website report'!E:E,'Website report'!C:C)</f>
        <v>426</v>
      </c>
      <c r="H106" s="13">
        <f t="array" ref="H106">XLOOKUP(F:F,'Website report'!E:E,'Website report'!D:D)</f>
        <v>49</v>
      </c>
      <c r="I106" s="13">
        <f t="array" ref="I106">XLOOKUP(F:F,'Sales report'!F:F,'Sales report'!C:C)</f>
        <v>31</v>
      </c>
      <c r="J106" s="13">
        <f t="array" ref="J106">XLOOKUP(F:F,'Sales report'!F:F,'Sales report'!D:D)</f>
        <v>26</v>
      </c>
      <c r="K106" s="10">
        <f t="array" ref="K106">XLOOKUP(F:F,'Sales report'!F:F,'Sales report'!E:E)</f>
        <v>160.38</v>
      </c>
      <c r="L106" s="13">
        <f t="shared" si="2"/>
        <v>9.116380267</v>
      </c>
      <c r="M106" s="12">
        <f t="shared" si="3"/>
        <v>0.4603363229</v>
      </c>
      <c r="N106" s="13">
        <f t="shared" si="4"/>
        <v>1.980373873</v>
      </c>
      <c r="O106" s="13">
        <f t="shared" si="5"/>
        <v>0.4819483568</v>
      </c>
      <c r="P106" s="13">
        <f t="shared" si="6"/>
        <v>4.19</v>
      </c>
      <c r="Q106" s="13">
        <f t="shared" si="7"/>
        <v>6.622903226</v>
      </c>
      <c r="R106" s="13">
        <f t="shared" si="8"/>
        <v>7.896538462</v>
      </c>
      <c r="S106" s="13">
        <f t="shared" si="9"/>
        <v>-21.88398032</v>
      </c>
    </row>
    <row r="107">
      <c r="A107" s="5">
        <v>44738.0</v>
      </c>
      <c r="B107" s="6" t="s">
        <v>6</v>
      </c>
      <c r="C107" s="7">
        <v>220.74</v>
      </c>
      <c r="D107" s="8">
        <v>24975.0</v>
      </c>
      <c r="E107" s="8">
        <v>413.0</v>
      </c>
      <c r="F107" s="13" t="str">
        <f t="shared" si="1"/>
        <v>44738 Campaign 1</v>
      </c>
      <c r="G107" s="13">
        <f t="array" ref="G107">XLOOKUP(F:F,'Website report'!E:E,'Website report'!C:C)</f>
        <v>399</v>
      </c>
      <c r="H107" s="13">
        <f t="array" ref="H107">XLOOKUP(F:F,'Website report'!E:E,'Website report'!D:D)</f>
        <v>41</v>
      </c>
      <c r="I107" s="13">
        <f t="array" ref="I107">XLOOKUP(F:F,'Sales report'!F:F,'Sales report'!C:C)</f>
        <v>31</v>
      </c>
      <c r="J107" s="13">
        <f t="array" ref="J107">XLOOKUP(F:F,'Sales report'!F:F,'Sales report'!D:D)</f>
        <v>26</v>
      </c>
      <c r="K107" s="10">
        <f t="array" ref="K107">XLOOKUP(F:F,'Sales report'!F:F,'Sales report'!E:E)</f>
        <v>202</v>
      </c>
      <c r="L107" s="13">
        <f t="shared" si="2"/>
        <v>8.838438438</v>
      </c>
      <c r="M107" s="12">
        <f t="shared" si="3"/>
        <v>0.5344794189</v>
      </c>
      <c r="N107" s="13">
        <f t="shared" si="4"/>
        <v>1.653653654</v>
      </c>
      <c r="O107" s="13">
        <f t="shared" si="5"/>
        <v>0.5532330827</v>
      </c>
      <c r="P107" s="13">
        <f t="shared" si="6"/>
        <v>5.383902439</v>
      </c>
      <c r="Q107" s="13">
        <f t="shared" si="7"/>
        <v>7.120645161</v>
      </c>
      <c r="R107" s="13">
        <f t="shared" si="8"/>
        <v>8.49</v>
      </c>
      <c r="S107" s="13">
        <f t="shared" si="9"/>
        <v>-8.489625804</v>
      </c>
    </row>
    <row r="108">
      <c r="A108" s="5">
        <v>44739.0</v>
      </c>
      <c r="B108" s="6" t="s">
        <v>6</v>
      </c>
      <c r="C108" s="7">
        <v>218.61</v>
      </c>
      <c r="D108" s="8">
        <v>22997.0</v>
      </c>
      <c r="E108" s="8">
        <v>555.0</v>
      </c>
      <c r="F108" s="13" t="str">
        <f t="shared" si="1"/>
        <v>44739 Campaign 1</v>
      </c>
      <c r="G108" s="13">
        <f t="array" ref="G108">XLOOKUP(F:F,'Website report'!E:E,'Website report'!C:C)</f>
        <v>533</v>
      </c>
      <c r="H108" s="13">
        <f t="array" ref="H108">XLOOKUP(F:F,'Website report'!E:E,'Website report'!D:D)</f>
        <v>40</v>
      </c>
      <c r="I108" s="13">
        <f t="array" ref="I108">XLOOKUP(F:F,'Sales report'!F:F,'Sales report'!C:C)</f>
        <v>21</v>
      </c>
      <c r="J108" s="13">
        <f t="array" ref="J108">XLOOKUP(F:F,'Sales report'!F:F,'Sales report'!D:D)</f>
        <v>17</v>
      </c>
      <c r="K108" s="10">
        <f t="array" ref="K108">XLOOKUP(F:F,'Sales report'!F:F,'Sales report'!E:E)</f>
        <v>241.39</v>
      </c>
      <c r="L108" s="13">
        <f t="shared" si="2"/>
        <v>9.506022525</v>
      </c>
      <c r="M108" s="12">
        <f t="shared" si="3"/>
        <v>0.3938918919</v>
      </c>
      <c r="N108" s="13">
        <f t="shared" si="4"/>
        <v>2.413358264</v>
      </c>
      <c r="O108" s="13">
        <f t="shared" si="5"/>
        <v>0.4101500938</v>
      </c>
      <c r="P108" s="13">
        <f t="shared" si="6"/>
        <v>5.46525</v>
      </c>
      <c r="Q108" s="13">
        <f t="shared" si="7"/>
        <v>10.41</v>
      </c>
      <c r="R108" s="13">
        <f t="shared" si="8"/>
        <v>12.85941176</v>
      </c>
      <c r="S108" s="13">
        <f t="shared" si="9"/>
        <v>10.42038333</v>
      </c>
    </row>
    <row r="109">
      <c r="A109" s="5">
        <v>44740.0</v>
      </c>
      <c r="B109" s="6" t="s">
        <v>6</v>
      </c>
      <c r="C109" s="7">
        <v>218.43</v>
      </c>
      <c r="D109" s="8">
        <v>26875.0</v>
      </c>
      <c r="E109" s="8">
        <v>488.0</v>
      </c>
      <c r="F109" s="13" t="str">
        <f t="shared" si="1"/>
        <v>44740 Campaign 1</v>
      </c>
      <c r="G109" s="13">
        <f t="array" ref="G109">XLOOKUP(F:F,'Website report'!E:E,'Website report'!C:C)</f>
        <v>474</v>
      </c>
      <c r="H109" s="13">
        <f t="array" ref="H109">XLOOKUP(F:F,'Website report'!E:E,'Website report'!D:D)</f>
        <v>53</v>
      </c>
      <c r="I109" s="13">
        <f t="array" ref="I109">XLOOKUP(F:F,'Sales report'!F:F,'Sales report'!C:C)</f>
        <v>19</v>
      </c>
      <c r="J109" s="13">
        <f t="array" ref="J109">XLOOKUP(F:F,'Sales report'!F:F,'Sales report'!D:D)</f>
        <v>16</v>
      </c>
      <c r="K109" s="10">
        <f t="array" ref="K109">XLOOKUP(F:F,'Sales report'!F:F,'Sales report'!E:E)</f>
        <v>225.42</v>
      </c>
      <c r="L109" s="13">
        <f t="shared" si="2"/>
        <v>8.127627907</v>
      </c>
      <c r="M109" s="12">
        <f t="shared" si="3"/>
        <v>0.447602459</v>
      </c>
      <c r="N109" s="13">
        <f t="shared" si="4"/>
        <v>1.815813953</v>
      </c>
      <c r="O109" s="13">
        <f t="shared" si="5"/>
        <v>0.4608227848</v>
      </c>
      <c r="P109" s="13">
        <f t="shared" si="6"/>
        <v>4.121320755</v>
      </c>
      <c r="Q109" s="13">
        <f t="shared" si="7"/>
        <v>11.49631579</v>
      </c>
      <c r="R109" s="13">
        <f t="shared" si="8"/>
        <v>13.651875</v>
      </c>
      <c r="S109" s="13">
        <f t="shared" si="9"/>
        <v>3.200109875</v>
      </c>
    </row>
    <row r="110">
      <c r="A110" s="5">
        <v>44741.0</v>
      </c>
      <c r="B110" s="6" t="s">
        <v>6</v>
      </c>
      <c r="C110" s="7">
        <v>232.12</v>
      </c>
      <c r="D110" s="8">
        <v>24711.0</v>
      </c>
      <c r="E110" s="8">
        <v>561.0</v>
      </c>
      <c r="F110" s="13" t="str">
        <f t="shared" si="1"/>
        <v>44741 Campaign 1</v>
      </c>
      <c r="G110" s="13">
        <f t="array" ref="G110">XLOOKUP(F:F,'Website report'!E:E,'Website report'!C:C)</f>
        <v>527</v>
      </c>
      <c r="H110" s="13">
        <f t="array" ref="H110">XLOOKUP(F:F,'Website report'!E:E,'Website report'!D:D)</f>
        <v>45</v>
      </c>
      <c r="I110" s="13">
        <f t="array" ref="I110">XLOOKUP(F:F,'Sales report'!F:F,'Sales report'!C:C)</f>
        <v>23</v>
      </c>
      <c r="J110" s="13">
        <f t="array" ref="J110">XLOOKUP(F:F,'Sales report'!F:F,'Sales report'!D:D)</f>
        <v>20</v>
      </c>
      <c r="K110" s="10">
        <f t="array" ref="K110">XLOOKUP(F:F,'Sales report'!F:F,'Sales report'!E:E)</f>
        <v>228.66</v>
      </c>
      <c r="L110" s="13">
        <f t="shared" si="2"/>
        <v>9.39338756</v>
      </c>
      <c r="M110" s="12">
        <f t="shared" si="3"/>
        <v>0.4137611408</v>
      </c>
      <c r="N110" s="13">
        <f t="shared" si="4"/>
        <v>2.270244021</v>
      </c>
      <c r="O110" s="13">
        <f t="shared" si="5"/>
        <v>0.440455408</v>
      </c>
      <c r="P110" s="13">
        <f t="shared" si="6"/>
        <v>5.158222222</v>
      </c>
      <c r="Q110" s="13">
        <f t="shared" si="7"/>
        <v>10.09217391</v>
      </c>
      <c r="R110" s="13">
        <f t="shared" si="8"/>
        <v>11.606</v>
      </c>
      <c r="S110" s="13">
        <f t="shared" si="9"/>
        <v>-1.490608306</v>
      </c>
    </row>
    <row r="111">
      <c r="A111" s="5">
        <v>44742.0</v>
      </c>
      <c r="B111" s="6" t="s">
        <v>6</v>
      </c>
      <c r="C111" s="7">
        <v>220.86</v>
      </c>
      <c r="D111" s="8">
        <v>22643.0</v>
      </c>
      <c r="E111" s="8">
        <v>519.0</v>
      </c>
      <c r="F111" s="13" t="str">
        <f t="shared" si="1"/>
        <v>44742 Campaign 1</v>
      </c>
      <c r="G111" s="13">
        <f t="array" ref="G111">XLOOKUP(F:F,'Website report'!E:E,'Website report'!C:C)</f>
        <v>497</v>
      </c>
      <c r="H111" s="13">
        <f t="array" ref="H111">XLOOKUP(F:F,'Website report'!E:E,'Website report'!D:D)</f>
        <v>54</v>
      </c>
      <c r="I111" s="13">
        <f t="array" ref="I111">XLOOKUP(F:F,'Sales report'!F:F,'Sales report'!C:C)</f>
        <v>23</v>
      </c>
      <c r="J111" s="13">
        <f t="array" ref="J111">XLOOKUP(F:F,'Sales report'!F:F,'Sales report'!D:D)</f>
        <v>19</v>
      </c>
      <c r="K111" s="10">
        <f t="array" ref="K111">XLOOKUP(F:F,'Sales report'!F:F,'Sales report'!E:E)</f>
        <v>235.04</v>
      </c>
      <c r="L111" s="13">
        <f t="shared" si="2"/>
        <v>9.754007861</v>
      </c>
      <c r="M111" s="12">
        <f t="shared" si="3"/>
        <v>0.4255491329</v>
      </c>
      <c r="N111" s="13">
        <f t="shared" si="4"/>
        <v>2.292099103</v>
      </c>
      <c r="O111" s="13">
        <f t="shared" si="5"/>
        <v>0.4443863179</v>
      </c>
      <c r="P111" s="13">
        <f t="shared" si="6"/>
        <v>4.09</v>
      </c>
      <c r="Q111" s="13">
        <f t="shared" si="7"/>
        <v>9.602608696</v>
      </c>
      <c r="R111" s="13">
        <f t="shared" si="8"/>
        <v>11.62421053</v>
      </c>
      <c r="S111" s="13">
        <f t="shared" si="9"/>
        <v>6.420356787</v>
      </c>
    </row>
    <row r="112">
      <c r="A112" s="5">
        <v>44743.0</v>
      </c>
      <c r="B112" s="6" t="s">
        <v>6</v>
      </c>
      <c r="C112" s="7">
        <v>232.34</v>
      </c>
      <c r="D112" s="8">
        <v>29108.0</v>
      </c>
      <c r="E112" s="8">
        <v>486.0</v>
      </c>
      <c r="F112" s="13" t="str">
        <f t="shared" si="1"/>
        <v>44743 Campaign 1</v>
      </c>
      <c r="G112" s="13">
        <f t="array" ref="G112">XLOOKUP(F:F,'Website report'!E:E,'Website report'!C:C)</f>
        <v>454</v>
      </c>
      <c r="H112" s="13">
        <f t="array" ref="H112">XLOOKUP(F:F,'Website report'!E:E,'Website report'!D:D)</f>
        <v>50</v>
      </c>
      <c r="I112" s="13">
        <f t="array" ref="I112">XLOOKUP(F:F,'Sales report'!F:F,'Sales report'!C:C)</f>
        <v>35</v>
      </c>
      <c r="J112" s="13">
        <f t="array" ref="J112">XLOOKUP(F:F,'Sales report'!F:F,'Sales report'!D:D)</f>
        <v>28</v>
      </c>
      <c r="K112" s="10">
        <f t="array" ref="K112">XLOOKUP(F:F,'Sales report'!F:F,'Sales report'!E:E)</f>
        <v>163.8</v>
      </c>
      <c r="L112" s="13">
        <f t="shared" si="2"/>
        <v>7.981998076</v>
      </c>
      <c r="M112" s="12">
        <f t="shared" si="3"/>
        <v>0.4780658436</v>
      </c>
      <c r="N112" s="13">
        <f t="shared" si="4"/>
        <v>1.669644084</v>
      </c>
      <c r="O112" s="13">
        <f t="shared" si="5"/>
        <v>0.5117621145</v>
      </c>
      <c r="P112" s="13">
        <f t="shared" si="6"/>
        <v>4.6468</v>
      </c>
      <c r="Q112" s="13">
        <f t="shared" si="7"/>
        <v>6.638285714</v>
      </c>
      <c r="R112" s="13">
        <f t="shared" si="8"/>
        <v>8.297857143</v>
      </c>
      <c r="S112" s="13">
        <f t="shared" si="9"/>
        <v>-29.49987088</v>
      </c>
    </row>
    <row r="113">
      <c r="A113" s="5">
        <v>44744.0</v>
      </c>
      <c r="B113" s="6" t="s">
        <v>6</v>
      </c>
      <c r="C113" s="7">
        <v>232.42</v>
      </c>
      <c r="D113" s="8">
        <v>27558.0</v>
      </c>
      <c r="E113" s="8">
        <v>542.0</v>
      </c>
      <c r="F113" s="13" t="str">
        <f t="shared" si="1"/>
        <v>44744 Campaign 1</v>
      </c>
      <c r="G113" s="13">
        <f t="array" ref="G113">XLOOKUP(F:F,'Website report'!E:E,'Website report'!C:C)</f>
        <v>509</v>
      </c>
      <c r="H113" s="13">
        <f t="array" ref="H113">XLOOKUP(F:F,'Website report'!E:E,'Website report'!D:D)</f>
        <v>41</v>
      </c>
      <c r="I113" s="13">
        <f t="array" ref="I113">XLOOKUP(F:F,'Sales report'!F:F,'Sales report'!C:C)</f>
        <v>15</v>
      </c>
      <c r="J113" s="13">
        <f t="array" ref="J113">XLOOKUP(F:F,'Sales report'!F:F,'Sales report'!D:D)</f>
        <v>13</v>
      </c>
      <c r="K113" s="10">
        <f t="array" ref="K113">XLOOKUP(F:F,'Sales report'!F:F,'Sales report'!E:E)</f>
        <v>234.26</v>
      </c>
      <c r="L113" s="13">
        <f t="shared" si="2"/>
        <v>8.43384861</v>
      </c>
      <c r="M113" s="12">
        <f t="shared" si="3"/>
        <v>0.4288191882</v>
      </c>
      <c r="N113" s="13">
        <f t="shared" si="4"/>
        <v>1.966761013</v>
      </c>
      <c r="O113" s="13">
        <f t="shared" si="5"/>
        <v>0.4566208251</v>
      </c>
      <c r="P113" s="13">
        <f t="shared" si="6"/>
        <v>5.668780488</v>
      </c>
      <c r="Q113" s="13">
        <f t="shared" si="7"/>
        <v>15.49466667</v>
      </c>
      <c r="R113" s="13">
        <f t="shared" si="8"/>
        <v>17.87846154</v>
      </c>
      <c r="S113" s="13">
        <f t="shared" si="9"/>
        <v>0.7916702521</v>
      </c>
    </row>
    <row r="114">
      <c r="A114" s="5">
        <v>44745.0</v>
      </c>
      <c r="B114" s="6" t="s">
        <v>6</v>
      </c>
      <c r="C114" s="7">
        <v>204.97</v>
      </c>
      <c r="D114" s="8">
        <v>25372.0</v>
      </c>
      <c r="E114" s="8">
        <v>570.0</v>
      </c>
      <c r="F114" s="13" t="str">
        <f t="shared" si="1"/>
        <v>44745 Campaign 1</v>
      </c>
      <c r="G114" s="13">
        <f t="array" ref="G114">XLOOKUP(F:F,'Website report'!E:E,'Website report'!C:C)</f>
        <v>551</v>
      </c>
      <c r="H114" s="13">
        <f t="array" ref="H114">XLOOKUP(F:F,'Website report'!E:E,'Website report'!D:D)</f>
        <v>46</v>
      </c>
      <c r="I114" s="13">
        <f t="array" ref="I114">XLOOKUP(F:F,'Sales report'!F:F,'Sales report'!C:C)</f>
        <v>18</v>
      </c>
      <c r="J114" s="13">
        <f t="array" ref="J114">XLOOKUP(F:F,'Sales report'!F:F,'Sales report'!D:D)</f>
        <v>15</v>
      </c>
      <c r="K114" s="10">
        <f t="array" ref="K114">XLOOKUP(F:F,'Sales report'!F:F,'Sales report'!E:E)</f>
        <v>192.6</v>
      </c>
      <c r="L114" s="13">
        <f t="shared" si="2"/>
        <v>8.078590572</v>
      </c>
      <c r="M114" s="12">
        <f t="shared" si="3"/>
        <v>0.3595964912</v>
      </c>
      <c r="N114" s="13">
        <f t="shared" si="4"/>
        <v>2.246571023</v>
      </c>
      <c r="O114" s="13">
        <f t="shared" si="5"/>
        <v>0.3719963702</v>
      </c>
      <c r="P114" s="13">
        <f t="shared" si="6"/>
        <v>4.455869565</v>
      </c>
      <c r="Q114" s="13">
        <f t="shared" si="7"/>
        <v>11.38722222</v>
      </c>
      <c r="R114" s="13">
        <f t="shared" si="8"/>
        <v>13.66466667</v>
      </c>
      <c r="S114" s="13">
        <f t="shared" si="9"/>
        <v>-6.035029517</v>
      </c>
    </row>
    <row r="115">
      <c r="A115" s="5">
        <v>44746.0</v>
      </c>
      <c r="B115" s="6" t="s">
        <v>6</v>
      </c>
      <c r="C115" s="7">
        <v>210.57</v>
      </c>
      <c r="D115" s="8">
        <v>21479.0</v>
      </c>
      <c r="E115" s="8">
        <v>409.0</v>
      </c>
      <c r="F115" s="13" t="str">
        <f t="shared" si="1"/>
        <v>44746 Campaign 1</v>
      </c>
      <c r="G115" s="13">
        <f t="array" ref="G115">XLOOKUP(F:F,'Website report'!E:E,'Website report'!C:C)</f>
        <v>386</v>
      </c>
      <c r="H115" s="13">
        <f t="array" ref="H115">XLOOKUP(F:F,'Website report'!E:E,'Website report'!D:D)</f>
        <v>48</v>
      </c>
      <c r="I115" s="13">
        <f t="array" ref="I115">XLOOKUP(F:F,'Sales report'!F:F,'Sales report'!C:C)</f>
        <v>14</v>
      </c>
      <c r="J115" s="13">
        <f t="array" ref="J115">XLOOKUP(F:F,'Sales report'!F:F,'Sales report'!D:D)</f>
        <v>13</v>
      </c>
      <c r="K115" s="10">
        <f t="array" ref="K115">XLOOKUP(F:F,'Sales report'!F:F,'Sales report'!E:E)</f>
        <v>254.88</v>
      </c>
      <c r="L115" s="13">
        <f t="shared" si="2"/>
        <v>9.803529028</v>
      </c>
      <c r="M115" s="12">
        <f t="shared" si="3"/>
        <v>0.5148410758</v>
      </c>
      <c r="N115" s="13">
        <f t="shared" si="4"/>
        <v>1.904185483</v>
      </c>
      <c r="O115" s="13">
        <f t="shared" si="5"/>
        <v>0.5455181347</v>
      </c>
      <c r="P115" s="13">
        <f t="shared" si="6"/>
        <v>4.386875</v>
      </c>
      <c r="Q115" s="13">
        <f t="shared" si="7"/>
        <v>15.04071429</v>
      </c>
      <c r="R115" s="13">
        <f t="shared" si="8"/>
        <v>16.19769231</v>
      </c>
      <c r="S115" s="13">
        <f t="shared" si="9"/>
        <v>21.0428836</v>
      </c>
    </row>
    <row r="116">
      <c r="A116" s="5">
        <v>44747.0</v>
      </c>
      <c r="B116" s="6" t="s">
        <v>6</v>
      </c>
      <c r="C116" s="7">
        <v>213.4</v>
      </c>
      <c r="D116" s="8">
        <v>22465.0</v>
      </c>
      <c r="E116" s="8">
        <v>557.0</v>
      </c>
      <c r="F116" s="13" t="str">
        <f t="shared" si="1"/>
        <v>44747 Campaign 1</v>
      </c>
      <c r="G116" s="13">
        <f t="array" ref="G116">XLOOKUP(F:F,'Website report'!E:E,'Website report'!C:C)</f>
        <v>543</v>
      </c>
      <c r="H116" s="13">
        <f t="array" ref="H116">XLOOKUP(F:F,'Website report'!E:E,'Website report'!D:D)</f>
        <v>53</v>
      </c>
      <c r="I116" s="13">
        <f t="array" ref="I116">XLOOKUP(F:F,'Sales report'!F:F,'Sales report'!C:C)</f>
        <v>21</v>
      </c>
      <c r="J116" s="13">
        <f t="array" ref="J116">XLOOKUP(F:F,'Sales report'!F:F,'Sales report'!D:D)</f>
        <v>18</v>
      </c>
      <c r="K116" s="10">
        <f t="array" ref="K116">XLOOKUP(F:F,'Sales report'!F:F,'Sales report'!E:E)</f>
        <v>213.64</v>
      </c>
      <c r="L116" s="13">
        <f t="shared" si="2"/>
        <v>9.49922101</v>
      </c>
      <c r="M116" s="12">
        <f t="shared" si="3"/>
        <v>0.3831238779</v>
      </c>
      <c r="N116" s="13">
        <f t="shared" si="4"/>
        <v>2.479412419</v>
      </c>
      <c r="O116" s="13">
        <f t="shared" si="5"/>
        <v>0.3930018416</v>
      </c>
      <c r="P116" s="13">
        <f t="shared" si="6"/>
        <v>4.026415094</v>
      </c>
      <c r="Q116" s="13">
        <f t="shared" si="7"/>
        <v>10.16190476</v>
      </c>
      <c r="R116" s="13">
        <f t="shared" si="8"/>
        <v>11.85555556</v>
      </c>
      <c r="S116" s="13">
        <f t="shared" si="9"/>
        <v>0.1124648547</v>
      </c>
    </row>
    <row r="117">
      <c r="A117" s="5">
        <v>44748.0</v>
      </c>
      <c r="B117" s="6" t="s">
        <v>6</v>
      </c>
      <c r="C117" s="7">
        <v>221.39</v>
      </c>
      <c r="D117" s="8">
        <v>24762.0</v>
      </c>
      <c r="E117" s="8">
        <v>591.0</v>
      </c>
      <c r="F117" s="13" t="str">
        <f t="shared" si="1"/>
        <v>44748 Campaign 1</v>
      </c>
      <c r="G117" s="13">
        <f t="array" ref="G117">XLOOKUP(F:F,'Website report'!E:E,'Website report'!C:C)</f>
        <v>562</v>
      </c>
      <c r="H117" s="13">
        <f t="array" ref="H117">XLOOKUP(F:F,'Website report'!E:E,'Website report'!D:D)</f>
        <v>51</v>
      </c>
      <c r="I117" s="13">
        <f t="array" ref="I117">XLOOKUP(F:F,'Sales report'!F:F,'Sales report'!C:C)</f>
        <v>25</v>
      </c>
      <c r="J117" s="13">
        <f t="array" ref="J117">XLOOKUP(F:F,'Sales report'!F:F,'Sales report'!D:D)</f>
        <v>21</v>
      </c>
      <c r="K117" s="10">
        <f t="array" ref="K117">XLOOKUP(F:F,'Sales report'!F:F,'Sales report'!E:E)</f>
        <v>273.9</v>
      </c>
      <c r="L117" s="13">
        <f t="shared" si="2"/>
        <v>8.940715613</v>
      </c>
      <c r="M117" s="12">
        <f t="shared" si="3"/>
        <v>0.3746023689</v>
      </c>
      <c r="N117" s="13">
        <f t="shared" si="4"/>
        <v>2.38672159</v>
      </c>
      <c r="O117" s="13">
        <f t="shared" si="5"/>
        <v>0.3939323843</v>
      </c>
      <c r="P117" s="13">
        <f t="shared" si="6"/>
        <v>4.340980392</v>
      </c>
      <c r="Q117" s="13">
        <f t="shared" si="7"/>
        <v>8.8556</v>
      </c>
      <c r="R117" s="13">
        <f t="shared" si="8"/>
        <v>10.54238095</v>
      </c>
      <c r="S117" s="13">
        <f t="shared" si="9"/>
        <v>23.71832513</v>
      </c>
    </row>
    <row r="118">
      <c r="A118" s="5">
        <v>44749.0</v>
      </c>
      <c r="B118" s="6" t="s">
        <v>6</v>
      </c>
      <c r="C118" s="7">
        <v>200.78</v>
      </c>
      <c r="D118" s="8">
        <v>23708.0</v>
      </c>
      <c r="E118" s="8">
        <v>401.0</v>
      </c>
      <c r="F118" s="13" t="str">
        <f t="shared" si="1"/>
        <v>44749 Campaign 1</v>
      </c>
      <c r="G118" s="13">
        <f t="array" ref="G118">XLOOKUP(F:F,'Website report'!E:E,'Website report'!C:C)</f>
        <v>374</v>
      </c>
      <c r="H118" s="13">
        <f t="array" ref="H118">XLOOKUP(F:F,'Website report'!E:E,'Website report'!D:D)</f>
        <v>43</v>
      </c>
      <c r="I118" s="13">
        <f t="array" ref="I118">XLOOKUP(F:F,'Sales report'!F:F,'Sales report'!C:C)</f>
        <v>15</v>
      </c>
      <c r="J118" s="13">
        <f t="array" ref="J118">XLOOKUP(F:F,'Sales report'!F:F,'Sales report'!D:D)</f>
        <v>13</v>
      </c>
      <c r="K118" s="10">
        <f t="array" ref="K118">XLOOKUP(F:F,'Sales report'!F:F,'Sales report'!E:E)</f>
        <v>273.06</v>
      </c>
      <c r="L118" s="13">
        <f t="shared" si="2"/>
        <v>8.468871267</v>
      </c>
      <c r="M118" s="12">
        <f t="shared" si="3"/>
        <v>0.5006982544</v>
      </c>
      <c r="N118" s="13">
        <f t="shared" si="4"/>
        <v>1.691412182</v>
      </c>
      <c r="O118" s="13">
        <f t="shared" si="5"/>
        <v>0.5368449198</v>
      </c>
      <c r="P118" s="13">
        <f t="shared" si="6"/>
        <v>4.669302326</v>
      </c>
      <c r="Q118" s="13">
        <f t="shared" si="7"/>
        <v>13.38533333</v>
      </c>
      <c r="R118" s="13">
        <f t="shared" si="8"/>
        <v>15.44461538</v>
      </c>
      <c r="S118" s="13">
        <f t="shared" si="9"/>
        <v>35.99960155</v>
      </c>
    </row>
    <row r="119">
      <c r="A119" s="5">
        <v>44750.0</v>
      </c>
      <c r="B119" s="6" t="s">
        <v>6</v>
      </c>
      <c r="C119" s="7">
        <v>224.81</v>
      </c>
      <c r="D119" s="8">
        <v>24676.0</v>
      </c>
      <c r="E119" s="8">
        <v>403.0</v>
      </c>
      <c r="F119" s="13" t="str">
        <f t="shared" si="1"/>
        <v>44750 Campaign 1</v>
      </c>
      <c r="G119" s="13">
        <f t="array" ref="G119">XLOOKUP(F:F,'Website report'!E:E,'Website report'!C:C)</f>
        <v>373</v>
      </c>
      <c r="H119" s="13">
        <f t="array" ref="H119">XLOOKUP(F:F,'Website report'!E:E,'Website report'!D:D)</f>
        <v>42</v>
      </c>
      <c r="I119" s="13">
        <f t="array" ref="I119">XLOOKUP(F:F,'Sales report'!F:F,'Sales report'!C:C)</f>
        <v>16</v>
      </c>
      <c r="J119" s="13">
        <f t="array" ref="J119">XLOOKUP(F:F,'Sales report'!F:F,'Sales report'!D:D)</f>
        <v>14</v>
      </c>
      <c r="K119" s="10">
        <f t="array" ref="K119">XLOOKUP(F:F,'Sales report'!F:F,'Sales report'!E:E)</f>
        <v>181.44</v>
      </c>
      <c r="L119" s="13">
        <f t="shared" si="2"/>
        <v>9.110471713</v>
      </c>
      <c r="M119" s="12">
        <f t="shared" si="3"/>
        <v>0.5578411911</v>
      </c>
      <c r="N119" s="13">
        <f t="shared" si="4"/>
        <v>1.633165829</v>
      </c>
      <c r="O119" s="13">
        <f t="shared" si="5"/>
        <v>0.6027077748</v>
      </c>
      <c r="P119" s="13">
        <f t="shared" si="6"/>
        <v>5.352619048</v>
      </c>
      <c r="Q119" s="13">
        <f t="shared" si="7"/>
        <v>14.050625</v>
      </c>
      <c r="R119" s="13">
        <f t="shared" si="8"/>
        <v>16.05785714</v>
      </c>
      <c r="S119" s="13">
        <f t="shared" si="9"/>
        <v>-19.29184645</v>
      </c>
    </row>
    <row r="120">
      <c r="A120" s="5">
        <v>44751.0</v>
      </c>
      <c r="B120" s="6" t="s">
        <v>6</v>
      </c>
      <c r="C120" s="7">
        <v>231.44</v>
      </c>
      <c r="D120" s="8">
        <v>22796.0</v>
      </c>
      <c r="E120" s="8">
        <v>456.0</v>
      </c>
      <c r="F120" s="13" t="str">
        <f t="shared" si="1"/>
        <v>44751 Campaign 1</v>
      </c>
      <c r="G120" s="13">
        <f t="array" ref="G120">XLOOKUP(F:F,'Website report'!E:E,'Website report'!C:C)</f>
        <v>434</v>
      </c>
      <c r="H120" s="13">
        <f t="array" ref="H120">XLOOKUP(F:F,'Website report'!E:E,'Website report'!D:D)</f>
        <v>42</v>
      </c>
      <c r="I120" s="13">
        <f t="array" ref="I120">XLOOKUP(F:F,'Sales report'!F:F,'Sales report'!C:C)</f>
        <v>11</v>
      </c>
      <c r="J120" s="13">
        <f t="array" ref="J120">XLOOKUP(F:F,'Sales report'!F:F,'Sales report'!D:D)</f>
        <v>9</v>
      </c>
      <c r="K120" s="10">
        <f t="array" ref="K120">XLOOKUP(F:F,'Sales report'!F:F,'Sales report'!E:E)</f>
        <v>276.85</v>
      </c>
      <c r="L120" s="13">
        <f t="shared" si="2"/>
        <v>10.15265836</v>
      </c>
      <c r="M120" s="12">
        <f t="shared" si="3"/>
        <v>0.5075438596</v>
      </c>
      <c r="N120" s="13">
        <f t="shared" si="4"/>
        <v>2.000350939</v>
      </c>
      <c r="O120" s="13">
        <f t="shared" si="5"/>
        <v>0.5332718894</v>
      </c>
      <c r="P120" s="13">
        <f t="shared" si="6"/>
        <v>5.51047619</v>
      </c>
      <c r="Q120" s="13">
        <f t="shared" si="7"/>
        <v>21.04</v>
      </c>
      <c r="R120" s="13">
        <f t="shared" si="8"/>
        <v>25.71555556</v>
      </c>
      <c r="S120" s="13">
        <f t="shared" si="9"/>
        <v>19.62063602</v>
      </c>
    </row>
    <row r="121">
      <c r="A121" s="5">
        <v>44752.0</v>
      </c>
      <c r="B121" s="6" t="s">
        <v>6</v>
      </c>
      <c r="C121" s="7">
        <v>245.2</v>
      </c>
      <c r="D121" s="8">
        <v>24527.0</v>
      </c>
      <c r="E121" s="8">
        <v>410.0</v>
      </c>
      <c r="F121" s="13" t="str">
        <f t="shared" si="1"/>
        <v>44752 Campaign 1</v>
      </c>
      <c r="G121" s="13">
        <f t="array" ref="G121">XLOOKUP(F:F,'Website report'!E:E,'Website report'!C:C)</f>
        <v>387</v>
      </c>
      <c r="H121" s="13">
        <f t="array" ref="H121">XLOOKUP(F:F,'Website report'!E:E,'Website report'!D:D)</f>
        <v>38</v>
      </c>
      <c r="I121" s="13">
        <f t="array" ref="I121">XLOOKUP(F:F,'Sales report'!F:F,'Sales report'!C:C)</f>
        <v>29</v>
      </c>
      <c r="J121" s="13">
        <f t="array" ref="J121">XLOOKUP(F:F,'Sales report'!F:F,'Sales report'!D:D)</f>
        <v>26</v>
      </c>
      <c r="K121" s="10">
        <f t="array" ref="K121">XLOOKUP(F:F,'Sales report'!F:F,'Sales report'!E:E)</f>
        <v>271.32</v>
      </c>
      <c r="L121" s="13">
        <f t="shared" si="2"/>
        <v>9.997146002</v>
      </c>
      <c r="M121" s="12">
        <f t="shared" si="3"/>
        <v>0.5980487805</v>
      </c>
      <c r="N121" s="13">
        <f t="shared" si="4"/>
        <v>1.671627186</v>
      </c>
      <c r="O121" s="13">
        <f t="shared" si="5"/>
        <v>0.6335917313</v>
      </c>
      <c r="P121" s="13">
        <f t="shared" si="6"/>
        <v>6.452631579</v>
      </c>
      <c r="Q121" s="13">
        <f t="shared" si="7"/>
        <v>8.455172414</v>
      </c>
      <c r="R121" s="13">
        <f t="shared" si="8"/>
        <v>9.430769231</v>
      </c>
      <c r="S121" s="13">
        <f t="shared" si="9"/>
        <v>10.65252855</v>
      </c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autoFilter ref="$A$1:$K$121">
    <sortState ref="A1:K121">
      <sortCondition descending="1" ref="B1:B121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9.0"/>
    <col customWidth="1" min="30" max="34" width="1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8" t="s">
        <v>10</v>
      </c>
      <c r="G1" s="18" t="s">
        <v>8</v>
      </c>
      <c r="H1" s="18" t="s">
        <v>9</v>
      </c>
      <c r="I1" s="18" t="s">
        <v>11</v>
      </c>
      <c r="J1" s="18" t="s">
        <v>12</v>
      </c>
      <c r="K1" s="18" t="s">
        <v>13</v>
      </c>
      <c r="L1" s="27" t="s">
        <v>16</v>
      </c>
      <c r="M1" s="27" t="s">
        <v>17</v>
      </c>
      <c r="N1" s="27" t="s">
        <v>18</v>
      </c>
      <c r="O1" s="27" t="s">
        <v>19</v>
      </c>
      <c r="P1" s="27" t="s">
        <v>20</v>
      </c>
      <c r="Q1" s="27" t="s">
        <v>21</v>
      </c>
      <c r="R1" s="27" t="s">
        <v>22</v>
      </c>
      <c r="S1" s="27" t="s">
        <v>23</v>
      </c>
      <c r="T1" s="27"/>
      <c r="U1" s="27"/>
      <c r="V1" s="27" t="s">
        <v>33</v>
      </c>
      <c r="W1" s="27" t="s">
        <v>34</v>
      </c>
      <c r="X1" s="27" t="s">
        <v>35</v>
      </c>
      <c r="Y1" s="27" t="s">
        <v>36</v>
      </c>
      <c r="Z1" s="27"/>
      <c r="AA1" s="27"/>
      <c r="AB1" s="27"/>
      <c r="AC1" s="27"/>
      <c r="AD1" s="27"/>
      <c r="AE1" s="27"/>
      <c r="AF1" s="27"/>
      <c r="AG1" s="27"/>
      <c r="AH1" s="27"/>
    </row>
    <row r="2">
      <c r="A2" s="5">
        <v>44713.0</v>
      </c>
      <c r="B2" s="6" t="s">
        <v>6</v>
      </c>
      <c r="C2" s="7">
        <v>202.9</v>
      </c>
      <c r="D2" s="8">
        <v>26214.0</v>
      </c>
      <c r="E2" s="8">
        <v>494.0</v>
      </c>
      <c r="F2" s="13" t="str">
        <f t="shared" ref="F2:F121" si="1">CONCATENATE(A2, " ",B2)</f>
        <v>44713 Campaign 1</v>
      </c>
      <c r="G2" s="13">
        <f t="array" ref="G2">XLOOKUP(F:F,'Website report'!E:E,'Website report'!C:C)</f>
        <v>457</v>
      </c>
      <c r="H2" s="13">
        <f t="array" ref="H2">XLOOKUP(F:F,'Website report'!E:E,'Website report'!D:D)</f>
        <v>50</v>
      </c>
      <c r="I2" s="13">
        <f t="array" ref="I2">XLOOKUP(F:F,'Sales report'!F:F,'Sales report'!C:C)</f>
        <v>17</v>
      </c>
      <c r="J2" s="13">
        <f t="array" ref="J2">XLOOKUP(F:F,'Sales report'!F:F,'Sales report'!D:D)</f>
        <v>14</v>
      </c>
      <c r="K2" s="10">
        <f t="array" ref="K2">XLOOKUP(F:F,'Sales report'!F:F,'Sales report'!E:E)</f>
        <v>167.25</v>
      </c>
      <c r="L2" s="13">
        <f t="shared" ref="L2:L121" si="2">C2/D2*1000</f>
        <v>7.740138857</v>
      </c>
      <c r="M2" s="12">
        <f t="shared" ref="M2:M121" si="3">C2/E2</f>
        <v>0.4107287449</v>
      </c>
      <c r="N2" s="13">
        <f t="shared" ref="N2:N121" si="4">E2/D2*100</f>
        <v>1.884489204</v>
      </c>
      <c r="O2" s="13">
        <f t="shared" ref="O2:O121" si="5">C2/G2</f>
        <v>0.4439824945</v>
      </c>
      <c r="P2" s="13">
        <f t="shared" ref="P2:P121" si="6">C2/H2</f>
        <v>4.058</v>
      </c>
      <c r="Q2" s="13">
        <f t="shared" ref="Q2:Q121" si="7">C2/I2</f>
        <v>11.93529412</v>
      </c>
      <c r="R2" s="13">
        <f t="shared" ref="R2:R121" si="8">C2/J2</f>
        <v>14.49285714</v>
      </c>
      <c r="S2" s="13">
        <f t="shared" ref="S2:S121" si="9">(K2-C2)/C2*100</f>
        <v>-17.57023164</v>
      </c>
      <c r="U2" s="28"/>
      <c r="V2" s="24">
        <f>IFERROR(__xludf.DUMMYFUNCTION("UNIQUE(A2:A121)"),44713.0)</f>
        <v>44713</v>
      </c>
      <c r="W2" s="13">
        <f t="shared" ref="W2:W41" si="10">AVERAGEIF($A$2:$A$121,V2,$M$2:$M$121)</f>
        <v>1.119172796</v>
      </c>
      <c r="X2" s="13">
        <f t="shared" ref="X2:X41" si="11">AVERAGEIF($A$2:$A$121,V2,$N$2:$N$121)</f>
        <v>1.427572079</v>
      </c>
      <c r="Y2" s="13">
        <f t="shared" ref="Y2:Y41" si="12">AVERAGEIF($A$2:$A$121,V2,$R$2:$R$121)</f>
        <v>15.96674286</v>
      </c>
    </row>
    <row r="3">
      <c r="A3" s="5">
        <v>44714.0</v>
      </c>
      <c r="B3" s="6" t="s">
        <v>6</v>
      </c>
      <c r="C3" s="7">
        <v>230.48</v>
      </c>
      <c r="D3" s="8">
        <v>24287.0</v>
      </c>
      <c r="E3" s="8">
        <v>403.0</v>
      </c>
      <c r="F3" s="13" t="str">
        <f t="shared" si="1"/>
        <v>44714 Campaign 1</v>
      </c>
      <c r="G3" s="13">
        <f t="array" ref="G3">XLOOKUP(F:F,'Website report'!E:E,'Website report'!C:C)</f>
        <v>384</v>
      </c>
      <c r="H3" s="13">
        <f t="array" ref="H3">XLOOKUP(F:F,'Website report'!E:E,'Website report'!D:D)</f>
        <v>50</v>
      </c>
      <c r="I3" s="13">
        <f t="array" ref="I3">XLOOKUP(F:F,'Sales report'!F:F,'Sales report'!C:C)</f>
        <v>22</v>
      </c>
      <c r="J3" s="13">
        <f t="array" ref="J3">XLOOKUP(F:F,'Sales report'!F:F,'Sales report'!D:D)</f>
        <v>18</v>
      </c>
      <c r="K3" s="10">
        <f t="array" ref="K3">XLOOKUP(F:F,'Sales report'!F:F,'Sales report'!E:E)</f>
        <v>129.96</v>
      </c>
      <c r="L3" s="13">
        <f t="shared" si="2"/>
        <v>9.489850537</v>
      </c>
      <c r="M3" s="12">
        <f t="shared" si="3"/>
        <v>0.57191067</v>
      </c>
      <c r="N3" s="13">
        <f t="shared" si="4"/>
        <v>1.659323918</v>
      </c>
      <c r="O3" s="13">
        <f t="shared" si="5"/>
        <v>0.6002083333</v>
      </c>
      <c r="P3" s="13">
        <f t="shared" si="6"/>
        <v>4.6096</v>
      </c>
      <c r="Q3" s="13">
        <f t="shared" si="7"/>
        <v>10.47636364</v>
      </c>
      <c r="R3" s="13">
        <f t="shared" si="8"/>
        <v>12.80444444</v>
      </c>
      <c r="S3" s="13">
        <f t="shared" si="9"/>
        <v>-43.61332871</v>
      </c>
      <c r="U3" s="28"/>
      <c r="V3" s="24">
        <f>IFERROR(__xludf.DUMMYFUNCTION("""COMPUTED_VALUE"""),44714.0)</f>
        <v>44714</v>
      </c>
      <c r="W3" s="13">
        <f t="shared" si="10"/>
        <v>1.152141471</v>
      </c>
      <c r="X3" s="13">
        <f t="shared" si="11"/>
        <v>1.341323949</v>
      </c>
      <c r="Y3" s="13">
        <f t="shared" si="12"/>
        <v>17.23079521</v>
      </c>
    </row>
    <row r="4">
      <c r="A4" s="5">
        <v>44715.0</v>
      </c>
      <c r="B4" s="6" t="s">
        <v>6</v>
      </c>
      <c r="C4" s="7">
        <v>200.68</v>
      </c>
      <c r="D4" s="8">
        <v>26488.0</v>
      </c>
      <c r="E4" s="8">
        <v>522.0</v>
      </c>
      <c r="F4" s="13" t="str">
        <f t="shared" si="1"/>
        <v>44715 Campaign 1</v>
      </c>
      <c r="G4" s="13">
        <f t="array" ref="G4">XLOOKUP(F:F,'Website report'!E:E,'Website report'!C:C)</f>
        <v>499</v>
      </c>
      <c r="H4" s="13">
        <f t="array" ref="H4">XLOOKUP(F:F,'Website report'!E:E,'Website report'!D:D)</f>
        <v>38</v>
      </c>
      <c r="I4" s="13">
        <f t="array" ref="I4">XLOOKUP(F:F,'Sales report'!F:F,'Sales report'!C:C)</f>
        <v>20</v>
      </c>
      <c r="J4" s="13">
        <f t="array" ref="J4">XLOOKUP(F:F,'Sales report'!F:F,'Sales report'!D:D)</f>
        <v>16</v>
      </c>
      <c r="K4" s="10">
        <f t="array" ref="K4">XLOOKUP(F:F,'Sales report'!F:F,'Sales report'!E:E)</f>
        <v>191.73</v>
      </c>
      <c r="L4" s="13">
        <f t="shared" si="2"/>
        <v>7.576260948</v>
      </c>
      <c r="M4" s="12">
        <f t="shared" si="3"/>
        <v>0.3844444444</v>
      </c>
      <c r="N4" s="13">
        <f t="shared" si="4"/>
        <v>1.970703715</v>
      </c>
      <c r="O4" s="13">
        <f t="shared" si="5"/>
        <v>0.4021643287</v>
      </c>
      <c r="P4" s="13">
        <f t="shared" si="6"/>
        <v>5.281052632</v>
      </c>
      <c r="Q4" s="13">
        <f t="shared" si="7"/>
        <v>10.034</v>
      </c>
      <c r="R4" s="13">
        <f t="shared" si="8"/>
        <v>12.5425</v>
      </c>
      <c r="S4" s="13">
        <f t="shared" si="9"/>
        <v>-4.459836556</v>
      </c>
      <c r="U4" s="28"/>
      <c r="V4" s="24">
        <f>IFERROR(__xludf.DUMMYFUNCTION("""COMPUTED_VALUE"""),44715.0)</f>
        <v>44715</v>
      </c>
      <c r="W4" s="13">
        <f t="shared" si="10"/>
        <v>1.073377203</v>
      </c>
      <c r="X4" s="13">
        <f t="shared" si="11"/>
        <v>1.613958079</v>
      </c>
      <c r="Y4" s="13">
        <f t="shared" si="12"/>
        <v>15.40424074</v>
      </c>
    </row>
    <row r="5">
      <c r="A5" s="5">
        <v>44716.0</v>
      </c>
      <c r="B5" s="6" t="s">
        <v>6</v>
      </c>
      <c r="C5" s="7">
        <v>230.9</v>
      </c>
      <c r="D5" s="8">
        <v>23818.0</v>
      </c>
      <c r="E5" s="8">
        <v>585.0</v>
      </c>
      <c r="F5" s="13" t="str">
        <f t="shared" si="1"/>
        <v>44716 Campaign 1</v>
      </c>
      <c r="G5" s="13">
        <f t="array" ref="G5">XLOOKUP(F:F,'Website report'!E:E,'Website report'!C:C)</f>
        <v>565</v>
      </c>
      <c r="H5" s="13">
        <f t="array" ref="H5">XLOOKUP(F:F,'Website report'!E:E,'Website report'!D:D)</f>
        <v>43</v>
      </c>
      <c r="I5" s="13">
        <f t="array" ref="I5">XLOOKUP(F:F,'Sales report'!F:F,'Sales report'!C:C)</f>
        <v>24</v>
      </c>
      <c r="J5" s="13">
        <f t="array" ref="J5">XLOOKUP(F:F,'Sales report'!F:F,'Sales report'!D:D)</f>
        <v>20</v>
      </c>
      <c r="K5" s="10">
        <f t="array" ref="K5">XLOOKUP(F:F,'Sales report'!F:F,'Sales report'!E:E)</f>
        <v>156.78</v>
      </c>
      <c r="L5" s="13">
        <f t="shared" si="2"/>
        <v>9.694348812</v>
      </c>
      <c r="M5" s="12">
        <f t="shared" si="3"/>
        <v>0.3947008547</v>
      </c>
      <c r="N5" s="13">
        <f t="shared" si="4"/>
        <v>2.456125619</v>
      </c>
      <c r="O5" s="13">
        <f t="shared" si="5"/>
        <v>0.4086725664</v>
      </c>
      <c r="P5" s="13">
        <f t="shared" si="6"/>
        <v>5.369767442</v>
      </c>
      <c r="Q5" s="13">
        <f t="shared" si="7"/>
        <v>9.620833333</v>
      </c>
      <c r="R5" s="13">
        <f t="shared" si="8"/>
        <v>11.545</v>
      </c>
      <c r="S5" s="13">
        <f t="shared" si="9"/>
        <v>-32.1004764</v>
      </c>
      <c r="V5" s="24">
        <f>IFERROR(__xludf.DUMMYFUNCTION("""COMPUTED_VALUE"""),44716.0)</f>
        <v>44716</v>
      </c>
      <c r="W5" s="13">
        <f t="shared" si="10"/>
        <v>1.223127167</v>
      </c>
      <c r="X5" s="13">
        <f t="shared" si="11"/>
        <v>1.573851441</v>
      </c>
      <c r="Y5" s="13">
        <f t="shared" si="12"/>
        <v>12.45091168</v>
      </c>
    </row>
    <row r="6">
      <c r="A6" s="5">
        <v>44717.0</v>
      </c>
      <c r="B6" s="6" t="s">
        <v>6</v>
      </c>
      <c r="C6" s="7">
        <v>233.05</v>
      </c>
      <c r="D6" s="8">
        <v>21167.0</v>
      </c>
      <c r="E6" s="8">
        <v>576.0</v>
      </c>
      <c r="F6" s="13" t="str">
        <f t="shared" si="1"/>
        <v>44717 Campaign 1</v>
      </c>
      <c r="G6" s="13">
        <f t="array" ref="G6">XLOOKUP(F:F,'Website report'!E:E,'Website report'!C:C)</f>
        <v>537</v>
      </c>
      <c r="H6" s="13">
        <f t="array" ref="H6">XLOOKUP(F:F,'Website report'!E:E,'Website report'!D:D)</f>
        <v>48</v>
      </c>
      <c r="I6" s="13">
        <f t="array" ref="I6">XLOOKUP(F:F,'Sales report'!F:F,'Sales report'!C:C)</f>
        <v>26</v>
      </c>
      <c r="J6" s="13">
        <f t="array" ref="J6">XLOOKUP(F:F,'Sales report'!F:F,'Sales report'!D:D)</f>
        <v>23</v>
      </c>
      <c r="K6" s="10">
        <f t="array" ref="K6">XLOOKUP(F:F,'Sales report'!F:F,'Sales report'!E:E)</f>
        <v>164.32</v>
      </c>
      <c r="L6" s="13">
        <f t="shared" si="2"/>
        <v>11.01006283</v>
      </c>
      <c r="M6" s="12">
        <f t="shared" si="3"/>
        <v>0.4046006944</v>
      </c>
      <c r="N6" s="13">
        <f t="shared" si="4"/>
        <v>2.721216989</v>
      </c>
      <c r="O6" s="13">
        <f t="shared" si="5"/>
        <v>0.4339851024</v>
      </c>
      <c r="P6" s="13">
        <f t="shared" si="6"/>
        <v>4.855208333</v>
      </c>
      <c r="Q6" s="13">
        <f t="shared" si="7"/>
        <v>8.963461538</v>
      </c>
      <c r="R6" s="13">
        <f t="shared" si="8"/>
        <v>10.1326087</v>
      </c>
      <c r="S6" s="13">
        <f t="shared" si="9"/>
        <v>-29.49152542</v>
      </c>
      <c r="V6" s="24">
        <f>IFERROR(__xludf.DUMMYFUNCTION("""COMPUTED_VALUE"""),44717.0)</f>
        <v>44717</v>
      </c>
      <c r="W6" s="13">
        <f t="shared" si="10"/>
        <v>1.107816409</v>
      </c>
      <c r="X6" s="13">
        <f t="shared" si="11"/>
        <v>1.689011199</v>
      </c>
      <c r="Y6" s="13">
        <f t="shared" si="12"/>
        <v>13.32790022</v>
      </c>
    </row>
    <row r="7">
      <c r="A7" s="5">
        <v>44718.0</v>
      </c>
      <c r="B7" s="6" t="s">
        <v>6</v>
      </c>
      <c r="C7" s="7">
        <v>217.38</v>
      </c>
      <c r="D7" s="8">
        <v>22078.0</v>
      </c>
      <c r="E7" s="8">
        <v>513.0</v>
      </c>
      <c r="F7" s="13" t="str">
        <f t="shared" si="1"/>
        <v>44718 Campaign 1</v>
      </c>
      <c r="G7" s="13">
        <f t="array" ref="G7">XLOOKUP(F:F,'Website report'!E:E,'Website report'!C:C)</f>
        <v>499</v>
      </c>
      <c r="H7" s="13">
        <f t="array" ref="H7">XLOOKUP(F:F,'Website report'!E:E,'Website report'!D:D)</f>
        <v>41</v>
      </c>
      <c r="I7" s="13">
        <f t="array" ref="I7">XLOOKUP(F:F,'Sales report'!F:F,'Sales report'!C:C)</f>
        <v>28</v>
      </c>
      <c r="J7" s="13">
        <f t="array" ref="J7">XLOOKUP(F:F,'Sales report'!F:F,'Sales report'!D:D)</f>
        <v>25</v>
      </c>
      <c r="K7" s="10">
        <f t="array" ref="K7">XLOOKUP(F:F,'Sales report'!F:F,'Sales report'!E:E)</f>
        <v>182.4</v>
      </c>
      <c r="L7" s="13">
        <f t="shared" si="2"/>
        <v>9.846000544</v>
      </c>
      <c r="M7" s="12">
        <f t="shared" si="3"/>
        <v>0.4237426901</v>
      </c>
      <c r="N7" s="13">
        <f t="shared" si="4"/>
        <v>2.323580034</v>
      </c>
      <c r="O7" s="13">
        <f t="shared" si="5"/>
        <v>0.4356312625</v>
      </c>
      <c r="P7" s="13">
        <f t="shared" si="6"/>
        <v>5.30195122</v>
      </c>
      <c r="Q7" s="13">
        <f t="shared" si="7"/>
        <v>7.763571429</v>
      </c>
      <c r="R7" s="13">
        <f t="shared" si="8"/>
        <v>8.6952</v>
      </c>
      <c r="S7" s="13">
        <f t="shared" si="9"/>
        <v>-16.09163677</v>
      </c>
      <c r="V7" s="24">
        <f>IFERROR(__xludf.DUMMYFUNCTION("""COMPUTED_VALUE"""),44718.0)</f>
        <v>44718</v>
      </c>
      <c r="W7" s="13">
        <f t="shared" si="10"/>
        <v>0.9208000498</v>
      </c>
      <c r="X7" s="13">
        <f t="shared" si="11"/>
        <v>1.698329592</v>
      </c>
      <c r="Y7" s="13">
        <f t="shared" si="12"/>
        <v>14.23384444</v>
      </c>
    </row>
    <row r="8">
      <c r="A8" s="5">
        <v>44719.0</v>
      </c>
      <c r="B8" s="6" t="s">
        <v>6</v>
      </c>
      <c r="C8" s="7">
        <v>236.54</v>
      </c>
      <c r="D8" s="8">
        <v>28887.0</v>
      </c>
      <c r="E8" s="8">
        <v>455.0</v>
      </c>
      <c r="F8" s="13" t="str">
        <f t="shared" si="1"/>
        <v>44719 Campaign 1</v>
      </c>
      <c r="G8" s="13">
        <f t="array" ref="G8">XLOOKUP(F:F,'Website report'!E:E,'Website report'!C:C)</f>
        <v>443</v>
      </c>
      <c r="H8" s="13">
        <f t="array" ref="H8">XLOOKUP(F:F,'Website report'!E:E,'Website report'!D:D)</f>
        <v>48</v>
      </c>
      <c r="I8" s="13">
        <f t="array" ref="I8">XLOOKUP(F:F,'Sales report'!F:F,'Sales report'!C:C)</f>
        <v>43</v>
      </c>
      <c r="J8" s="13">
        <f t="array" ref="J8">XLOOKUP(F:F,'Sales report'!F:F,'Sales report'!D:D)</f>
        <v>34</v>
      </c>
      <c r="K8" s="10">
        <f t="array" ref="K8">XLOOKUP(F:F,'Sales report'!F:F,'Sales report'!E:E)</f>
        <v>134.46</v>
      </c>
      <c r="L8" s="13">
        <f t="shared" si="2"/>
        <v>8.188458476</v>
      </c>
      <c r="M8" s="12">
        <f t="shared" si="3"/>
        <v>0.5198681319</v>
      </c>
      <c r="N8" s="13">
        <f t="shared" si="4"/>
        <v>1.575102988</v>
      </c>
      <c r="O8" s="13">
        <f t="shared" si="5"/>
        <v>0.5339503386</v>
      </c>
      <c r="P8" s="13">
        <f t="shared" si="6"/>
        <v>4.927916667</v>
      </c>
      <c r="Q8" s="13">
        <f t="shared" si="7"/>
        <v>5.500930233</v>
      </c>
      <c r="R8" s="13">
        <f t="shared" si="8"/>
        <v>6.957058824</v>
      </c>
      <c r="S8" s="13">
        <f t="shared" si="9"/>
        <v>-43.15549167</v>
      </c>
      <c r="V8" s="24">
        <f>IFERROR(__xludf.DUMMYFUNCTION("""COMPUTED_VALUE"""),44719.0)</f>
        <v>44719</v>
      </c>
      <c r="W8" s="13">
        <f t="shared" si="10"/>
        <v>1.297502628</v>
      </c>
      <c r="X8" s="13">
        <f t="shared" si="11"/>
        <v>1.271980536</v>
      </c>
      <c r="Y8" s="13">
        <f t="shared" si="12"/>
        <v>15.48811052</v>
      </c>
    </row>
    <row r="9">
      <c r="A9" s="5">
        <v>44720.0</v>
      </c>
      <c r="B9" s="6" t="s">
        <v>6</v>
      </c>
      <c r="C9" s="7">
        <v>246.28</v>
      </c>
      <c r="D9" s="8">
        <v>29814.0</v>
      </c>
      <c r="E9" s="8">
        <v>435.0</v>
      </c>
      <c r="F9" s="13" t="str">
        <f t="shared" si="1"/>
        <v>44720 Campaign 1</v>
      </c>
      <c r="G9" s="13">
        <f t="array" ref="G9">XLOOKUP(F:F,'Website report'!E:E,'Website report'!C:C)</f>
        <v>405</v>
      </c>
      <c r="H9" s="13">
        <f t="array" ref="H9">XLOOKUP(F:F,'Website report'!E:E,'Website report'!D:D)</f>
        <v>45</v>
      </c>
      <c r="I9" s="13">
        <f t="array" ref="I9">XLOOKUP(F:F,'Sales report'!F:F,'Sales report'!C:C)</f>
        <v>29</v>
      </c>
      <c r="J9" s="13">
        <f t="array" ref="J9">XLOOKUP(F:F,'Sales report'!F:F,'Sales report'!D:D)</f>
        <v>25</v>
      </c>
      <c r="K9" s="10">
        <f t="array" ref="K9">XLOOKUP(F:F,'Sales report'!F:F,'Sales report'!E:E)</f>
        <v>147.6</v>
      </c>
      <c r="L9" s="13">
        <f t="shared" si="2"/>
        <v>8.260548735</v>
      </c>
      <c r="M9" s="12">
        <f t="shared" si="3"/>
        <v>0.5661609195</v>
      </c>
      <c r="N9" s="13">
        <f t="shared" si="4"/>
        <v>1.459046086</v>
      </c>
      <c r="O9" s="13">
        <f t="shared" si="5"/>
        <v>0.6080987654</v>
      </c>
      <c r="P9" s="13">
        <f t="shared" si="6"/>
        <v>5.472888889</v>
      </c>
      <c r="Q9" s="13">
        <f t="shared" si="7"/>
        <v>8.492413793</v>
      </c>
      <c r="R9" s="13">
        <f t="shared" si="8"/>
        <v>9.8512</v>
      </c>
      <c r="S9" s="13">
        <f t="shared" si="9"/>
        <v>-40.06821504</v>
      </c>
      <c r="V9" s="24">
        <f>IFERROR(__xludf.DUMMYFUNCTION("""COMPUTED_VALUE"""),44720.0)</f>
        <v>44720</v>
      </c>
      <c r="W9" s="13">
        <f t="shared" si="10"/>
        <v>1.236740869</v>
      </c>
      <c r="X9" s="13">
        <f t="shared" si="11"/>
        <v>1.452630143</v>
      </c>
      <c r="Y9" s="13">
        <f t="shared" si="12"/>
        <v>15.40851111</v>
      </c>
    </row>
    <row r="10">
      <c r="A10" s="5">
        <v>44721.0</v>
      </c>
      <c r="B10" s="6" t="s">
        <v>6</v>
      </c>
      <c r="C10" s="7">
        <v>247.57</v>
      </c>
      <c r="D10" s="8">
        <v>20746.0</v>
      </c>
      <c r="E10" s="8">
        <v>423.0</v>
      </c>
      <c r="F10" s="13" t="str">
        <f t="shared" si="1"/>
        <v>44721 Campaign 1</v>
      </c>
      <c r="G10" s="13">
        <f t="array" ref="G10">XLOOKUP(F:F,'Website report'!E:E,'Website report'!C:C)</f>
        <v>409</v>
      </c>
      <c r="H10" s="13">
        <f t="array" ref="H10">XLOOKUP(F:F,'Website report'!E:E,'Website report'!D:D)</f>
        <v>43</v>
      </c>
      <c r="I10" s="13">
        <f t="array" ref="I10">XLOOKUP(F:F,'Sales report'!F:F,'Sales report'!C:C)</f>
        <v>28</v>
      </c>
      <c r="J10" s="13">
        <f t="array" ref="J10">XLOOKUP(F:F,'Sales report'!F:F,'Sales report'!D:D)</f>
        <v>23</v>
      </c>
      <c r="K10" s="10">
        <f t="array" ref="K10">XLOOKUP(F:F,'Sales report'!F:F,'Sales report'!E:E)</f>
        <v>177.62</v>
      </c>
      <c r="L10" s="13">
        <f t="shared" si="2"/>
        <v>11.93338475</v>
      </c>
      <c r="M10" s="12">
        <f t="shared" si="3"/>
        <v>0.5852718676</v>
      </c>
      <c r="N10" s="13">
        <f t="shared" si="4"/>
        <v>2.038947267</v>
      </c>
      <c r="O10" s="13">
        <f t="shared" si="5"/>
        <v>0.6053056235</v>
      </c>
      <c r="P10" s="13">
        <f t="shared" si="6"/>
        <v>5.75744186</v>
      </c>
      <c r="Q10" s="13">
        <f t="shared" si="7"/>
        <v>8.841785714</v>
      </c>
      <c r="R10" s="13">
        <f t="shared" si="8"/>
        <v>10.76391304</v>
      </c>
      <c r="S10" s="13">
        <f t="shared" si="9"/>
        <v>-28.25463505</v>
      </c>
      <c r="V10" s="24">
        <f>IFERROR(__xludf.DUMMYFUNCTION("""COMPUTED_VALUE"""),44721.0)</f>
        <v>44721</v>
      </c>
      <c r="W10" s="13">
        <f t="shared" si="10"/>
        <v>1.079973219</v>
      </c>
      <c r="X10" s="13">
        <f t="shared" si="11"/>
        <v>1.47046285</v>
      </c>
      <c r="Y10" s="13">
        <f t="shared" si="12"/>
        <v>12.12763027</v>
      </c>
    </row>
    <row r="11">
      <c r="A11" s="5">
        <v>44722.0</v>
      </c>
      <c r="B11" s="6" t="s">
        <v>6</v>
      </c>
      <c r="C11" s="7">
        <v>245.36</v>
      </c>
      <c r="D11" s="8">
        <v>26530.0</v>
      </c>
      <c r="E11" s="8">
        <v>438.0</v>
      </c>
      <c r="F11" s="13" t="str">
        <f t="shared" si="1"/>
        <v>44722 Campaign 1</v>
      </c>
      <c r="G11" s="13">
        <f t="array" ref="G11">XLOOKUP(F:F,'Website report'!E:E,'Website report'!C:C)</f>
        <v>409</v>
      </c>
      <c r="H11" s="13">
        <f t="array" ref="H11">XLOOKUP(F:F,'Website report'!E:E,'Website report'!D:D)</f>
        <v>44</v>
      </c>
      <c r="I11" s="13">
        <f t="array" ref="I11">XLOOKUP(F:F,'Sales report'!F:F,'Sales report'!C:C)</f>
        <v>25</v>
      </c>
      <c r="J11" s="13">
        <f t="array" ref="J11">XLOOKUP(F:F,'Sales report'!F:F,'Sales report'!D:D)</f>
        <v>22</v>
      </c>
      <c r="K11" s="10">
        <f t="array" ref="K11">XLOOKUP(F:F,'Sales report'!F:F,'Sales report'!E:E)</f>
        <v>159.6</v>
      </c>
      <c r="L11" s="13">
        <f t="shared" si="2"/>
        <v>9.24839804</v>
      </c>
      <c r="M11" s="12">
        <f t="shared" si="3"/>
        <v>0.5601826484</v>
      </c>
      <c r="N11" s="13">
        <f t="shared" si="4"/>
        <v>1.650961176</v>
      </c>
      <c r="O11" s="13">
        <f t="shared" si="5"/>
        <v>0.5999022005</v>
      </c>
      <c r="P11" s="13">
        <f t="shared" si="6"/>
        <v>5.576363636</v>
      </c>
      <c r="Q11" s="13">
        <f t="shared" si="7"/>
        <v>9.8144</v>
      </c>
      <c r="R11" s="13">
        <f t="shared" si="8"/>
        <v>11.15272727</v>
      </c>
      <c r="S11" s="13">
        <f t="shared" si="9"/>
        <v>-34.95272253</v>
      </c>
      <c r="V11" s="24">
        <f>IFERROR(__xludf.DUMMYFUNCTION("""COMPUTED_VALUE"""),44722.0)</f>
        <v>44722</v>
      </c>
      <c r="W11" s="13">
        <f t="shared" si="10"/>
        <v>0.9928260962</v>
      </c>
      <c r="X11" s="13">
        <f t="shared" si="11"/>
        <v>1.700224205</v>
      </c>
      <c r="Y11" s="13">
        <f t="shared" si="12"/>
        <v>12.40413826</v>
      </c>
    </row>
    <row r="12">
      <c r="A12" s="5">
        <v>44723.0</v>
      </c>
      <c r="B12" s="6" t="s">
        <v>6</v>
      </c>
      <c r="C12" s="7">
        <v>233.51</v>
      </c>
      <c r="D12" s="8">
        <v>25575.0</v>
      </c>
      <c r="E12" s="8">
        <v>435.0</v>
      </c>
      <c r="F12" s="13" t="str">
        <f t="shared" si="1"/>
        <v>44723 Campaign 1</v>
      </c>
      <c r="G12" s="13">
        <f t="array" ref="G12">XLOOKUP(F:F,'Website report'!E:E,'Website report'!C:C)</f>
        <v>410</v>
      </c>
      <c r="H12" s="13">
        <f t="array" ref="H12">XLOOKUP(F:F,'Website report'!E:E,'Website report'!D:D)</f>
        <v>39</v>
      </c>
      <c r="I12" s="13">
        <f t="array" ref="I12">XLOOKUP(F:F,'Sales report'!F:F,'Sales report'!C:C)</f>
        <v>14</v>
      </c>
      <c r="J12" s="13">
        <f t="array" ref="J12">XLOOKUP(F:F,'Sales report'!F:F,'Sales report'!D:D)</f>
        <v>12</v>
      </c>
      <c r="K12" s="10">
        <f t="array" ref="K12">XLOOKUP(F:F,'Sales report'!F:F,'Sales report'!E:E)</f>
        <v>130.05</v>
      </c>
      <c r="L12" s="13">
        <f t="shared" si="2"/>
        <v>9.130400782</v>
      </c>
      <c r="M12" s="12">
        <f t="shared" si="3"/>
        <v>0.5368045977</v>
      </c>
      <c r="N12" s="13">
        <f t="shared" si="4"/>
        <v>1.700879765</v>
      </c>
      <c r="O12" s="13">
        <f t="shared" si="5"/>
        <v>0.5695365854</v>
      </c>
      <c r="P12" s="13">
        <f t="shared" si="6"/>
        <v>5.987435897</v>
      </c>
      <c r="Q12" s="13">
        <f t="shared" si="7"/>
        <v>16.67928571</v>
      </c>
      <c r="R12" s="13">
        <f t="shared" si="8"/>
        <v>19.45916667</v>
      </c>
      <c r="S12" s="13">
        <f t="shared" si="9"/>
        <v>-44.30645369</v>
      </c>
      <c r="V12" s="24">
        <f>IFERROR(__xludf.DUMMYFUNCTION("""COMPUTED_VALUE"""),44723.0)</f>
        <v>44723</v>
      </c>
      <c r="W12" s="13">
        <f t="shared" si="10"/>
        <v>1.196160328</v>
      </c>
      <c r="X12" s="13">
        <f t="shared" si="11"/>
        <v>1.368314911</v>
      </c>
      <c r="Y12" s="13">
        <f t="shared" si="12"/>
        <v>17.62111616</v>
      </c>
    </row>
    <row r="13">
      <c r="A13" s="5">
        <v>44724.0</v>
      </c>
      <c r="B13" s="6" t="s">
        <v>6</v>
      </c>
      <c r="C13" s="7">
        <v>226.66</v>
      </c>
      <c r="D13" s="8">
        <v>20578.0</v>
      </c>
      <c r="E13" s="8">
        <v>529.0</v>
      </c>
      <c r="F13" s="13" t="str">
        <f t="shared" si="1"/>
        <v>44724 Campaign 1</v>
      </c>
      <c r="G13" s="13">
        <f t="array" ref="G13">XLOOKUP(F:F,'Website report'!E:E,'Website report'!C:C)</f>
        <v>495</v>
      </c>
      <c r="H13" s="13">
        <f t="array" ref="H13">XLOOKUP(F:F,'Website report'!E:E,'Website report'!D:D)</f>
        <v>48</v>
      </c>
      <c r="I13" s="13">
        <f t="array" ref="I13">XLOOKUP(F:F,'Sales report'!F:F,'Sales report'!C:C)</f>
        <v>17</v>
      </c>
      <c r="J13" s="13">
        <f t="array" ref="J13">XLOOKUP(F:F,'Sales report'!F:F,'Sales report'!D:D)</f>
        <v>14</v>
      </c>
      <c r="K13" s="10">
        <f t="array" ref="K13">XLOOKUP(F:F,'Sales report'!F:F,'Sales report'!E:E)</f>
        <v>172.86</v>
      </c>
      <c r="L13" s="13">
        <f t="shared" si="2"/>
        <v>11.01467587</v>
      </c>
      <c r="M13" s="12">
        <f t="shared" si="3"/>
        <v>0.4284688091</v>
      </c>
      <c r="N13" s="13">
        <f t="shared" si="4"/>
        <v>2.57070658</v>
      </c>
      <c r="O13" s="13">
        <f t="shared" si="5"/>
        <v>0.4578989899</v>
      </c>
      <c r="P13" s="13">
        <f t="shared" si="6"/>
        <v>4.722083333</v>
      </c>
      <c r="Q13" s="13">
        <f t="shared" si="7"/>
        <v>13.33294118</v>
      </c>
      <c r="R13" s="13">
        <f t="shared" si="8"/>
        <v>16.19</v>
      </c>
      <c r="S13" s="13">
        <f t="shared" si="9"/>
        <v>-23.73599224</v>
      </c>
      <c r="V13" s="24">
        <f>IFERROR(__xludf.DUMMYFUNCTION("""COMPUTED_VALUE"""),44724.0)</f>
        <v>44724</v>
      </c>
      <c r="W13" s="13">
        <f t="shared" si="10"/>
        <v>1.08401786</v>
      </c>
      <c r="X13" s="13">
        <f t="shared" si="11"/>
        <v>1.542154457</v>
      </c>
      <c r="Y13" s="13">
        <f t="shared" si="12"/>
        <v>17.30957143</v>
      </c>
    </row>
    <row r="14">
      <c r="A14" s="5">
        <v>44725.0</v>
      </c>
      <c r="B14" s="6" t="s">
        <v>6</v>
      </c>
      <c r="C14" s="7">
        <v>221.82</v>
      </c>
      <c r="D14" s="8">
        <v>20547.0</v>
      </c>
      <c r="E14" s="8">
        <v>490.0</v>
      </c>
      <c r="F14" s="13" t="str">
        <f t="shared" si="1"/>
        <v>44725 Campaign 1</v>
      </c>
      <c r="G14" s="13">
        <f t="array" ref="G14">XLOOKUP(F:F,'Website report'!E:E,'Website report'!C:C)</f>
        <v>475</v>
      </c>
      <c r="H14" s="13">
        <f t="array" ref="H14">XLOOKUP(F:F,'Website report'!E:E,'Website report'!D:D)</f>
        <v>48</v>
      </c>
      <c r="I14" s="13">
        <f t="array" ref="I14">XLOOKUP(F:F,'Sales report'!F:F,'Sales report'!C:C)</f>
        <v>38</v>
      </c>
      <c r="J14" s="13">
        <f t="array" ref="J14">XLOOKUP(F:F,'Sales report'!F:F,'Sales report'!D:D)</f>
        <v>33</v>
      </c>
      <c r="K14" s="10">
        <f t="array" ref="K14">XLOOKUP(F:F,'Sales report'!F:F,'Sales report'!E:E)</f>
        <v>196.62</v>
      </c>
      <c r="L14" s="13">
        <f t="shared" si="2"/>
        <v>10.7957366</v>
      </c>
      <c r="M14" s="12">
        <f t="shared" si="3"/>
        <v>0.4526938776</v>
      </c>
      <c r="N14" s="13">
        <f t="shared" si="4"/>
        <v>2.384776366</v>
      </c>
      <c r="O14" s="13">
        <f t="shared" si="5"/>
        <v>0.4669894737</v>
      </c>
      <c r="P14" s="13">
        <f t="shared" si="6"/>
        <v>4.62125</v>
      </c>
      <c r="Q14" s="13">
        <f t="shared" si="7"/>
        <v>5.837368421</v>
      </c>
      <c r="R14" s="13">
        <f t="shared" si="8"/>
        <v>6.721818182</v>
      </c>
      <c r="S14" s="13">
        <f t="shared" si="9"/>
        <v>-11.36056262</v>
      </c>
      <c r="V14" s="24">
        <f>IFERROR(__xludf.DUMMYFUNCTION("""COMPUTED_VALUE"""),44725.0)</f>
        <v>44725</v>
      </c>
      <c r="W14" s="13">
        <f t="shared" si="10"/>
        <v>1.080185316</v>
      </c>
      <c r="X14" s="13">
        <f t="shared" si="11"/>
        <v>1.765412494</v>
      </c>
      <c r="Y14" s="13">
        <f t="shared" si="12"/>
        <v>10.88020283</v>
      </c>
    </row>
    <row r="15">
      <c r="A15" s="5">
        <v>44726.0</v>
      </c>
      <c r="B15" s="6" t="s">
        <v>6</v>
      </c>
      <c r="C15" s="7">
        <v>246.67</v>
      </c>
      <c r="D15" s="8">
        <v>28775.0</v>
      </c>
      <c r="E15" s="8">
        <v>404.0</v>
      </c>
      <c r="F15" s="13" t="str">
        <f t="shared" si="1"/>
        <v>44726 Campaign 1</v>
      </c>
      <c r="G15" s="13">
        <f t="array" ref="G15">XLOOKUP(F:F,'Website report'!E:E,'Website report'!C:C)</f>
        <v>383</v>
      </c>
      <c r="H15" s="13">
        <f t="array" ref="H15">XLOOKUP(F:F,'Website report'!E:E,'Website report'!D:D)</f>
        <v>47</v>
      </c>
      <c r="I15" s="13">
        <f t="array" ref="I15">XLOOKUP(F:F,'Sales report'!F:F,'Sales report'!C:C)</f>
        <v>23</v>
      </c>
      <c r="J15" s="13">
        <f t="array" ref="J15">XLOOKUP(F:F,'Sales report'!F:F,'Sales report'!D:D)</f>
        <v>19</v>
      </c>
      <c r="K15" s="10">
        <f t="array" ref="K15">XLOOKUP(F:F,'Sales report'!F:F,'Sales report'!E:E)</f>
        <v>195.36</v>
      </c>
      <c r="L15" s="13">
        <f t="shared" si="2"/>
        <v>8.572371851</v>
      </c>
      <c r="M15" s="12">
        <f t="shared" si="3"/>
        <v>0.6105693069</v>
      </c>
      <c r="N15" s="13">
        <f t="shared" si="4"/>
        <v>1.403996525</v>
      </c>
      <c r="O15" s="13">
        <f t="shared" si="5"/>
        <v>0.6440469974</v>
      </c>
      <c r="P15" s="13">
        <f t="shared" si="6"/>
        <v>5.248297872</v>
      </c>
      <c r="Q15" s="13">
        <f t="shared" si="7"/>
        <v>10.72478261</v>
      </c>
      <c r="R15" s="13">
        <f t="shared" si="8"/>
        <v>12.98263158</v>
      </c>
      <c r="S15" s="13">
        <f t="shared" si="9"/>
        <v>-20.80107026</v>
      </c>
      <c r="V15" s="24">
        <f>IFERROR(__xludf.DUMMYFUNCTION("""COMPUTED_VALUE"""),44726.0)</f>
        <v>44726</v>
      </c>
      <c r="W15" s="13">
        <f t="shared" si="10"/>
        <v>1.32568458</v>
      </c>
      <c r="X15" s="13">
        <f t="shared" si="11"/>
        <v>1.211641033</v>
      </c>
      <c r="Y15" s="13">
        <f t="shared" si="12"/>
        <v>16.98173994</v>
      </c>
    </row>
    <row r="16">
      <c r="A16" s="5">
        <v>44727.0</v>
      </c>
      <c r="B16" s="6" t="s">
        <v>6</v>
      </c>
      <c r="C16" s="7">
        <v>234.11</v>
      </c>
      <c r="D16" s="8">
        <v>29026.0</v>
      </c>
      <c r="E16" s="8">
        <v>430.0</v>
      </c>
      <c r="F16" s="13" t="str">
        <f t="shared" si="1"/>
        <v>44727 Campaign 1</v>
      </c>
      <c r="G16" s="13">
        <f t="array" ref="G16">XLOOKUP(F:F,'Website report'!E:E,'Website report'!C:C)</f>
        <v>405</v>
      </c>
      <c r="H16" s="13">
        <f t="array" ref="H16">XLOOKUP(F:F,'Website report'!E:E,'Website report'!D:D)</f>
        <v>46</v>
      </c>
      <c r="I16" s="13">
        <f t="array" ref="I16">XLOOKUP(F:F,'Sales report'!F:F,'Sales report'!C:C)</f>
        <v>24</v>
      </c>
      <c r="J16" s="13">
        <f t="array" ref="J16">XLOOKUP(F:F,'Sales report'!F:F,'Sales report'!D:D)</f>
        <v>21</v>
      </c>
      <c r="K16" s="10">
        <f t="array" ref="K16">XLOOKUP(F:F,'Sales report'!F:F,'Sales report'!E:E)</f>
        <v>136.17</v>
      </c>
      <c r="L16" s="13">
        <f t="shared" si="2"/>
        <v>8.065527458</v>
      </c>
      <c r="M16" s="12">
        <f t="shared" si="3"/>
        <v>0.5444418605</v>
      </c>
      <c r="N16" s="13">
        <f t="shared" si="4"/>
        <v>1.481430442</v>
      </c>
      <c r="O16" s="13">
        <f t="shared" si="5"/>
        <v>0.5780493827</v>
      </c>
      <c r="P16" s="13">
        <f t="shared" si="6"/>
        <v>5.089347826</v>
      </c>
      <c r="Q16" s="13">
        <f t="shared" si="7"/>
        <v>9.754583333</v>
      </c>
      <c r="R16" s="13">
        <f t="shared" si="8"/>
        <v>11.14809524</v>
      </c>
      <c r="S16" s="13">
        <f t="shared" si="9"/>
        <v>-41.83503481</v>
      </c>
      <c r="V16" s="24">
        <f>IFERROR(__xludf.DUMMYFUNCTION("""COMPUTED_VALUE"""),44727.0)</f>
        <v>44727</v>
      </c>
      <c r="W16" s="13">
        <f t="shared" si="10"/>
        <v>0.9543210266</v>
      </c>
      <c r="X16" s="13">
        <f t="shared" si="11"/>
        <v>1.587387731</v>
      </c>
      <c r="Y16" s="13">
        <f t="shared" si="12"/>
        <v>13.61870574</v>
      </c>
    </row>
    <row r="17">
      <c r="A17" s="5">
        <v>44728.0</v>
      </c>
      <c r="B17" s="6" t="s">
        <v>6</v>
      </c>
      <c r="C17" s="7">
        <v>224.38</v>
      </c>
      <c r="D17" s="8">
        <v>26028.0</v>
      </c>
      <c r="E17" s="8">
        <v>577.0</v>
      </c>
      <c r="F17" s="13" t="str">
        <f t="shared" si="1"/>
        <v>44728 Campaign 1</v>
      </c>
      <c r="G17" s="13">
        <f t="array" ref="G17">XLOOKUP(F:F,'Website report'!E:E,'Website report'!C:C)</f>
        <v>549</v>
      </c>
      <c r="H17" s="13">
        <f t="array" ref="H17">XLOOKUP(F:F,'Website report'!E:E,'Website report'!D:D)</f>
        <v>35</v>
      </c>
      <c r="I17" s="13">
        <f t="array" ref="I17">XLOOKUP(F:F,'Sales report'!F:F,'Sales report'!C:C)</f>
        <v>21</v>
      </c>
      <c r="J17" s="13">
        <f t="array" ref="J17">XLOOKUP(F:F,'Sales report'!F:F,'Sales report'!D:D)</f>
        <v>18</v>
      </c>
      <c r="K17" s="10">
        <f t="array" ref="K17">XLOOKUP(F:F,'Sales report'!F:F,'Sales report'!E:E)</f>
        <v>172.8</v>
      </c>
      <c r="L17" s="13">
        <f t="shared" si="2"/>
        <v>8.620716152</v>
      </c>
      <c r="M17" s="12">
        <f t="shared" si="3"/>
        <v>0.3888734835</v>
      </c>
      <c r="N17" s="13">
        <f t="shared" si="4"/>
        <v>2.216843399</v>
      </c>
      <c r="O17" s="13">
        <f t="shared" si="5"/>
        <v>0.4087067395</v>
      </c>
      <c r="P17" s="13">
        <f t="shared" si="6"/>
        <v>6.410857143</v>
      </c>
      <c r="Q17" s="13">
        <f t="shared" si="7"/>
        <v>10.6847619</v>
      </c>
      <c r="R17" s="13">
        <f t="shared" si="8"/>
        <v>12.46555556</v>
      </c>
      <c r="S17" s="13">
        <f t="shared" si="9"/>
        <v>-22.98778857</v>
      </c>
      <c r="V17" s="24">
        <f>IFERROR(__xludf.DUMMYFUNCTION("""COMPUTED_VALUE"""),44728.0)</f>
        <v>44728</v>
      </c>
      <c r="W17" s="13">
        <f t="shared" si="10"/>
        <v>0.9912512463</v>
      </c>
      <c r="X17" s="13">
        <f t="shared" si="11"/>
        <v>1.546502123</v>
      </c>
      <c r="Y17" s="13">
        <f t="shared" si="12"/>
        <v>15.17607407</v>
      </c>
    </row>
    <row r="18">
      <c r="A18" s="5">
        <v>44729.0</v>
      </c>
      <c r="B18" s="6" t="s">
        <v>6</v>
      </c>
      <c r="C18" s="7">
        <v>230.8</v>
      </c>
      <c r="D18" s="8">
        <v>27494.0</v>
      </c>
      <c r="E18" s="8">
        <v>434.0</v>
      </c>
      <c r="F18" s="13" t="str">
        <f t="shared" si="1"/>
        <v>44729 Campaign 1</v>
      </c>
      <c r="G18" s="13">
        <f t="array" ref="G18">XLOOKUP(F:F,'Website report'!E:E,'Website report'!C:C)</f>
        <v>406</v>
      </c>
      <c r="H18" s="13">
        <f t="array" ref="H18">XLOOKUP(F:F,'Website report'!E:E,'Website report'!D:D)</f>
        <v>44</v>
      </c>
      <c r="I18" s="13">
        <f t="array" ref="I18">XLOOKUP(F:F,'Sales report'!F:F,'Sales report'!C:C)</f>
        <v>29</v>
      </c>
      <c r="J18" s="13">
        <f t="array" ref="J18">XLOOKUP(F:F,'Sales report'!F:F,'Sales report'!D:D)</f>
        <v>25</v>
      </c>
      <c r="K18" s="10">
        <f t="array" ref="K18">XLOOKUP(F:F,'Sales report'!F:F,'Sales report'!E:E)</f>
        <v>200.2</v>
      </c>
      <c r="L18" s="13">
        <f t="shared" si="2"/>
        <v>8.394558813</v>
      </c>
      <c r="M18" s="12">
        <f t="shared" si="3"/>
        <v>0.531797235</v>
      </c>
      <c r="N18" s="13">
        <f t="shared" si="4"/>
        <v>1.578526224</v>
      </c>
      <c r="O18" s="13">
        <f t="shared" si="5"/>
        <v>0.5684729064</v>
      </c>
      <c r="P18" s="13">
        <f t="shared" si="6"/>
        <v>5.245454545</v>
      </c>
      <c r="Q18" s="13">
        <f t="shared" si="7"/>
        <v>7.95862069</v>
      </c>
      <c r="R18" s="13">
        <f t="shared" si="8"/>
        <v>9.232</v>
      </c>
      <c r="S18" s="13">
        <f t="shared" si="9"/>
        <v>-13.25823224</v>
      </c>
      <c r="V18" s="24">
        <f>IFERROR(__xludf.DUMMYFUNCTION("""COMPUTED_VALUE"""),44729.0)</f>
        <v>44729</v>
      </c>
      <c r="W18" s="13">
        <f t="shared" si="10"/>
        <v>1.256513506</v>
      </c>
      <c r="X18" s="13">
        <f t="shared" si="11"/>
        <v>1.228999339</v>
      </c>
      <c r="Y18" s="13">
        <f t="shared" si="12"/>
        <v>13.55961905</v>
      </c>
    </row>
    <row r="19">
      <c r="A19" s="5">
        <v>44730.0</v>
      </c>
      <c r="B19" s="6" t="s">
        <v>6</v>
      </c>
      <c r="C19" s="7">
        <v>209.65</v>
      </c>
      <c r="D19" s="8">
        <v>24824.0</v>
      </c>
      <c r="E19" s="8">
        <v>534.0</v>
      </c>
      <c r="F19" s="13" t="str">
        <f t="shared" si="1"/>
        <v>44730 Campaign 1</v>
      </c>
      <c r="G19" s="13">
        <f t="array" ref="G19">XLOOKUP(F:F,'Website report'!E:E,'Website report'!C:C)</f>
        <v>503</v>
      </c>
      <c r="H19" s="13">
        <f t="array" ref="H19">XLOOKUP(F:F,'Website report'!E:E,'Website report'!D:D)</f>
        <v>41</v>
      </c>
      <c r="I19" s="13">
        <f t="array" ref="I19">XLOOKUP(F:F,'Sales report'!F:F,'Sales report'!C:C)</f>
        <v>20</v>
      </c>
      <c r="J19" s="13">
        <f t="array" ref="J19">XLOOKUP(F:F,'Sales report'!F:F,'Sales report'!D:D)</f>
        <v>17</v>
      </c>
      <c r="K19" s="10">
        <f t="array" ref="K19">XLOOKUP(F:F,'Sales report'!F:F,'Sales report'!E:E)</f>
        <v>195.96</v>
      </c>
      <c r="L19" s="13">
        <f t="shared" si="2"/>
        <v>8.44545601</v>
      </c>
      <c r="M19" s="12">
        <f t="shared" si="3"/>
        <v>0.3926029963</v>
      </c>
      <c r="N19" s="13">
        <f t="shared" si="4"/>
        <v>2.151144054</v>
      </c>
      <c r="O19" s="13">
        <f t="shared" si="5"/>
        <v>0.4167992048</v>
      </c>
      <c r="P19" s="13">
        <f t="shared" si="6"/>
        <v>5.113414634</v>
      </c>
      <c r="Q19" s="13">
        <f t="shared" si="7"/>
        <v>10.4825</v>
      </c>
      <c r="R19" s="13">
        <f t="shared" si="8"/>
        <v>12.33235294</v>
      </c>
      <c r="S19" s="13">
        <f t="shared" si="9"/>
        <v>-6.529930837</v>
      </c>
      <c r="V19" s="24">
        <f>IFERROR(__xludf.DUMMYFUNCTION("""COMPUTED_VALUE"""),44730.0)</f>
        <v>44730</v>
      </c>
      <c r="W19" s="13">
        <f t="shared" si="10"/>
        <v>1.195316803</v>
      </c>
      <c r="X19" s="13">
        <f t="shared" si="11"/>
        <v>1.493725648</v>
      </c>
      <c r="Y19" s="13">
        <f t="shared" si="12"/>
        <v>16.26700654</v>
      </c>
    </row>
    <row r="20">
      <c r="A20" s="5">
        <v>44731.0</v>
      </c>
      <c r="B20" s="6" t="s">
        <v>6</v>
      </c>
      <c r="C20" s="7">
        <v>245.82</v>
      </c>
      <c r="D20" s="8">
        <v>21949.0</v>
      </c>
      <c r="E20" s="8">
        <v>539.0</v>
      </c>
      <c r="F20" s="13" t="str">
        <f t="shared" si="1"/>
        <v>44731 Campaign 1</v>
      </c>
      <c r="G20" s="13">
        <f t="array" ref="G20">XLOOKUP(F:F,'Website report'!E:E,'Website report'!C:C)</f>
        <v>515</v>
      </c>
      <c r="H20" s="13">
        <f t="array" ref="H20">XLOOKUP(F:F,'Website report'!E:E,'Website report'!D:D)</f>
        <v>37</v>
      </c>
      <c r="I20" s="13">
        <f t="array" ref="I20">XLOOKUP(F:F,'Sales report'!F:F,'Sales report'!C:C)</f>
        <v>14</v>
      </c>
      <c r="J20" s="13">
        <f t="array" ref="J20">XLOOKUP(F:F,'Sales report'!F:F,'Sales report'!D:D)</f>
        <v>12</v>
      </c>
      <c r="K20" s="10">
        <f t="array" ref="K20">XLOOKUP(F:F,'Sales report'!F:F,'Sales report'!E:E)</f>
        <v>199.95</v>
      </c>
      <c r="L20" s="13">
        <f t="shared" si="2"/>
        <v>11.19959907</v>
      </c>
      <c r="M20" s="12">
        <f t="shared" si="3"/>
        <v>0.4560667904</v>
      </c>
      <c r="N20" s="13">
        <f t="shared" si="4"/>
        <v>2.455692742</v>
      </c>
      <c r="O20" s="13">
        <f t="shared" si="5"/>
        <v>0.4773203883</v>
      </c>
      <c r="P20" s="13">
        <f t="shared" si="6"/>
        <v>6.643783784</v>
      </c>
      <c r="Q20" s="13">
        <f t="shared" si="7"/>
        <v>17.55857143</v>
      </c>
      <c r="R20" s="13">
        <f t="shared" si="8"/>
        <v>20.485</v>
      </c>
      <c r="S20" s="13">
        <f t="shared" si="9"/>
        <v>-18.65999512</v>
      </c>
      <c r="V20" s="24">
        <f>IFERROR(__xludf.DUMMYFUNCTION("""COMPUTED_VALUE"""),44731.0)</f>
        <v>44731</v>
      </c>
      <c r="W20" s="13">
        <f t="shared" si="10"/>
        <v>0.9181683208</v>
      </c>
      <c r="X20" s="13">
        <f t="shared" si="11"/>
        <v>1.77359899</v>
      </c>
      <c r="Y20" s="13">
        <f t="shared" si="12"/>
        <v>15.52161111</v>
      </c>
    </row>
    <row r="21">
      <c r="A21" s="5">
        <v>44732.0</v>
      </c>
      <c r="B21" s="6" t="s">
        <v>6</v>
      </c>
      <c r="C21" s="7">
        <v>220.13</v>
      </c>
      <c r="D21" s="8">
        <v>28252.0</v>
      </c>
      <c r="E21" s="8">
        <v>458.0</v>
      </c>
      <c r="F21" s="13" t="str">
        <f t="shared" si="1"/>
        <v>44732 Campaign 1</v>
      </c>
      <c r="G21" s="13">
        <f t="array" ref="G21">XLOOKUP(F:F,'Website report'!E:E,'Website report'!C:C)</f>
        <v>430</v>
      </c>
      <c r="H21" s="13">
        <f t="array" ref="H21">XLOOKUP(F:F,'Website report'!E:E,'Website report'!D:D)</f>
        <v>51</v>
      </c>
      <c r="I21" s="13">
        <f t="array" ref="I21">XLOOKUP(F:F,'Sales report'!F:F,'Sales report'!C:C)</f>
        <v>25</v>
      </c>
      <c r="J21" s="13">
        <f t="array" ref="J21">XLOOKUP(F:F,'Sales report'!F:F,'Sales report'!D:D)</f>
        <v>22</v>
      </c>
      <c r="K21" s="10">
        <f t="array" ref="K21">XLOOKUP(F:F,'Sales report'!F:F,'Sales report'!E:E)</f>
        <v>224.66</v>
      </c>
      <c r="L21" s="13">
        <f t="shared" si="2"/>
        <v>7.791660767</v>
      </c>
      <c r="M21" s="12">
        <f t="shared" si="3"/>
        <v>0.4806331878</v>
      </c>
      <c r="N21" s="13">
        <f t="shared" si="4"/>
        <v>1.621124168</v>
      </c>
      <c r="O21" s="13">
        <f t="shared" si="5"/>
        <v>0.5119302326</v>
      </c>
      <c r="P21" s="13">
        <f t="shared" si="6"/>
        <v>4.31627451</v>
      </c>
      <c r="Q21" s="13">
        <f t="shared" si="7"/>
        <v>8.8052</v>
      </c>
      <c r="R21" s="13">
        <f t="shared" si="8"/>
        <v>10.00590909</v>
      </c>
      <c r="S21" s="13">
        <f t="shared" si="9"/>
        <v>2.057874892</v>
      </c>
      <c r="V21" s="24">
        <f>IFERROR(__xludf.DUMMYFUNCTION("""COMPUTED_VALUE"""),44732.0)</f>
        <v>44732</v>
      </c>
      <c r="W21" s="13">
        <f t="shared" si="10"/>
        <v>1.088962385</v>
      </c>
      <c r="X21" s="13">
        <f t="shared" si="11"/>
        <v>1.626615306</v>
      </c>
      <c r="Y21" s="13">
        <f t="shared" si="12"/>
        <v>12.72786713</v>
      </c>
    </row>
    <row r="22">
      <c r="A22" s="5">
        <v>44733.0</v>
      </c>
      <c r="B22" s="6" t="s">
        <v>6</v>
      </c>
      <c r="C22" s="7">
        <v>221.51</v>
      </c>
      <c r="D22" s="8">
        <v>24443.0</v>
      </c>
      <c r="E22" s="8">
        <v>468.0</v>
      </c>
      <c r="F22" s="13" t="str">
        <f t="shared" si="1"/>
        <v>44733 Campaign 1</v>
      </c>
      <c r="G22" s="13">
        <f t="array" ref="G22">XLOOKUP(F:F,'Website report'!E:E,'Website report'!C:C)</f>
        <v>446</v>
      </c>
      <c r="H22" s="13">
        <f t="array" ref="H22">XLOOKUP(F:F,'Website report'!E:E,'Website report'!D:D)</f>
        <v>42</v>
      </c>
      <c r="I22" s="13">
        <f t="array" ref="I22">XLOOKUP(F:F,'Sales report'!F:F,'Sales report'!C:C)</f>
        <v>19</v>
      </c>
      <c r="J22" s="13">
        <f t="array" ref="J22">XLOOKUP(F:F,'Sales report'!F:F,'Sales report'!D:D)</f>
        <v>17</v>
      </c>
      <c r="K22" s="10">
        <f t="array" ref="K22">XLOOKUP(F:F,'Sales report'!F:F,'Sales report'!E:E)</f>
        <v>228</v>
      </c>
      <c r="L22" s="13">
        <f t="shared" si="2"/>
        <v>9.062308227</v>
      </c>
      <c r="M22" s="12">
        <f t="shared" si="3"/>
        <v>0.4733119658</v>
      </c>
      <c r="N22" s="13">
        <f t="shared" si="4"/>
        <v>1.914658593</v>
      </c>
      <c r="O22" s="13">
        <f t="shared" si="5"/>
        <v>0.4966591928</v>
      </c>
      <c r="P22" s="13">
        <f t="shared" si="6"/>
        <v>5.274047619</v>
      </c>
      <c r="Q22" s="13">
        <f t="shared" si="7"/>
        <v>11.65842105</v>
      </c>
      <c r="R22" s="13">
        <f t="shared" si="8"/>
        <v>13.03</v>
      </c>
      <c r="S22" s="13">
        <f t="shared" si="9"/>
        <v>2.929890298</v>
      </c>
      <c r="V22" s="24">
        <f>IFERROR(__xludf.DUMMYFUNCTION("""COMPUTED_VALUE"""),44733.0)</f>
        <v>44733</v>
      </c>
      <c r="W22" s="13">
        <f t="shared" si="10"/>
        <v>1.057894965</v>
      </c>
      <c r="X22" s="13">
        <f t="shared" si="11"/>
        <v>1.460301731</v>
      </c>
      <c r="Y22" s="13">
        <f t="shared" si="12"/>
        <v>15.16733333</v>
      </c>
    </row>
    <row r="23">
      <c r="A23" s="5">
        <v>44734.0</v>
      </c>
      <c r="B23" s="6" t="s">
        <v>6</v>
      </c>
      <c r="C23" s="7">
        <v>206.64</v>
      </c>
      <c r="D23" s="8">
        <v>24900.0</v>
      </c>
      <c r="E23" s="8">
        <v>484.0</v>
      </c>
      <c r="F23" s="13" t="str">
        <f t="shared" si="1"/>
        <v>44734 Campaign 1</v>
      </c>
      <c r="G23" s="13">
        <f t="array" ref="G23">XLOOKUP(F:F,'Website report'!E:E,'Website report'!C:C)</f>
        <v>452</v>
      </c>
      <c r="H23" s="13">
        <f t="array" ref="H23">XLOOKUP(F:F,'Website report'!E:E,'Website report'!D:D)</f>
        <v>46</v>
      </c>
      <c r="I23" s="13">
        <f t="array" ref="I23">XLOOKUP(F:F,'Sales report'!F:F,'Sales report'!C:C)</f>
        <v>22</v>
      </c>
      <c r="J23" s="13">
        <f t="array" ref="J23">XLOOKUP(F:F,'Sales report'!F:F,'Sales report'!D:D)</f>
        <v>19</v>
      </c>
      <c r="K23" s="10">
        <f t="array" ref="K23">XLOOKUP(F:F,'Sales report'!F:F,'Sales report'!E:E)</f>
        <v>227.52</v>
      </c>
      <c r="L23" s="13">
        <f t="shared" si="2"/>
        <v>8.298795181</v>
      </c>
      <c r="M23" s="12">
        <f t="shared" si="3"/>
        <v>0.4269421488</v>
      </c>
      <c r="N23" s="13">
        <f t="shared" si="4"/>
        <v>1.9437751</v>
      </c>
      <c r="O23" s="13">
        <f t="shared" si="5"/>
        <v>0.4571681416</v>
      </c>
      <c r="P23" s="13">
        <f t="shared" si="6"/>
        <v>4.492173913</v>
      </c>
      <c r="Q23" s="13">
        <f t="shared" si="7"/>
        <v>9.392727273</v>
      </c>
      <c r="R23" s="13">
        <f t="shared" si="8"/>
        <v>10.87578947</v>
      </c>
      <c r="S23" s="13">
        <f t="shared" si="9"/>
        <v>10.10452962</v>
      </c>
      <c r="V23" s="24">
        <f>IFERROR(__xludf.DUMMYFUNCTION("""COMPUTED_VALUE"""),44734.0)</f>
        <v>44734</v>
      </c>
      <c r="W23" s="13">
        <f t="shared" si="10"/>
        <v>1.079384952</v>
      </c>
      <c r="X23" s="13">
        <f t="shared" si="11"/>
        <v>1.542495207</v>
      </c>
      <c r="Y23" s="13">
        <f t="shared" si="12"/>
        <v>13.13340304</v>
      </c>
    </row>
    <row r="24">
      <c r="A24" s="5">
        <v>44735.0</v>
      </c>
      <c r="B24" s="6" t="s">
        <v>6</v>
      </c>
      <c r="C24" s="7">
        <v>243.73</v>
      </c>
      <c r="D24" s="8">
        <v>29644.0</v>
      </c>
      <c r="E24" s="8">
        <v>584.0</v>
      </c>
      <c r="F24" s="13" t="str">
        <f t="shared" si="1"/>
        <v>44735 Campaign 1</v>
      </c>
      <c r="G24" s="13">
        <f t="array" ref="G24">XLOOKUP(F:F,'Website report'!E:E,'Website report'!C:C)</f>
        <v>550</v>
      </c>
      <c r="H24" s="13">
        <f t="array" ref="H24">XLOOKUP(F:F,'Website report'!E:E,'Website report'!D:D)</f>
        <v>41</v>
      </c>
      <c r="I24" s="13">
        <f t="array" ref="I24">XLOOKUP(F:F,'Sales report'!F:F,'Sales report'!C:C)</f>
        <v>18</v>
      </c>
      <c r="J24" s="13">
        <f t="array" ref="J24">XLOOKUP(F:F,'Sales report'!F:F,'Sales report'!D:D)</f>
        <v>15</v>
      </c>
      <c r="K24" s="10">
        <f t="array" ref="K24">XLOOKUP(F:F,'Sales report'!F:F,'Sales report'!E:E)</f>
        <v>203.7</v>
      </c>
      <c r="L24" s="13">
        <f t="shared" si="2"/>
        <v>8.221899879</v>
      </c>
      <c r="M24" s="12">
        <f t="shared" si="3"/>
        <v>0.4173458904</v>
      </c>
      <c r="N24" s="13">
        <f t="shared" si="4"/>
        <v>1.970044528</v>
      </c>
      <c r="O24" s="13">
        <f t="shared" si="5"/>
        <v>0.4431454545</v>
      </c>
      <c r="P24" s="13">
        <f t="shared" si="6"/>
        <v>5.944634146</v>
      </c>
      <c r="Q24" s="13">
        <f t="shared" si="7"/>
        <v>13.54055556</v>
      </c>
      <c r="R24" s="13">
        <f t="shared" si="8"/>
        <v>16.24866667</v>
      </c>
      <c r="S24" s="13">
        <f t="shared" si="9"/>
        <v>-16.42391171</v>
      </c>
      <c r="V24" s="24">
        <f>IFERROR(__xludf.DUMMYFUNCTION("""COMPUTED_VALUE"""),44735.0)</f>
        <v>44735</v>
      </c>
      <c r="W24" s="13">
        <f t="shared" si="10"/>
        <v>1.148559509</v>
      </c>
      <c r="X24" s="13">
        <f t="shared" si="11"/>
        <v>1.496097695</v>
      </c>
      <c r="Y24" s="13">
        <f t="shared" si="12"/>
        <v>13.91601984</v>
      </c>
    </row>
    <row r="25">
      <c r="A25" s="5">
        <v>44736.0</v>
      </c>
      <c r="B25" s="6" t="s">
        <v>6</v>
      </c>
      <c r="C25" s="7">
        <v>210.24</v>
      </c>
      <c r="D25" s="8">
        <v>20183.0</v>
      </c>
      <c r="E25" s="8">
        <v>584.0</v>
      </c>
      <c r="F25" s="13" t="str">
        <f t="shared" si="1"/>
        <v>44736 Campaign 1</v>
      </c>
      <c r="G25" s="13">
        <f t="array" ref="G25">XLOOKUP(F:F,'Website report'!E:E,'Website report'!C:C)</f>
        <v>552</v>
      </c>
      <c r="H25" s="13">
        <f t="array" ref="H25">XLOOKUP(F:F,'Website report'!E:E,'Website report'!D:D)</f>
        <v>45</v>
      </c>
      <c r="I25" s="13">
        <f t="array" ref="I25">XLOOKUP(F:F,'Sales report'!F:F,'Sales report'!C:C)</f>
        <v>14</v>
      </c>
      <c r="J25" s="13">
        <f t="array" ref="J25">XLOOKUP(F:F,'Sales report'!F:F,'Sales report'!D:D)</f>
        <v>12</v>
      </c>
      <c r="K25" s="10">
        <f t="array" ref="K25">XLOOKUP(F:F,'Sales report'!F:F,'Sales report'!E:E)</f>
        <v>245</v>
      </c>
      <c r="L25" s="13">
        <f t="shared" si="2"/>
        <v>10.41668731</v>
      </c>
      <c r="M25" s="12">
        <f t="shared" si="3"/>
        <v>0.36</v>
      </c>
      <c r="N25" s="13">
        <f t="shared" si="4"/>
        <v>2.893524253</v>
      </c>
      <c r="O25" s="13">
        <f t="shared" si="5"/>
        <v>0.3808695652</v>
      </c>
      <c r="P25" s="13">
        <f t="shared" si="6"/>
        <v>4.672</v>
      </c>
      <c r="Q25" s="13">
        <f t="shared" si="7"/>
        <v>15.01714286</v>
      </c>
      <c r="R25" s="13">
        <f t="shared" si="8"/>
        <v>17.52</v>
      </c>
      <c r="S25" s="13">
        <f t="shared" si="9"/>
        <v>16.53348554</v>
      </c>
      <c r="V25" s="24">
        <f>IFERROR(__xludf.DUMMYFUNCTION("""COMPUTED_VALUE"""),44736.0)</f>
        <v>44736</v>
      </c>
      <c r="W25" s="13">
        <f t="shared" si="10"/>
        <v>0.8256212571</v>
      </c>
      <c r="X25" s="13">
        <f t="shared" si="11"/>
        <v>2.101848027</v>
      </c>
      <c r="Y25" s="13">
        <f t="shared" si="12"/>
        <v>13.83586835</v>
      </c>
    </row>
    <row r="26">
      <c r="A26" s="5">
        <v>44737.0</v>
      </c>
      <c r="B26" s="6" t="s">
        <v>6</v>
      </c>
      <c r="C26" s="7">
        <v>205.31</v>
      </c>
      <c r="D26" s="8">
        <v>22521.0</v>
      </c>
      <c r="E26" s="8">
        <v>446.0</v>
      </c>
      <c r="F26" s="13" t="str">
        <f t="shared" si="1"/>
        <v>44737 Campaign 1</v>
      </c>
      <c r="G26" s="13">
        <f t="array" ref="G26">XLOOKUP(F:F,'Website report'!E:E,'Website report'!C:C)</f>
        <v>426</v>
      </c>
      <c r="H26" s="13">
        <f t="array" ref="H26">XLOOKUP(F:F,'Website report'!E:E,'Website report'!D:D)</f>
        <v>49</v>
      </c>
      <c r="I26" s="13">
        <f t="array" ref="I26">XLOOKUP(F:F,'Sales report'!F:F,'Sales report'!C:C)</f>
        <v>31</v>
      </c>
      <c r="J26" s="13">
        <f t="array" ref="J26">XLOOKUP(F:F,'Sales report'!F:F,'Sales report'!D:D)</f>
        <v>26</v>
      </c>
      <c r="K26" s="10">
        <f t="array" ref="K26">XLOOKUP(F:F,'Sales report'!F:F,'Sales report'!E:E)</f>
        <v>160.38</v>
      </c>
      <c r="L26" s="13">
        <f t="shared" si="2"/>
        <v>9.116380267</v>
      </c>
      <c r="M26" s="12">
        <f t="shared" si="3"/>
        <v>0.4603363229</v>
      </c>
      <c r="N26" s="13">
        <f t="shared" si="4"/>
        <v>1.980373873</v>
      </c>
      <c r="O26" s="13">
        <f t="shared" si="5"/>
        <v>0.4819483568</v>
      </c>
      <c r="P26" s="13">
        <f t="shared" si="6"/>
        <v>4.19</v>
      </c>
      <c r="Q26" s="13">
        <f t="shared" si="7"/>
        <v>6.622903226</v>
      </c>
      <c r="R26" s="13">
        <f t="shared" si="8"/>
        <v>7.896538462</v>
      </c>
      <c r="S26" s="13">
        <f t="shared" si="9"/>
        <v>-21.88398032</v>
      </c>
      <c r="V26" s="24">
        <f>IFERROR(__xludf.DUMMYFUNCTION("""COMPUTED_VALUE"""),44737.0)</f>
        <v>44737</v>
      </c>
      <c r="W26" s="13">
        <f t="shared" si="10"/>
        <v>0.9989177529</v>
      </c>
      <c r="X26" s="13">
        <f t="shared" si="11"/>
        <v>1.595268551</v>
      </c>
      <c r="Y26" s="13">
        <f t="shared" si="12"/>
        <v>13.30925356</v>
      </c>
    </row>
    <row r="27">
      <c r="A27" s="5">
        <v>44738.0</v>
      </c>
      <c r="B27" s="6" t="s">
        <v>6</v>
      </c>
      <c r="C27" s="7">
        <v>220.74</v>
      </c>
      <c r="D27" s="8">
        <v>24975.0</v>
      </c>
      <c r="E27" s="8">
        <v>413.0</v>
      </c>
      <c r="F27" s="13" t="str">
        <f t="shared" si="1"/>
        <v>44738 Campaign 1</v>
      </c>
      <c r="G27" s="13">
        <f t="array" ref="G27">XLOOKUP(F:F,'Website report'!E:E,'Website report'!C:C)</f>
        <v>399</v>
      </c>
      <c r="H27" s="13">
        <f t="array" ref="H27">XLOOKUP(F:F,'Website report'!E:E,'Website report'!D:D)</f>
        <v>41</v>
      </c>
      <c r="I27" s="13">
        <f t="array" ref="I27">XLOOKUP(F:F,'Sales report'!F:F,'Sales report'!C:C)</f>
        <v>31</v>
      </c>
      <c r="J27" s="13">
        <f t="array" ref="J27">XLOOKUP(F:F,'Sales report'!F:F,'Sales report'!D:D)</f>
        <v>26</v>
      </c>
      <c r="K27" s="10">
        <f t="array" ref="K27">XLOOKUP(F:F,'Sales report'!F:F,'Sales report'!E:E)</f>
        <v>202</v>
      </c>
      <c r="L27" s="13">
        <f t="shared" si="2"/>
        <v>8.838438438</v>
      </c>
      <c r="M27" s="12">
        <f t="shared" si="3"/>
        <v>0.5344794189</v>
      </c>
      <c r="N27" s="13">
        <f t="shared" si="4"/>
        <v>1.653653654</v>
      </c>
      <c r="O27" s="13">
        <f t="shared" si="5"/>
        <v>0.5532330827</v>
      </c>
      <c r="P27" s="13">
        <f t="shared" si="6"/>
        <v>5.383902439</v>
      </c>
      <c r="Q27" s="13">
        <f t="shared" si="7"/>
        <v>7.120645161</v>
      </c>
      <c r="R27" s="13">
        <f t="shared" si="8"/>
        <v>8.49</v>
      </c>
      <c r="S27" s="13">
        <f t="shared" si="9"/>
        <v>-8.489625804</v>
      </c>
      <c r="V27" s="24">
        <f>IFERROR(__xludf.DUMMYFUNCTION("""COMPUTED_VALUE"""),44738.0)</f>
        <v>44738</v>
      </c>
      <c r="W27" s="13">
        <f t="shared" si="10"/>
        <v>1.330027433</v>
      </c>
      <c r="X27" s="13">
        <f t="shared" si="11"/>
        <v>1.297249395</v>
      </c>
      <c r="Y27" s="13">
        <f t="shared" si="12"/>
        <v>14.72927083</v>
      </c>
    </row>
    <row r="28">
      <c r="A28" s="5">
        <v>44739.0</v>
      </c>
      <c r="B28" s="6" t="s">
        <v>6</v>
      </c>
      <c r="C28" s="7">
        <v>218.61</v>
      </c>
      <c r="D28" s="8">
        <v>22997.0</v>
      </c>
      <c r="E28" s="8">
        <v>555.0</v>
      </c>
      <c r="F28" s="13" t="str">
        <f t="shared" si="1"/>
        <v>44739 Campaign 1</v>
      </c>
      <c r="G28" s="13">
        <f t="array" ref="G28">XLOOKUP(F:F,'Website report'!E:E,'Website report'!C:C)</f>
        <v>533</v>
      </c>
      <c r="H28" s="13">
        <f t="array" ref="H28">XLOOKUP(F:F,'Website report'!E:E,'Website report'!D:D)</f>
        <v>40</v>
      </c>
      <c r="I28" s="13">
        <f t="array" ref="I28">XLOOKUP(F:F,'Sales report'!F:F,'Sales report'!C:C)</f>
        <v>21</v>
      </c>
      <c r="J28" s="13">
        <f t="array" ref="J28">XLOOKUP(F:F,'Sales report'!F:F,'Sales report'!D:D)</f>
        <v>17</v>
      </c>
      <c r="K28" s="10">
        <f t="array" ref="K28">XLOOKUP(F:F,'Sales report'!F:F,'Sales report'!E:E)</f>
        <v>241.39</v>
      </c>
      <c r="L28" s="13">
        <f t="shared" si="2"/>
        <v>9.506022525</v>
      </c>
      <c r="M28" s="12">
        <f t="shared" si="3"/>
        <v>0.3938918919</v>
      </c>
      <c r="N28" s="13">
        <f t="shared" si="4"/>
        <v>2.413358264</v>
      </c>
      <c r="O28" s="13">
        <f t="shared" si="5"/>
        <v>0.4101500938</v>
      </c>
      <c r="P28" s="13">
        <f t="shared" si="6"/>
        <v>5.46525</v>
      </c>
      <c r="Q28" s="13">
        <f t="shared" si="7"/>
        <v>10.41</v>
      </c>
      <c r="R28" s="13">
        <f t="shared" si="8"/>
        <v>12.85941176</v>
      </c>
      <c r="S28" s="13">
        <f t="shared" si="9"/>
        <v>10.42038333</v>
      </c>
      <c r="V28" s="24">
        <f>IFERROR(__xludf.DUMMYFUNCTION("""COMPUTED_VALUE"""),44739.0)</f>
        <v>44739</v>
      </c>
      <c r="W28" s="13">
        <f t="shared" si="10"/>
        <v>1.05935622</v>
      </c>
      <c r="X28" s="13">
        <f t="shared" si="11"/>
        <v>1.636606584</v>
      </c>
      <c r="Y28" s="13">
        <f t="shared" si="12"/>
        <v>12.01490196</v>
      </c>
    </row>
    <row r="29">
      <c r="A29" s="5">
        <v>44740.0</v>
      </c>
      <c r="B29" s="6" t="s">
        <v>6</v>
      </c>
      <c r="C29" s="7">
        <v>218.43</v>
      </c>
      <c r="D29" s="8">
        <v>26875.0</v>
      </c>
      <c r="E29" s="8">
        <v>488.0</v>
      </c>
      <c r="F29" s="13" t="str">
        <f t="shared" si="1"/>
        <v>44740 Campaign 1</v>
      </c>
      <c r="G29" s="13">
        <f t="array" ref="G29">XLOOKUP(F:F,'Website report'!E:E,'Website report'!C:C)</f>
        <v>474</v>
      </c>
      <c r="H29" s="13">
        <f t="array" ref="H29">XLOOKUP(F:F,'Website report'!E:E,'Website report'!D:D)</f>
        <v>53</v>
      </c>
      <c r="I29" s="13">
        <f t="array" ref="I29">XLOOKUP(F:F,'Sales report'!F:F,'Sales report'!C:C)</f>
        <v>19</v>
      </c>
      <c r="J29" s="13">
        <f t="array" ref="J29">XLOOKUP(F:F,'Sales report'!F:F,'Sales report'!D:D)</f>
        <v>16</v>
      </c>
      <c r="K29" s="10">
        <f t="array" ref="K29">XLOOKUP(F:F,'Sales report'!F:F,'Sales report'!E:E)</f>
        <v>225.42</v>
      </c>
      <c r="L29" s="13">
        <f t="shared" si="2"/>
        <v>8.127627907</v>
      </c>
      <c r="M29" s="12">
        <f t="shared" si="3"/>
        <v>0.447602459</v>
      </c>
      <c r="N29" s="13">
        <f t="shared" si="4"/>
        <v>1.815813953</v>
      </c>
      <c r="O29" s="13">
        <f t="shared" si="5"/>
        <v>0.4608227848</v>
      </c>
      <c r="P29" s="13">
        <f t="shared" si="6"/>
        <v>4.121320755</v>
      </c>
      <c r="Q29" s="13">
        <f t="shared" si="7"/>
        <v>11.49631579</v>
      </c>
      <c r="R29" s="13">
        <f t="shared" si="8"/>
        <v>13.651875</v>
      </c>
      <c r="S29" s="13">
        <f t="shared" si="9"/>
        <v>3.200109875</v>
      </c>
      <c r="V29" s="24">
        <f>IFERROR(__xludf.DUMMYFUNCTION("""COMPUTED_VALUE"""),44740.0)</f>
        <v>44740</v>
      </c>
      <c r="W29" s="13">
        <f t="shared" si="10"/>
        <v>0.9267555164</v>
      </c>
      <c r="X29" s="13">
        <f t="shared" si="11"/>
        <v>1.544588454</v>
      </c>
      <c r="Y29" s="13">
        <f t="shared" si="12"/>
        <v>15.47443452</v>
      </c>
    </row>
    <row r="30">
      <c r="A30" s="5">
        <v>44741.0</v>
      </c>
      <c r="B30" s="6" t="s">
        <v>6</v>
      </c>
      <c r="C30" s="7">
        <v>232.12</v>
      </c>
      <c r="D30" s="8">
        <v>24711.0</v>
      </c>
      <c r="E30" s="8">
        <v>561.0</v>
      </c>
      <c r="F30" s="13" t="str">
        <f t="shared" si="1"/>
        <v>44741 Campaign 1</v>
      </c>
      <c r="G30" s="13">
        <f t="array" ref="G30">XLOOKUP(F:F,'Website report'!E:E,'Website report'!C:C)</f>
        <v>527</v>
      </c>
      <c r="H30" s="13">
        <f t="array" ref="H30">XLOOKUP(F:F,'Website report'!E:E,'Website report'!D:D)</f>
        <v>45</v>
      </c>
      <c r="I30" s="13">
        <f t="array" ref="I30">XLOOKUP(F:F,'Sales report'!F:F,'Sales report'!C:C)</f>
        <v>23</v>
      </c>
      <c r="J30" s="13">
        <f t="array" ref="J30">XLOOKUP(F:F,'Sales report'!F:F,'Sales report'!D:D)</f>
        <v>20</v>
      </c>
      <c r="K30" s="10">
        <f t="array" ref="K30">XLOOKUP(F:F,'Sales report'!F:F,'Sales report'!E:E)</f>
        <v>228.66</v>
      </c>
      <c r="L30" s="13">
        <f t="shared" si="2"/>
        <v>9.39338756</v>
      </c>
      <c r="M30" s="12">
        <f t="shared" si="3"/>
        <v>0.4137611408</v>
      </c>
      <c r="N30" s="13">
        <f t="shared" si="4"/>
        <v>2.270244021</v>
      </c>
      <c r="O30" s="13">
        <f t="shared" si="5"/>
        <v>0.440455408</v>
      </c>
      <c r="P30" s="13">
        <f t="shared" si="6"/>
        <v>5.158222222</v>
      </c>
      <c r="Q30" s="13">
        <f t="shared" si="7"/>
        <v>10.09217391</v>
      </c>
      <c r="R30" s="13">
        <f t="shared" si="8"/>
        <v>11.606</v>
      </c>
      <c r="S30" s="13">
        <f t="shared" si="9"/>
        <v>-1.490608306</v>
      </c>
      <c r="V30" s="24">
        <f>IFERROR(__xludf.DUMMYFUNCTION("""COMPUTED_VALUE"""),44741.0)</f>
        <v>44741</v>
      </c>
      <c r="W30" s="13">
        <f t="shared" si="10"/>
        <v>1.226056763</v>
      </c>
      <c r="X30" s="13">
        <f t="shared" si="11"/>
        <v>1.530773208</v>
      </c>
      <c r="Y30" s="13">
        <f t="shared" si="12"/>
        <v>12.52927273</v>
      </c>
    </row>
    <row r="31">
      <c r="A31" s="5">
        <v>44742.0</v>
      </c>
      <c r="B31" s="6" t="s">
        <v>6</v>
      </c>
      <c r="C31" s="7">
        <v>220.86</v>
      </c>
      <c r="D31" s="8">
        <v>22643.0</v>
      </c>
      <c r="E31" s="8">
        <v>519.0</v>
      </c>
      <c r="F31" s="13" t="str">
        <f t="shared" si="1"/>
        <v>44742 Campaign 1</v>
      </c>
      <c r="G31" s="13">
        <f t="array" ref="G31">XLOOKUP(F:F,'Website report'!E:E,'Website report'!C:C)</f>
        <v>497</v>
      </c>
      <c r="H31" s="13">
        <f t="array" ref="H31">XLOOKUP(F:F,'Website report'!E:E,'Website report'!D:D)</f>
        <v>54</v>
      </c>
      <c r="I31" s="13">
        <f t="array" ref="I31">XLOOKUP(F:F,'Sales report'!F:F,'Sales report'!C:C)</f>
        <v>23</v>
      </c>
      <c r="J31" s="13">
        <f t="array" ref="J31">XLOOKUP(F:F,'Sales report'!F:F,'Sales report'!D:D)</f>
        <v>19</v>
      </c>
      <c r="K31" s="10">
        <f t="array" ref="K31">XLOOKUP(F:F,'Sales report'!F:F,'Sales report'!E:E)</f>
        <v>235.04</v>
      </c>
      <c r="L31" s="13">
        <f t="shared" si="2"/>
        <v>9.754007861</v>
      </c>
      <c r="M31" s="12">
        <f t="shared" si="3"/>
        <v>0.4255491329</v>
      </c>
      <c r="N31" s="13">
        <f t="shared" si="4"/>
        <v>2.292099103</v>
      </c>
      <c r="O31" s="13">
        <f t="shared" si="5"/>
        <v>0.4443863179</v>
      </c>
      <c r="P31" s="13">
        <f t="shared" si="6"/>
        <v>4.09</v>
      </c>
      <c r="Q31" s="13">
        <f t="shared" si="7"/>
        <v>9.602608696</v>
      </c>
      <c r="R31" s="13">
        <f t="shared" si="8"/>
        <v>11.62421053</v>
      </c>
      <c r="S31" s="13">
        <f t="shared" si="9"/>
        <v>6.420356787</v>
      </c>
      <c r="V31" s="24">
        <f>IFERROR(__xludf.DUMMYFUNCTION("""COMPUTED_VALUE"""),44742.0)</f>
        <v>44742</v>
      </c>
      <c r="W31" s="13">
        <f t="shared" si="10"/>
        <v>1.200042156</v>
      </c>
      <c r="X31" s="13">
        <f t="shared" si="11"/>
        <v>1.624200137</v>
      </c>
      <c r="Y31" s="13">
        <f t="shared" si="12"/>
        <v>16.65834469</v>
      </c>
    </row>
    <row r="32">
      <c r="A32" s="5">
        <v>44743.0</v>
      </c>
      <c r="B32" s="6" t="s">
        <v>6</v>
      </c>
      <c r="C32" s="7">
        <v>232.34</v>
      </c>
      <c r="D32" s="8">
        <v>29108.0</v>
      </c>
      <c r="E32" s="8">
        <v>486.0</v>
      </c>
      <c r="F32" s="13" t="str">
        <f t="shared" si="1"/>
        <v>44743 Campaign 1</v>
      </c>
      <c r="G32" s="13">
        <f t="array" ref="G32">XLOOKUP(F:F,'Website report'!E:E,'Website report'!C:C)</f>
        <v>454</v>
      </c>
      <c r="H32" s="13">
        <f t="array" ref="H32">XLOOKUP(F:F,'Website report'!E:E,'Website report'!D:D)</f>
        <v>50</v>
      </c>
      <c r="I32" s="13">
        <f t="array" ref="I32">XLOOKUP(F:F,'Sales report'!F:F,'Sales report'!C:C)</f>
        <v>35</v>
      </c>
      <c r="J32" s="13">
        <f t="array" ref="J32">XLOOKUP(F:F,'Sales report'!F:F,'Sales report'!D:D)</f>
        <v>28</v>
      </c>
      <c r="K32" s="10">
        <f t="array" ref="K32">XLOOKUP(F:F,'Sales report'!F:F,'Sales report'!E:E)</f>
        <v>163.8</v>
      </c>
      <c r="L32" s="13">
        <f t="shared" si="2"/>
        <v>7.981998076</v>
      </c>
      <c r="M32" s="12">
        <f t="shared" si="3"/>
        <v>0.4780658436</v>
      </c>
      <c r="N32" s="13">
        <f t="shared" si="4"/>
        <v>1.669644084</v>
      </c>
      <c r="O32" s="13">
        <f t="shared" si="5"/>
        <v>0.5117621145</v>
      </c>
      <c r="P32" s="13">
        <f t="shared" si="6"/>
        <v>4.6468</v>
      </c>
      <c r="Q32" s="13">
        <f t="shared" si="7"/>
        <v>6.638285714</v>
      </c>
      <c r="R32" s="13">
        <f t="shared" si="8"/>
        <v>8.297857143</v>
      </c>
      <c r="S32" s="13">
        <f t="shared" si="9"/>
        <v>-29.49987088</v>
      </c>
      <c r="V32" s="24">
        <f>IFERROR(__xludf.DUMMYFUNCTION("""COMPUTED_VALUE"""),44743.0)</f>
        <v>44743</v>
      </c>
      <c r="W32" s="13">
        <f t="shared" si="10"/>
        <v>1.157754293</v>
      </c>
      <c r="X32" s="13">
        <f t="shared" si="11"/>
        <v>1.460861467</v>
      </c>
      <c r="Y32" s="13">
        <f t="shared" si="12"/>
        <v>11.98212843</v>
      </c>
    </row>
    <row r="33">
      <c r="A33" s="5">
        <v>44744.0</v>
      </c>
      <c r="B33" s="6" t="s">
        <v>6</v>
      </c>
      <c r="C33" s="7">
        <v>232.42</v>
      </c>
      <c r="D33" s="8">
        <v>27558.0</v>
      </c>
      <c r="E33" s="8">
        <v>542.0</v>
      </c>
      <c r="F33" s="13" t="str">
        <f t="shared" si="1"/>
        <v>44744 Campaign 1</v>
      </c>
      <c r="G33" s="13">
        <f t="array" ref="G33">XLOOKUP(F:F,'Website report'!E:E,'Website report'!C:C)</f>
        <v>509</v>
      </c>
      <c r="H33" s="13">
        <f t="array" ref="H33">XLOOKUP(F:F,'Website report'!E:E,'Website report'!D:D)</f>
        <v>41</v>
      </c>
      <c r="I33" s="13">
        <f t="array" ref="I33">XLOOKUP(F:F,'Sales report'!F:F,'Sales report'!C:C)</f>
        <v>15</v>
      </c>
      <c r="J33" s="13">
        <f t="array" ref="J33">XLOOKUP(F:F,'Sales report'!F:F,'Sales report'!D:D)</f>
        <v>13</v>
      </c>
      <c r="K33" s="10">
        <f t="array" ref="K33">XLOOKUP(F:F,'Sales report'!F:F,'Sales report'!E:E)</f>
        <v>234.26</v>
      </c>
      <c r="L33" s="13">
        <f t="shared" si="2"/>
        <v>8.43384861</v>
      </c>
      <c r="M33" s="12">
        <f t="shared" si="3"/>
        <v>0.4288191882</v>
      </c>
      <c r="N33" s="13">
        <f t="shared" si="4"/>
        <v>1.966761013</v>
      </c>
      <c r="O33" s="13">
        <f t="shared" si="5"/>
        <v>0.4566208251</v>
      </c>
      <c r="P33" s="13">
        <f t="shared" si="6"/>
        <v>5.668780488</v>
      </c>
      <c r="Q33" s="13">
        <f t="shared" si="7"/>
        <v>15.49466667</v>
      </c>
      <c r="R33" s="13">
        <f t="shared" si="8"/>
        <v>17.87846154</v>
      </c>
      <c r="S33" s="13">
        <f t="shared" si="9"/>
        <v>0.7916702521</v>
      </c>
      <c r="V33" s="24">
        <f>IFERROR(__xludf.DUMMYFUNCTION("""COMPUTED_VALUE"""),44744.0)</f>
        <v>44744</v>
      </c>
      <c r="W33" s="13">
        <f t="shared" si="10"/>
        <v>0.9487506416</v>
      </c>
      <c r="X33" s="13">
        <f t="shared" si="11"/>
        <v>1.701358684</v>
      </c>
      <c r="Y33" s="13">
        <f t="shared" si="12"/>
        <v>14.87549558</v>
      </c>
    </row>
    <row r="34">
      <c r="A34" s="5">
        <v>44745.0</v>
      </c>
      <c r="B34" s="6" t="s">
        <v>6</v>
      </c>
      <c r="C34" s="7">
        <v>204.97</v>
      </c>
      <c r="D34" s="8">
        <v>25372.0</v>
      </c>
      <c r="E34" s="8">
        <v>570.0</v>
      </c>
      <c r="F34" s="13" t="str">
        <f t="shared" si="1"/>
        <v>44745 Campaign 1</v>
      </c>
      <c r="G34" s="13">
        <f t="array" ref="G34">XLOOKUP(F:F,'Website report'!E:E,'Website report'!C:C)</f>
        <v>551</v>
      </c>
      <c r="H34" s="13">
        <f t="array" ref="H34">XLOOKUP(F:F,'Website report'!E:E,'Website report'!D:D)</f>
        <v>46</v>
      </c>
      <c r="I34" s="13">
        <f t="array" ref="I34">XLOOKUP(F:F,'Sales report'!F:F,'Sales report'!C:C)</f>
        <v>18</v>
      </c>
      <c r="J34" s="13">
        <f t="array" ref="J34">XLOOKUP(F:F,'Sales report'!F:F,'Sales report'!D:D)</f>
        <v>15</v>
      </c>
      <c r="K34" s="10">
        <f t="array" ref="K34">XLOOKUP(F:F,'Sales report'!F:F,'Sales report'!E:E)</f>
        <v>192.6</v>
      </c>
      <c r="L34" s="13">
        <f t="shared" si="2"/>
        <v>8.078590572</v>
      </c>
      <c r="M34" s="12">
        <f t="shared" si="3"/>
        <v>0.3595964912</v>
      </c>
      <c r="N34" s="13">
        <f t="shared" si="4"/>
        <v>2.246571023</v>
      </c>
      <c r="O34" s="13">
        <f t="shared" si="5"/>
        <v>0.3719963702</v>
      </c>
      <c r="P34" s="13">
        <f t="shared" si="6"/>
        <v>4.455869565</v>
      </c>
      <c r="Q34" s="13">
        <f t="shared" si="7"/>
        <v>11.38722222</v>
      </c>
      <c r="R34" s="13">
        <f t="shared" si="8"/>
        <v>13.66466667</v>
      </c>
      <c r="S34" s="13">
        <f t="shared" si="9"/>
        <v>-6.035029517</v>
      </c>
      <c r="V34" s="24">
        <f>IFERROR(__xludf.DUMMYFUNCTION("""COMPUTED_VALUE"""),44745.0)</f>
        <v>44745</v>
      </c>
      <c r="W34" s="13">
        <f t="shared" si="10"/>
        <v>1.150337425</v>
      </c>
      <c r="X34" s="13">
        <f t="shared" si="11"/>
        <v>1.644610631</v>
      </c>
      <c r="Y34" s="13">
        <f t="shared" si="12"/>
        <v>17.39177778</v>
      </c>
    </row>
    <row r="35">
      <c r="A35" s="5">
        <v>44746.0</v>
      </c>
      <c r="B35" s="6" t="s">
        <v>6</v>
      </c>
      <c r="C35" s="7">
        <v>210.57</v>
      </c>
      <c r="D35" s="8">
        <v>21479.0</v>
      </c>
      <c r="E35" s="8">
        <v>409.0</v>
      </c>
      <c r="F35" s="13" t="str">
        <f t="shared" si="1"/>
        <v>44746 Campaign 1</v>
      </c>
      <c r="G35" s="13">
        <f t="array" ref="G35">XLOOKUP(F:F,'Website report'!E:E,'Website report'!C:C)</f>
        <v>386</v>
      </c>
      <c r="H35" s="13">
        <f t="array" ref="H35">XLOOKUP(F:F,'Website report'!E:E,'Website report'!D:D)</f>
        <v>48</v>
      </c>
      <c r="I35" s="13">
        <f t="array" ref="I35">XLOOKUP(F:F,'Sales report'!F:F,'Sales report'!C:C)</f>
        <v>14</v>
      </c>
      <c r="J35" s="13">
        <f t="array" ref="J35">XLOOKUP(F:F,'Sales report'!F:F,'Sales report'!D:D)</f>
        <v>13</v>
      </c>
      <c r="K35" s="10">
        <f t="array" ref="K35">XLOOKUP(F:F,'Sales report'!F:F,'Sales report'!E:E)</f>
        <v>254.88</v>
      </c>
      <c r="L35" s="13">
        <f t="shared" si="2"/>
        <v>9.803529028</v>
      </c>
      <c r="M35" s="12">
        <f t="shared" si="3"/>
        <v>0.5148410758</v>
      </c>
      <c r="N35" s="13">
        <f t="shared" si="4"/>
        <v>1.904185483</v>
      </c>
      <c r="O35" s="13">
        <f t="shared" si="5"/>
        <v>0.5455181347</v>
      </c>
      <c r="P35" s="13">
        <f t="shared" si="6"/>
        <v>4.386875</v>
      </c>
      <c r="Q35" s="13">
        <f t="shared" si="7"/>
        <v>15.04071429</v>
      </c>
      <c r="R35" s="13">
        <f t="shared" si="8"/>
        <v>16.19769231</v>
      </c>
      <c r="S35" s="13">
        <f t="shared" si="9"/>
        <v>21.0428836</v>
      </c>
      <c r="V35" s="24">
        <f>IFERROR(__xludf.DUMMYFUNCTION("""COMPUTED_VALUE"""),44746.0)</f>
        <v>44746</v>
      </c>
      <c r="W35" s="13">
        <f t="shared" si="10"/>
        <v>1.022365771</v>
      </c>
      <c r="X35" s="13">
        <f t="shared" si="11"/>
        <v>1.635542625</v>
      </c>
      <c r="Y35" s="13">
        <f t="shared" si="12"/>
        <v>16.46770696</v>
      </c>
    </row>
    <row r="36">
      <c r="A36" s="5">
        <v>44747.0</v>
      </c>
      <c r="B36" s="6" t="s">
        <v>6</v>
      </c>
      <c r="C36" s="7">
        <v>213.4</v>
      </c>
      <c r="D36" s="8">
        <v>22465.0</v>
      </c>
      <c r="E36" s="8">
        <v>557.0</v>
      </c>
      <c r="F36" s="13" t="str">
        <f t="shared" si="1"/>
        <v>44747 Campaign 1</v>
      </c>
      <c r="G36" s="13">
        <f t="array" ref="G36">XLOOKUP(F:F,'Website report'!E:E,'Website report'!C:C)</f>
        <v>543</v>
      </c>
      <c r="H36" s="13">
        <f t="array" ref="H36">XLOOKUP(F:F,'Website report'!E:E,'Website report'!D:D)</f>
        <v>53</v>
      </c>
      <c r="I36" s="13">
        <f t="array" ref="I36">XLOOKUP(F:F,'Sales report'!F:F,'Sales report'!C:C)</f>
        <v>21</v>
      </c>
      <c r="J36" s="13">
        <f t="array" ref="J36">XLOOKUP(F:F,'Sales report'!F:F,'Sales report'!D:D)</f>
        <v>18</v>
      </c>
      <c r="K36" s="10">
        <f t="array" ref="K36">XLOOKUP(F:F,'Sales report'!F:F,'Sales report'!E:E)</f>
        <v>213.64</v>
      </c>
      <c r="L36" s="13">
        <f t="shared" si="2"/>
        <v>9.49922101</v>
      </c>
      <c r="M36" s="12">
        <f t="shared" si="3"/>
        <v>0.3831238779</v>
      </c>
      <c r="N36" s="13">
        <f t="shared" si="4"/>
        <v>2.479412419</v>
      </c>
      <c r="O36" s="13">
        <f t="shared" si="5"/>
        <v>0.3930018416</v>
      </c>
      <c r="P36" s="13">
        <f t="shared" si="6"/>
        <v>4.026415094</v>
      </c>
      <c r="Q36" s="13">
        <f t="shared" si="7"/>
        <v>10.16190476</v>
      </c>
      <c r="R36" s="13">
        <f t="shared" si="8"/>
        <v>11.85555556</v>
      </c>
      <c r="S36" s="13">
        <f t="shared" si="9"/>
        <v>0.1124648547</v>
      </c>
      <c r="V36" s="24">
        <f>IFERROR(__xludf.DUMMYFUNCTION("""COMPUTED_VALUE"""),44747.0)</f>
        <v>44747</v>
      </c>
      <c r="W36" s="13">
        <f t="shared" si="10"/>
        <v>0.8069346252</v>
      </c>
      <c r="X36" s="13">
        <f t="shared" si="11"/>
        <v>1.825525863</v>
      </c>
      <c r="Y36" s="13">
        <f t="shared" si="12"/>
        <v>10.79836601</v>
      </c>
    </row>
    <row r="37">
      <c r="A37" s="5">
        <v>44748.0</v>
      </c>
      <c r="B37" s="6" t="s">
        <v>6</v>
      </c>
      <c r="C37" s="7">
        <v>221.39</v>
      </c>
      <c r="D37" s="8">
        <v>24762.0</v>
      </c>
      <c r="E37" s="8">
        <v>591.0</v>
      </c>
      <c r="F37" s="13" t="str">
        <f t="shared" si="1"/>
        <v>44748 Campaign 1</v>
      </c>
      <c r="G37" s="13">
        <f t="array" ref="G37">XLOOKUP(F:F,'Website report'!E:E,'Website report'!C:C)</f>
        <v>562</v>
      </c>
      <c r="H37" s="13">
        <f t="array" ref="H37">XLOOKUP(F:F,'Website report'!E:E,'Website report'!D:D)</f>
        <v>51</v>
      </c>
      <c r="I37" s="13">
        <f t="array" ref="I37">XLOOKUP(F:F,'Sales report'!F:F,'Sales report'!C:C)</f>
        <v>25</v>
      </c>
      <c r="J37" s="13">
        <f t="array" ref="J37">XLOOKUP(F:F,'Sales report'!F:F,'Sales report'!D:D)</f>
        <v>21</v>
      </c>
      <c r="K37" s="10">
        <f t="array" ref="K37">XLOOKUP(F:F,'Sales report'!F:F,'Sales report'!E:E)</f>
        <v>273.9</v>
      </c>
      <c r="L37" s="13">
        <f t="shared" si="2"/>
        <v>8.940715613</v>
      </c>
      <c r="M37" s="12">
        <f t="shared" si="3"/>
        <v>0.3746023689</v>
      </c>
      <c r="N37" s="13">
        <f t="shared" si="4"/>
        <v>2.38672159</v>
      </c>
      <c r="O37" s="13">
        <f t="shared" si="5"/>
        <v>0.3939323843</v>
      </c>
      <c r="P37" s="13">
        <f t="shared" si="6"/>
        <v>4.340980392</v>
      </c>
      <c r="Q37" s="13">
        <f t="shared" si="7"/>
        <v>8.8556</v>
      </c>
      <c r="R37" s="13">
        <f t="shared" si="8"/>
        <v>10.54238095</v>
      </c>
      <c r="S37" s="13">
        <f t="shared" si="9"/>
        <v>23.71832513</v>
      </c>
      <c r="V37" s="24">
        <f>IFERROR(__xludf.DUMMYFUNCTION("""COMPUTED_VALUE"""),44748.0)</f>
        <v>44748</v>
      </c>
      <c r="W37" s="13">
        <f t="shared" si="10"/>
        <v>0.9871747194</v>
      </c>
      <c r="X37" s="13">
        <f t="shared" si="11"/>
        <v>1.733135158</v>
      </c>
      <c r="Y37" s="13">
        <f t="shared" si="12"/>
        <v>15.40412698</v>
      </c>
    </row>
    <row r="38">
      <c r="A38" s="5">
        <v>44749.0</v>
      </c>
      <c r="B38" s="6" t="s">
        <v>6</v>
      </c>
      <c r="C38" s="7">
        <v>200.78</v>
      </c>
      <c r="D38" s="8">
        <v>23708.0</v>
      </c>
      <c r="E38" s="8">
        <v>401.0</v>
      </c>
      <c r="F38" s="13" t="str">
        <f t="shared" si="1"/>
        <v>44749 Campaign 1</v>
      </c>
      <c r="G38" s="13">
        <f t="array" ref="G38">XLOOKUP(F:F,'Website report'!E:E,'Website report'!C:C)</f>
        <v>374</v>
      </c>
      <c r="H38" s="13">
        <f t="array" ref="H38">XLOOKUP(F:F,'Website report'!E:E,'Website report'!D:D)</f>
        <v>43</v>
      </c>
      <c r="I38" s="13">
        <f t="array" ref="I38">XLOOKUP(F:F,'Sales report'!F:F,'Sales report'!C:C)</f>
        <v>15</v>
      </c>
      <c r="J38" s="13">
        <f t="array" ref="J38">XLOOKUP(F:F,'Sales report'!F:F,'Sales report'!D:D)</f>
        <v>13</v>
      </c>
      <c r="K38" s="10">
        <f t="array" ref="K38">XLOOKUP(F:F,'Sales report'!F:F,'Sales report'!E:E)</f>
        <v>273.06</v>
      </c>
      <c r="L38" s="13">
        <f t="shared" si="2"/>
        <v>8.468871267</v>
      </c>
      <c r="M38" s="12">
        <f t="shared" si="3"/>
        <v>0.5006982544</v>
      </c>
      <c r="N38" s="13">
        <f t="shared" si="4"/>
        <v>1.691412182</v>
      </c>
      <c r="O38" s="13">
        <f t="shared" si="5"/>
        <v>0.5368449198</v>
      </c>
      <c r="P38" s="13">
        <f t="shared" si="6"/>
        <v>4.669302326</v>
      </c>
      <c r="Q38" s="13">
        <f t="shared" si="7"/>
        <v>13.38533333</v>
      </c>
      <c r="R38" s="13">
        <f t="shared" si="8"/>
        <v>15.44461538</v>
      </c>
      <c r="S38" s="13">
        <f t="shared" si="9"/>
        <v>35.99960155</v>
      </c>
      <c r="V38" s="24">
        <f>IFERROR(__xludf.DUMMYFUNCTION("""COMPUTED_VALUE"""),44749.0)</f>
        <v>44749</v>
      </c>
      <c r="W38" s="13">
        <f t="shared" si="10"/>
        <v>1.365638909</v>
      </c>
      <c r="X38" s="13">
        <f t="shared" si="11"/>
        <v>1.463937498</v>
      </c>
      <c r="Y38" s="13">
        <f t="shared" si="12"/>
        <v>15.34293214</v>
      </c>
    </row>
    <row r="39">
      <c r="A39" s="5">
        <v>44750.0</v>
      </c>
      <c r="B39" s="6" t="s">
        <v>6</v>
      </c>
      <c r="C39" s="7">
        <v>224.81</v>
      </c>
      <c r="D39" s="8">
        <v>24676.0</v>
      </c>
      <c r="E39" s="8">
        <v>403.0</v>
      </c>
      <c r="F39" s="13" t="str">
        <f t="shared" si="1"/>
        <v>44750 Campaign 1</v>
      </c>
      <c r="G39" s="13">
        <f t="array" ref="G39">XLOOKUP(F:F,'Website report'!E:E,'Website report'!C:C)</f>
        <v>373</v>
      </c>
      <c r="H39" s="13">
        <f t="array" ref="H39">XLOOKUP(F:F,'Website report'!E:E,'Website report'!D:D)</f>
        <v>42</v>
      </c>
      <c r="I39" s="13">
        <f t="array" ref="I39">XLOOKUP(F:F,'Sales report'!F:F,'Sales report'!C:C)</f>
        <v>16</v>
      </c>
      <c r="J39" s="13">
        <f t="array" ref="J39">XLOOKUP(F:F,'Sales report'!F:F,'Sales report'!D:D)</f>
        <v>14</v>
      </c>
      <c r="K39" s="10">
        <f t="array" ref="K39">XLOOKUP(F:F,'Sales report'!F:F,'Sales report'!E:E)</f>
        <v>181.44</v>
      </c>
      <c r="L39" s="13">
        <f t="shared" si="2"/>
        <v>9.110471713</v>
      </c>
      <c r="M39" s="12">
        <f t="shared" si="3"/>
        <v>0.5578411911</v>
      </c>
      <c r="N39" s="13">
        <f t="shared" si="4"/>
        <v>1.633165829</v>
      </c>
      <c r="O39" s="13">
        <f t="shared" si="5"/>
        <v>0.6027077748</v>
      </c>
      <c r="P39" s="13">
        <f t="shared" si="6"/>
        <v>5.352619048</v>
      </c>
      <c r="Q39" s="13">
        <f t="shared" si="7"/>
        <v>14.050625</v>
      </c>
      <c r="R39" s="13">
        <f t="shared" si="8"/>
        <v>16.05785714</v>
      </c>
      <c r="S39" s="13">
        <f t="shared" si="9"/>
        <v>-19.29184645</v>
      </c>
      <c r="V39" s="24">
        <f>IFERROR(__xludf.DUMMYFUNCTION("""COMPUTED_VALUE"""),44750.0)</f>
        <v>44750</v>
      </c>
      <c r="W39" s="13">
        <f t="shared" si="10"/>
        <v>1.05356196</v>
      </c>
      <c r="X39" s="13">
        <f t="shared" si="11"/>
        <v>1.279031509</v>
      </c>
      <c r="Y39" s="13">
        <f t="shared" si="12"/>
        <v>15.15439048</v>
      </c>
    </row>
    <row r="40">
      <c r="A40" s="5">
        <v>44751.0</v>
      </c>
      <c r="B40" s="6" t="s">
        <v>6</v>
      </c>
      <c r="C40" s="7">
        <v>231.44</v>
      </c>
      <c r="D40" s="8">
        <v>22796.0</v>
      </c>
      <c r="E40" s="8">
        <v>456.0</v>
      </c>
      <c r="F40" s="13" t="str">
        <f t="shared" si="1"/>
        <v>44751 Campaign 1</v>
      </c>
      <c r="G40" s="13">
        <f t="array" ref="G40">XLOOKUP(F:F,'Website report'!E:E,'Website report'!C:C)</f>
        <v>434</v>
      </c>
      <c r="H40" s="13">
        <f t="array" ref="H40">XLOOKUP(F:F,'Website report'!E:E,'Website report'!D:D)</f>
        <v>42</v>
      </c>
      <c r="I40" s="13">
        <f t="array" ref="I40">XLOOKUP(F:F,'Sales report'!F:F,'Sales report'!C:C)</f>
        <v>11</v>
      </c>
      <c r="J40" s="13">
        <f t="array" ref="J40">XLOOKUP(F:F,'Sales report'!F:F,'Sales report'!D:D)</f>
        <v>9</v>
      </c>
      <c r="K40" s="10">
        <f t="array" ref="K40">XLOOKUP(F:F,'Sales report'!F:F,'Sales report'!E:E)</f>
        <v>276.85</v>
      </c>
      <c r="L40" s="13">
        <f t="shared" si="2"/>
        <v>10.15265836</v>
      </c>
      <c r="M40" s="12">
        <f t="shared" si="3"/>
        <v>0.5075438596</v>
      </c>
      <c r="N40" s="13">
        <f t="shared" si="4"/>
        <v>2.000350939</v>
      </c>
      <c r="O40" s="13">
        <f t="shared" si="5"/>
        <v>0.5332718894</v>
      </c>
      <c r="P40" s="13">
        <f t="shared" si="6"/>
        <v>5.51047619</v>
      </c>
      <c r="Q40" s="13">
        <f t="shared" si="7"/>
        <v>21.04</v>
      </c>
      <c r="R40" s="13">
        <f t="shared" si="8"/>
        <v>25.71555556</v>
      </c>
      <c r="S40" s="13">
        <f t="shared" si="9"/>
        <v>19.62063602</v>
      </c>
      <c r="V40" s="24">
        <f>IFERROR(__xludf.DUMMYFUNCTION("""COMPUTED_VALUE"""),44751.0)</f>
        <v>44751</v>
      </c>
      <c r="W40" s="13">
        <f t="shared" si="10"/>
        <v>0.8714903323</v>
      </c>
      <c r="X40" s="13">
        <f t="shared" si="11"/>
        <v>1.82586885</v>
      </c>
      <c r="Y40" s="13">
        <f t="shared" si="12"/>
        <v>15.98141068</v>
      </c>
    </row>
    <row r="41">
      <c r="A41" s="5">
        <v>44752.0</v>
      </c>
      <c r="B41" s="6" t="s">
        <v>6</v>
      </c>
      <c r="C41" s="7">
        <v>245.2</v>
      </c>
      <c r="D41" s="8">
        <v>24527.0</v>
      </c>
      <c r="E41" s="8">
        <v>410.0</v>
      </c>
      <c r="F41" s="13" t="str">
        <f t="shared" si="1"/>
        <v>44752 Campaign 1</v>
      </c>
      <c r="G41" s="13">
        <f t="array" ref="G41">XLOOKUP(F:F,'Website report'!E:E,'Website report'!C:C)</f>
        <v>387</v>
      </c>
      <c r="H41" s="13">
        <f t="array" ref="H41">XLOOKUP(F:F,'Website report'!E:E,'Website report'!D:D)</f>
        <v>38</v>
      </c>
      <c r="I41" s="13">
        <f t="array" ref="I41">XLOOKUP(F:F,'Sales report'!F:F,'Sales report'!C:C)</f>
        <v>29</v>
      </c>
      <c r="J41" s="13">
        <f t="array" ref="J41">XLOOKUP(F:F,'Sales report'!F:F,'Sales report'!D:D)</f>
        <v>26</v>
      </c>
      <c r="K41" s="10">
        <f t="array" ref="K41">XLOOKUP(F:F,'Sales report'!F:F,'Sales report'!E:E)</f>
        <v>271.32</v>
      </c>
      <c r="L41" s="13">
        <f t="shared" si="2"/>
        <v>9.997146002</v>
      </c>
      <c r="M41" s="12">
        <f t="shared" si="3"/>
        <v>0.5980487805</v>
      </c>
      <c r="N41" s="13">
        <f t="shared" si="4"/>
        <v>1.671627186</v>
      </c>
      <c r="O41" s="13">
        <f t="shared" si="5"/>
        <v>0.6335917313</v>
      </c>
      <c r="P41" s="13">
        <f t="shared" si="6"/>
        <v>6.452631579</v>
      </c>
      <c r="Q41" s="13">
        <f t="shared" si="7"/>
        <v>8.455172414</v>
      </c>
      <c r="R41" s="13">
        <f t="shared" si="8"/>
        <v>9.430769231</v>
      </c>
      <c r="S41" s="13">
        <f t="shared" si="9"/>
        <v>10.65252855</v>
      </c>
      <c r="V41" s="24">
        <f>IFERROR(__xludf.DUMMYFUNCTION("""COMPUTED_VALUE"""),44752.0)</f>
        <v>44752</v>
      </c>
      <c r="W41" s="13">
        <f t="shared" si="10"/>
        <v>1.050756059</v>
      </c>
      <c r="X41" s="13">
        <f t="shared" si="11"/>
        <v>1.452704422</v>
      </c>
      <c r="Y41" s="13">
        <f t="shared" si="12"/>
        <v>10.51853528</v>
      </c>
    </row>
    <row r="42">
      <c r="A42" s="5">
        <v>44713.0</v>
      </c>
      <c r="B42" s="6" t="s">
        <v>7</v>
      </c>
      <c r="C42" s="7">
        <v>137.4</v>
      </c>
      <c r="D42" s="8">
        <v>5711.0</v>
      </c>
      <c r="E42" s="8">
        <v>75.0</v>
      </c>
      <c r="F42" s="13" t="str">
        <f t="shared" si="1"/>
        <v>44713 Campaign 2</v>
      </c>
      <c r="G42" s="13">
        <f t="array" ref="G42">XLOOKUP(F:F,'Website report'!E:E,'Website report'!C:C)</f>
        <v>70</v>
      </c>
      <c r="H42" s="13">
        <f t="array" ref="H42">XLOOKUP(F:F,'Website report'!E:E,'Website report'!D:D)</f>
        <v>10</v>
      </c>
      <c r="I42" s="13">
        <f t="array" ref="I42">XLOOKUP(F:F,'Sales report'!F:F,'Sales report'!C:C)</f>
        <v>8</v>
      </c>
      <c r="J42" s="13">
        <f t="array" ref="J42">XLOOKUP(F:F,'Sales report'!F:F,'Sales report'!D:D)</f>
        <v>7</v>
      </c>
      <c r="K42" s="10">
        <f t="array" ref="K42">XLOOKUP(F:F,'Sales report'!F:F,'Sales report'!E:E)</f>
        <v>221.25</v>
      </c>
      <c r="L42" s="13">
        <f t="shared" si="2"/>
        <v>24.05883383</v>
      </c>
      <c r="M42" s="12">
        <f t="shared" si="3"/>
        <v>1.832</v>
      </c>
      <c r="N42" s="13">
        <f t="shared" si="4"/>
        <v>1.313255122</v>
      </c>
      <c r="O42" s="13">
        <f t="shared" si="5"/>
        <v>1.962857143</v>
      </c>
      <c r="P42" s="13">
        <f t="shared" si="6"/>
        <v>13.74</v>
      </c>
      <c r="Q42" s="13">
        <f t="shared" si="7"/>
        <v>17.175</v>
      </c>
      <c r="R42" s="13">
        <f t="shared" si="8"/>
        <v>19.62857143</v>
      </c>
      <c r="S42" s="13">
        <f t="shared" si="9"/>
        <v>61.02620087</v>
      </c>
    </row>
    <row r="43">
      <c r="A43" s="5">
        <v>44714.0</v>
      </c>
      <c r="B43" s="6" t="s">
        <v>7</v>
      </c>
      <c r="C43" s="7">
        <v>142.9</v>
      </c>
      <c r="D43" s="8">
        <v>6963.0</v>
      </c>
      <c r="E43" s="8">
        <v>78.0</v>
      </c>
      <c r="F43" s="13" t="str">
        <f t="shared" si="1"/>
        <v>44714 Campaign 2</v>
      </c>
      <c r="G43" s="13">
        <f t="array" ref="G43">XLOOKUP(F:F,'Website report'!E:E,'Website report'!C:C)</f>
        <v>73</v>
      </c>
      <c r="H43" s="13">
        <f t="array" ref="H43">XLOOKUP(F:F,'Website report'!E:E,'Website report'!D:D)</f>
        <v>13</v>
      </c>
      <c r="I43" s="13">
        <f t="array" ref="I43">XLOOKUP(F:F,'Sales report'!F:F,'Sales report'!C:C)</f>
        <v>5</v>
      </c>
      <c r="J43" s="13">
        <f t="array" ref="J43">XLOOKUP(F:F,'Sales report'!F:F,'Sales report'!D:D)</f>
        <v>5</v>
      </c>
      <c r="K43" s="10">
        <f t="array" ref="K43">XLOOKUP(F:F,'Sales report'!F:F,'Sales report'!E:E)</f>
        <v>264.48</v>
      </c>
      <c r="L43" s="13">
        <f t="shared" si="2"/>
        <v>20.52276318</v>
      </c>
      <c r="M43" s="12">
        <f t="shared" si="3"/>
        <v>1.832051282</v>
      </c>
      <c r="N43" s="13">
        <f t="shared" si="4"/>
        <v>1.120206807</v>
      </c>
      <c r="O43" s="13">
        <f t="shared" si="5"/>
        <v>1.957534247</v>
      </c>
      <c r="P43" s="13">
        <f t="shared" si="6"/>
        <v>10.99230769</v>
      </c>
      <c r="Q43" s="13">
        <f t="shared" si="7"/>
        <v>28.58</v>
      </c>
      <c r="R43" s="13">
        <f t="shared" si="8"/>
        <v>28.58</v>
      </c>
      <c r="S43" s="13">
        <f t="shared" si="9"/>
        <v>85.08047586</v>
      </c>
    </row>
    <row r="44">
      <c r="A44" s="5">
        <v>44715.0</v>
      </c>
      <c r="B44" s="6" t="s">
        <v>7</v>
      </c>
      <c r="C44" s="7">
        <v>113.14</v>
      </c>
      <c r="D44" s="8">
        <v>7486.0</v>
      </c>
      <c r="E44" s="8">
        <v>59.0</v>
      </c>
      <c r="F44" s="13" t="str">
        <f t="shared" si="1"/>
        <v>44715 Campaign 2</v>
      </c>
      <c r="G44" s="13">
        <f t="array" ref="G44">XLOOKUP(F:F,'Website report'!E:E,'Website report'!C:C)</f>
        <v>57</v>
      </c>
      <c r="H44" s="13">
        <f t="array" ref="H44">XLOOKUP(F:F,'Website report'!E:E,'Website report'!D:D)</f>
        <v>13</v>
      </c>
      <c r="I44" s="13">
        <f t="array" ref="I44">XLOOKUP(F:F,'Sales report'!F:F,'Sales report'!C:C)</f>
        <v>6</v>
      </c>
      <c r="J44" s="13">
        <f t="array" ref="J44">XLOOKUP(F:F,'Sales report'!F:F,'Sales report'!D:D)</f>
        <v>5</v>
      </c>
      <c r="K44" s="10">
        <f t="array" ref="K44">XLOOKUP(F:F,'Sales report'!F:F,'Sales report'!E:E)</f>
        <v>304.92</v>
      </c>
      <c r="L44" s="13">
        <f t="shared" si="2"/>
        <v>15.11354528</v>
      </c>
      <c r="M44" s="12">
        <f t="shared" si="3"/>
        <v>1.917627119</v>
      </c>
      <c r="N44" s="13">
        <f t="shared" si="4"/>
        <v>0.7881378573</v>
      </c>
      <c r="O44" s="13">
        <f t="shared" si="5"/>
        <v>1.984912281</v>
      </c>
      <c r="P44" s="13">
        <f t="shared" si="6"/>
        <v>8.703076923</v>
      </c>
      <c r="Q44" s="13">
        <f t="shared" si="7"/>
        <v>18.85666667</v>
      </c>
      <c r="R44" s="13">
        <f t="shared" si="8"/>
        <v>22.628</v>
      </c>
      <c r="S44" s="13">
        <f t="shared" si="9"/>
        <v>169.5068057</v>
      </c>
    </row>
    <row r="45">
      <c r="A45" s="5">
        <v>44716.0</v>
      </c>
      <c r="B45" s="6" t="s">
        <v>7</v>
      </c>
      <c r="C45" s="7">
        <v>120.23</v>
      </c>
      <c r="D45" s="8">
        <v>7158.0</v>
      </c>
      <c r="E45" s="8">
        <v>50.0</v>
      </c>
      <c r="F45" s="13" t="str">
        <f t="shared" si="1"/>
        <v>44716 Campaign 2</v>
      </c>
      <c r="G45" s="13">
        <f t="array" ref="G45">XLOOKUP(F:F,'Website report'!E:E,'Website report'!C:C)</f>
        <v>46</v>
      </c>
      <c r="H45" s="13">
        <f t="array" ref="H45">XLOOKUP(F:F,'Website report'!E:E,'Website report'!D:D)</f>
        <v>15</v>
      </c>
      <c r="I45" s="13">
        <f t="array" ref="I45">XLOOKUP(F:F,'Sales report'!F:F,'Sales report'!C:C)</f>
        <v>10</v>
      </c>
      <c r="J45" s="13">
        <f t="array" ref="J45">XLOOKUP(F:F,'Sales report'!F:F,'Sales report'!D:D)</f>
        <v>9</v>
      </c>
      <c r="K45" s="10">
        <f t="array" ref="K45">XLOOKUP(F:F,'Sales report'!F:F,'Sales report'!E:E)</f>
        <v>282.36</v>
      </c>
      <c r="L45" s="13">
        <f t="shared" si="2"/>
        <v>16.79659123</v>
      </c>
      <c r="M45" s="12">
        <f t="shared" si="3"/>
        <v>2.4046</v>
      </c>
      <c r="N45" s="13">
        <f t="shared" si="4"/>
        <v>0.6985191394</v>
      </c>
      <c r="O45" s="13">
        <f t="shared" si="5"/>
        <v>2.613695652</v>
      </c>
      <c r="P45" s="13">
        <f t="shared" si="6"/>
        <v>8.015333333</v>
      </c>
      <c r="Q45" s="13">
        <f t="shared" si="7"/>
        <v>12.023</v>
      </c>
      <c r="R45" s="13">
        <f t="shared" si="8"/>
        <v>13.35888889</v>
      </c>
      <c r="S45" s="13">
        <f t="shared" si="9"/>
        <v>134.8498711</v>
      </c>
    </row>
    <row r="46">
      <c r="A46" s="5">
        <v>44717.0</v>
      </c>
      <c r="B46" s="6" t="s">
        <v>7</v>
      </c>
      <c r="C46" s="7">
        <v>106.31</v>
      </c>
      <c r="D46" s="8">
        <v>6877.0</v>
      </c>
      <c r="E46" s="8">
        <v>59.0</v>
      </c>
      <c r="F46" s="13" t="str">
        <f t="shared" si="1"/>
        <v>44717 Campaign 2</v>
      </c>
      <c r="G46" s="13">
        <f t="array" ref="G46">XLOOKUP(F:F,'Website report'!E:E,'Website report'!C:C)</f>
        <v>55</v>
      </c>
      <c r="H46" s="13">
        <f t="array" ref="H46">XLOOKUP(F:F,'Website report'!E:E,'Website report'!D:D)</f>
        <v>15</v>
      </c>
      <c r="I46" s="13">
        <f t="array" ref="I46">XLOOKUP(F:F,'Sales report'!F:F,'Sales report'!C:C)</f>
        <v>7</v>
      </c>
      <c r="J46" s="13">
        <f t="array" ref="J46">XLOOKUP(F:F,'Sales report'!F:F,'Sales report'!D:D)</f>
        <v>6</v>
      </c>
      <c r="K46" s="10">
        <f t="array" ref="K46">XLOOKUP(F:F,'Sales report'!F:F,'Sales report'!E:E)</f>
        <v>312.84</v>
      </c>
      <c r="L46" s="13">
        <f t="shared" si="2"/>
        <v>15.45877563</v>
      </c>
      <c r="M46" s="12">
        <f t="shared" si="3"/>
        <v>1.801864407</v>
      </c>
      <c r="N46" s="13">
        <f t="shared" si="4"/>
        <v>0.8579322379</v>
      </c>
      <c r="O46" s="13">
        <f t="shared" si="5"/>
        <v>1.932909091</v>
      </c>
      <c r="P46" s="13">
        <f t="shared" si="6"/>
        <v>7.087333333</v>
      </c>
      <c r="Q46" s="13">
        <f t="shared" si="7"/>
        <v>15.18714286</v>
      </c>
      <c r="R46" s="13">
        <f t="shared" si="8"/>
        <v>17.71833333</v>
      </c>
      <c r="S46" s="13">
        <f t="shared" si="9"/>
        <v>194.2714702</v>
      </c>
    </row>
    <row r="47">
      <c r="A47" s="5">
        <v>44718.0</v>
      </c>
      <c r="B47" s="6" t="s">
        <v>7</v>
      </c>
      <c r="C47" s="7">
        <v>111.83</v>
      </c>
      <c r="D47" s="8">
        <v>6785.0</v>
      </c>
      <c r="E47" s="8">
        <v>77.0</v>
      </c>
      <c r="F47" s="13" t="str">
        <f t="shared" si="1"/>
        <v>44718 Campaign 2</v>
      </c>
      <c r="G47" s="13">
        <f t="array" ref="G47">XLOOKUP(F:F,'Website report'!E:E,'Website report'!C:C)</f>
        <v>73</v>
      </c>
      <c r="H47" s="13">
        <f t="array" ref="H47">XLOOKUP(F:F,'Website report'!E:E,'Website report'!D:D)</f>
        <v>12</v>
      </c>
      <c r="I47" s="13">
        <f t="array" ref="I47">XLOOKUP(F:F,'Sales report'!F:F,'Sales report'!C:C)</f>
        <v>5</v>
      </c>
      <c r="J47" s="13">
        <f t="array" ref="J47">XLOOKUP(F:F,'Sales report'!F:F,'Sales report'!D:D)</f>
        <v>5</v>
      </c>
      <c r="K47" s="10">
        <f t="array" ref="K47">XLOOKUP(F:F,'Sales report'!F:F,'Sales report'!E:E)</f>
        <v>272</v>
      </c>
      <c r="L47" s="13">
        <f t="shared" si="2"/>
        <v>16.48194547</v>
      </c>
      <c r="M47" s="12">
        <f t="shared" si="3"/>
        <v>1.452337662</v>
      </c>
      <c r="N47" s="13">
        <f t="shared" si="4"/>
        <v>1.134856301</v>
      </c>
      <c r="O47" s="13">
        <f t="shared" si="5"/>
        <v>1.531917808</v>
      </c>
      <c r="P47" s="13">
        <f t="shared" si="6"/>
        <v>9.319166667</v>
      </c>
      <c r="Q47" s="13">
        <f t="shared" si="7"/>
        <v>22.366</v>
      </c>
      <c r="R47" s="13">
        <f t="shared" si="8"/>
        <v>22.366</v>
      </c>
      <c r="S47" s="13">
        <f t="shared" si="9"/>
        <v>143.2263257</v>
      </c>
    </row>
    <row r="48">
      <c r="A48" s="5">
        <v>44719.0</v>
      </c>
      <c r="B48" s="6" t="s">
        <v>7</v>
      </c>
      <c r="C48" s="7">
        <v>146.25</v>
      </c>
      <c r="D48" s="8">
        <v>6446.0</v>
      </c>
      <c r="E48" s="8">
        <v>63.0</v>
      </c>
      <c r="F48" s="13" t="str">
        <f t="shared" si="1"/>
        <v>44719 Campaign 2</v>
      </c>
      <c r="G48" s="13">
        <f t="array" ref="G48">XLOOKUP(F:F,'Website report'!E:E,'Website report'!C:C)</f>
        <v>60</v>
      </c>
      <c r="H48" s="13">
        <f t="array" ref="H48">XLOOKUP(F:F,'Website report'!E:E,'Website report'!D:D)</f>
        <v>12</v>
      </c>
      <c r="I48" s="13">
        <f t="array" ref="I48">XLOOKUP(F:F,'Sales report'!F:F,'Sales report'!C:C)</f>
        <v>5</v>
      </c>
      <c r="J48" s="13">
        <f t="array" ref="J48">XLOOKUP(F:F,'Sales report'!F:F,'Sales report'!D:D)</f>
        <v>5</v>
      </c>
      <c r="K48" s="10">
        <f t="array" ref="K48">XLOOKUP(F:F,'Sales report'!F:F,'Sales report'!E:E)</f>
        <v>272.97</v>
      </c>
      <c r="L48" s="13">
        <f t="shared" si="2"/>
        <v>22.68848899</v>
      </c>
      <c r="M48" s="12">
        <f t="shared" si="3"/>
        <v>2.321428571</v>
      </c>
      <c r="N48" s="13">
        <f t="shared" si="4"/>
        <v>0.9773502948</v>
      </c>
      <c r="O48" s="13">
        <f t="shared" si="5"/>
        <v>2.4375</v>
      </c>
      <c r="P48" s="13">
        <f t="shared" si="6"/>
        <v>12.1875</v>
      </c>
      <c r="Q48" s="13">
        <f t="shared" si="7"/>
        <v>29.25</v>
      </c>
      <c r="R48" s="13">
        <f t="shared" si="8"/>
        <v>29.25</v>
      </c>
      <c r="S48" s="13">
        <f t="shared" si="9"/>
        <v>86.64615385</v>
      </c>
    </row>
    <row r="49">
      <c r="A49" s="5">
        <v>44720.0</v>
      </c>
      <c r="B49" s="6" t="s">
        <v>7</v>
      </c>
      <c r="C49" s="7">
        <v>141.86</v>
      </c>
      <c r="D49" s="8">
        <v>6002.0</v>
      </c>
      <c r="E49" s="8">
        <v>69.0</v>
      </c>
      <c r="F49" s="13" t="str">
        <f t="shared" si="1"/>
        <v>44720 Campaign 2</v>
      </c>
      <c r="G49" s="13">
        <f t="array" ref="G49">XLOOKUP(F:F,'Website report'!E:E,'Website report'!C:C)</f>
        <v>66</v>
      </c>
      <c r="H49" s="13">
        <f t="array" ref="H49">XLOOKUP(F:F,'Website report'!E:E,'Website report'!D:D)</f>
        <v>13</v>
      </c>
      <c r="I49" s="13">
        <f t="array" ref="I49">XLOOKUP(F:F,'Sales report'!F:F,'Sales report'!C:C)</f>
        <v>7</v>
      </c>
      <c r="J49" s="13">
        <f t="array" ref="J49">XLOOKUP(F:F,'Sales report'!F:F,'Sales report'!D:D)</f>
        <v>6</v>
      </c>
      <c r="K49" s="10">
        <f t="array" ref="K49">XLOOKUP(F:F,'Sales report'!F:F,'Sales report'!E:E)</f>
        <v>314.88</v>
      </c>
      <c r="L49" s="13">
        <f t="shared" si="2"/>
        <v>23.63545485</v>
      </c>
      <c r="M49" s="12">
        <f t="shared" si="3"/>
        <v>2.055942029</v>
      </c>
      <c r="N49" s="13">
        <f t="shared" si="4"/>
        <v>1.149616794</v>
      </c>
      <c r="O49" s="13">
        <f t="shared" si="5"/>
        <v>2.149393939</v>
      </c>
      <c r="P49" s="13">
        <f t="shared" si="6"/>
        <v>10.91230769</v>
      </c>
      <c r="Q49" s="13">
        <f t="shared" si="7"/>
        <v>20.26571429</v>
      </c>
      <c r="R49" s="13">
        <f t="shared" si="8"/>
        <v>23.64333333</v>
      </c>
      <c r="S49" s="13">
        <f t="shared" si="9"/>
        <v>121.9653179</v>
      </c>
    </row>
    <row r="50">
      <c r="A50" s="5">
        <v>44721.0</v>
      </c>
      <c r="B50" s="6" t="s">
        <v>7</v>
      </c>
      <c r="C50" s="7">
        <v>110.41</v>
      </c>
      <c r="D50" s="8">
        <v>5850.0</v>
      </c>
      <c r="E50" s="8">
        <v>63.0</v>
      </c>
      <c r="F50" s="13" t="str">
        <f t="shared" si="1"/>
        <v>44721 Campaign 2</v>
      </c>
      <c r="G50" s="13">
        <f t="array" ref="G50">XLOOKUP(F:F,'Website report'!E:E,'Website report'!C:C)</f>
        <v>60</v>
      </c>
      <c r="H50" s="13">
        <f t="array" ref="H50">XLOOKUP(F:F,'Website report'!E:E,'Website report'!D:D)</f>
        <v>10</v>
      </c>
      <c r="I50" s="13">
        <f t="array" ref="I50">XLOOKUP(F:F,'Sales report'!F:F,'Sales report'!C:C)</f>
        <v>10</v>
      </c>
      <c r="J50" s="13">
        <f t="array" ref="J50">XLOOKUP(F:F,'Sales report'!F:F,'Sales report'!D:D)</f>
        <v>9</v>
      </c>
      <c r="K50" s="10">
        <f t="array" ref="K50">XLOOKUP(F:F,'Sales report'!F:F,'Sales report'!E:E)</f>
        <v>302.12</v>
      </c>
      <c r="L50" s="13">
        <f t="shared" si="2"/>
        <v>18.87350427</v>
      </c>
      <c r="M50" s="12">
        <f t="shared" si="3"/>
        <v>1.752539683</v>
      </c>
      <c r="N50" s="13">
        <f t="shared" si="4"/>
        <v>1.076923077</v>
      </c>
      <c r="O50" s="13">
        <f t="shared" si="5"/>
        <v>1.840166667</v>
      </c>
      <c r="P50" s="13">
        <f t="shared" si="6"/>
        <v>11.041</v>
      </c>
      <c r="Q50" s="13">
        <f t="shared" si="7"/>
        <v>11.041</v>
      </c>
      <c r="R50" s="13">
        <f t="shared" si="8"/>
        <v>12.26777778</v>
      </c>
      <c r="S50" s="13">
        <f t="shared" si="9"/>
        <v>173.6346345</v>
      </c>
    </row>
    <row r="51">
      <c r="A51" s="5">
        <v>44722.0</v>
      </c>
      <c r="B51" s="6" t="s">
        <v>7</v>
      </c>
      <c r="C51" s="7">
        <v>133.04</v>
      </c>
      <c r="D51" s="8">
        <v>5428.0</v>
      </c>
      <c r="E51" s="8">
        <v>77.0</v>
      </c>
      <c r="F51" s="13" t="str">
        <f t="shared" si="1"/>
        <v>44722 Campaign 2</v>
      </c>
      <c r="G51" s="13">
        <f t="array" ref="G51">XLOOKUP(F:F,'Website report'!E:E,'Website report'!C:C)</f>
        <v>74</v>
      </c>
      <c r="H51" s="13">
        <f t="array" ref="H51">XLOOKUP(F:F,'Website report'!E:E,'Website report'!D:D)</f>
        <v>14</v>
      </c>
      <c r="I51" s="13">
        <f t="array" ref="I51">XLOOKUP(F:F,'Sales report'!F:F,'Sales report'!C:C)</f>
        <v>9</v>
      </c>
      <c r="J51" s="13">
        <f t="array" ref="J51">XLOOKUP(F:F,'Sales report'!F:F,'Sales report'!D:D)</f>
        <v>8</v>
      </c>
      <c r="K51" s="10">
        <f t="array" ref="K51">XLOOKUP(F:F,'Sales report'!F:F,'Sales report'!E:E)</f>
        <v>303.24</v>
      </c>
      <c r="L51" s="13">
        <f t="shared" si="2"/>
        <v>24.50994842</v>
      </c>
      <c r="M51" s="12">
        <f t="shared" si="3"/>
        <v>1.727792208</v>
      </c>
      <c r="N51" s="13">
        <f t="shared" si="4"/>
        <v>1.418570376</v>
      </c>
      <c r="O51" s="13">
        <f t="shared" si="5"/>
        <v>1.797837838</v>
      </c>
      <c r="P51" s="13">
        <f t="shared" si="6"/>
        <v>9.502857143</v>
      </c>
      <c r="Q51" s="13">
        <f t="shared" si="7"/>
        <v>14.78222222</v>
      </c>
      <c r="R51" s="13">
        <f t="shared" si="8"/>
        <v>16.63</v>
      </c>
      <c r="S51" s="13">
        <f t="shared" si="9"/>
        <v>127.9314492</v>
      </c>
    </row>
    <row r="52">
      <c r="A52" s="5">
        <v>44723.0</v>
      </c>
      <c r="B52" s="6" t="s">
        <v>7</v>
      </c>
      <c r="C52" s="7">
        <v>117.08</v>
      </c>
      <c r="D52" s="8">
        <v>5944.0</v>
      </c>
      <c r="E52" s="8">
        <v>56.0</v>
      </c>
      <c r="F52" s="13" t="str">
        <f t="shared" si="1"/>
        <v>44723 Campaign 2</v>
      </c>
      <c r="G52" s="13">
        <f t="array" ref="G52">XLOOKUP(F:F,'Website report'!E:E,'Website report'!C:C)</f>
        <v>52</v>
      </c>
      <c r="H52" s="13">
        <f t="array" ref="H52">XLOOKUP(F:F,'Website report'!E:E,'Website report'!D:D)</f>
        <v>10</v>
      </c>
      <c r="I52" s="13">
        <f t="array" ref="I52">XLOOKUP(F:F,'Sales report'!F:F,'Sales report'!C:C)</f>
        <v>5</v>
      </c>
      <c r="J52" s="13">
        <f t="array" ref="J52">XLOOKUP(F:F,'Sales report'!F:F,'Sales report'!D:D)</f>
        <v>5</v>
      </c>
      <c r="K52" s="10">
        <f t="array" ref="K52">XLOOKUP(F:F,'Sales report'!F:F,'Sales report'!E:E)</f>
        <v>296.65</v>
      </c>
      <c r="L52" s="13">
        <f t="shared" si="2"/>
        <v>19.69717362</v>
      </c>
      <c r="M52" s="12">
        <f t="shared" si="3"/>
        <v>2.090714286</v>
      </c>
      <c r="N52" s="13">
        <f t="shared" si="4"/>
        <v>0.9421265141</v>
      </c>
      <c r="O52" s="13">
        <f t="shared" si="5"/>
        <v>2.251538462</v>
      </c>
      <c r="P52" s="13">
        <f t="shared" si="6"/>
        <v>11.708</v>
      </c>
      <c r="Q52" s="13">
        <f t="shared" si="7"/>
        <v>23.416</v>
      </c>
      <c r="R52" s="13">
        <f t="shared" si="8"/>
        <v>23.416</v>
      </c>
      <c r="S52" s="13">
        <f t="shared" si="9"/>
        <v>153.3737615</v>
      </c>
    </row>
    <row r="53">
      <c r="A53" s="5">
        <v>44724.0</v>
      </c>
      <c r="B53" s="6" t="s">
        <v>7</v>
      </c>
      <c r="C53" s="7">
        <v>111.24</v>
      </c>
      <c r="D53" s="8">
        <v>7155.0</v>
      </c>
      <c r="E53" s="8">
        <v>64.0</v>
      </c>
      <c r="F53" s="13" t="str">
        <f t="shared" si="1"/>
        <v>44724 Campaign 2</v>
      </c>
      <c r="G53" s="13">
        <f t="array" ref="G53">XLOOKUP(F:F,'Website report'!E:E,'Website report'!C:C)</f>
        <v>61</v>
      </c>
      <c r="H53" s="13">
        <f t="array" ref="H53">XLOOKUP(F:F,'Website report'!E:E,'Website report'!D:D)</f>
        <v>13</v>
      </c>
      <c r="I53" s="13">
        <f t="array" ref="I53">XLOOKUP(F:F,'Sales report'!F:F,'Sales report'!C:C)</f>
        <v>6</v>
      </c>
      <c r="J53" s="13">
        <f t="array" ref="J53">XLOOKUP(F:F,'Sales report'!F:F,'Sales report'!D:D)</f>
        <v>5</v>
      </c>
      <c r="K53" s="10">
        <f t="array" ref="K53">XLOOKUP(F:F,'Sales report'!F:F,'Sales report'!E:E)</f>
        <v>276.06</v>
      </c>
      <c r="L53" s="13">
        <f t="shared" si="2"/>
        <v>15.54716981</v>
      </c>
      <c r="M53" s="12">
        <f t="shared" si="3"/>
        <v>1.738125</v>
      </c>
      <c r="N53" s="13">
        <f t="shared" si="4"/>
        <v>0.894479385</v>
      </c>
      <c r="O53" s="13">
        <f t="shared" si="5"/>
        <v>1.823606557</v>
      </c>
      <c r="P53" s="13">
        <f t="shared" si="6"/>
        <v>8.556923077</v>
      </c>
      <c r="Q53" s="13">
        <f t="shared" si="7"/>
        <v>18.54</v>
      </c>
      <c r="R53" s="13">
        <f t="shared" si="8"/>
        <v>22.248</v>
      </c>
      <c r="S53" s="13">
        <f t="shared" si="9"/>
        <v>148.1661273</v>
      </c>
    </row>
    <row r="54">
      <c r="A54" s="5">
        <v>44725.0</v>
      </c>
      <c r="B54" s="6" t="s">
        <v>7</v>
      </c>
      <c r="C54" s="7">
        <v>127.02</v>
      </c>
      <c r="D54" s="8">
        <v>7183.0</v>
      </c>
      <c r="E54" s="8">
        <v>60.0</v>
      </c>
      <c r="F54" s="13" t="str">
        <f t="shared" si="1"/>
        <v>44725 Campaign 2</v>
      </c>
      <c r="G54" s="13">
        <f t="array" ref="G54">XLOOKUP(F:F,'Website report'!E:E,'Website report'!C:C)</f>
        <v>58</v>
      </c>
      <c r="H54" s="13">
        <f t="array" ref="H54">XLOOKUP(F:F,'Website report'!E:E,'Website report'!D:D)</f>
        <v>14</v>
      </c>
      <c r="I54" s="13">
        <f t="array" ref="I54">XLOOKUP(F:F,'Sales report'!F:F,'Sales report'!C:C)</f>
        <v>9</v>
      </c>
      <c r="J54" s="13">
        <f t="array" ref="J54">XLOOKUP(F:F,'Sales report'!F:F,'Sales report'!D:D)</f>
        <v>8</v>
      </c>
      <c r="K54" s="10">
        <f t="array" ref="K54">XLOOKUP(F:F,'Sales report'!F:F,'Sales report'!E:E)</f>
        <v>234.03</v>
      </c>
      <c r="L54" s="13">
        <f t="shared" si="2"/>
        <v>17.68341918</v>
      </c>
      <c r="M54" s="12">
        <f t="shared" si="3"/>
        <v>2.117</v>
      </c>
      <c r="N54" s="13">
        <f t="shared" si="4"/>
        <v>0.8353055826</v>
      </c>
      <c r="O54" s="13">
        <f t="shared" si="5"/>
        <v>2.19</v>
      </c>
      <c r="P54" s="13">
        <f t="shared" si="6"/>
        <v>9.072857143</v>
      </c>
      <c r="Q54" s="13">
        <f t="shared" si="7"/>
        <v>14.11333333</v>
      </c>
      <c r="R54" s="13">
        <f t="shared" si="8"/>
        <v>15.8775</v>
      </c>
      <c r="S54" s="13">
        <f t="shared" si="9"/>
        <v>84.24657534</v>
      </c>
    </row>
    <row r="55">
      <c r="A55" s="5">
        <v>44726.0</v>
      </c>
      <c r="B55" s="6" t="s">
        <v>7</v>
      </c>
      <c r="C55" s="7">
        <v>140.76</v>
      </c>
      <c r="D55" s="8">
        <v>7092.0</v>
      </c>
      <c r="E55" s="8">
        <v>54.0</v>
      </c>
      <c r="F55" s="13" t="str">
        <f t="shared" si="1"/>
        <v>44726 Campaign 2</v>
      </c>
      <c r="G55" s="13">
        <f t="array" ref="G55">XLOOKUP(F:F,'Website report'!E:E,'Website report'!C:C)</f>
        <v>51</v>
      </c>
      <c r="H55" s="13">
        <f t="array" ref="H55">XLOOKUP(F:F,'Website report'!E:E,'Website report'!D:D)</f>
        <v>12</v>
      </c>
      <c r="I55" s="13">
        <f t="array" ref="I55">XLOOKUP(F:F,'Sales report'!F:F,'Sales report'!C:C)</f>
        <v>5</v>
      </c>
      <c r="J55" s="13">
        <f t="array" ref="J55">XLOOKUP(F:F,'Sales report'!F:F,'Sales report'!D:D)</f>
        <v>5</v>
      </c>
      <c r="K55" s="10">
        <f t="array" ref="K55">XLOOKUP(F:F,'Sales report'!F:F,'Sales report'!E:E)</f>
        <v>321.2</v>
      </c>
      <c r="L55" s="13">
        <f t="shared" si="2"/>
        <v>19.84771574</v>
      </c>
      <c r="M55" s="12">
        <f t="shared" si="3"/>
        <v>2.606666667</v>
      </c>
      <c r="N55" s="13">
        <f t="shared" si="4"/>
        <v>0.7614213198</v>
      </c>
      <c r="O55" s="13">
        <f t="shared" si="5"/>
        <v>2.76</v>
      </c>
      <c r="P55" s="13">
        <f t="shared" si="6"/>
        <v>11.73</v>
      </c>
      <c r="Q55" s="13">
        <f t="shared" si="7"/>
        <v>28.152</v>
      </c>
      <c r="R55" s="13">
        <f t="shared" si="8"/>
        <v>28.152</v>
      </c>
      <c r="S55" s="13">
        <f t="shared" si="9"/>
        <v>128.1898267</v>
      </c>
    </row>
    <row r="56">
      <c r="A56" s="5">
        <v>44727.0</v>
      </c>
      <c r="B56" s="6" t="s">
        <v>7</v>
      </c>
      <c r="C56" s="7">
        <v>107.84</v>
      </c>
      <c r="D56" s="8">
        <v>5042.0</v>
      </c>
      <c r="E56" s="8">
        <v>70.0</v>
      </c>
      <c r="F56" s="13" t="str">
        <f t="shared" si="1"/>
        <v>44727 Campaign 2</v>
      </c>
      <c r="G56" s="13">
        <f t="array" ref="G56">XLOOKUP(F:F,'Website report'!E:E,'Website report'!C:C)</f>
        <v>65</v>
      </c>
      <c r="H56" s="13">
        <f t="array" ref="H56">XLOOKUP(F:F,'Website report'!E:E,'Website report'!D:D)</f>
        <v>10</v>
      </c>
      <c r="I56" s="13">
        <f t="array" ref="I56">XLOOKUP(F:F,'Sales report'!F:F,'Sales report'!C:C)</f>
        <v>8</v>
      </c>
      <c r="J56" s="13">
        <f t="array" ref="J56">XLOOKUP(F:F,'Sales report'!F:F,'Sales report'!D:D)</f>
        <v>7</v>
      </c>
      <c r="K56" s="10">
        <f t="array" ref="K56">XLOOKUP(F:F,'Sales report'!F:F,'Sales report'!E:E)</f>
        <v>283.02</v>
      </c>
      <c r="L56" s="13">
        <f t="shared" si="2"/>
        <v>21.38833796</v>
      </c>
      <c r="M56" s="12">
        <f t="shared" si="3"/>
        <v>1.540571429</v>
      </c>
      <c r="N56" s="13">
        <f t="shared" si="4"/>
        <v>1.388337961</v>
      </c>
      <c r="O56" s="13">
        <f t="shared" si="5"/>
        <v>1.659076923</v>
      </c>
      <c r="P56" s="13">
        <f t="shared" si="6"/>
        <v>10.784</v>
      </c>
      <c r="Q56" s="13">
        <f t="shared" si="7"/>
        <v>13.48</v>
      </c>
      <c r="R56" s="13">
        <f t="shared" si="8"/>
        <v>15.40571429</v>
      </c>
      <c r="S56" s="13">
        <f t="shared" si="9"/>
        <v>162.444362</v>
      </c>
    </row>
    <row r="57">
      <c r="A57" s="5">
        <v>44728.0</v>
      </c>
      <c r="B57" s="6" t="s">
        <v>7</v>
      </c>
      <c r="C57" s="7">
        <v>136.48</v>
      </c>
      <c r="D57" s="8">
        <v>6787.0</v>
      </c>
      <c r="E57" s="8">
        <v>79.0</v>
      </c>
      <c r="F57" s="13" t="str">
        <f t="shared" si="1"/>
        <v>44728 Campaign 2</v>
      </c>
      <c r="G57" s="13">
        <f t="array" ref="G57">XLOOKUP(F:F,'Website report'!E:E,'Website report'!C:C)</f>
        <v>77</v>
      </c>
      <c r="H57" s="13">
        <f t="array" ref="H57">XLOOKUP(F:F,'Website report'!E:E,'Website report'!D:D)</f>
        <v>14</v>
      </c>
      <c r="I57" s="13">
        <f t="array" ref="I57">XLOOKUP(F:F,'Sales report'!F:F,'Sales report'!C:C)</f>
        <v>7</v>
      </c>
      <c r="J57" s="13">
        <f t="array" ref="J57">XLOOKUP(F:F,'Sales report'!F:F,'Sales report'!D:D)</f>
        <v>6</v>
      </c>
      <c r="K57" s="10">
        <f t="array" ref="K57">XLOOKUP(F:F,'Sales report'!F:F,'Sales report'!E:E)</f>
        <v>395.1</v>
      </c>
      <c r="L57" s="13">
        <f t="shared" si="2"/>
        <v>20.10903197</v>
      </c>
      <c r="M57" s="12">
        <f t="shared" si="3"/>
        <v>1.727594937</v>
      </c>
      <c r="N57" s="13">
        <f t="shared" si="4"/>
        <v>1.163989981</v>
      </c>
      <c r="O57" s="13">
        <f t="shared" si="5"/>
        <v>1.772467532</v>
      </c>
      <c r="P57" s="13">
        <f t="shared" si="6"/>
        <v>9.748571429</v>
      </c>
      <c r="Q57" s="13">
        <f t="shared" si="7"/>
        <v>19.49714286</v>
      </c>
      <c r="R57" s="13">
        <f t="shared" si="8"/>
        <v>22.74666667</v>
      </c>
      <c r="S57" s="13">
        <f t="shared" si="9"/>
        <v>189.492966</v>
      </c>
    </row>
    <row r="58">
      <c r="A58" s="5">
        <v>44729.0</v>
      </c>
      <c r="B58" s="6" t="s">
        <v>7</v>
      </c>
      <c r="C58" s="7">
        <v>145.48</v>
      </c>
      <c r="D58" s="8">
        <v>6273.0</v>
      </c>
      <c r="E58" s="8">
        <v>67.0</v>
      </c>
      <c r="F58" s="13" t="str">
        <f t="shared" si="1"/>
        <v>44729 Campaign 2</v>
      </c>
      <c r="G58" s="13">
        <f t="array" ref="G58">XLOOKUP(F:F,'Website report'!E:E,'Website report'!C:C)</f>
        <v>65</v>
      </c>
      <c r="H58" s="13">
        <f t="array" ref="H58">XLOOKUP(F:F,'Website report'!E:E,'Website report'!D:D)</f>
        <v>10</v>
      </c>
      <c r="I58" s="13">
        <f t="array" ref="I58">XLOOKUP(F:F,'Sales report'!F:F,'Sales report'!C:C)</f>
        <v>8</v>
      </c>
      <c r="J58" s="13">
        <f t="array" ref="J58">XLOOKUP(F:F,'Sales report'!F:F,'Sales report'!D:D)</f>
        <v>7</v>
      </c>
      <c r="K58" s="10">
        <f t="array" ref="K58">XLOOKUP(F:F,'Sales report'!F:F,'Sales report'!E:E)</f>
        <v>323.05</v>
      </c>
      <c r="L58" s="13">
        <f t="shared" si="2"/>
        <v>23.19145544</v>
      </c>
      <c r="M58" s="12">
        <f t="shared" si="3"/>
        <v>2.171343284</v>
      </c>
      <c r="N58" s="13">
        <f t="shared" si="4"/>
        <v>1.068069504</v>
      </c>
      <c r="O58" s="13">
        <f t="shared" si="5"/>
        <v>2.238153846</v>
      </c>
      <c r="P58" s="13">
        <f t="shared" si="6"/>
        <v>14.548</v>
      </c>
      <c r="Q58" s="13">
        <f t="shared" si="7"/>
        <v>18.185</v>
      </c>
      <c r="R58" s="13">
        <f t="shared" si="8"/>
        <v>20.78285714</v>
      </c>
      <c r="S58" s="13">
        <f t="shared" si="9"/>
        <v>122.0580148</v>
      </c>
    </row>
    <row r="59">
      <c r="A59" s="5">
        <v>44730.0</v>
      </c>
      <c r="B59" s="6" t="s">
        <v>7</v>
      </c>
      <c r="C59" s="7">
        <v>119.67</v>
      </c>
      <c r="D59" s="8">
        <v>5725.0</v>
      </c>
      <c r="E59" s="8">
        <v>53.0</v>
      </c>
      <c r="F59" s="13" t="str">
        <f t="shared" si="1"/>
        <v>44730 Campaign 2</v>
      </c>
      <c r="G59" s="13">
        <f t="array" ref="G59">XLOOKUP(F:F,'Website report'!E:E,'Website report'!C:C)</f>
        <v>51</v>
      </c>
      <c r="H59" s="13">
        <f t="array" ref="H59">XLOOKUP(F:F,'Website report'!E:E,'Website report'!D:D)</f>
        <v>14</v>
      </c>
      <c r="I59" s="13">
        <f t="array" ref="I59">XLOOKUP(F:F,'Sales report'!F:F,'Sales report'!C:C)</f>
        <v>5</v>
      </c>
      <c r="J59" s="13">
        <f t="array" ref="J59">XLOOKUP(F:F,'Sales report'!F:F,'Sales report'!D:D)</f>
        <v>5</v>
      </c>
      <c r="K59" s="10">
        <f t="array" ref="K59">XLOOKUP(F:F,'Sales report'!F:F,'Sales report'!E:E)</f>
        <v>338.56</v>
      </c>
      <c r="L59" s="13">
        <f t="shared" si="2"/>
        <v>20.90305677</v>
      </c>
      <c r="M59" s="12">
        <f t="shared" si="3"/>
        <v>2.257924528</v>
      </c>
      <c r="N59" s="13">
        <f t="shared" si="4"/>
        <v>0.9257641921</v>
      </c>
      <c r="O59" s="13">
        <f t="shared" si="5"/>
        <v>2.346470588</v>
      </c>
      <c r="P59" s="13">
        <f t="shared" si="6"/>
        <v>8.547857143</v>
      </c>
      <c r="Q59" s="13">
        <f t="shared" si="7"/>
        <v>23.934</v>
      </c>
      <c r="R59" s="13">
        <f t="shared" si="8"/>
        <v>23.934</v>
      </c>
      <c r="S59" s="13">
        <f t="shared" si="9"/>
        <v>182.9113395</v>
      </c>
    </row>
    <row r="60">
      <c r="A60" s="5">
        <v>44731.0</v>
      </c>
      <c r="B60" s="6" t="s">
        <v>7</v>
      </c>
      <c r="C60" s="7">
        <v>124.9</v>
      </c>
      <c r="D60" s="8">
        <v>7469.0</v>
      </c>
      <c r="E60" s="8">
        <v>75.0</v>
      </c>
      <c r="F60" s="13" t="str">
        <f t="shared" si="1"/>
        <v>44731 Campaign 2</v>
      </c>
      <c r="G60" s="13">
        <f t="array" ref="G60">XLOOKUP(F:F,'Website report'!E:E,'Website report'!C:C)</f>
        <v>72</v>
      </c>
      <c r="H60" s="13">
        <f t="array" ref="H60">XLOOKUP(F:F,'Website report'!E:E,'Website report'!D:D)</f>
        <v>15</v>
      </c>
      <c r="I60" s="13">
        <f t="array" ref="I60">XLOOKUP(F:F,'Sales report'!F:F,'Sales report'!C:C)</f>
        <v>9</v>
      </c>
      <c r="J60" s="13">
        <f t="array" ref="J60">XLOOKUP(F:F,'Sales report'!F:F,'Sales report'!D:D)</f>
        <v>8</v>
      </c>
      <c r="K60" s="10">
        <f t="array" ref="K60">XLOOKUP(F:F,'Sales report'!F:F,'Sales report'!E:E)</f>
        <v>330.15</v>
      </c>
      <c r="L60" s="13">
        <f t="shared" si="2"/>
        <v>16.7224528</v>
      </c>
      <c r="M60" s="12">
        <f t="shared" si="3"/>
        <v>1.665333333</v>
      </c>
      <c r="N60" s="13">
        <f t="shared" si="4"/>
        <v>1.004150489</v>
      </c>
      <c r="O60" s="13">
        <f t="shared" si="5"/>
        <v>1.734722222</v>
      </c>
      <c r="P60" s="13">
        <f t="shared" si="6"/>
        <v>8.326666667</v>
      </c>
      <c r="Q60" s="13">
        <f t="shared" si="7"/>
        <v>13.87777778</v>
      </c>
      <c r="R60" s="13">
        <f t="shared" si="8"/>
        <v>15.6125</v>
      </c>
      <c r="S60" s="13">
        <f t="shared" si="9"/>
        <v>164.3314652</v>
      </c>
    </row>
    <row r="61">
      <c r="A61" s="5">
        <v>44732.0</v>
      </c>
      <c r="B61" s="6" t="s">
        <v>7</v>
      </c>
      <c r="C61" s="7">
        <v>128.08</v>
      </c>
      <c r="D61" s="8">
        <v>5351.0</v>
      </c>
      <c r="E61" s="8">
        <v>63.0</v>
      </c>
      <c r="F61" s="13" t="str">
        <f t="shared" si="1"/>
        <v>44732 Campaign 2</v>
      </c>
      <c r="G61" s="13">
        <f t="array" ref="G61">XLOOKUP(F:F,'Website report'!E:E,'Website report'!C:C)</f>
        <v>59</v>
      </c>
      <c r="H61" s="13">
        <f t="array" ref="H61">XLOOKUP(F:F,'Website report'!E:E,'Website report'!D:D)</f>
        <v>12</v>
      </c>
      <c r="I61" s="13">
        <f t="array" ref="I61">XLOOKUP(F:F,'Sales report'!F:F,'Sales report'!C:C)</f>
        <v>9</v>
      </c>
      <c r="J61" s="13">
        <f t="array" ref="J61">XLOOKUP(F:F,'Sales report'!F:F,'Sales report'!D:D)</f>
        <v>8</v>
      </c>
      <c r="K61" s="10">
        <f t="array" ref="K61">XLOOKUP(F:F,'Sales report'!F:F,'Sales report'!E:E)</f>
        <v>310.2</v>
      </c>
      <c r="L61" s="13">
        <f t="shared" si="2"/>
        <v>23.93571295</v>
      </c>
      <c r="M61" s="12">
        <f t="shared" si="3"/>
        <v>2.033015873</v>
      </c>
      <c r="N61" s="13">
        <f t="shared" si="4"/>
        <v>1.177350028</v>
      </c>
      <c r="O61" s="13">
        <f t="shared" si="5"/>
        <v>2.170847458</v>
      </c>
      <c r="P61" s="13">
        <f t="shared" si="6"/>
        <v>10.67333333</v>
      </c>
      <c r="Q61" s="13">
        <f t="shared" si="7"/>
        <v>14.23111111</v>
      </c>
      <c r="R61" s="13">
        <f t="shared" si="8"/>
        <v>16.01</v>
      </c>
      <c r="S61" s="13">
        <f t="shared" si="9"/>
        <v>142.1923798</v>
      </c>
    </row>
    <row r="62">
      <c r="A62" s="5">
        <v>44733.0</v>
      </c>
      <c r="B62" s="6" t="s">
        <v>7</v>
      </c>
      <c r="C62" s="7">
        <v>101.25</v>
      </c>
      <c r="D62" s="8">
        <v>7481.0</v>
      </c>
      <c r="E62" s="8">
        <v>60.0</v>
      </c>
      <c r="F62" s="13" t="str">
        <f t="shared" si="1"/>
        <v>44733 Campaign 2</v>
      </c>
      <c r="G62" s="13">
        <f t="array" ref="G62">XLOOKUP(F:F,'Website report'!E:E,'Website report'!C:C)</f>
        <v>57</v>
      </c>
      <c r="H62" s="13">
        <f t="array" ref="H62">XLOOKUP(F:F,'Website report'!E:E,'Website report'!D:D)</f>
        <v>11</v>
      </c>
      <c r="I62" s="13">
        <f t="array" ref="I62">XLOOKUP(F:F,'Sales report'!F:F,'Sales report'!C:C)</f>
        <v>6</v>
      </c>
      <c r="J62" s="13">
        <f t="array" ref="J62">XLOOKUP(F:F,'Sales report'!F:F,'Sales report'!D:D)</f>
        <v>5</v>
      </c>
      <c r="K62" s="10">
        <f t="array" ref="K62">XLOOKUP(F:F,'Sales report'!F:F,'Sales report'!E:E)</f>
        <v>292.6</v>
      </c>
      <c r="L62" s="13">
        <f t="shared" si="2"/>
        <v>13.53428686</v>
      </c>
      <c r="M62" s="12">
        <f t="shared" si="3"/>
        <v>1.6875</v>
      </c>
      <c r="N62" s="13">
        <f t="shared" si="4"/>
        <v>0.8020318139</v>
      </c>
      <c r="O62" s="13">
        <f t="shared" si="5"/>
        <v>1.776315789</v>
      </c>
      <c r="P62" s="13">
        <f t="shared" si="6"/>
        <v>9.204545455</v>
      </c>
      <c r="Q62" s="13">
        <f t="shared" si="7"/>
        <v>16.875</v>
      </c>
      <c r="R62" s="13">
        <f t="shared" si="8"/>
        <v>20.25</v>
      </c>
      <c r="S62" s="13">
        <f t="shared" si="9"/>
        <v>188.9876543</v>
      </c>
    </row>
    <row r="63">
      <c r="A63" s="5">
        <v>44734.0</v>
      </c>
      <c r="B63" s="6" t="s">
        <v>7</v>
      </c>
      <c r="C63" s="7">
        <v>121.82</v>
      </c>
      <c r="D63" s="8">
        <v>6033.0</v>
      </c>
      <c r="E63" s="8">
        <v>68.0</v>
      </c>
      <c r="F63" s="13" t="str">
        <f t="shared" si="1"/>
        <v>44734 Campaign 2</v>
      </c>
      <c r="G63" s="13">
        <f t="array" ref="G63">XLOOKUP(F:F,'Website report'!E:E,'Website report'!C:C)</f>
        <v>64</v>
      </c>
      <c r="H63" s="13">
        <f t="array" ref="H63">XLOOKUP(F:F,'Website report'!E:E,'Website report'!D:D)</f>
        <v>10</v>
      </c>
      <c r="I63" s="13">
        <f t="array" ref="I63">XLOOKUP(F:F,'Sales report'!F:F,'Sales report'!C:C)</f>
        <v>8</v>
      </c>
      <c r="J63" s="13">
        <f t="array" ref="J63">XLOOKUP(F:F,'Sales report'!F:F,'Sales report'!D:D)</f>
        <v>7</v>
      </c>
      <c r="K63" s="10">
        <f t="array" ref="K63">XLOOKUP(F:F,'Sales report'!F:F,'Sales report'!E:E)</f>
        <v>345.6</v>
      </c>
      <c r="L63" s="13">
        <f t="shared" si="2"/>
        <v>20.19227582</v>
      </c>
      <c r="M63" s="12">
        <f t="shared" si="3"/>
        <v>1.791470588</v>
      </c>
      <c r="N63" s="13">
        <f t="shared" si="4"/>
        <v>1.127134096</v>
      </c>
      <c r="O63" s="13">
        <f t="shared" si="5"/>
        <v>1.9034375</v>
      </c>
      <c r="P63" s="13">
        <f t="shared" si="6"/>
        <v>12.182</v>
      </c>
      <c r="Q63" s="13">
        <f t="shared" si="7"/>
        <v>15.2275</v>
      </c>
      <c r="R63" s="13">
        <f t="shared" si="8"/>
        <v>17.40285714</v>
      </c>
      <c r="S63" s="13">
        <f t="shared" si="9"/>
        <v>183.6972582</v>
      </c>
    </row>
    <row r="64">
      <c r="A64" s="5">
        <v>44735.0</v>
      </c>
      <c r="B64" s="6" t="s">
        <v>7</v>
      </c>
      <c r="C64" s="7">
        <v>135.09</v>
      </c>
      <c r="D64" s="8">
        <v>5046.0</v>
      </c>
      <c r="E64" s="8">
        <v>63.0</v>
      </c>
      <c r="F64" s="13" t="str">
        <f t="shared" si="1"/>
        <v>44735 Campaign 2</v>
      </c>
      <c r="G64" s="13">
        <f t="array" ref="G64">XLOOKUP(F:F,'Website report'!E:E,'Website report'!C:C)</f>
        <v>61</v>
      </c>
      <c r="H64" s="13">
        <f t="array" ref="H64">XLOOKUP(F:F,'Website report'!E:E,'Website report'!D:D)</f>
        <v>12</v>
      </c>
      <c r="I64" s="13">
        <f t="array" ref="I64">XLOOKUP(F:F,'Sales report'!F:F,'Sales report'!C:C)</f>
        <v>9</v>
      </c>
      <c r="J64" s="13">
        <f t="array" ref="J64">XLOOKUP(F:F,'Sales report'!F:F,'Sales report'!D:D)</f>
        <v>8</v>
      </c>
      <c r="K64" s="10">
        <f t="array" ref="K64">XLOOKUP(F:F,'Sales report'!F:F,'Sales report'!E:E)</f>
        <v>285.18</v>
      </c>
      <c r="L64" s="13">
        <f t="shared" si="2"/>
        <v>26.77170036</v>
      </c>
      <c r="M64" s="12">
        <f t="shared" si="3"/>
        <v>2.144285714</v>
      </c>
      <c r="N64" s="13">
        <f t="shared" si="4"/>
        <v>1.248513674</v>
      </c>
      <c r="O64" s="13">
        <f t="shared" si="5"/>
        <v>2.214590164</v>
      </c>
      <c r="P64" s="13">
        <f t="shared" si="6"/>
        <v>11.2575</v>
      </c>
      <c r="Q64" s="13">
        <f t="shared" si="7"/>
        <v>15.01</v>
      </c>
      <c r="R64" s="13">
        <f t="shared" si="8"/>
        <v>16.88625</v>
      </c>
      <c r="S64" s="13">
        <f t="shared" si="9"/>
        <v>111.1037086</v>
      </c>
    </row>
    <row r="65">
      <c r="A65" s="5">
        <v>44736.0</v>
      </c>
      <c r="B65" s="6" t="s">
        <v>7</v>
      </c>
      <c r="C65" s="7">
        <v>105.01</v>
      </c>
      <c r="D65" s="8">
        <v>5132.0</v>
      </c>
      <c r="E65" s="8">
        <v>71.0</v>
      </c>
      <c r="F65" s="13" t="str">
        <f t="shared" si="1"/>
        <v>44736 Campaign 2</v>
      </c>
      <c r="G65" s="13">
        <f t="array" ref="G65">XLOOKUP(F:F,'Website report'!E:E,'Website report'!C:C)</f>
        <v>69</v>
      </c>
      <c r="H65" s="13">
        <f t="array" ref="H65">XLOOKUP(F:F,'Website report'!E:E,'Website report'!D:D)</f>
        <v>10</v>
      </c>
      <c r="I65" s="13">
        <f t="array" ref="I65">XLOOKUP(F:F,'Sales report'!F:F,'Sales report'!C:C)</f>
        <v>8</v>
      </c>
      <c r="J65" s="13">
        <f t="array" ref="J65">XLOOKUP(F:F,'Sales report'!F:F,'Sales report'!D:D)</f>
        <v>7</v>
      </c>
      <c r="K65" s="10">
        <f t="array" ref="K65">XLOOKUP(F:F,'Sales report'!F:F,'Sales report'!E:E)</f>
        <v>435.12</v>
      </c>
      <c r="L65" s="13">
        <f t="shared" si="2"/>
        <v>20.46180826</v>
      </c>
      <c r="M65" s="12">
        <f t="shared" si="3"/>
        <v>1.479014085</v>
      </c>
      <c r="N65" s="13">
        <f t="shared" si="4"/>
        <v>1.383476228</v>
      </c>
      <c r="O65" s="13">
        <f t="shared" si="5"/>
        <v>1.521884058</v>
      </c>
      <c r="P65" s="13">
        <f t="shared" si="6"/>
        <v>10.501</v>
      </c>
      <c r="Q65" s="13">
        <f t="shared" si="7"/>
        <v>13.12625</v>
      </c>
      <c r="R65" s="13">
        <f t="shared" si="8"/>
        <v>15.00142857</v>
      </c>
      <c r="S65" s="13">
        <f t="shared" si="9"/>
        <v>314.3605371</v>
      </c>
    </row>
    <row r="66">
      <c r="A66" s="5">
        <v>44737.0</v>
      </c>
      <c r="B66" s="6" t="s">
        <v>7</v>
      </c>
      <c r="C66" s="7">
        <v>111.52</v>
      </c>
      <c r="D66" s="8">
        <v>5211.0</v>
      </c>
      <c r="E66" s="8">
        <v>63.0</v>
      </c>
      <c r="F66" s="13" t="str">
        <f t="shared" si="1"/>
        <v>44737 Campaign 2</v>
      </c>
      <c r="G66" s="13">
        <f t="array" ref="G66">XLOOKUP(F:F,'Website report'!E:E,'Website report'!C:C)</f>
        <v>59</v>
      </c>
      <c r="H66" s="13">
        <f t="array" ref="H66">XLOOKUP(F:F,'Website report'!E:E,'Website report'!D:D)</f>
        <v>14</v>
      </c>
      <c r="I66" s="13">
        <f t="array" ref="I66">XLOOKUP(F:F,'Sales report'!F:F,'Sales report'!C:C)</f>
        <v>6</v>
      </c>
      <c r="J66" s="13">
        <f t="array" ref="J66">XLOOKUP(F:F,'Sales report'!F:F,'Sales report'!D:D)</f>
        <v>5</v>
      </c>
      <c r="K66" s="10">
        <f t="array" ref="K66">XLOOKUP(F:F,'Sales report'!F:F,'Sales report'!E:E)</f>
        <v>387.09</v>
      </c>
      <c r="L66" s="13">
        <f t="shared" si="2"/>
        <v>21.40088275</v>
      </c>
      <c r="M66" s="12">
        <f t="shared" si="3"/>
        <v>1.77015873</v>
      </c>
      <c r="N66" s="13">
        <f t="shared" si="4"/>
        <v>1.208981002</v>
      </c>
      <c r="O66" s="13">
        <f t="shared" si="5"/>
        <v>1.890169492</v>
      </c>
      <c r="P66" s="13">
        <f t="shared" si="6"/>
        <v>7.965714286</v>
      </c>
      <c r="Q66" s="13">
        <f t="shared" si="7"/>
        <v>18.58666667</v>
      </c>
      <c r="R66" s="13">
        <f t="shared" si="8"/>
        <v>22.304</v>
      </c>
      <c r="S66" s="13">
        <f t="shared" si="9"/>
        <v>247.1036585</v>
      </c>
    </row>
    <row r="67">
      <c r="A67" s="5">
        <v>44738.0</v>
      </c>
      <c r="B67" s="6" t="s">
        <v>7</v>
      </c>
      <c r="C67" s="7">
        <v>120.85</v>
      </c>
      <c r="D67" s="8">
        <v>5656.0</v>
      </c>
      <c r="E67" s="8">
        <v>52.0</v>
      </c>
      <c r="F67" s="13" t="str">
        <f t="shared" si="1"/>
        <v>44738 Campaign 2</v>
      </c>
      <c r="G67" s="13">
        <f t="array" ref="G67">XLOOKUP(F:F,'Website report'!E:E,'Website report'!C:C)</f>
        <v>50</v>
      </c>
      <c r="H67" s="13">
        <f t="array" ref="H67">XLOOKUP(F:F,'Website report'!E:E,'Website report'!D:D)</f>
        <v>11</v>
      </c>
      <c r="I67" s="13">
        <f t="array" ref="I67">XLOOKUP(F:F,'Sales report'!F:F,'Sales report'!C:C)</f>
        <v>6</v>
      </c>
      <c r="J67" s="13">
        <f t="array" ref="J67">XLOOKUP(F:F,'Sales report'!F:F,'Sales report'!D:D)</f>
        <v>5</v>
      </c>
      <c r="K67" s="10">
        <f t="array" ref="K67">XLOOKUP(F:F,'Sales report'!F:F,'Sales report'!E:E)</f>
        <v>431</v>
      </c>
      <c r="L67" s="13">
        <f t="shared" si="2"/>
        <v>21.36669024</v>
      </c>
      <c r="M67" s="12">
        <f t="shared" si="3"/>
        <v>2.324038462</v>
      </c>
      <c r="N67" s="13">
        <f t="shared" si="4"/>
        <v>0.9193776521</v>
      </c>
      <c r="O67" s="13">
        <f t="shared" si="5"/>
        <v>2.417</v>
      </c>
      <c r="P67" s="13">
        <f t="shared" si="6"/>
        <v>10.98636364</v>
      </c>
      <c r="Q67" s="13">
        <f t="shared" si="7"/>
        <v>20.14166667</v>
      </c>
      <c r="R67" s="13">
        <f t="shared" si="8"/>
        <v>24.17</v>
      </c>
      <c r="S67" s="13">
        <f t="shared" si="9"/>
        <v>256.6404634</v>
      </c>
    </row>
    <row r="68">
      <c r="A68" s="5">
        <v>44739.0</v>
      </c>
      <c r="B68" s="6" t="s">
        <v>7</v>
      </c>
      <c r="C68" s="7">
        <v>106.52</v>
      </c>
      <c r="D68" s="8">
        <v>5855.0</v>
      </c>
      <c r="E68" s="8">
        <v>55.0</v>
      </c>
      <c r="F68" s="13" t="str">
        <f t="shared" si="1"/>
        <v>44739 Campaign 2</v>
      </c>
      <c r="G68" s="13">
        <f t="array" ref="G68">XLOOKUP(F:F,'Website report'!E:E,'Website report'!C:C)</f>
        <v>51</v>
      </c>
      <c r="H68" s="13">
        <f t="array" ref="H68">XLOOKUP(F:F,'Website report'!E:E,'Website report'!D:D)</f>
        <v>13</v>
      </c>
      <c r="I68" s="13">
        <f t="array" ref="I68">XLOOKUP(F:F,'Sales report'!F:F,'Sales report'!C:C)</f>
        <v>9</v>
      </c>
      <c r="J68" s="13">
        <f t="array" ref="J68">XLOOKUP(F:F,'Sales report'!F:F,'Sales report'!D:D)</f>
        <v>8</v>
      </c>
      <c r="K68" s="10">
        <f t="array" ref="K68">XLOOKUP(F:F,'Sales report'!F:F,'Sales report'!E:E)</f>
        <v>435.31</v>
      </c>
      <c r="L68" s="13">
        <f t="shared" si="2"/>
        <v>18.19299744</v>
      </c>
      <c r="M68" s="12">
        <f t="shared" si="3"/>
        <v>1.936727273</v>
      </c>
      <c r="N68" s="13">
        <f t="shared" si="4"/>
        <v>0.9393680615</v>
      </c>
      <c r="O68" s="13">
        <f t="shared" si="5"/>
        <v>2.088627451</v>
      </c>
      <c r="P68" s="13">
        <f t="shared" si="6"/>
        <v>8.193846154</v>
      </c>
      <c r="Q68" s="13">
        <f t="shared" si="7"/>
        <v>11.83555556</v>
      </c>
      <c r="R68" s="13">
        <f t="shared" si="8"/>
        <v>13.315</v>
      </c>
      <c r="S68" s="13">
        <f t="shared" si="9"/>
        <v>308.6650394</v>
      </c>
    </row>
    <row r="69">
      <c r="A69" s="5">
        <v>44740.0</v>
      </c>
      <c r="B69" s="6" t="s">
        <v>7</v>
      </c>
      <c r="C69" s="7">
        <v>107.94</v>
      </c>
      <c r="D69" s="8">
        <v>6378.0</v>
      </c>
      <c r="E69" s="8">
        <v>76.0</v>
      </c>
      <c r="F69" s="13" t="str">
        <f t="shared" si="1"/>
        <v>44740 Campaign 2</v>
      </c>
      <c r="G69" s="13">
        <f t="array" ref="G69">XLOOKUP(F:F,'Website report'!E:E,'Website report'!C:C)</f>
        <v>73</v>
      </c>
      <c r="H69" s="13">
        <f t="array" ref="H69">XLOOKUP(F:F,'Website report'!E:E,'Website report'!D:D)</f>
        <v>14</v>
      </c>
      <c r="I69" s="13">
        <f t="array" ref="I69">XLOOKUP(F:F,'Sales report'!F:F,'Sales report'!C:C)</f>
        <v>5</v>
      </c>
      <c r="J69" s="13">
        <f t="array" ref="J69">XLOOKUP(F:F,'Sales report'!F:F,'Sales report'!D:D)</f>
        <v>5</v>
      </c>
      <c r="K69" s="10">
        <f t="array" ref="K69">XLOOKUP(F:F,'Sales report'!F:F,'Sales report'!E:E)</f>
        <v>384.54</v>
      </c>
      <c r="L69" s="13">
        <f t="shared" si="2"/>
        <v>16.92380056</v>
      </c>
      <c r="M69" s="12">
        <f t="shared" si="3"/>
        <v>1.420263158</v>
      </c>
      <c r="N69" s="13">
        <f t="shared" si="4"/>
        <v>1.191596112</v>
      </c>
      <c r="O69" s="13">
        <f t="shared" si="5"/>
        <v>1.478630137</v>
      </c>
      <c r="P69" s="13">
        <f t="shared" si="6"/>
        <v>7.71</v>
      </c>
      <c r="Q69" s="13">
        <f t="shared" si="7"/>
        <v>21.588</v>
      </c>
      <c r="R69" s="13">
        <f t="shared" si="8"/>
        <v>21.588</v>
      </c>
      <c r="S69" s="13">
        <f t="shared" si="9"/>
        <v>256.2534742</v>
      </c>
    </row>
    <row r="70">
      <c r="A70" s="5">
        <v>44741.0</v>
      </c>
      <c r="B70" s="6" t="s">
        <v>7</v>
      </c>
      <c r="C70" s="7">
        <v>129.63</v>
      </c>
      <c r="D70" s="8">
        <v>5591.0</v>
      </c>
      <c r="E70" s="8">
        <v>59.0</v>
      </c>
      <c r="F70" s="13" t="str">
        <f t="shared" si="1"/>
        <v>44741 Campaign 2</v>
      </c>
      <c r="G70" s="13">
        <f t="array" ref="G70">XLOOKUP(F:F,'Website report'!E:E,'Website report'!C:C)</f>
        <v>56</v>
      </c>
      <c r="H70" s="13">
        <f t="array" ref="H70">XLOOKUP(F:F,'Website report'!E:E,'Website report'!D:D)</f>
        <v>15</v>
      </c>
      <c r="I70" s="13">
        <f t="array" ref="I70">XLOOKUP(F:F,'Sales report'!F:F,'Sales report'!C:C)</f>
        <v>10</v>
      </c>
      <c r="J70" s="13">
        <f t="array" ref="J70">XLOOKUP(F:F,'Sales report'!F:F,'Sales report'!D:D)</f>
        <v>9</v>
      </c>
      <c r="K70" s="10">
        <f t="array" ref="K70">XLOOKUP(F:F,'Sales report'!F:F,'Sales report'!E:E)</f>
        <v>391.4</v>
      </c>
      <c r="L70" s="13">
        <f t="shared" si="2"/>
        <v>23.18547666</v>
      </c>
      <c r="M70" s="12">
        <f t="shared" si="3"/>
        <v>2.197118644</v>
      </c>
      <c r="N70" s="13">
        <f t="shared" si="4"/>
        <v>1.055267394</v>
      </c>
      <c r="O70" s="13">
        <f t="shared" si="5"/>
        <v>2.314821429</v>
      </c>
      <c r="P70" s="13">
        <f t="shared" si="6"/>
        <v>8.642</v>
      </c>
      <c r="Q70" s="13">
        <f t="shared" si="7"/>
        <v>12.963</v>
      </c>
      <c r="R70" s="13">
        <f t="shared" si="8"/>
        <v>14.40333333</v>
      </c>
      <c r="S70" s="13">
        <f t="shared" si="9"/>
        <v>201.9362802</v>
      </c>
    </row>
    <row r="71">
      <c r="A71" s="5">
        <v>44742.0</v>
      </c>
      <c r="B71" s="6" t="s">
        <v>7</v>
      </c>
      <c r="C71" s="7">
        <v>141.06</v>
      </c>
      <c r="D71" s="8">
        <v>5836.0</v>
      </c>
      <c r="E71" s="8">
        <v>69.0</v>
      </c>
      <c r="F71" s="13" t="str">
        <f t="shared" si="1"/>
        <v>44742 Campaign 2</v>
      </c>
      <c r="G71" s="13">
        <f t="array" ref="G71">XLOOKUP(F:F,'Website report'!E:E,'Website report'!C:C)</f>
        <v>65</v>
      </c>
      <c r="H71" s="13">
        <f t="array" ref="H71">XLOOKUP(F:F,'Website report'!E:E,'Website report'!D:D)</f>
        <v>12</v>
      </c>
      <c r="I71" s="13">
        <f t="array" ref="I71">XLOOKUP(F:F,'Sales report'!F:F,'Sales report'!C:C)</f>
        <v>6</v>
      </c>
      <c r="J71" s="13">
        <f t="array" ref="J71">XLOOKUP(F:F,'Sales report'!F:F,'Sales report'!D:D)</f>
        <v>5</v>
      </c>
      <c r="K71" s="10">
        <f t="array" ref="K71">XLOOKUP(F:F,'Sales report'!F:F,'Sales report'!E:E)</f>
        <v>438.88</v>
      </c>
      <c r="L71" s="13">
        <f t="shared" si="2"/>
        <v>24.17066484</v>
      </c>
      <c r="M71" s="12">
        <f t="shared" si="3"/>
        <v>2.044347826</v>
      </c>
      <c r="N71" s="13">
        <f t="shared" si="4"/>
        <v>1.182316655</v>
      </c>
      <c r="O71" s="13">
        <f t="shared" si="5"/>
        <v>2.170153846</v>
      </c>
      <c r="P71" s="13">
        <f t="shared" si="6"/>
        <v>11.755</v>
      </c>
      <c r="Q71" s="13">
        <f t="shared" si="7"/>
        <v>23.51</v>
      </c>
      <c r="R71" s="13">
        <f t="shared" si="8"/>
        <v>28.212</v>
      </c>
      <c r="S71" s="13">
        <f t="shared" si="9"/>
        <v>211.1300156</v>
      </c>
    </row>
    <row r="72">
      <c r="A72" s="5">
        <v>44743.0</v>
      </c>
      <c r="B72" s="6" t="s">
        <v>7</v>
      </c>
      <c r="C72" s="7">
        <v>126.38</v>
      </c>
      <c r="D72" s="8">
        <v>5177.0</v>
      </c>
      <c r="E72" s="8">
        <v>55.0</v>
      </c>
      <c r="F72" s="13" t="str">
        <f t="shared" si="1"/>
        <v>44743 Campaign 2</v>
      </c>
      <c r="G72" s="13">
        <f t="array" ref="G72">XLOOKUP(F:F,'Website report'!E:E,'Website report'!C:C)</f>
        <v>52</v>
      </c>
      <c r="H72" s="13">
        <f t="array" ref="H72">XLOOKUP(F:F,'Website report'!E:E,'Website report'!D:D)</f>
        <v>12</v>
      </c>
      <c r="I72" s="13">
        <f t="array" ref="I72">XLOOKUP(F:F,'Sales report'!F:F,'Sales report'!C:C)</f>
        <v>8</v>
      </c>
      <c r="J72" s="13">
        <f t="array" ref="J72">XLOOKUP(F:F,'Sales report'!F:F,'Sales report'!D:D)</f>
        <v>7</v>
      </c>
      <c r="K72" s="10">
        <f t="array" ref="K72">XLOOKUP(F:F,'Sales report'!F:F,'Sales report'!E:E)</f>
        <v>322.35</v>
      </c>
      <c r="L72" s="13">
        <f t="shared" si="2"/>
        <v>24.41182152</v>
      </c>
      <c r="M72" s="12">
        <f t="shared" si="3"/>
        <v>2.297818182</v>
      </c>
      <c r="N72" s="13">
        <f t="shared" si="4"/>
        <v>1.062391346</v>
      </c>
      <c r="O72" s="13">
        <f t="shared" si="5"/>
        <v>2.430384615</v>
      </c>
      <c r="P72" s="13">
        <f t="shared" si="6"/>
        <v>10.53166667</v>
      </c>
      <c r="Q72" s="13">
        <f t="shared" si="7"/>
        <v>15.7975</v>
      </c>
      <c r="R72" s="13">
        <f t="shared" si="8"/>
        <v>18.05428571</v>
      </c>
      <c r="S72" s="13">
        <f t="shared" si="9"/>
        <v>155.0640924</v>
      </c>
    </row>
    <row r="73">
      <c r="A73" s="5">
        <v>44744.0</v>
      </c>
      <c r="B73" s="6" t="s">
        <v>7</v>
      </c>
      <c r="C73" s="7">
        <v>123.67</v>
      </c>
      <c r="D73" s="8">
        <v>6006.0</v>
      </c>
      <c r="E73" s="8">
        <v>71.0</v>
      </c>
      <c r="F73" s="13" t="str">
        <f t="shared" si="1"/>
        <v>44744 Campaign 2</v>
      </c>
      <c r="G73" s="13">
        <f t="array" ref="G73">XLOOKUP(F:F,'Website report'!E:E,'Website report'!C:C)</f>
        <v>67</v>
      </c>
      <c r="H73" s="13">
        <f t="array" ref="H73">XLOOKUP(F:F,'Website report'!E:E,'Website report'!D:D)</f>
        <v>12</v>
      </c>
      <c r="I73" s="13">
        <f t="array" ref="I73">XLOOKUP(F:F,'Sales report'!F:F,'Sales report'!C:C)</f>
        <v>8</v>
      </c>
      <c r="J73" s="13">
        <f t="array" ref="J73">XLOOKUP(F:F,'Sales report'!F:F,'Sales report'!D:D)</f>
        <v>7</v>
      </c>
      <c r="K73" s="10">
        <f t="array" ref="K73">XLOOKUP(F:F,'Sales report'!F:F,'Sales report'!E:E)</f>
        <v>391.14</v>
      </c>
      <c r="L73" s="13">
        <f t="shared" si="2"/>
        <v>20.59107559</v>
      </c>
      <c r="M73" s="12">
        <f t="shared" si="3"/>
        <v>1.741830986</v>
      </c>
      <c r="N73" s="13">
        <f t="shared" si="4"/>
        <v>1.182151182</v>
      </c>
      <c r="O73" s="13">
        <f t="shared" si="5"/>
        <v>1.845820896</v>
      </c>
      <c r="P73" s="13">
        <f t="shared" si="6"/>
        <v>10.30583333</v>
      </c>
      <c r="Q73" s="13">
        <f t="shared" si="7"/>
        <v>15.45875</v>
      </c>
      <c r="R73" s="13">
        <f t="shared" si="8"/>
        <v>17.66714286</v>
      </c>
      <c r="S73" s="13">
        <f t="shared" si="9"/>
        <v>216.2771893</v>
      </c>
    </row>
    <row r="74">
      <c r="A74" s="5">
        <v>44745.0</v>
      </c>
      <c r="B74" s="6" t="s">
        <v>7</v>
      </c>
      <c r="C74" s="7">
        <v>126.42</v>
      </c>
      <c r="D74" s="8">
        <v>5055.0</v>
      </c>
      <c r="E74" s="8">
        <v>68.0</v>
      </c>
      <c r="F74" s="13" t="str">
        <f t="shared" si="1"/>
        <v>44745 Campaign 2</v>
      </c>
      <c r="G74" s="13">
        <f t="array" ref="G74">XLOOKUP(F:F,'Website report'!E:E,'Website report'!C:C)</f>
        <v>63</v>
      </c>
      <c r="H74" s="13">
        <f t="array" ref="H74">XLOOKUP(F:F,'Website report'!E:E,'Website report'!D:D)</f>
        <v>11</v>
      </c>
      <c r="I74" s="13">
        <f t="array" ref="I74">XLOOKUP(F:F,'Sales report'!F:F,'Sales report'!C:C)</f>
        <v>5</v>
      </c>
      <c r="J74" s="13">
        <f t="array" ref="J74">XLOOKUP(F:F,'Sales report'!F:F,'Sales report'!D:D)</f>
        <v>5</v>
      </c>
      <c r="K74" s="10">
        <f t="array" ref="K74">XLOOKUP(F:F,'Sales report'!F:F,'Sales report'!E:E)</f>
        <v>402.32</v>
      </c>
      <c r="L74" s="13">
        <f t="shared" si="2"/>
        <v>25.00890208</v>
      </c>
      <c r="M74" s="12">
        <f t="shared" si="3"/>
        <v>1.859117647</v>
      </c>
      <c r="N74" s="13">
        <f t="shared" si="4"/>
        <v>1.34520277</v>
      </c>
      <c r="O74" s="13">
        <f t="shared" si="5"/>
        <v>2.006666667</v>
      </c>
      <c r="P74" s="13">
        <f t="shared" si="6"/>
        <v>11.49272727</v>
      </c>
      <c r="Q74" s="13">
        <f t="shared" si="7"/>
        <v>25.284</v>
      </c>
      <c r="R74" s="13">
        <f t="shared" si="8"/>
        <v>25.284</v>
      </c>
      <c r="S74" s="13">
        <f t="shared" si="9"/>
        <v>218.2407847</v>
      </c>
    </row>
    <row r="75">
      <c r="A75" s="5">
        <v>44746.0</v>
      </c>
      <c r="B75" s="6" t="s">
        <v>7</v>
      </c>
      <c r="C75" s="7">
        <v>115.17</v>
      </c>
      <c r="D75" s="8">
        <v>6677.0</v>
      </c>
      <c r="E75" s="8">
        <v>66.0</v>
      </c>
      <c r="F75" s="13" t="str">
        <f t="shared" si="1"/>
        <v>44746 Campaign 2</v>
      </c>
      <c r="G75" s="13">
        <f t="array" ref="G75">XLOOKUP(F:F,'Website report'!E:E,'Website report'!C:C)</f>
        <v>61</v>
      </c>
      <c r="H75" s="13">
        <f t="array" ref="H75">XLOOKUP(F:F,'Website report'!E:E,'Website report'!D:D)</f>
        <v>13</v>
      </c>
      <c r="I75" s="13">
        <f t="array" ref="I75">XLOOKUP(F:F,'Sales report'!F:F,'Sales report'!C:C)</f>
        <v>5</v>
      </c>
      <c r="J75" s="13">
        <f t="array" ref="J75">XLOOKUP(F:F,'Sales report'!F:F,'Sales report'!D:D)</f>
        <v>5</v>
      </c>
      <c r="K75" s="10">
        <f t="array" ref="K75">XLOOKUP(F:F,'Sales report'!F:F,'Sales report'!E:E)</f>
        <v>306.72</v>
      </c>
      <c r="L75" s="13">
        <f t="shared" si="2"/>
        <v>17.24876442</v>
      </c>
      <c r="M75" s="12">
        <f t="shared" si="3"/>
        <v>1.745</v>
      </c>
      <c r="N75" s="13">
        <f t="shared" si="4"/>
        <v>0.9884678748</v>
      </c>
      <c r="O75" s="13">
        <f t="shared" si="5"/>
        <v>1.888032787</v>
      </c>
      <c r="P75" s="13">
        <f t="shared" si="6"/>
        <v>8.859230769</v>
      </c>
      <c r="Q75" s="13">
        <f t="shared" si="7"/>
        <v>23.034</v>
      </c>
      <c r="R75" s="13">
        <f t="shared" si="8"/>
        <v>23.034</v>
      </c>
      <c r="S75" s="13">
        <f t="shared" si="9"/>
        <v>166.319354</v>
      </c>
    </row>
    <row r="76">
      <c r="A76" s="5">
        <v>44747.0</v>
      </c>
      <c r="B76" s="6" t="s">
        <v>7</v>
      </c>
      <c r="C76" s="7">
        <v>101.23</v>
      </c>
      <c r="D76" s="8">
        <v>5710.0</v>
      </c>
      <c r="E76" s="8">
        <v>78.0</v>
      </c>
      <c r="F76" s="13" t="str">
        <f t="shared" si="1"/>
        <v>44747 Campaign 2</v>
      </c>
      <c r="G76" s="13">
        <f t="array" ref="G76">XLOOKUP(F:F,'Website report'!E:E,'Website report'!C:C)</f>
        <v>73</v>
      </c>
      <c r="H76" s="13">
        <f t="array" ref="H76">XLOOKUP(F:F,'Website report'!E:E,'Website report'!D:D)</f>
        <v>15</v>
      </c>
      <c r="I76" s="13">
        <f t="array" ref="I76">XLOOKUP(F:F,'Sales report'!F:F,'Sales report'!C:C)</f>
        <v>10</v>
      </c>
      <c r="J76" s="13">
        <f t="array" ref="J76">XLOOKUP(F:F,'Sales report'!F:F,'Sales report'!D:D)</f>
        <v>9</v>
      </c>
      <c r="K76" s="10">
        <f t="array" ref="K76">XLOOKUP(F:F,'Sales report'!F:F,'Sales report'!E:E)</f>
        <v>392.4</v>
      </c>
      <c r="L76" s="13">
        <f t="shared" si="2"/>
        <v>17.72854641</v>
      </c>
      <c r="M76" s="12">
        <f t="shared" si="3"/>
        <v>1.297820513</v>
      </c>
      <c r="N76" s="13">
        <f t="shared" si="4"/>
        <v>1.366024518</v>
      </c>
      <c r="O76" s="13">
        <f t="shared" si="5"/>
        <v>1.386712329</v>
      </c>
      <c r="P76" s="13">
        <f t="shared" si="6"/>
        <v>6.748666667</v>
      </c>
      <c r="Q76" s="13">
        <f t="shared" si="7"/>
        <v>10.123</v>
      </c>
      <c r="R76" s="13">
        <f t="shared" si="8"/>
        <v>11.24777778</v>
      </c>
      <c r="S76" s="13">
        <f t="shared" si="9"/>
        <v>287.6321249</v>
      </c>
    </row>
    <row r="77">
      <c r="A77" s="5">
        <v>44748.0</v>
      </c>
      <c r="B77" s="6" t="s">
        <v>7</v>
      </c>
      <c r="C77" s="7">
        <v>140.43</v>
      </c>
      <c r="D77" s="8">
        <v>6636.0</v>
      </c>
      <c r="E77" s="8">
        <v>77.0</v>
      </c>
      <c r="F77" s="13" t="str">
        <f t="shared" si="1"/>
        <v>44748 Campaign 2</v>
      </c>
      <c r="G77" s="13">
        <f t="array" ref="G77">XLOOKUP(F:F,'Website report'!E:E,'Website report'!C:C)</f>
        <v>73</v>
      </c>
      <c r="H77" s="13">
        <f t="array" ref="H77">XLOOKUP(F:F,'Website report'!E:E,'Website report'!D:D)</f>
        <v>10</v>
      </c>
      <c r="I77" s="13">
        <f t="array" ref="I77">XLOOKUP(F:F,'Sales report'!F:F,'Sales report'!C:C)</f>
        <v>7</v>
      </c>
      <c r="J77" s="13">
        <f t="array" ref="J77">XLOOKUP(F:F,'Sales report'!F:F,'Sales report'!D:D)</f>
        <v>6</v>
      </c>
      <c r="K77" s="10">
        <f t="array" ref="K77">XLOOKUP(F:F,'Sales report'!F:F,'Sales report'!E:E)</f>
        <v>405.9</v>
      </c>
      <c r="L77" s="13">
        <f t="shared" si="2"/>
        <v>21.16184448</v>
      </c>
      <c r="M77" s="12">
        <f t="shared" si="3"/>
        <v>1.823766234</v>
      </c>
      <c r="N77" s="13">
        <f t="shared" si="4"/>
        <v>1.160337553</v>
      </c>
      <c r="O77" s="13">
        <f t="shared" si="5"/>
        <v>1.92369863</v>
      </c>
      <c r="P77" s="13">
        <f t="shared" si="6"/>
        <v>14.043</v>
      </c>
      <c r="Q77" s="13">
        <f t="shared" si="7"/>
        <v>20.06142857</v>
      </c>
      <c r="R77" s="13">
        <f t="shared" si="8"/>
        <v>23.405</v>
      </c>
      <c r="S77" s="13">
        <f t="shared" si="9"/>
        <v>189.0408032</v>
      </c>
    </row>
    <row r="78">
      <c r="A78" s="5">
        <v>44749.0</v>
      </c>
      <c r="B78" s="6" t="s">
        <v>7</v>
      </c>
      <c r="C78" s="7">
        <v>145.17</v>
      </c>
      <c r="D78" s="8">
        <v>5857.0</v>
      </c>
      <c r="E78" s="8">
        <v>55.0</v>
      </c>
      <c r="F78" s="13" t="str">
        <f t="shared" si="1"/>
        <v>44749 Campaign 2</v>
      </c>
      <c r="G78" s="13">
        <f t="array" ref="G78">XLOOKUP(F:F,'Website report'!E:E,'Website report'!C:C)</f>
        <v>53</v>
      </c>
      <c r="H78" s="13">
        <f t="array" ref="H78">XLOOKUP(F:F,'Website report'!E:E,'Website report'!D:D)</f>
        <v>13</v>
      </c>
      <c r="I78" s="13">
        <f t="array" ref="I78">XLOOKUP(F:F,'Sales report'!F:F,'Sales report'!C:C)</f>
        <v>9</v>
      </c>
      <c r="J78" s="13">
        <f t="array" ref="J78">XLOOKUP(F:F,'Sales report'!F:F,'Sales report'!D:D)</f>
        <v>8</v>
      </c>
      <c r="K78" s="10">
        <f t="array" ref="K78">XLOOKUP(F:F,'Sales report'!F:F,'Sales report'!E:E)</f>
        <v>359.64</v>
      </c>
      <c r="L78" s="13">
        <f t="shared" si="2"/>
        <v>24.78572648</v>
      </c>
      <c r="M78" s="12">
        <f t="shared" si="3"/>
        <v>2.639454545</v>
      </c>
      <c r="N78" s="13">
        <f t="shared" si="4"/>
        <v>0.9390472938</v>
      </c>
      <c r="O78" s="13">
        <f t="shared" si="5"/>
        <v>2.739056604</v>
      </c>
      <c r="P78" s="13">
        <f t="shared" si="6"/>
        <v>11.16692308</v>
      </c>
      <c r="Q78" s="13">
        <f t="shared" si="7"/>
        <v>16.13</v>
      </c>
      <c r="R78" s="13">
        <f t="shared" si="8"/>
        <v>18.14625</v>
      </c>
      <c r="S78" s="13">
        <f t="shared" si="9"/>
        <v>147.7371358</v>
      </c>
    </row>
    <row r="79">
      <c r="A79" s="5">
        <v>44750.0</v>
      </c>
      <c r="B79" s="6" t="s">
        <v>7</v>
      </c>
      <c r="C79" s="7">
        <v>102.73</v>
      </c>
      <c r="D79" s="8">
        <v>7453.0</v>
      </c>
      <c r="E79" s="8">
        <v>73.0</v>
      </c>
      <c r="F79" s="13" t="str">
        <f t="shared" si="1"/>
        <v>44750 Campaign 2</v>
      </c>
      <c r="G79" s="13">
        <f t="array" ref="G79">XLOOKUP(F:F,'Website report'!E:E,'Website report'!C:C)</f>
        <v>69</v>
      </c>
      <c r="H79" s="13">
        <f t="array" ref="H79">XLOOKUP(F:F,'Website report'!E:E,'Website report'!D:D)</f>
        <v>14</v>
      </c>
      <c r="I79" s="13">
        <f t="array" ref="I79">XLOOKUP(F:F,'Sales report'!F:F,'Sales report'!C:C)</f>
        <v>8</v>
      </c>
      <c r="J79" s="13">
        <f t="array" ref="J79">XLOOKUP(F:F,'Sales report'!F:F,'Sales report'!D:D)</f>
        <v>7</v>
      </c>
      <c r="K79" s="10">
        <f t="array" ref="K79">XLOOKUP(F:F,'Sales report'!F:F,'Sales report'!E:E)</f>
        <v>364</v>
      </c>
      <c r="L79" s="13">
        <f t="shared" si="2"/>
        <v>13.78371126</v>
      </c>
      <c r="M79" s="12">
        <f t="shared" si="3"/>
        <v>1.407260274</v>
      </c>
      <c r="N79" s="13">
        <f t="shared" si="4"/>
        <v>0.9794713538</v>
      </c>
      <c r="O79" s="13">
        <f t="shared" si="5"/>
        <v>1.48884058</v>
      </c>
      <c r="P79" s="13">
        <f t="shared" si="6"/>
        <v>7.337857143</v>
      </c>
      <c r="Q79" s="13">
        <f t="shared" si="7"/>
        <v>12.84125</v>
      </c>
      <c r="R79" s="13">
        <f t="shared" si="8"/>
        <v>14.67571429</v>
      </c>
      <c r="S79" s="13">
        <f t="shared" si="9"/>
        <v>254.3268763</v>
      </c>
    </row>
    <row r="80">
      <c r="A80" s="5">
        <v>44751.0</v>
      </c>
      <c r="B80" s="6" t="s">
        <v>7</v>
      </c>
      <c r="C80" s="7">
        <v>102.46</v>
      </c>
      <c r="D80" s="8">
        <v>5560.0</v>
      </c>
      <c r="E80" s="8">
        <v>70.0</v>
      </c>
      <c r="F80" s="13" t="str">
        <f t="shared" si="1"/>
        <v>44751 Campaign 2</v>
      </c>
      <c r="G80" s="13">
        <f t="array" ref="G80">XLOOKUP(F:F,'Website report'!E:E,'Website report'!C:C)</f>
        <v>67</v>
      </c>
      <c r="H80" s="13">
        <f t="array" ref="H80">XLOOKUP(F:F,'Website report'!E:E,'Website report'!D:D)</f>
        <v>11</v>
      </c>
      <c r="I80" s="13">
        <f t="array" ref="I80">XLOOKUP(F:F,'Sales report'!F:F,'Sales report'!C:C)</f>
        <v>9</v>
      </c>
      <c r="J80" s="13">
        <f t="array" ref="J80">XLOOKUP(F:F,'Sales report'!F:F,'Sales report'!D:D)</f>
        <v>8</v>
      </c>
      <c r="K80" s="10">
        <f t="array" ref="K80">XLOOKUP(F:F,'Sales report'!F:F,'Sales report'!E:E)</f>
        <v>327.7</v>
      </c>
      <c r="L80" s="13">
        <f t="shared" si="2"/>
        <v>18.42805755</v>
      </c>
      <c r="M80" s="12">
        <f t="shared" si="3"/>
        <v>1.463714286</v>
      </c>
      <c r="N80" s="13">
        <f t="shared" si="4"/>
        <v>1.258992806</v>
      </c>
      <c r="O80" s="13">
        <f t="shared" si="5"/>
        <v>1.529253731</v>
      </c>
      <c r="P80" s="13">
        <f t="shared" si="6"/>
        <v>9.314545455</v>
      </c>
      <c r="Q80" s="13">
        <f t="shared" si="7"/>
        <v>11.38444444</v>
      </c>
      <c r="R80" s="13">
        <f t="shared" si="8"/>
        <v>12.8075</v>
      </c>
      <c r="S80" s="13">
        <f t="shared" si="9"/>
        <v>219.8321296</v>
      </c>
    </row>
    <row r="81">
      <c r="A81" s="5">
        <v>44752.0</v>
      </c>
      <c r="B81" s="6" t="s">
        <v>7</v>
      </c>
      <c r="C81" s="7">
        <v>105.28</v>
      </c>
      <c r="D81" s="8">
        <v>6732.0</v>
      </c>
      <c r="E81" s="8">
        <v>61.0</v>
      </c>
      <c r="F81" s="13" t="str">
        <f t="shared" si="1"/>
        <v>44752 Campaign 2</v>
      </c>
      <c r="G81" s="13">
        <f t="array" ref="G81">XLOOKUP(F:F,'Website report'!E:E,'Website report'!C:C)</f>
        <v>58</v>
      </c>
      <c r="H81" s="13">
        <f t="array" ref="H81">XLOOKUP(F:F,'Website report'!E:E,'Website report'!D:D)</f>
        <v>13</v>
      </c>
      <c r="I81" s="13">
        <f t="array" ref="I81">XLOOKUP(F:F,'Sales report'!F:F,'Sales report'!C:C)</f>
        <v>10</v>
      </c>
      <c r="J81" s="13">
        <f t="array" ref="J81">XLOOKUP(F:F,'Sales report'!F:F,'Sales report'!D:D)</f>
        <v>9</v>
      </c>
      <c r="K81" s="10">
        <f t="array" ref="K81">XLOOKUP(F:F,'Sales report'!F:F,'Sales report'!E:E)</f>
        <v>418.38</v>
      </c>
      <c r="L81" s="13">
        <f t="shared" si="2"/>
        <v>15.63874034</v>
      </c>
      <c r="M81" s="12">
        <f t="shared" si="3"/>
        <v>1.725901639</v>
      </c>
      <c r="N81" s="13">
        <f t="shared" si="4"/>
        <v>0.9061200238</v>
      </c>
      <c r="O81" s="13">
        <f t="shared" si="5"/>
        <v>1.815172414</v>
      </c>
      <c r="P81" s="13">
        <f t="shared" si="6"/>
        <v>8.098461538</v>
      </c>
      <c r="Q81" s="13">
        <f t="shared" si="7"/>
        <v>10.528</v>
      </c>
      <c r="R81" s="13">
        <f t="shared" si="8"/>
        <v>11.69777778</v>
      </c>
      <c r="S81" s="13">
        <f t="shared" si="9"/>
        <v>297.3974164</v>
      </c>
    </row>
    <row r="82">
      <c r="A82" s="5">
        <v>44713.0</v>
      </c>
      <c r="B82" s="6" t="s">
        <v>5</v>
      </c>
      <c r="C82" s="7">
        <v>344.47</v>
      </c>
      <c r="D82" s="8">
        <v>28480.0</v>
      </c>
      <c r="E82" s="9">
        <v>309.0</v>
      </c>
      <c r="F82" s="13" t="str">
        <f t="shared" si="1"/>
        <v>44713 Campaign 3</v>
      </c>
      <c r="G82" s="13">
        <f t="array" ref="G82">XLOOKUP(F:F,'Website report'!E:E,'Website report'!C:C)</f>
        <v>293</v>
      </c>
      <c r="H82" s="13">
        <f t="array" ref="H82">XLOOKUP(F:F,'Website report'!E:E,'Website report'!D:D)</f>
        <v>50</v>
      </c>
      <c r="I82" s="13">
        <f t="array" ref="I82">XLOOKUP(F:F,'Sales report'!F:F,'Sales report'!C:C)</f>
        <v>31</v>
      </c>
      <c r="J82" s="13">
        <f t="array" ref="J82">XLOOKUP(F:F,'Sales report'!F:F,'Sales report'!D:D)</f>
        <v>25</v>
      </c>
      <c r="K82" s="10">
        <f t="array" ref="K82">XLOOKUP(F:F,'Sales report'!F:F,'Sales report'!E:E)</f>
        <v>433.5</v>
      </c>
      <c r="L82" s="13">
        <f t="shared" si="2"/>
        <v>12.09515449</v>
      </c>
      <c r="M82" s="12">
        <f t="shared" si="3"/>
        <v>1.114789644</v>
      </c>
      <c r="N82" s="13">
        <f t="shared" si="4"/>
        <v>1.08497191</v>
      </c>
      <c r="O82" s="13">
        <f t="shared" si="5"/>
        <v>1.175665529</v>
      </c>
      <c r="P82" s="13">
        <f t="shared" si="6"/>
        <v>6.8894</v>
      </c>
      <c r="Q82" s="13">
        <f t="shared" si="7"/>
        <v>11.11193548</v>
      </c>
      <c r="R82" s="13">
        <f t="shared" si="8"/>
        <v>13.7788</v>
      </c>
      <c r="S82" s="13">
        <f t="shared" si="9"/>
        <v>25.84550179</v>
      </c>
    </row>
    <row r="83">
      <c r="A83" s="5">
        <v>44714.0</v>
      </c>
      <c r="B83" s="6" t="s">
        <v>5</v>
      </c>
      <c r="C83" s="7">
        <v>350.47</v>
      </c>
      <c r="D83" s="8">
        <v>26759.0</v>
      </c>
      <c r="E83" s="9">
        <v>333.0</v>
      </c>
      <c r="F83" s="13" t="str">
        <f t="shared" si="1"/>
        <v>44714 Campaign 3</v>
      </c>
      <c r="G83" s="13">
        <f t="array" ref="G83">XLOOKUP(F:F,'Website report'!E:E,'Website report'!C:C)</f>
        <v>323</v>
      </c>
      <c r="H83" s="13">
        <f t="array" ref="H83">XLOOKUP(F:F,'Website report'!E:E,'Website report'!D:D)</f>
        <v>45</v>
      </c>
      <c r="I83" s="13">
        <f t="array" ref="I83">XLOOKUP(F:F,'Sales report'!F:F,'Sales report'!C:C)</f>
        <v>43</v>
      </c>
      <c r="J83" s="13">
        <f t="array" ref="J83">XLOOKUP(F:F,'Sales report'!F:F,'Sales report'!D:D)</f>
        <v>34</v>
      </c>
      <c r="K83" s="10">
        <f t="array" ref="K83">XLOOKUP(F:F,'Sales report'!F:F,'Sales report'!E:E)</f>
        <v>387.6</v>
      </c>
      <c r="L83" s="13">
        <f t="shared" si="2"/>
        <v>13.09727568</v>
      </c>
      <c r="M83" s="12">
        <f t="shared" si="3"/>
        <v>1.052462462</v>
      </c>
      <c r="N83" s="13">
        <f t="shared" si="4"/>
        <v>1.244441123</v>
      </c>
      <c r="O83" s="13">
        <f t="shared" si="5"/>
        <v>1.08504644</v>
      </c>
      <c r="P83" s="13">
        <f t="shared" si="6"/>
        <v>7.788222222</v>
      </c>
      <c r="Q83" s="13">
        <f t="shared" si="7"/>
        <v>8.150465116</v>
      </c>
      <c r="R83" s="13">
        <f t="shared" si="8"/>
        <v>10.30794118</v>
      </c>
      <c r="S83" s="13">
        <f t="shared" si="9"/>
        <v>10.59434474</v>
      </c>
    </row>
    <row r="84">
      <c r="A84" s="5">
        <v>44715.0</v>
      </c>
      <c r="B84" s="6" t="s">
        <v>5</v>
      </c>
      <c r="C84" s="7">
        <v>397.52</v>
      </c>
      <c r="D84" s="8">
        <v>20787.0</v>
      </c>
      <c r="E84" s="9">
        <v>433.0</v>
      </c>
      <c r="F84" s="13" t="str">
        <f t="shared" si="1"/>
        <v>44715 Campaign 3</v>
      </c>
      <c r="G84" s="13">
        <f t="array" ref="G84">XLOOKUP(F:F,'Website report'!E:E,'Website report'!C:C)</f>
        <v>421</v>
      </c>
      <c r="H84" s="13">
        <f t="array" ref="H84">XLOOKUP(F:F,'Website report'!E:E,'Website report'!D:D)</f>
        <v>59</v>
      </c>
      <c r="I84" s="13">
        <f t="array" ref="I84">XLOOKUP(F:F,'Sales report'!F:F,'Sales report'!C:C)</f>
        <v>45</v>
      </c>
      <c r="J84" s="13">
        <f t="array" ref="J84">XLOOKUP(F:F,'Sales report'!F:F,'Sales report'!D:D)</f>
        <v>36</v>
      </c>
      <c r="K84" s="10">
        <f t="array" ref="K84">XLOOKUP(F:F,'Sales report'!F:F,'Sales report'!E:E)</f>
        <v>432.74</v>
      </c>
      <c r="L84" s="13">
        <f t="shared" si="2"/>
        <v>19.12349064</v>
      </c>
      <c r="M84" s="12">
        <f t="shared" si="3"/>
        <v>0.9180600462</v>
      </c>
      <c r="N84" s="13">
        <f t="shared" si="4"/>
        <v>2.083032665</v>
      </c>
      <c r="O84" s="13">
        <f t="shared" si="5"/>
        <v>0.9442280285</v>
      </c>
      <c r="P84" s="13">
        <f t="shared" si="6"/>
        <v>6.737627119</v>
      </c>
      <c r="Q84" s="13">
        <f t="shared" si="7"/>
        <v>8.833777778</v>
      </c>
      <c r="R84" s="13">
        <f t="shared" si="8"/>
        <v>11.04222222</v>
      </c>
      <c r="S84" s="13">
        <f t="shared" si="9"/>
        <v>8.859931576</v>
      </c>
    </row>
    <row r="85">
      <c r="A85" s="5">
        <v>44716.0</v>
      </c>
      <c r="B85" s="6" t="s">
        <v>5</v>
      </c>
      <c r="C85" s="7">
        <v>323.67</v>
      </c>
      <c r="D85" s="8">
        <v>23741.0</v>
      </c>
      <c r="E85" s="9">
        <v>372.0</v>
      </c>
      <c r="F85" s="13" t="str">
        <f t="shared" si="1"/>
        <v>44716 Campaign 3</v>
      </c>
      <c r="G85" s="13">
        <f t="array" ref="G85">XLOOKUP(F:F,'Website report'!E:E,'Website report'!C:C)</f>
        <v>361</v>
      </c>
      <c r="H85" s="13">
        <f t="array" ref="H85">XLOOKUP(F:F,'Website report'!E:E,'Website report'!D:D)</f>
        <v>53</v>
      </c>
      <c r="I85" s="13">
        <f t="array" ref="I85">XLOOKUP(F:F,'Sales report'!F:F,'Sales report'!C:C)</f>
        <v>32</v>
      </c>
      <c r="J85" s="13">
        <f t="array" ref="J85">XLOOKUP(F:F,'Sales report'!F:F,'Sales report'!D:D)</f>
        <v>26</v>
      </c>
      <c r="K85" s="10">
        <f t="array" ref="K85">XLOOKUP(F:F,'Sales report'!F:F,'Sales report'!E:E)</f>
        <v>419.64</v>
      </c>
      <c r="L85" s="13">
        <f t="shared" si="2"/>
        <v>13.63337686</v>
      </c>
      <c r="M85" s="12">
        <f t="shared" si="3"/>
        <v>0.8700806452</v>
      </c>
      <c r="N85" s="13">
        <f t="shared" si="4"/>
        <v>1.566909566</v>
      </c>
      <c r="O85" s="13">
        <f t="shared" si="5"/>
        <v>0.8965927978</v>
      </c>
      <c r="P85" s="13">
        <f t="shared" si="6"/>
        <v>6.106981132</v>
      </c>
      <c r="Q85" s="13">
        <f t="shared" si="7"/>
        <v>10.1146875</v>
      </c>
      <c r="R85" s="13">
        <f t="shared" si="8"/>
        <v>12.44884615</v>
      </c>
      <c r="S85" s="13">
        <f t="shared" si="9"/>
        <v>29.65057003</v>
      </c>
    </row>
    <row r="86">
      <c r="A86" s="5">
        <v>44717.0</v>
      </c>
      <c r="B86" s="6" t="s">
        <v>5</v>
      </c>
      <c r="C86" s="7">
        <v>351.85</v>
      </c>
      <c r="D86" s="8">
        <v>21171.0</v>
      </c>
      <c r="E86" s="9">
        <v>315.0</v>
      </c>
      <c r="F86" s="13" t="str">
        <f t="shared" si="1"/>
        <v>44717 Campaign 3</v>
      </c>
      <c r="G86" s="13">
        <f t="array" ref="G86">XLOOKUP(F:F,'Website report'!E:E,'Website report'!C:C)</f>
        <v>294</v>
      </c>
      <c r="H86" s="13">
        <f t="array" ref="H86">XLOOKUP(F:F,'Website report'!E:E,'Website report'!D:D)</f>
        <v>51</v>
      </c>
      <c r="I86" s="13">
        <f t="array" ref="I86">XLOOKUP(F:F,'Sales report'!F:F,'Sales report'!C:C)</f>
        <v>36</v>
      </c>
      <c r="J86" s="13">
        <f t="array" ref="J86">XLOOKUP(F:F,'Sales report'!F:F,'Sales report'!D:D)</f>
        <v>29</v>
      </c>
      <c r="K86" s="10">
        <f t="array" ref="K86">XLOOKUP(F:F,'Sales report'!F:F,'Sales report'!E:E)</f>
        <v>447.93</v>
      </c>
      <c r="L86" s="13">
        <f t="shared" si="2"/>
        <v>16.61943224</v>
      </c>
      <c r="M86" s="12">
        <f t="shared" si="3"/>
        <v>1.116984127</v>
      </c>
      <c r="N86" s="13">
        <f t="shared" si="4"/>
        <v>1.48788437</v>
      </c>
      <c r="O86" s="13">
        <f t="shared" si="5"/>
        <v>1.196768707</v>
      </c>
      <c r="P86" s="13">
        <f t="shared" si="6"/>
        <v>6.899019608</v>
      </c>
      <c r="Q86" s="13">
        <f t="shared" si="7"/>
        <v>9.773611111</v>
      </c>
      <c r="R86" s="13">
        <f t="shared" si="8"/>
        <v>12.13275862</v>
      </c>
      <c r="S86" s="13">
        <f t="shared" si="9"/>
        <v>27.30709109</v>
      </c>
    </row>
    <row r="87">
      <c r="A87" s="5">
        <v>44718.0</v>
      </c>
      <c r="B87" s="6" t="s">
        <v>5</v>
      </c>
      <c r="C87" s="7">
        <v>349.21</v>
      </c>
      <c r="D87" s="8">
        <v>24075.0</v>
      </c>
      <c r="E87" s="9">
        <v>394.0</v>
      </c>
      <c r="F87" s="13" t="str">
        <f t="shared" si="1"/>
        <v>44718 Campaign 3</v>
      </c>
      <c r="G87" s="13">
        <f t="array" ref="G87">XLOOKUP(F:F,'Website report'!E:E,'Website report'!C:C)</f>
        <v>371</v>
      </c>
      <c r="H87" s="13">
        <f t="array" ref="H87">XLOOKUP(F:F,'Website report'!E:E,'Website report'!D:D)</f>
        <v>63</v>
      </c>
      <c r="I87" s="13">
        <f t="array" ref="I87">XLOOKUP(F:F,'Sales report'!F:F,'Sales report'!C:C)</f>
        <v>37</v>
      </c>
      <c r="J87" s="13">
        <f t="array" ref="J87">XLOOKUP(F:F,'Sales report'!F:F,'Sales report'!D:D)</f>
        <v>30</v>
      </c>
      <c r="K87" s="10">
        <f t="array" ref="K87">XLOOKUP(F:F,'Sales report'!F:F,'Sales report'!E:E)</f>
        <v>509.6</v>
      </c>
      <c r="L87" s="13">
        <f t="shared" si="2"/>
        <v>14.50508827</v>
      </c>
      <c r="M87" s="12">
        <f t="shared" si="3"/>
        <v>0.886319797</v>
      </c>
      <c r="N87" s="13">
        <f t="shared" si="4"/>
        <v>1.63655244</v>
      </c>
      <c r="O87" s="13">
        <f t="shared" si="5"/>
        <v>0.9412668464</v>
      </c>
      <c r="P87" s="13">
        <f t="shared" si="6"/>
        <v>5.543015873</v>
      </c>
      <c r="Q87" s="13">
        <f t="shared" si="7"/>
        <v>9.438108108</v>
      </c>
      <c r="R87" s="13">
        <f t="shared" si="8"/>
        <v>11.64033333</v>
      </c>
      <c r="S87" s="13">
        <f t="shared" si="9"/>
        <v>45.92938347</v>
      </c>
    </row>
    <row r="88">
      <c r="A88" s="5">
        <v>44719.0</v>
      </c>
      <c r="B88" s="6" t="s">
        <v>5</v>
      </c>
      <c r="C88" s="7">
        <v>338.49</v>
      </c>
      <c r="D88" s="8">
        <v>25485.0</v>
      </c>
      <c r="E88" s="9">
        <v>322.0</v>
      </c>
      <c r="F88" s="13" t="str">
        <f t="shared" si="1"/>
        <v>44719 Campaign 3</v>
      </c>
      <c r="G88" s="13">
        <f t="array" ref="G88">XLOOKUP(F:F,'Website report'!E:E,'Website report'!C:C)</f>
        <v>302</v>
      </c>
      <c r="H88" s="13">
        <f t="array" ref="H88">XLOOKUP(F:F,'Website report'!E:E,'Website report'!D:D)</f>
        <v>46</v>
      </c>
      <c r="I88" s="13">
        <f t="array" ref="I88">XLOOKUP(F:F,'Sales report'!F:F,'Sales report'!C:C)</f>
        <v>41</v>
      </c>
      <c r="J88" s="13">
        <f t="array" ref="J88">XLOOKUP(F:F,'Sales report'!F:F,'Sales report'!D:D)</f>
        <v>33</v>
      </c>
      <c r="K88" s="10">
        <f t="array" ref="K88">XLOOKUP(F:F,'Sales report'!F:F,'Sales report'!E:E)</f>
        <v>515.16</v>
      </c>
      <c r="L88" s="13">
        <f t="shared" si="2"/>
        <v>13.28193055</v>
      </c>
      <c r="M88" s="12">
        <f t="shared" si="3"/>
        <v>1.05121118</v>
      </c>
      <c r="N88" s="13">
        <f t="shared" si="4"/>
        <v>1.263488326</v>
      </c>
      <c r="O88" s="13">
        <f t="shared" si="5"/>
        <v>1.120827815</v>
      </c>
      <c r="P88" s="13">
        <f t="shared" si="6"/>
        <v>7.358478261</v>
      </c>
      <c r="Q88" s="13">
        <f t="shared" si="7"/>
        <v>8.255853659</v>
      </c>
      <c r="R88" s="13">
        <f t="shared" si="8"/>
        <v>10.25727273</v>
      </c>
      <c r="S88" s="13">
        <f t="shared" si="9"/>
        <v>52.19356554</v>
      </c>
    </row>
    <row r="89">
      <c r="A89" s="5">
        <v>44720.0</v>
      </c>
      <c r="B89" s="6" t="s">
        <v>5</v>
      </c>
      <c r="C89" s="7">
        <v>381.93</v>
      </c>
      <c r="D89" s="8">
        <v>20066.0</v>
      </c>
      <c r="E89" s="9">
        <v>351.0</v>
      </c>
      <c r="F89" s="13" t="str">
        <f t="shared" si="1"/>
        <v>44720 Campaign 3</v>
      </c>
      <c r="G89" s="13">
        <f t="array" ref="G89">XLOOKUP(F:F,'Website report'!E:E,'Website report'!C:C)</f>
        <v>336</v>
      </c>
      <c r="H89" s="13">
        <f t="array" ref="H89">XLOOKUP(F:F,'Website report'!E:E,'Website report'!D:D)</f>
        <v>65</v>
      </c>
      <c r="I89" s="13">
        <f t="array" ref="I89">XLOOKUP(F:F,'Sales report'!F:F,'Sales report'!C:C)</f>
        <v>38</v>
      </c>
      <c r="J89" s="13">
        <f t="array" ref="J89">XLOOKUP(F:F,'Sales report'!F:F,'Sales report'!D:D)</f>
        <v>30</v>
      </c>
      <c r="K89" s="10">
        <f t="array" ref="K89">XLOOKUP(F:F,'Sales report'!F:F,'Sales report'!E:E)</f>
        <v>397.7</v>
      </c>
      <c r="L89" s="13">
        <f t="shared" si="2"/>
        <v>19.03368883</v>
      </c>
      <c r="M89" s="12">
        <f t="shared" si="3"/>
        <v>1.088119658</v>
      </c>
      <c r="N89" s="13">
        <f t="shared" si="4"/>
        <v>1.749227549</v>
      </c>
      <c r="O89" s="13">
        <f t="shared" si="5"/>
        <v>1.136696429</v>
      </c>
      <c r="P89" s="13">
        <f t="shared" si="6"/>
        <v>5.875846154</v>
      </c>
      <c r="Q89" s="13">
        <f t="shared" si="7"/>
        <v>10.05078947</v>
      </c>
      <c r="R89" s="13">
        <f t="shared" si="8"/>
        <v>12.731</v>
      </c>
      <c r="S89" s="13">
        <f t="shared" si="9"/>
        <v>4.12902888</v>
      </c>
    </row>
    <row r="90">
      <c r="A90" s="5">
        <v>44721.0</v>
      </c>
      <c r="B90" s="6" t="s">
        <v>5</v>
      </c>
      <c r="C90" s="7">
        <v>333.78</v>
      </c>
      <c r="D90" s="8">
        <v>28560.0</v>
      </c>
      <c r="E90" s="9">
        <v>370.0</v>
      </c>
      <c r="F90" s="13" t="str">
        <f t="shared" si="1"/>
        <v>44721 Campaign 3</v>
      </c>
      <c r="G90" s="13">
        <f t="array" ref="G90">XLOOKUP(F:F,'Website report'!E:E,'Website report'!C:C)</f>
        <v>358</v>
      </c>
      <c r="H90" s="13">
        <f t="array" ref="H90">XLOOKUP(F:F,'Website report'!E:E,'Website report'!D:D)</f>
        <v>54</v>
      </c>
      <c r="I90" s="13">
        <f t="array" ref="I90">XLOOKUP(F:F,'Sales report'!F:F,'Sales report'!C:C)</f>
        <v>31</v>
      </c>
      <c r="J90" s="13">
        <f t="array" ref="J90">XLOOKUP(F:F,'Sales report'!F:F,'Sales report'!D:D)</f>
        <v>25</v>
      </c>
      <c r="K90" s="10">
        <f t="array" ref="K90">XLOOKUP(F:F,'Sales report'!F:F,'Sales report'!E:E)</f>
        <v>415.83</v>
      </c>
      <c r="L90" s="13">
        <f t="shared" si="2"/>
        <v>11.68697479</v>
      </c>
      <c r="M90" s="12">
        <f t="shared" si="3"/>
        <v>0.9021081081</v>
      </c>
      <c r="N90" s="13">
        <f t="shared" si="4"/>
        <v>1.295518207</v>
      </c>
      <c r="O90" s="13">
        <f t="shared" si="5"/>
        <v>0.9323463687</v>
      </c>
      <c r="P90" s="13">
        <f t="shared" si="6"/>
        <v>6.181111111</v>
      </c>
      <c r="Q90" s="13">
        <f t="shared" si="7"/>
        <v>10.76709677</v>
      </c>
      <c r="R90" s="13">
        <f t="shared" si="8"/>
        <v>13.3512</v>
      </c>
      <c r="S90" s="13">
        <f t="shared" si="9"/>
        <v>24.58206004</v>
      </c>
    </row>
    <row r="91">
      <c r="A91" s="5">
        <v>44722.0</v>
      </c>
      <c r="B91" s="6" t="s">
        <v>5</v>
      </c>
      <c r="C91" s="7">
        <v>301.75</v>
      </c>
      <c r="D91" s="8">
        <v>21515.0</v>
      </c>
      <c r="E91" s="9">
        <v>437.0</v>
      </c>
      <c r="F91" s="13" t="str">
        <f t="shared" si="1"/>
        <v>44722 Campaign 3</v>
      </c>
      <c r="G91" s="13">
        <f t="array" ref="G91">XLOOKUP(F:F,'Website report'!E:E,'Website report'!C:C)</f>
        <v>411</v>
      </c>
      <c r="H91" s="13">
        <f t="array" ref="H91">XLOOKUP(F:F,'Website report'!E:E,'Website report'!D:D)</f>
        <v>50</v>
      </c>
      <c r="I91" s="13">
        <f t="array" ref="I91">XLOOKUP(F:F,'Sales report'!F:F,'Sales report'!C:C)</f>
        <v>40</v>
      </c>
      <c r="J91" s="13">
        <f t="array" ref="J91">XLOOKUP(F:F,'Sales report'!F:F,'Sales report'!D:D)</f>
        <v>32</v>
      </c>
      <c r="K91" s="10">
        <f t="array" ref="K91">XLOOKUP(F:F,'Sales report'!F:F,'Sales report'!E:E)</f>
        <v>525</v>
      </c>
      <c r="L91" s="13">
        <f t="shared" si="2"/>
        <v>14.02509877</v>
      </c>
      <c r="M91" s="12">
        <f t="shared" si="3"/>
        <v>0.6905034325</v>
      </c>
      <c r="N91" s="13">
        <f t="shared" si="4"/>
        <v>2.031141064</v>
      </c>
      <c r="O91" s="13">
        <f t="shared" si="5"/>
        <v>0.7341849148</v>
      </c>
      <c r="P91" s="13">
        <f t="shared" si="6"/>
        <v>6.035</v>
      </c>
      <c r="Q91" s="13">
        <f t="shared" si="7"/>
        <v>7.54375</v>
      </c>
      <c r="R91" s="13">
        <f t="shared" si="8"/>
        <v>9.4296875</v>
      </c>
      <c r="S91" s="13">
        <f t="shared" si="9"/>
        <v>73.98508699</v>
      </c>
    </row>
    <row r="92">
      <c r="A92" s="5">
        <v>44723.0</v>
      </c>
      <c r="B92" s="6" t="s">
        <v>5</v>
      </c>
      <c r="C92" s="7">
        <v>329.61</v>
      </c>
      <c r="D92" s="8">
        <v>23462.0</v>
      </c>
      <c r="E92" s="9">
        <v>343.0</v>
      </c>
      <c r="F92" s="13" t="str">
        <f t="shared" si="1"/>
        <v>44723 Campaign 3</v>
      </c>
      <c r="G92" s="13">
        <f t="array" ref="G92">XLOOKUP(F:F,'Website report'!E:E,'Website report'!C:C)</f>
        <v>333</v>
      </c>
      <c r="H92" s="13">
        <f t="array" ref="H92">XLOOKUP(F:F,'Website report'!E:E,'Website report'!D:D)</f>
        <v>51</v>
      </c>
      <c r="I92" s="13">
        <f t="array" ref="I92">XLOOKUP(F:F,'Sales report'!F:F,'Sales report'!C:C)</f>
        <v>41</v>
      </c>
      <c r="J92" s="13">
        <f t="array" ref="J92">XLOOKUP(F:F,'Sales report'!F:F,'Sales report'!D:D)</f>
        <v>33</v>
      </c>
      <c r="K92" s="10">
        <f t="array" ref="K92">XLOOKUP(F:F,'Sales report'!F:F,'Sales report'!E:E)</f>
        <v>413.95</v>
      </c>
      <c r="L92" s="13">
        <f t="shared" si="2"/>
        <v>14.04867445</v>
      </c>
      <c r="M92" s="12">
        <f t="shared" si="3"/>
        <v>0.9609620991</v>
      </c>
      <c r="N92" s="13">
        <f t="shared" si="4"/>
        <v>1.461938454</v>
      </c>
      <c r="O92" s="13">
        <f t="shared" si="5"/>
        <v>0.9898198198</v>
      </c>
      <c r="P92" s="13">
        <f t="shared" si="6"/>
        <v>6.462941176</v>
      </c>
      <c r="Q92" s="13">
        <f t="shared" si="7"/>
        <v>8.039268293</v>
      </c>
      <c r="R92" s="13">
        <f t="shared" si="8"/>
        <v>9.988181818</v>
      </c>
      <c r="S92" s="13">
        <f t="shared" si="9"/>
        <v>25.5878159</v>
      </c>
    </row>
    <row r="93">
      <c r="A93" s="5">
        <v>44724.0</v>
      </c>
      <c r="B93" s="6" t="s">
        <v>5</v>
      </c>
      <c r="C93" s="7">
        <v>377.74</v>
      </c>
      <c r="D93" s="8">
        <v>29967.0</v>
      </c>
      <c r="E93" s="9">
        <v>348.0</v>
      </c>
      <c r="F93" s="13" t="str">
        <f t="shared" si="1"/>
        <v>44724 Campaign 3</v>
      </c>
      <c r="G93" s="13">
        <f t="array" ref="G93">XLOOKUP(F:F,'Website report'!E:E,'Website report'!C:C)</f>
        <v>325</v>
      </c>
      <c r="H93" s="13">
        <f t="array" ref="H93">XLOOKUP(F:F,'Website report'!E:E,'Website report'!D:D)</f>
        <v>59</v>
      </c>
      <c r="I93" s="13">
        <f t="array" ref="I93">XLOOKUP(F:F,'Sales report'!F:F,'Sales report'!C:C)</f>
        <v>35</v>
      </c>
      <c r="J93" s="13">
        <f t="array" ref="J93">XLOOKUP(F:F,'Sales report'!F:F,'Sales report'!D:D)</f>
        <v>28</v>
      </c>
      <c r="K93" s="10">
        <f t="array" ref="K93">XLOOKUP(F:F,'Sales report'!F:F,'Sales report'!E:E)</f>
        <v>532.34</v>
      </c>
      <c r="L93" s="13">
        <f t="shared" si="2"/>
        <v>12.60519905</v>
      </c>
      <c r="M93" s="12">
        <f t="shared" si="3"/>
        <v>1.08545977</v>
      </c>
      <c r="N93" s="13">
        <f t="shared" si="4"/>
        <v>1.161277405</v>
      </c>
      <c r="O93" s="13">
        <f t="shared" si="5"/>
        <v>1.162276923</v>
      </c>
      <c r="P93" s="13">
        <f t="shared" si="6"/>
        <v>6.402372881</v>
      </c>
      <c r="Q93" s="13">
        <f t="shared" si="7"/>
        <v>10.79257143</v>
      </c>
      <c r="R93" s="13">
        <f t="shared" si="8"/>
        <v>13.49071429</v>
      </c>
      <c r="S93" s="13">
        <f t="shared" si="9"/>
        <v>40.92762217</v>
      </c>
    </row>
    <row r="94">
      <c r="A94" s="5">
        <v>44725.0</v>
      </c>
      <c r="B94" s="6" t="s">
        <v>5</v>
      </c>
      <c r="C94" s="7">
        <v>311.28</v>
      </c>
      <c r="D94" s="8">
        <v>22349.0</v>
      </c>
      <c r="E94" s="9">
        <v>464.0</v>
      </c>
      <c r="F94" s="13" t="str">
        <f t="shared" si="1"/>
        <v>44725 Campaign 3</v>
      </c>
      <c r="G94" s="13">
        <f t="array" ref="G94">XLOOKUP(F:F,'Website report'!E:E,'Website report'!C:C)</f>
        <v>451</v>
      </c>
      <c r="H94" s="13">
        <f t="array" ref="H94">XLOOKUP(F:F,'Website report'!E:E,'Website report'!D:D)</f>
        <v>55</v>
      </c>
      <c r="I94" s="13">
        <f t="array" ref="I94">XLOOKUP(F:F,'Sales report'!F:F,'Sales report'!C:C)</f>
        <v>39</v>
      </c>
      <c r="J94" s="13">
        <f t="array" ref="J94">XLOOKUP(F:F,'Sales report'!F:F,'Sales report'!D:D)</f>
        <v>31</v>
      </c>
      <c r="K94" s="10">
        <f t="array" ref="K94">XLOOKUP(F:F,'Sales report'!F:F,'Sales report'!E:E)</f>
        <v>449.79</v>
      </c>
      <c r="L94" s="13">
        <f t="shared" si="2"/>
        <v>13.92813996</v>
      </c>
      <c r="M94" s="12">
        <f t="shared" si="3"/>
        <v>0.670862069</v>
      </c>
      <c r="N94" s="13">
        <f t="shared" si="4"/>
        <v>2.076155533</v>
      </c>
      <c r="O94" s="13">
        <f t="shared" si="5"/>
        <v>0.6901995565</v>
      </c>
      <c r="P94" s="13">
        <f t="shared" si="6"/>
        <v>5.659636364</v>
      </c>
      <c r="Q94" s="13">
        <f t="shared" si="7"/>
        <v>7.981538462</v>
      </c>
      <c r="R94" s="13">
        <f t="shared" si="8"/>
        <v>10.04129032</v>
      </c>
      <c r="S94" s="13">
        <f t="shared" si="9"/>
        <v>44.49691596</v>
      </c>
    </row>
    <row r="95">
      <c r="A95" s="5">
        <v>44726.0</v>
      </c>
      <c r="B95" s="6" t="s">
        <v>5</v>
      </c>
      <c r="C95" s="7">
        <v>333.56</v>
      </c>
      <c r="D95" s="8">
        <v>29874.0</v>
      </c>
      <c r="E95" s="9">
        <v>439.0</v>
      </c>
      <c r="F95" s="13" t="str">
        <f t="shared" si="1"/>
        <v>44726 Campaign 3</v>
      </c>
      <c r="G95" s="13">
        <f t="array" ref="G95">XLOOKUP(F:F,'Website report'!E:E,'Website report'!C:C)</f>
        <v>412</v>
      </c>
      <c r="H95" s="13">
        <f t="array" ref="H95">XLOOKUP(F:F,'Website report'!E:E,'Website report'!D:D)</f>
        <v>48</v>
      </c>
      <c r="I95" s="13">
        <f t="array" ref="I95">XLOOKUP(F:F,'Sales report'!F:F,'Sales report'!C:C)</f>
        <v>43</v>
      </c>
      <c r="J95" s="13">
        <f t="array" ref="J95">XLOOKUP(F:F,'Sales report'!F:F,'Sales report'!D:D)</f>
        <v>34</v>
      </c>
      <c r="K95" s="10">
        <f t="array" ref="K95">XLOOKUP(F:F,'Sales report'!F:F,'Sales report'!E:E)</f>
        <v>450.56</v>
      </c>
      <c r="L95" s="13">
        <f t="shared" si="2"/>
        <v>11.16556203</v>
      </c>
      <c r="M95" s="12">
        <f t="shared" si="3"/>
        <v>0.7598177677</v>
      </c>
      <c r="N95" s="13">
        <f t="shared" si="4"/>
        <v>1.469505255</v>
      </c>
      <c r="O95" s="13">
        <f t="shared" si="5"/>
        <v>0.8096116505</v>
      </c>
      <c r="P95" s="13">
        <f t="shared" si="6"/>
        <v>6.949166667</v>
      </c>
      <c r="Q95" s="13">
        <f t="shared" si="7"/>
        <v>7.757209302</v>
      </c>
      <c r="R95" s="13">
        <f t="shared" si="8"/>
        <v>9.810588235</v>
      </c>
      <c r="S95" s="13">
        <f t="shared" si="9"/>
        <v>35.07614822</v>
      </c>
    </row>
    <row r="96">
      <c r="A96" s="5">
        <v>44727.0</v>
      </c>
      <c r="B96" s="6" t="s">
        <v>5</v>
      </c>
      <c r="C96" s="7">
        <v>371.86</v>
      </c>
      <c r="D96" s="8">
        <v>25259.0</v>
      </c>
      <c r="E96" s="9">
        <v>478.0</v>
      </c>
      <c r="F96" s="13" t="str">
        <f t="shared" si="1"/>
        <v>44727 Campaign 3</v>
      </c>
      <c r="G96" s="13">
        <f t="array" ref="G96">XLOOKUP(F:F,'Website report'!E:E,'Website report'!C:C)</f>
        <v>445</v>
      </c>
      <c r="H96" s="13">
        <f t="array" ref="H96">XLOOKUP(F:F,'Website report'!E:E,'Website report'!D:D)</f>
        <v>55</v>
      </c>
      <c r="I96" s="13">
        <f t="array" ref="I96">XLOOKUP(F:F,'Sales report'!F:F,'Sales report'!C:C)</f>
        <v>33</v>
      </c>
      <c r="J96" s="13">
        <f t="array" ref="J96">XLOOKUP(F:F,'Sales report'!F:F,'Sales report'!D:D)</f>
        <v>26</v>
      </c>
      <c r="K96" s="10">
        <f t="array" ref="K96">XLOOKUP(F:F,'Sales report'!F:F,'Sales report'!E:E)</f>
        <v>423.64</v>
      </c>
      <c r="L96" s="13">
        <f t="shared" si="2"/>
        <v>14.72188131</v>
      </c>
      <c r="M96" s="12">
        <f t="shared" si="3"/>
        <v>0.7779497908</v>
      </c>
      <c r="N96" s="13">
        <f t="shared" si="4"/>
        <v>1.89239479</v>
      </c>
      <c r="O96" s="13">
        <f t="shared" si="5"/>
        <v>0.8356404494</v>
      </c>
      <c r="P96" s="13">
        <f t="shared" si="6"/>
        <v>6.761090909</v>
      </c>
      <c r="Q96" s="13">
        <f t="shared" si="7"/>
        <v>11.26848485</v>
      </c>
      <c r="R96" s="13">
        <f t="shared" si="8"/>
        <v>14.30230769</v>
      </c>
      <c r="S96" s="13">
        <f t="shared" si="9"/>
        <v>13.92459528</v>
      </c>
    </row>
    <row r="97">
      <c r="A97" s="5">
        <v>44728.0</v>
      </c>
      <c r="B97" s="6" t="s">
        <v>5</v>
      </c>
      <c r="C97" s="7">
        <v>309.48</v>
      </c>
      <c r="D97" s="8">
        <v>28681.0</v>
      </c>
      <c r="E97" s="9">
        <v>361.0</v>
      </c>
      <c r="F97" s="13" t="str">
        <f t="shared" si="1"/>
        <v>44728 Campaign 3</v>
      </c>
      <c r="G97" s="13">
        <f t="array" ref="G97">XLOOKUP(F:F,'Website report'!E:E,'Website report'!C:C)</f>
        <v>349</v>
      </c>
      <c r="H97" s="13">
        <f t="array" ref="H97">XLOOKUP(F:F,'Website report'!E:E,'Website report'!D:D)</f>
        <v>52</v>
      </c>
      <c r="I97" s="13">
        <f t="array" ref="I97">XLOOKUP(F:F,'Sales report'!F:F,'Sales report'!C:C)</f>
        <v>37</v>
      </c>
      <c r="J97" s="13">
        <f t="array" ref="J97">XLOOKUP(F:F,'Sales report'!F:F,'Sales report'!D:D)</f>
        <v>30</v>
      </c>
      <c r="K97" s="10">
        <f t="array" ref="K97">XLOOKUP(F:F,'Sales report'!F:F,'Sales report'!E:E)</f>
        <v>423.9</v>
      </c>
      <c r="L97" s="13">
        <f t="shared" si="2"/>
        <v>10.79041874</v>
      </c>
      <c r="M97" s="12">
        <f t="shared" si="3"/>
        <v>0.8572853186</v>
      </c>
      <c r="N97" s="13">
        <f t="shared" si="4"/>
        <v>1.258672989</v>
      </c>
      <c r="O97" s="13">
        <f t="shared" si="5"/>
        <v>0.8867621777</v>
      </c>
      <c r="P97" s="13">
        <f t="shared" si="6"/>
        <v>5.951538462</v>
      </c>
      <c r="Q97" s="13">
        <f t="shared" si="7"/>
        <v>8.364324324</v>
      </c>
      <c r="R97" s="13">
        <f t="shared" si="8"/>
        <v>10.316</v>
      </c>
      <c r="S97" s="13">
        <f t="shared" si="9"/>
        <v>36.97169446</v>
      </c>
    </row>
    <row r="98">
      <c r="A98" s="5">
        <v>44729.0</v>
      </c>
      <c r="B98" s="6" t="s">
        <v>5</v>
      </c>
      <c r="C98" s="7">
        <v>319.92</v>
      </c>
      <c r="D98" s="8">
        <v>28835.0</v>
      </c>
      <c r="E98" s="9">
        <v>300.0</v>
      </c>
      <c r="F98" s="13" t="str">
        <f t="shared" si="1"/>
        <v>44729 Campaign 3</v>
      </c>
      <c r="G98" s="13">
        <f t="array" ref="G98">XLOOKUP(F:F,'Website report'!E:E,'Website report'!C:C)</f>
        <v>290</v>
      </c>
      <c r="H98" s="13">
        <f t="array" ref="H98">XLOOKUP(F:F,'Website report'!E:E,'Website report'!D:D)</f>
        <v>55</v>
      </c>
      <c r="I98" s="13">
        <f t="array" ref="I98">XLOOKUP(F:F,'Sales report'!F:F,'Sales report'!C:C)</f>
        <v>37</v>
      </c>
      <c r="J98" s="13">
        <f t="array" ref="J98">XLOOKUP(F:F,'Sales report'!F:F,'Sales report'!D:D)</f>
        <v>30</v>
      </c>
      <c r="K98" s="10">
        <f t="array" ref="K98">XLOOKUP(F:F,'Sales report'!F:F,'Sales report'!E:E)</f>
        <v>462.28</v>
      </c>
      <c r="L98" s="13">
        <f t="shared" si="2"/>
        <v>11.09485001</v>
      </c>
      <c r="M98" s="12">
        <f t="shared" si="3"/>
        <v>1.0664</v>
      </c>
      <c r="N98" s="13">
        <f t="shared" si="4"/>
        <v>1.040402289</v>
      </c>
      <c r="O98" s="13">
        <f t="shared" si="5"/>
        <v>1.103172414</v>
      </c>
      <c r="P98" s="13">
        <f t="shared" si="6"/>
        <v>5.816727273</v>
      </c>
      <c r="Q98" s="13">
        <f t="shared" si="7"/>
        <v>8.646486486</v>
      </c>
      <c r="R98" s="13">
        <f t="shared" si="8"/>
        <v>10.664</v>
      </c>
      <c r="S98" s="13">
        <f t="shared" si="9"/>
        <v>44.49862466</v>
      </c>
    </row>
    <row r="99">
      <c r="A99" s="5">
        <v>44730.0</v>
      </c>
      <c r="B99" s="6" t="s">
        <v>5</v>
      </c>
      <c r="C99" s="7">
        <v>376.04</v>
      </c>
      <c r="D99" s="8">
        <v>28627.0</v>
      </c>
      <c r="E99" s="9">
        <v>402.0</v>
      </c>
      <c r="F99" s="13" t="str">
        <f t="shared" si="1"/>
        <v>44730 Campaign 3</v>
      </c>
      <c r="G99" s="13">
        <f t="array" ref="G99">XLOOKUP(F:F,'Website report'!E:E,'Website report'!C:C)</f>
        <v>387</v>
      </c>
      <c r="H99" s="13">
        <f t="array" ref="H99">XLOOKUP(F:F,'Website report'!E:E,'Website report'!D:D)</f>
        <v>56</v>
      </c>
      <c r="I99" s="13">
        <f t="array" ref="I99">XLOOKUP(F:F,'Sales report'!F:F,'Sales report'!C:C)</f>
        <v>37</v>
      </c>
      <c r="J99" s="13">
        <f t="array" ref="J99">XLOOKUP(F:F,'Sales report'!F:F,'Sales report'!D:D)</f>
        <v>30</v>
      </c>
      <c r="K99" s="10">
        <f t="array" ref="K99">XLOOKUP(F:F,'Sales report'!F:F,'Sales report'!E:E)</f>
        <v>554.76</v>
      </c>
      <c r="L99" s="13">
        <f t="shared" si="2"/>
        <v>13.13585077</v>
      </c>
      <c r="M99" s="12">
        <f t="shared" si="3"/>
        <v>0.9354228856</v>
      </c>
      <c r="N99" s="13">
        <f t="shared" si="4"/>
        <v>1.404268697</v>
      </c>
      <c r="O99" s="13">
        <f t="shared" si="5"/>
        <v>0.9716795866</v>
      </c>
      <c r="P99" s="13">
        <f t="shared" si="6"/>
        <v>6.715</v>
      </c>
      <c r="Q99" s="13">
        <f t="shared" si="7"/>
        <v>10.16324324</v>
      </c>
      <c r="R99" s="13">
        <f t="shared" si="8"/>
        <v>12.53466667</v>
      </c>
      <c r="S99" s="13">
        <f t="shared" si="9"/>
        <v>47.52685884</v>
      </c>
    </row>
    <row r="100">
      <c r="A100" s="5">
        <v>44731.0</v>
      </c>
      <c r="B100" s="6" t="s">
        <v>5</v>
      </c>
      <c r="C100" s="7">
        <v>314.02</v>
      </c>
      <c r="D100" s="8">
        <v>26653.0</v>
      </c>
      <c r="E100" s="9">
        <v>496.0</v>
      </c>
      <c r="F100" s="13" t="str">
        <f t="shared" si="1"/>
        <v>44731 Campaign 3</v>
      </c>
      <c r="G100" s="13">
        <f t="array" ref="G100">XLOOKUP(F:F,'Website report'!E:E,'Website report'!C:C)</f>
        <v>460</v>
      </c>
      <c r="H100" s="13">
        <f t="array" ref="H100">XLOOKUP(F:F,'Website report'!E:E,'Website report'!D:D)</f>
        <v>62</v>
      </c>
      <c r="I100" s="13">
        <f t="array" ref="I100">XLOOKUP(F:F,'Sales report'!F:F,'Sales report'!C:C)</f>
        <v>37</v>
      </c>
      <c r="J100" s="13">
        <f t="array" ref="J100">XLOOKUP(F:F,'Sales report'!F:F,'Sales report'!D:D)</f>
        <v>30</v>
      </c>
      <c r="K100" s="10">
        <f t="array" ref="K100">XLOOKUP(F:F,'Sales report'!F:F,'Sales report'!E:E)</f>
        <v>534.75</v>
      </c>
      <c r="L100" s="13">
        <f t="shared" si="2"/>
        <v>11.78178817</v>
      </c>
      <c r="M100" s="12">
        <f t="shared" si="3"/>
        <v>0.6331048387</v>
      </c>
      <c r="N100" s="13">
        <f t="shared" si="4"/>
        <v>1.860953739</v>
      </c>
      <c r="O100" s="13">
        <f t="shared" si="5"/>
        <v>0.6826521739</v>
      </c>
      <c r="P100" s="13">
        <f t="shared" si="6"/>
        <v>5.06483871</v>
      </c>
      <c r="Q100" s="13">
        <f t="shared" si="7"/>
        <v>8.487027027</v>
      </c>
      <c r="R100" s="13">
        <f t="shared" si="8"/>
        <v>10.46733333</v>
      </c>
      <c r="S100" s="13">
        <f t="shared" si="9"/>
        <v>70.29170117</v>
      </c>
    </row>
    <row r="101">
      <c r="A101" s="5">
        <v>44732.0</v>
      </c>
      <c r="B101" s="6" t="s">
        <v>5</v>
      </c>
      <c r="C101" s="7">
        <v>316.36</v>
      </c>
      <c r="D101" s="8">
        <v>20179.0</v>
      </c>
      <c r="E101" s="9">
        <v>420.0</v>
      </c>
      <c r="F101" s="13" t="str">
        <f t="shared" si="1"/>
        <v>44732 Campaign 3</v>
      </c>
      <c r="G101" s="13">
        <f t="array" ref="G101">XLOOKUP(F:F,'Website report'!E:E,'Website report'!C:C)</f>
        <v>400</v>
      </c>
      <c r="H101" s="13">
        <f t="array" ref="H101">XLOOKUP(F:F,'Website report'!E:E,'Website report'!D:D)</f>
        <v>48</v>
      </c>
      <c r="I101" s="13">
        <f t="array" ref="I101">XLOOKUP(F:F,'Sales report'!F:F,'Sales report'!C:C)</f>
        <v>33</v>
      </c>
      <c r="J101" s="13">
        <f t="array" ref="J101">XLOOKUP(F:F,'Sales report'!F:F,'Sales report'!D:D)</f>
        <v>26</v>
      </c>
      <c r="K101" s="10">
        <f t="array" ref="K101">XLOOKUP(F:F,'Sales report'!F:F,'Sales report'!E:E)</f>
        <v>570.58</v>
      </c>
      <c r="L101" s="13">
        <f t="shared" si="2"/>
        <v>15.67768472</v>
      </c>
      <c r="M101" s="12">
        <f t="shared" si="3"/>
        <v>0.7532380952</v>
      </c>
      <c r="N101" s="13">
        <f t="shared" si="4"/>
        <v>2.081371723</v>
      </c>
      <c r="O101" s="13">
        <f t="shared" si="5"/>
        <v>0.7909</v>
      </c>
      <c r="P101" s="13">
        <f t="shared" si="6"/>
        <v>6.590833333</v>
      </c>
      <c r="Q101" s="13">
        <f t="shared" si="7"/>
        <v>9.586666667</v>
      </c>
      <c r="R101" s="13">
        <f t="shared" si="8"/>
        <v>12.16769231</v>
      </c>
      <c r="S101" s="13">
        <f t="shared" si="9"/>
        <v>80.3578202</v>
      </c>
    </row>
    <row r="102">
      <c r="A102" s="5">
        <v>44733.0</v>
      </c>
      <c r="B102" s="6" t="s">
        <v>5</v>
      </c>
      <c r="C102" s="7">
        <v>366.66</v>
      </c>
      <c r="D102" s="8">
        <v>21752.0</v>
      </c>
      <c r="E102" s="9">
        <v>362.0</v>
      </c>
      <c r="F102" s="13" t="str">
        <f t="shared" si="1"/>
        <v>44733 Campaign 3</v>
      </c>
      <c r="G102" s="13">
        <f t="array" ref="G102">XLOOKUP(F:F,'Website report'!E:E,'Website report'!C:C)</f>
        <v>336</v>
      </c>
      <c r="H102" s="13">
        <f t="array" ref="H102">XLOOKUP(F:F,'Website report'!E:E,'Website report'!D:D)</f>
        <v>52</v>
      </c>
      <c r="I102" s="13">
        <f t="array" ref="I102">XLOOKUP(F:F,'Sales report'!F:F,'Sales report'!C:C)</f>
        <v>37</v>
      </c>
      <c r="J102" s="13">
        <f t="array" ref="J102">XLOOKUP(F:F,'Sales report'!F:F,'Sales report'!D:D)</f>
        <v>30</v>
      </c>
      <c r="K102" s="10">
        <f t="array" ref="K102">XLOOKUP(F:F,'Sales report'!F:F,'Sales report'!E:E)</f>
        <v>512.05</v>
      </c>
      <c r="L102" s="13">
        <f t="shared" si="2"/>
        <v>16.85638102</v>
      </c>
      <c r="M102" s="12">
        <f t="shared" si="3"/>
        <v>1.012872928</v>
      </c>
      <c r="N102" s="13">
        <f t="shared" si="4"/>
        <v>1.664214785</v>
      </c>
      <c r="O102" s="13">
        <f t="shared" si="5"/>
        <v>1.09125</v>
      </c>
      <c r="P102" s="13">
        <f t="shared" si="6"/>
        <v>7.051153846</v>
      </c>
      <c r="Q102" s="13">
        <f t="shared" si="7"/>
        <v>9.90972973</v>
      </c>
      <c r="R102" s="13">
        <f t="shared" si="8"/>
        <v>12.222</v>
      </c>
      <c r="S102" s="13">
        <f t="shared" si="9"/>
        <v>39.65253914</v>
      </c>
    </row>
    <row r="103">
      <c r="A103" s="5">
        <v>44734.0</v>
      </c>
      <c r="B103" s="6" t="s">
        <v>5</v>
      </c>
      <c r="C103" s="7">
        <v>355.89</v>
      </c>
      <c r="D103" s="8">
        <v>22421.0</v>
      </c>
      <c r="E103" s="9">
        <v>349.0</v>
      </c>
      <c r="F103" s="13" t="str">
        <f t="shared" si="1"/>
        <v>44734 Campaign 3</v>
      </c>
      <c r="G103" s="13">
        <f t="array" ref="G103">XLOOKUP(F:F,'Website report'!E:E,'Website report'!C:C)</f>
        <v>334</v>
      </c>
      <c r="H103" s="13">
        <f t="array" ref="H103">XLOOKUP(F:F,'Website report'!E:E,'Website report'!D:D)</f>
        <v>61</v>
      </c>
      <c r="I103" s="13">
        <f t="array" ref="I103">XLOOKUP(F:F,'Sales report'!F:F,'Sales report'!C:C)</f>
        <v>40</v>
      </c>
      <c r="J103" s="13">
        <f t="array" ref="J103">XLOOKUP(F:F,'Sales report'!F:F,'Sales report'!D:D)</f>
        <v>32</v>
      </c>
      <c r="K103" s="10">
        <f t="array" ref="K103">XLOOKUP(F:F,'Sales report'!F:F,'Sales report'!E:E)</f>
        <v>615.36</v>
      </c>
      <c r="L103" s="13">
        <f t="shared" si="2"/>
        <v>15.87306543</v>
      </c>
      <c r="M103" s="12">
        <f t="shared" si="3"/>
        <v>1.01974212</v>
      </c>
      <c r="N103" s="13">
        <f t="shared" si="4"/>
        <v>1.556576424</v>
      </c>
      <c r="O103" s="13">
        <f t="shared" si="5"/>
        <v>1.065538922</v>
      </c>
      <c r="P103" s="13">
        <f t="shared" si="6"/>
        <v>5.834262295</v>
      </c>
      <c r="Q103" s="13">
        <f t="shared" si="7"/>
        <v>8.89725</v>
      </c>
      <c r="R103" s="13">
        <f t="shared" si="8"/>
        <v>11.1215625</v>
      </c>
      <c r="S103" s="13">
        <f t="shared" si="9"/>
        <v>72.90735902</v>
      </c>
    </row>
    <row r="104">
      <c r="A104" s="5">
        <v>44735.0</v>
      </c>
      <c r="B104" s="6" t="s">
        <v>5</v>
      </c>
      <c r="C104" s="7">
        <v>301.46</v>
      </c>
      <c r="D104" s="8">
        <v>26856.0</v>
      </c>
      <c r="E104" s="9">
        <v>341.0</v>
      </c>
      <c r="F104" s="13" t="str">
        <f t="shared" si="1"/>
        <v>44735 Campaign 3</v>
      </c>
      <c r="G104" s="13">
        <f t="array" ref="G104">XLOOKUP(F:F,'Website report'!E:E,'Website report'!C:C)</f>
        <v>318</v>
      </c>
      <c r="H104" s="13">
        <f t="array" ref="H104">XLOOKUP(F:F,'Website report'!E:E,'Website report'!D:D)</f>
        <v>58</v>
      </c>
      <c r="I104" s="13">
        <f t="array" ref="I104">XLOOKUP(F:F,'Sales report'!F:F,'Sales report'!C:C)</f>
        <v>44</v>
      </c>
      <c r="J104" s="13">
        <f t="array" ref="J104">XLOOKUP(F:F,'Sales report'!F:F,'Sales report'!D:D)</f>
        <v>35</v>
      </c>
      <c r="K104" s="10">
        <f t="array" ref="K104">XLOOKUP(F:F,'Sales report'!F:F,'Sales report'!E:E)</f>
        <v>612.07</v>
      </c>
      <c r="L104" s="13">
        <f t="shared" si="2"/>
        <v>11.22505213</v>
      </c>
      <c r="M104" s="12">
        <f t="shared" si="3"/>
        <v>0.8840469208</v>
      </c>
      <c r="N104" s="13">
        <f t="shared" si="4"/>
        <v>1.269734882</v>
      </c>
      <c r="O104" s="13">
        <f t="shared" si="5"/>
        <v>0.9479874214</v>
      </c>
      <c r="P104" s="13">
        <f t="shared" si="6"/>
        <v>5.197586207</v>
      </c>
      <c r="Q104" s="13">
        <f t="shared" si="7"/>
        <v>6.851363636</v>
      </c>
      <c r="R104" s="13">
        <f t="shared" si="8"/>
        <v>8.613142857</v>
      </c>
      <c r="S104" s="13">
        <f t="shared" si="9"/>
        <v>103.0352286</v>
      </c>
    </row>
    <row r="105">
      <c r="A105" s="5">
        <v>44736.0</v>
      </c>
      <c r="B105" s="6" t="s">
        <v>5</v>
      </c>
      <c r="C105" s="7">
        <v>305.53</v>
      </c>
      <c r="D105" s="8">
        <v>23613.0</v>
      </c>
      <c r="E105" s="9">
        <v>479.0</v>
      </c>
      <c r="F105" s="13" t="str">
        <f t="shared" si="1"/>
        <v>44736 Campaign 3</v>
      </c>
      <c r="G105" s="13">
        <f t="array" ref="G105">XLOOKUP(F:F,'Website report'!E:E,'Website report'!C:C)</f>
        <v>451</v>
      </c>
      <c r="H105" s="13">
        <f t="array" ref="H105">XLOOKUP(F:F,'Website report'!E:E,'Website report'!D:D)</f>
        <v>59</v>
      </c>
      <c r="I105" s="13">
        <f t="array" ref="I105">XLOOKUP(F:F,'Sales report'!F:F,'Sales report'!C:C)</f>
        <v>42</v>
      </c>
      <c r="J105" s="13">
        <f t="array" ref="J105">XLOOKUP(F:F,'Sales report'!F:F,'Sales report'!D:D)</f>
        <v>34</v>
      </c>
      <c r="K105" s="10">
        <f t="array" ref="K105">XLOOKUP(F:F,'Sales report'!F:F,'Sales report'!E:E)</f>
        <v>566.44</v>
      </c>
      <c r="L105" s="13">
        <f t="shared" si="2"/>
        <v>12.93905899</v>
      </c>
      <c r="M105" s="12">
        <f t="shared" si="3"/>
        <v>0.6378496868</v>
      </c>
      <c r="N105" s="13">
        <f t="shared" si="4"/>
        <v>2.028543599</v>
      </c>
      <c r="O105" s="13">
        <f t="shared" si="5"/>
        <v>0.6774501109</v>
      </c>
      <c r="P105" s="13">
        <f t="shared" si="6"/>
        <v>5.178474576</v>
      </c>
      <c r="Q105" s="13">
        <f t="shared" si="7"/>
        <v>7.27452381</v>
      </c>
      <c r="R105" s="13">
        <f t="shared" si="8"/>
        <v>8.986176471</v>
      </c>
      <c r="S105" s="13">
        <f t="shared" si="9"/>
        <v>85.39586947</v>
      </c>
    </row>
    <row r="106">
      <c r="A106" s="5">
        <v>44737.0</v>
      </c>
      <c r="B106" s="6" t="s">
        <v>5</v>
      </c>
      <c r="C106" s="7">
        <v>350.18</v>
      </c>
      <c r="D106" s="8">
        <v>28626.0</v>
      </c>
      <c r="E106" s="9">
        <v>457.0</v>
      </c>
      <c r="F106" s="13" t="str">
        <f t="shared" si="1"/>
        <v>44737 Campaign 3</v>
      </c>
      <c r="G106" s="13">
        <f t="array" ref="G106">XLOOKUP(F:F,'Website report'!E:E,'Website report'!C:C)</f>
        <v>434</v>
      </c>
      <c r="H106" s="13">
        <f t="array" ref="H106">XLOOKUP(F:F,'Website report'!E:E,'Website report'!D:D)</f>
        <v>52</v>
      </c>
      <c r="I106" s="13">
        <f t="array" ref="I106">XLOOKUP(F:F,'Sales report'!F:F,'Sales report'!C:C)</f>
        <v>45</v>
      </c>
      <c r="J106" s="13">
        <f t="array" ref="J106">XLOOKUP(F:F,'Sales report'!F:F,'Sales report'!D:D)</f>
        <v>36</v>
      </c>
      <c r="K106" s="10">
        <f t="array" ref="K106">XLOOKUP(F:F,'Sales report'!F:F,'Sales report'!E:E)</f>
        <v>497.97</v>
      </c>
      <c r="L106" s="13">
        <f t="shared" si="2"/>
        <v>12.23293509</v>
      </c>
      <c r="M106" s="12">
        <f t="shared" si="3"/>
        <v>0.7662582057</v>
      </c>
      <c r="N106" s="13">
        <f t="shared" si="4"/>
        <v>1.596450779</v>
      </c>
      <c r="O106" s="13">
        <f t="shared" si="5"/>
        <v>0.8068663594</v>
      </c>
      <c r="P106" s="13">
        <f t="shared" si="6"/>
        <v>6.734230769</v>
      </c>
      <c r="Q106" s="13">
        <f t="shared" si="7"/>
        <v>7.781777778</v>
      </c>
      <c r="R106" s="13">
        <f t="shared" si="8"/>
        <v>9.727222222</v>
      </c>
      <c r="S106" s="13">
        <f t="shared" si="9"/>
        <v>42.20400937</v>
      </c>
    </row>
    <row r="107">
      <c r="A107" s="5">
        <v>44738.0</v>
      </c>
      <c r="B107" s="6" t="s">
        <v>5</v>
      </c>
      <c r="C107" s="7">
        <v>368.89</v>
      </c>
      <c r="D107" s="8">
        <v>24721.0</v>
      </c>
      <c r="E107" s="9">
        <v>326.0</v>
      </c>
      <c r="F107" s="13" t="str">
        <f t="shared" si="1"/>
        <v>44738 Campaign 3</v>
      </c>
      <c r="G107" s="13">
        <f t="array" ref="G107">XLOOKUP(F:F,'Website report'!E:E,'Website report'!C:C)</f>
        <v>312</v>
      </c>
      <c r="H107" s="13">
        <f t="array" ref="H107">XLOOKUP(F:F,'Website report'!E:E,'Website report'!D:D)</f>
        <v>65</v>
      </c>
      <c r="I107" s="13">
        <f t="array" ref="I107">XLOOKUP(F:F,'Sales report'!F:F,'Sales report'!C:C)</f>
        <v>40</v>
      </c>
      <c r="J107" s="13">
        <f t="array" ref="J107">XLOOKUP(F:F,'Sales report'!F:F,'Sales report'!D:D)</f>
        <v>32</v>
      </c>
      <c r="K107" s="10">
        <f t="array" ref="K107">XLOOKUP(F:F,'Sales report'!F:F,'Sales report'!E:E)</f>
        <v>609</v>
      </c>
      <c r="L107" s="13">
        <f t="shared" si="2"/>
        <v>14.92213098</v>
      </c>
      <c r="M107" s="12">
        <f t="shared" si="3"/>
        <v>1.131564417</v>
      </c>
      <c r="N107" s="13">
        <f t="shared" si="4"/>
        <v>1.31871688</v>
      </c>
      <c r="O107" s="13">
        <f t="shared" si="5"/>
        <v>1.182339744</v>
      </c>
      <c r="P107" s="13">
        <f t="shared" si="6"/>
        <v>5.675230769</v>
      </c>
      <c r="Q107" s="13">
        <f t="shared" si="7"/>
        <v>9.22225</v>
      </c>
      <c r="R107" s="13">
        <f t="shared" si="8"/>
        <v>11.5278125</v>
      </c>
      <c r="S107" s="13">
        <f t="shared" si="9"/>
        <v>65.08986419</v>
      </c>
    </row>
    <row r="108">
      <c r="A108" s="5">
        <v>44739.0</v>
      </c>
      <c r="B108" s="6" t="s">
        <v>5</v>
      </c>
      <c r="C108" s="7">
        <v>335.59</v>
      </c>
      <c r="D108" s="8">
        <v>25432.0</v>
      </c>
      <c r="E108" s="9">
        <v>396.0</v>
      </c>
      <c r="F108" s="13" t="str">
        <f t="shared" si="1"/>
        <v>44739 Campaign 3</v>
      </c>
      <c r="G108" s="13">
        <f t="array" ref="G108">XLOOKUP(F:F,'Website report'!E:E,'Website report'!C:C)</f>
        <v>382</v>
      </c>
      <c r="H108" s="13">
        <f t="array" ref="H108">XLOOKUP(F:F,'Website report'!E:E,'Website report'!D:D)</f>
        <v>54</v>
      </c>
      <c r="I108" s="13">
        <f t="array" ref="I108">XLOOKUP(F:F,'Sales report'!F:F,'Sales report'!C:C)</f>
        <v>43</v>
      </c>
      <c r="J108" s="13">
        <f t="array" ref="J108">XLOOKUP(F:F,'Sales report'!F:F,'Sales report'!D:D)</f>
        <v>34</v>
      </c>
      <c r="K108" s="10">
        <f t="array" ref="K108">XLOOKUP(F:F,'Sales report'!F:F,'Sales report'!E:E)</f>
        <v>640.34</v>
      </c>
      <c r="L108" s="13">
        <f t="shared" si="2"/>
        <v>13.19558037</v>
      </c>
      <c r="M108" s="12">
        <f t="shared" si="3"/>
        <v>0.8474494949</v>
      </c>
      <c r="N108" s="13">
        <f t="shared" si="4"/>
        <v>1.557093426</v>
      </c>
      <c r="O108" s="13">
        <f t="shared" si="5"/>
        <v>0.8785078534</v>
      </c>
      <c r="P108" s="13">
        <f t="shared" si="6"/>
        <v>6.21462963</v>
      </c>
      <c r="Q108" s="13">
        <f t="shared" si="7"/>
        <v>7.804418605</v>
      </c>
      <c r="R108" s="13">
        <f t="shared" si="8"/>
        <v>9.870294118</v>
      </c>
      <c r="S108" s="13">
        <f t="shared" si="9"/>
        <v>90.81021485</v>
      </c>
    </row>
    <row r="109">
      <c r="A109" s="5">
        <v>44740.0</v>
      </c>
      <c r="B109" s="6" t="s">
        <v>5</v>
      </c>
      <c r="C109" s="7">
        <v>391.42</v>
      </c>
      <c r="D109" s="8">
        <v>26378.0</v>
      </c>
      <c r="E109" s="9">
        <v>429.0</v>
      </c>
      <c r="F109" s="13" t="str">
        <f t="shared" si="1"/>
        <v>44740 Campaign 3</v>
      </c>
      <c r="G109" s="13">
        <f t="array" ref="G109">XLOOKUP(F:F,'Website report'!E:E,'Website report'!C:C)</f>
        <v>401</v>
      </c>
      <c r="H109" s="13">
        <f t="array" ref="H109">XLOOKUP(F:F,'Website report'!E:E,'Website report'!D:D)</f>
        <v>61</v>
      </c>
      <c r="I109" s="13">
        <f t="array" ref="I109">XLOOKUP(F:F,'Sales report'!F:F,'Sales report'!C:C)</f>
        <v>44</v>
      </c>
      <c r="J109" s="13">
        <f t="array" ref="J109">XLOOKUP(F:F,'Sales report'!F:F,'Sales report'!D:D)</f>
        <v>35</v>
      </c>
      <c r="K109" s="10">
        <f t="array" ref="K109">XLOOKUP(F:F,'Sales report'!F:F,'Sales report'!E:E)</f>
        <v>513.06</v>
      </c>
      <c r="L109" s="13">
        <f t="shared" si="2"/>
        <v>14.83888089</v>
      </c>
      <c r="M109" s="12">
        <f t="shared" si="3"/>
        <v>0.9124009324</v>
      </c>
      <c r="N109" s="13">
        <f t="shared" si="4"/>
        <v>1.626355296</v>
      </c>
      <c r="O109" s="13">
        <f t="shared" si="5"/>
        <v>0.9761097257</v>
      </c>
      <c r="P109" s="13">
        <f t="shared" si="6"/>
        <v>6.416721311</v>
      </c>
      <c r="Q109" s="13">
        <f t="shared" si="7"/>
        <v>8.895909091</v>
      </c>
      <c r="R109" s="13">
        <f t="shared" si="8"/>
        <v>11.18342857</v>
      </c>
      <c r="S109" s="13">
        <f t="shared" si="9"/>
        <v>31.07659292</v>
      </c>
    </row>
    <row r="110">
      <c r="A110" s="5">
        <v>44741.0</v>
      </c>
      <c r="B110" s="6" t="s">
        <v>5</v>
      </c>
      <c r="C110" s="7">
        <v>382.09</v>
      </c>
      <c r="D110" s="8">
        <v>28260.0</v>
      </c>
      <c r="E110" s="9">
        <v>358.0</v>
      </c>
      <c r="F110" s="13" t="str">
        <f t="shared" si="1"/>
        <v>44741 Campaign 3</v>
      </c>
      <c r="G110" s="13">
        <f t="array" ref="G110">XLOOKUP(F:F,'Website report'!E:E,'Website report'!C:C)</f>
        <v>333</v>
      </c>
      <c r="H110" s="13">
        <f t="array" ref="H110">XLOOKUP(F:F,'Website report'!E:E,'Website report'!D:D)</f>
        <v>62</v>
      </c>
      <c r="I110" s="13">
        <f t="array" ref="I110">XLOOKUP(F:F,'Sales report'!F:F,'Sales report'!C:C)</f>
        <v>41</v>
      </c>
      <c r="J110" s="13">
        <f t="array" ref="J110">XLOOKUP(F:F,'Sales report'!F:F,'Sales report'!D:D)</f>
        <v>33</v>
      </c>
      <c r="K110" s="10">
        <f t="array" ref="K110">XLOOKUP(F:F,'Sales report'!F:F,'Sales report'!E:E)</f>
        <v>557.23</v>
      </c>
      <c r="L110" s="13">
        <f t="shared" si="2"/>
        <v>13.52052371</v>
      </c>
      <c r="M110" s="12">
        <f t="shared" si="3"/>
        <v>1.067290503</v>
      </c>
      <c r="N110" s="13">
        <f t="shared" si="4"/>
        <v>1.266808209</v>
      </c>
      <c r="O110" s="13">
        <f t="shared" si="5"/>
        <v>1.147417417</v>
      </c>
      <c r="P110" s="13">
        <f t="shared" si="6"/>
        <v>6.162741935</v>
      </c>
      <c r="Q110" s="13">
        <f t="shared" si="7"/>
        <v>9.319268293</v>
      </c>
      <c r="R110" s="13">
        <f t="shared" si="8"/>
        <v>11.57848485</v>
      </c>
      <c r="S110" s="13">
        <f t="shared" si="9"/>
        <v>45.83736816</v>
      </c>
    </row>
    <row r="111">
      <c r="A111" s="5">
        <v>44742.0</v>
      </c>
      <c r="B111" s="6" t="s">
        <v>5</v>
      </c>
      <c r="C111" s="7">
        <v>344.72</v>
      </c>
      <c r="D111" s="8">
        <v>21814.0</v>
      </c>
      <c r="E111" s="9">
        <v>305.0</v>
      </c>
      <c r="F111" s="13" t="str">
        <f t="shared" si="1"/>
        <v>44742 Campaign 3</v>
      </c>
      <c r="G111" s="13">
        <f t="array" ref="G111">XLOOKUP(F:F,'Website report'!E:E,'Website report'!C:C)</f>
        <v>296</v>
      </c>
      <c r="H111" s="13">
        <f t="array" ref="H111">XLOOKUP(F:F,'Website report'!E:E,'Website report'!D:D)</f>
        <v>59</v>
      </c>
      <c r="I111" s="13">
        <f t="array" ref="I111">XLOOKUP(F:F,'Sales report'!F:F,'Sales report'!C:C)</f>
        <v>42</v>
      </c>
      <c r="J111" s="13">
        <f t="array" ref="J111">XLOOKUP(F:F,'Sales report'!F:F,'Sales report'!D:D)</f>
        <v>34</v>
      </c>
      <c r="K111" s="10">
        <f t="array" ref="K111">XLOOKUP(F:F,'Sales report'!F:F,'Sales report'!E:E)</f>
        <v>637.52</v>
      </c>
      <c r="L111" s="13">
        <f t="shared" si="2"/>
        <v>15.80269552</v>
      </c>
      <c r="M111" s="12">
        <f t="shared" si="3"/>
        <v>1.130229508</v>
      </c>
      <c r="N111" s="13">
        <f t="shared" si="4"/>
        <v>1.398184652</v>
      </c>
      <c r="O111" s="13">
        <f t="shared" si="5"/>
        <v>1.164594595</v>
      </c>
      <c r="P111" s="13">
        <f t="shared" si="6"/>
        <v>5.842711864</v>
      </c>
      <c r="Q111" s="13">
        <f t="shared" si="7"/>
        <v>8.207619048</v>
      </c>
      <c r="R111" s="13">
        <f t="shared" si="8"/>
        <v>10.13882353</v>
      </c>
      <c r="S111" s="13">
        <f t="shared" si="9"/>
        <v>84.93850081</v>
      </c>
    </row>
    <row r="112">
      <c r="A112" s="5">
        <v>44743.0</v>
      </c>
      <c r="B112" s="6" t="s">
        <v>5</v>
      </c>
      <c r="C112" s="7">
        <v>316.61</v>
      </c>
      <c r="D112" s="8">
        <v>27506.0</v>
      </c>
      <c r="E112" s="9">
        <v>454.0</v>
      </c>
      <c r="F112" s="13" t="str">
        <f t="shared" si="1"/>
        <v>44743 Campaign 3</v>
      </c>
      <c r="G112" s="13">
        <f t="array" ref="G112">XLOOKUP(F:F,'Website report'!E:E,'Website report'!C:C)</f>
        <v>430</v>
      </c>
      <c r="H112" s="13">
        <f t="array" ref="H112">XLOOKUP(F:F,'Website report'!E:E,'Website report'!D:D)</f>
        <v>46</v>
      </c>
      <c r="I112" s="13">
        <f t="array" ref="I112">XLOOKUP(F:F,'Sales report'!F:F,'Sales report'!C:C)</f>
        <v>41</v>
      </c>
      <c r="J112" s="13">
        <f t="array" ref="J112">XLOOKUP(F:F,'Sales report'!F:F,'Sales report'!D:D)</f>
        <v>33</v>
      </c>
      <c r="K112" s="10">
        <f t="array" ref="K112">XLOOKUP(F:F,'Sales report'!F:F,'Sales report'!E:E)</f>
        <v>636.3</v>
      </c>
      <c r="L112" s="13">
        <f t="shared" si="2"/>
        <v>11.51057951</v>
      </c>
      <c r="M112" s="12">
        <f t="shared" si="3"/>
        <v>0.6973788546</v>
      </c>
      <c r="N112" s="13">
        <f t="shared" si="4"/>
        <v>1.650548971</v>
      </c>
      <c r="O112" s="13">
        <f t="shared" si="5"/>
        <v>0.7363023256</v>
      </c>
      <c r="P112" s="13">
        <f t="shared" si="6"/>
        <v>6.882826087</v>
      </c>
      <c r="Q112" s="13">
        <f t="shared" si="7"/>
        <v>7.722195122</v>
      </c>
      <c r="R112" s="13">
        <f t="shared" si="8"/>
        <v>9.594242424</v>
      </c>
      <c r="S112" s="13">
        <f t="shared" si="9"/>
        <v>100.9728057</v>
      </c>
    </row>
    <row r="113">
      <c r="A113" s="5">
        <v>44744.0</v>
      </c>
      <c r="B113" s="6" t="s">
        <v>5</v>
      </c>
      <c r="C113" s="7">
        <v>308.75</v>
      </c>
      <c r="D113" s="8">
        <v>23374.0</v>
      </c>
      <c r="E113" s="9">
        <v>457.0</v>
      </c>
      <c r="F113" s="13" t="str">
        <f t="shared" si="1"/>
        <v>44744 Campaign 3</v>
      </c>
      <c r="G113" s="13">
        <f t="array" ref="G113">XLOOKUP(F:F,'Website report'!E:E,'Website report'!C:C)</f>
        <v>438</v>
      </c>
      <c r="H113" s="13">
        <f t="array" ref="H113">XLOOKUP(F:F,'Website report'!E:E,'Website report'!D:D)</f>
        <v>56</v>
      </c>
      <c r="I113" s="13">
        <f t="array" ref="I113">XLOOKUP(F:F,'Sales report'!F:F,'Sales report'!C:C)</f>
        <v>42</v>
      </c>
      <c r="J113" s="13">
        <f t="array" ref="J113">XLOOKUP(F:F,'Sales report'!F:F,'Sales report'!D:D)</f>
        <v>34</v>
      </c>
      <c r="K113" s="10">
        <f t="array" ref="K113">XLOOKUP(F:F,'Sales report'!F:F,'Sales report'!E:E)</f>
        <v>555.44</v>
      </c>
      <c r="L113" s="13">
        <f t="shared" si="2"/>
        <v>13.20912125</v>
      </c>
      <c r="M113" s="12">
        <f t="shared" si="3"/>
        <v>0.6756017505</v>
      </c>
      <c r="N113" s="13">
        <f t="shared" si="4"/>
        <v>1.955163857</v>
      </c>
      <c r="O113" s="13">
        <f t="shared" si="5"/>
        <v>0.7049086758</v>
      </c>
      <c r="P113" s="13">
        <f t="shared" si="6"/>
        <v>5.513392857</v>
      </c>
      <c r="Q113" s="13">
        <f t="shared" si="7"/>
        <v>7.351190476</v>
      </c>
      <c r="R113" s="13">
        <f t="shared" si="8"/>
        <v>9.080882353</v>
      </c>
      <c r="S113" s="13">
        <f t="shared" si="9"/>
        <v>79.89959514</v>
      </c>
    </row>
    <row r="114">
      <c r="A114" s="5">
        <v>44745.0</v>
      </c>
      <c r="B114" s="6" t="s">
        <v>5</v>
      </c>
      <c r="C114" s="7">
        <v>396.8</v>
      </c>
      <c r="D114" s="8">
        <v>23993.0</v>
      </c>
      <c r="E114" s="9">
        <v>322.0</v>
      </c>
      <c r="F114" s="13" t="str">
        <f t="shared" si="1"/>
        <v>44745 Campaign 3</v>
      </c>
      <c r="G114" s="13">
        <f t="array" ref="G114">XLOOKUP(F:F,'Website report'!E:E,'Website report'!C:C)</f>
        <v>309</v>
      </c>
      <c r="H114" s="13">
        <f t="array" ref="H114">XLOOKUP(F:F,'Website report'!E:E,'Website report'!D:D)</f>
        <v>54</v>
      </c>
      <c r="I114" s="13">
        <f t="array" ref="I114">XLOOKUP(F:F,'Sales report'!F:F,'Sales report'!C:C)</f>
        <v>37</v>
      </c>
      <c r="J114" s="13">
        <f t="array" ref="J114">XLOOKUP(F:F,'Sales report'!F:F,'Sales report'!D:D)</f>
        <v>30</v>
      </c>
      <c r="K114" s="10">
        <f t="array" ref="K114">XLOOKUP(F:F,'Sales report'!F:F,'Sales report'!E:E)</f>
        <v>684.8</v>
      </c>
      <c r="L114" s="13">
        <f t="shared" si="2"/>
        <v>16.53815696</v>
      </c>
      <c r="M114" s="12">
        <f t="shared" si="3"/>
        <v>1.232298137</v>
      </c>
      <c r="N114" s="13">
        <f t="shared" si="4"/>
        <v>1.3420581</v>
      </c>
      <c r="O114" s="13">
        <f t="shared" si="5"/>
        <v>1.284142395</v>
      </c>
      <c r="P114" s="13">
        <f t="shared" si="6"/>
        <v>7.348148148</v>
      </c>
      <c r="Q114" s="13">
        <f t="shared" si="7"/>
        <v>10.72432432</v>
      </c>
      <c r="R114" s="13">
        <f t="shared" si="8"/>
        <v>13.22666667</v>
      </c>
      <c r="S114" s="13">
        <f t="shared" si="9"/>
        <v>72.58064516</v>
      </c>
    </row>
    <row r="115">
      <c r="A115" s="5">
        <v>44746.0</v>
      </c>
      <c r="B115" s="6" t="s">
        <v>5</v>
      </c>
      <c r="C115" s="7">
        <v>356.0</v>
      </c>
      <c r="D115" s="8">
        <v>21897.0</v>
      </c>
      <c r="E115" s="9">
        <v>441.0</v>
      </c>
      <c r="F115" s="13" t="str">
        <f t="shared" si="1"/>
        <v>44746 Campaign 3</v>
      </c>
      <c r="G115" s="13">
        <f t="array" ref="G115">XLOOKUP(F:F,'Website report'!E:E,'Website report'!C:C)</f>
        <v>430</v>
      </c>
      <c r="H115" s="13">
        <f t="array" ref="H115">XLOOKUP(F:F,'Website report'!E:E,'Website report'!D:D)</f>
        <v>48</v>
      </c>
      <c r="I115" s="13">
        <f t="array" ref="I115">XLOOKUP(F:F,'Sales report'!F:F,'Sales report'!C:C)</f>
        <v>44</v>
      </c>
      <c r="J115" s="13">
        <f t="array" ref="J115">XLOOKUP(F:F,'Sales report'!F:F,'Sales report'!D:D)</f>
        <v>35</v>
      </c>
      <c r="K115" s="10">
        <f t="array" ref="K115">XLOOKUP(F:F,'Sales report'!F:F,'Sales report'!E:E)</f>
        <v>583.2</v>
      </c>
      <c r="L115" s="13">
        <f t="shared" si="2"/>
        <v>16.25793488</v>
      </c>
      <c r="M115" s="12">
        <f t="shared" si="3"/>
        <v>0.8072562358</v>
      </c>
      <c r="N115" s="13">
        <f t="shared" si="4"/>
        <v>2.013974517</v>
      </c>
      <c r="O115" s="13">
        <f t="shared" si="5"/>
        <v>0.8279069767</v>
      </c>
      <c r="P115" s="13">
        <f t="shared" si="6"/>
        <v>7.416666667</v>
      </c>
      <c r="Q115" s="13">
        <f t="shared" si="7"/>
        <v>8.090909091</v>
      </c>
      <c r="R115" s="13">
        <f t="shared" si="8"/>
        <v>10.17142857</v>
      </c>
      <c r="S115" s="13">
        <f t="shared" si="9"/>
        <v>63.82022472</v>
      </c>
    </row>
    <row r="116">
      <c r="A116" s="5">
        <v>44747.0</v>
      </c>
      <c r="B116" s="6" t="s">
        <v>5</v>
      </c>
      <c r="C116" s="7">
        <v>315.92</v>
      </c>
      <c r="D116" s="8">
        <v>26178.0</v>
      </c>
      <c r="E116" s="9">
        <v>427.0</v>
      </c>
      <c r="F116" s="13" t="str">
        <f t="shared" si="1"/>
        <v>44747 Campaign 3</v>
      </c>
      <c r="G116" s="13">
        <f t="array" ref="G116">XLOOKUP(F:F,'Website report'!E:E,'Website report'!C:C)</f>
        <v>415</v>
      </c>
      <c r="H116" s="13">
        <f t="array" ref="H116">XLOOKUP(F:F,'Website report'!E:E,'Website report'!D:D)</f>
        <v>56</v>
      </c>
      <c r="I116" s="13">
        <f t="array" ref="I116">XLOOKUP(F:F,'Sales report'!F:F,'Sales report'!C:C)</f>
        <v>43</v>
      </c>
      <c r="J116" s="13">
        <f t="array" ref="J116">XLOOKUP(F:F,'Sales report'!F:F,'Sales report'!D:D)</f>
        <v>34</v>
      </c>
      <c r="K116" s="10">
        <f t="array" ref="K116">XLOOKUP(F:F,'Sales report'!F:F,'Sales report'!E:E)</f>
        <v>625.66</v>
      </c>
      <c r="L116" s="13">
        <f t="shared" si="2"/>
        <v>12.06814883</v>
      </c>
      <c r="M116" s="12">
        <f t="shared" si="3"/>
        <v>0.7398594848</v>
      </c>
      <c r="N116" s="13">
        <f t="shared" si="4"/>
        <v>1.631140652</v>
      </c>
      <c r="O116" s="13">
        <f t="shared" si="5"/>
        <v>0.761253012</v>
      </c>
      <c r="P116" s="13">
        <f t="shared" si="6"/>
        <v>5.641428571</v>
      </c>
      <c r="Q116" s="13">
        <f t="shared" si="7"/>
        <v>7.346976744</v>
      </c>
      <c r="R116" s="13">
        <f t="shared" si="8"/>
        <v>9.291764706</v>
      </c>
      <c r="S116" s="13">
        <f t="shared" si="9"/>
        <v>98.04380856</v>
      </c>
    </row>
    <row r="117">
      <c r="A117" s="5">
        <v>44748.0</v>
      </c>
      <c r="B117" s="6" t="s">
        <v>5</v>
      </c>
      <c r="C117" s="7">
        <v>343.42</v>
      </c>
      <c r="D117" s="8">
        <v>27234.0</v>
      </c>
      <c r="E117" s="9">
        <v>450.0</v>
      </c>
      <c r="F117" s="13" t="str">
        <f t="shared" si="1"/>
        <v>44748 Campaign 3</v>
      </c>
      <c r="G117" s="13">
        <f t="array" ref="G117">XLOOKUP(F:F,'Website report'!E:E,'Website report'!C:C)</f>
        <v>436</v>
      </c>
      <c r="H117" s="13">
        <f t="array" ref="H117">XLOOKUP(F:F,'Website report'!E:E,'Website report'!D:D)</f>
        <v>54</v>
      </c>
      <c r="I117" s="13">
        <f t="array" ref="I117">XLOOKUP(F:F,'Sales report'!F:F,'Sales report'!C:C)</f>
        <v>35</v>
      </c>
      <c r="J117" s="13">
        <f t="array" ref="J117">XLOOKUP(F:F,'Sales report'!F:F,'Sales report'!D:D)</f>
        <v>28</v>
      </c>
      <c r="K117" s="10">
        <f t="array" ref="K117">XLOOKUP(F:F,'Sales report'!F:F,'Sales report'!E:E)</f>
        <v>591.8</v>
      </c>
      <c r="L117" s="13">
        <f t="shared" si="2"/>
        <v>12.60997283</v>
      </c>
      <c r="M117" s="12">
        <f t="shared" si="3"/>
        <v>0.7631555556</v>
      </c>
      <c r="N117" s="13">
        <f t="shared" si="4"/>
        <v>1.652346332</v>
      </c>
      <c r="O117" s="13">
        <f t="shared" si="5"/>
        <v>0.7876605505</v>
      </c>
      <c r="P117" s="13">
        <f t="shared" si="6"/>
        <v>6.35962963</v>
      </c>
      <c r="Q117" s="13">
        <f t="shared" si="7"/>
        <v>9.812</v>
      </c>
      <c r="R117" s="13">
        <f t="shared" si="8"/>
        <v>12.265</v>
      </c>
      <c r="S117" s="13">
        <f t="shared" si="9"/>
        <v>72.32543242</v>
      </c>
    </row>
    <row r="118">
      <c r="A118" s="5">
        <v>44749.0</v>
      </c>
      <c r="B118" s="6" t="s">
        <v>5</v>
      </c>
      <c r="C118" s="7">
        <v>360.7</v>
      </c>
      <c r="D118" s="8">
        <v>21404.0</v>
      </c>
      <c r="E118" s="9">
        <v>377.0</v>
      </c>
      <c r="F118" s="13" t="str">
        <f t="shared" si="1"/>
        <v>44749 Campaign 3</v>
      </c>
      <c r="G118" s="13">
        <f t="array" ref="G118">XLOOKUP(F:F,'Website report'!E:E,'Website report'!C:C)</f>
        <v>355</v>
      </c>
      <c r="H118" s="13">
        <f t="array" ref="H118">XLOOKUP(F:F,'Website report'!E:E,'Website report'!D:D)</f>
        <v>45</v>
      </c>
      <c r="I118" s="13">
        <f t="array" ref="I118">XLOOKUP(F:F,'Sales report'!F:F,'Sales report'!C:C)</f>
        <v>36</v>
      </c>
      <c r="J118" s="13">
        <f t="array" ref="J118">XLOOKUP(F:F,'Sales report'!F:F,'Sales report'!D:D)</f>
        <v>29</v>
      </c>
      <c r="K118" s="10">
        <f t="array" ref="K118">XLOOKUP(F:F,'Sales report'!F:F,'Sales report'!E:E)</f>
        <v>501.72</v>
      </c>
      <c r="L118" s="13">
        <f t="shared" si="2"/>
        <v>16.85199028</v>
      </c>
      <c r="M118" s="12">
        <f t="shared" si="3"/>
        <v>0.9567639257</v>
      </c>
      <c r="N118" s="13">
        <f t="shared" si="4"/>
        <v>1.761353018</v>
      </c>
      <c r="O118" s="13">
        <f t="shared" si="5"/>
        <v>1.016056338</v>
      </c>
      <c r="P118" s="13">
        <f t="shared" si="6"/>
        <v>8.015555556</v>
      </c>
      <c r="Q118" s="13">
        <f t="shared" si="7"/>
        <v>10.01944444</v>
      </c>
      <c r="R118" s="13">
        <f t="shared" si="8"/>
        <v>12.43793103</v>
      </c>
      <c r="S118" s="13">
        <f t="shared" si="9"/>
        <v>39.09620183</v>
      </c>
    </row>
    <row r="119">
      <c r="A119" s="5">
        <v>44750.0</v>
      </c>
      <c r="B119" s="6" t="s">
        <v>5</v>
      </c>
      <c r="C119" s="7">
        <v>368.24</v>
      </c>
      <c r="D119" s="8">
        <v>25154.0</v>
      </c>
      <c r="E119" s="9">
        <v>308.0</v>
      </c>
      <c r="F119" s="13" t="str">
        <f t="shared" si="1"/>
        <v>44750 Campaign 3</v>
      </c>
      <c r="G119" s="13">
        <f t="array" ref="G119">XLOOKUP(F:F,'Website report'!E:E,'Website report'!C:C)</f>
        <v>298</v>
      </c>
      <c r="H119" s="13">
        <f t="array" ref="H119">XLOOKUP(F:F,'Website report'!E:E,'Website report'!D:D)</f>
        <v>46</v>
      </c>
      <c r="I119" s="13">
        <f t="array" ref="I119">XLOOKUP(F:F,'Sales report'!F:F,'Sales report'!C:C)</f>
        <v>31</v>
      </c>
      <c r="J119" s="13">
        <f t="array" ref="J119">XLOOKUP(F:F,'Sales report'!F:F,'Sales report'!D:D)</f>
        <v>25</v>
      </c>
      <c r="K119" s="10">
        <f t="array" ref="K119">XLOOKUP(F:F,'Sales report'!F:F,'Sales report'!E:E)</f>
        <v>514.08</v>
      </c>
      <c r="L119" s="13">
        <f t="shared" si="2"/>
        <v>14.63942117</v>
      </c>
      <c r="M119" s="12">
        <f t="shared" si="3"/>
        <v>1.195584416</v>
      </c>
      <c r="N119" s="13">
        <f t="shared" si="4"/>
        <v>1.224457343</v>
      </c>
      <c r="O119" s="13">
        <f t="shared" si="5"/>
        <v>1.235704698</v>
      </c>
      <c r="P119" s="13">
        <f t="shared" si="6"/>
        <v>8.005217391</v>
      </c>
      <c r="Q119" s="13">
        <f t="shared" si="7"/>
        <v>11.87870968</v>
      </c>
      <c r="R119" s="13">
        <f t="shared" si="8"/>
        <v>14.7296</v>
      </c>
      <c r="S119" s="13">
        <f t="shared" si="9"/>
        <v>39.60460569</v>
      </c>
    </row>
    <row r="120">
      <c r="A120" s="5">
        <v>44751.0</v>
      </c>
      <c r="B120" s="6" t="s">
        <v>5</v>
      </c>
      <c r="C120" s="7">
        <v>320.32</v>
      </c>
      <c r="D120" s="8">
        <v>22450.0</v>
      </c>
      <c r="E120" s="9">
        <v>498.0</v>
      </c>
      <c r="F120" s="13" t="str">
        <f t="shared" si="1"/>
        <v>44751 Campaign 3</v>
      </c>
      <c r="G120" s="13">
        <f t="array" ref="G120">XLOOKUP(F:F,'Website report'!E:E,'Website report'!C:C)</f>
        <v>477</v>
      </c>
      <c r="H120" s="13">
        <f t="array" ref="H120">XLOOKUP(F:F,'Website report'!E:E,'Website report'!D:D)</f>
        <v>50</v>
      </c>
      <c r="I120" s="13">
        <f t="array" ref="I120">XLOOKUP(F:F,'Sales report'!F:F,'Sales report'!C:C)</f>
        <v>42</v>
      </c>
      <c r="J120" s="13">
        <f t="array" ref="J120">XLOOKUP(F:F,'Sales report'!F:F,'Sales report'!D:D)</f>
        <v>34</v>
      </c>
      <c r="K120" s="10">
        <f t="array" ref="K120">XLOOKUP(F:F,'Sales report'!F:F,'Sales report'!E:E)</f>
        <v>566.13</v>
      </c>
      <c r="L120" s="13">
        <f t="shared" si="2"/>
        <v>14.26815145</v>
      </c>
      <c r="M120" s="12">
        <f t="shared" si="3"/>
        <v>0.6432128514</v>
      </c>
      <c r="N120" s="13">
        <f t="shared" si="4"/>
        <v>2.218262806</v>
      </c>
      <c r="O120" s="13">
        <f t="shared" si="5"/>
        <v>0.6715303983</v>
      </c>
      <c r="P120" s="13">
        <f t="shared" si="6"/>
        <v>6.4064</v>
      </c>
      <c r="Q120" s="13">
        <f t="shared" si="7"/>
        <v>7.626666667</v>
      </c>
      <c r="R120" s="13">
        <f t="shared" si="8"/>
        <v>9.421176471</v>
      </c>
      <c r="S120" s="13">
        <f t="shared" si="9"/>
        <v>76.73888611</v>
      </c>
    </row>
    <row r="121">
      <c r="A121" s="5">
        <v>44752.0</v>
      </c>
      <c r="B121" s="6" t="s">
        <v>5</v>
      </c>
      <c r="C121" s="7">
        <v>354.52</v>
      </c>
      <c r="D121" s="8">
        <v>24040.0</v>
      </c>
      <c r="E121" s="9">
        <v>428.0</v>
      </c>
      <c r="F121" s="13" t="str">
        <f t="shared" si="1"/>
        <v>44752 Campaign 3</v>
      </c>
      <c r="G121" s="13">
        <f t="array" ref="G121">XLOOKUP(F:F,'Website report'!E:E,'Website report'!C:C)</f>
        <v>404</v>
      </c>
      <c r="H121" s="13">
        <f t="array" ref="H121">XLOOKUP(F:F,'Website report'!E:E,'Website report'!D:D)</f>
        <v>61</v>
      </c>
      <c r="I121" s="13">
        <f t="array" ref="I121">XLOOKUP(F:F,'Sales report'!F:F,'Sales report'!C:C)</f>
        <v>43</v>
      </c>
      <c r="J121" s="13">
        <f t="array" ref="J121">XLOOKUP(F:F,'Sales report'!F:F,'Sales report'!D:D)</f>
        <v>34</v>
      </c>
      <c r="K121" s="10">
        <f t="array" ref="K121">XLOOKUP(F:F,'Sales report'!F:F,'Sales report'!E:E)</f>
        <v>694.26</v>
      </c>
      <c r="L121" s="13">
        <f t="shared" si="2"/>
        <v>14.74708819</v>
      </c>
      <c r="M121" s="12">
        <f t="shared" si="3"/>
        <v>0.828317757</v>
      </c>
      <c r="N121" s="13">
        <f t="shared" si="4"/>
        <v>1.780366057</v>
      </c>
      <c r="O121" s="13">
        <f t="shared" si="5"/>
        <v>0.8775247525</v>
      </c>
      <c r="P121" s="13">
        <f t="shared" si="6"/>
        <v>5.811803279</v>
      </c>
      <c r="Q121" s="13">
        <f t="shared" si="7"/>
        <v>8.244651163</v>
      </c>
      <c r="R121" s="13">
        <f t="shared" si="8"/>
        <v>10.42705882</v>
      </c>
      <c r="S121" s="13">
        <f t="shared" si="9"/>
        <v>95.83098274</v>
      </c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autoFilter ref="$A$1:$K$121">
    <sortState ref="A1:K121">
      <sortCondition ref="B1:B121"/>
    </sortState>
  </autoFilter>
  <drawing r:id="rId1"/>
</worksheet>
</file>