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cf74c3676d6265/Desktop/all folder/financial freelance/"/>
    </mc:Choice>
  </mc:AlternateContent>
  <xr:revisionPtr revIDLastSave="0" documentId="13_ncr:1_{60BC8D8B-596F-41A0-8345-1BFB94F5D72C}" xr6:coauthVersionLast="47" xr6:coauthVersionMax="47" xr10:uidLastSave="{00000000-0000-0000-0000-000000000000}"/>
  <bookViews>
    <workbookView xWindow="-120" yWindow="-120" windowWidth="20730" windowHeight="11160" activeTab="1" xr2:uid="{B517E212-ACE1-4B03-85B0-97CEC72346D5}"/>
  </bookViews>
  <sheets>
    <sheet name="Historical Data" sheetId="2" r:id="rId1"/>
    <sheet name="3 st model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" i="1" l="1"/>
  <c r="E96" i="1"/>
  <c r="F96" i="1"/>
  <c r="C96" i="1"/>
  <c r="D95" i="1"/>
  <c r="E95" i="1"/>
  <c r="F95" i="1"/>
  <c r="C95" i="1"/>
  <c r="D94" i="1"/>
  <c r="D97" i="1" s="1"/>
  <c r="E94" i="1"/>
  <c r="E97" i="1" s="1"/>
  <c r="F94" i="1"/>
  <c r="F97" i="1" s="1"/>
  <c r="C94" i="1"/>
  <c r="C97" i="1" s="1"/>
  <c r="B94" i="1"/>
  <c r="B95" i="1"/>
  <c r="B96" i="1"/>
  <c r="B97" i="1" s="1"/>
  <c r="G72" i="1"/>
  <c r="H72" i="1"/>
  <c r="I72" i="1"/>
  <c r="J72" i="1"/>
  <c r="K72" i="1"/>
  <c r="L72" i="1"/>
  <c r="M72" i="1"/>
  <c r="N72" i="1"/>
  <c r="G30" i="1"/>
  <c r="H30" i="1" s="1"/>
  <c r="I30" i="1" s="1"/>
  <c r="J30" i="1" s="1"/>
  <c r="K30" i="1" s="1"/>
  <c r="L30" i="1" s="1"/>
  <c r="M30" i="1" s="1"/>
  <c r="N30" i="1" s="1"/>
  <c r="G27" i="1"/>
  <c r="H27" i="1" s="1"/>
  <c r="I27" i="1" s="1"/>
  <c r="J27" i="1" s="1"/>
  <c r="K27" i="1" s="1"/>
  <c r="L27" i="1" s="1"/>
  <c r="M27" i="1" s="1"/>
  <c r="N27" i="1" s="1"/>
  <c r="N83" i="1" s="1"/>
  <c r="G26" i="1"/>
  <c r="H26" i="1" s="1"/>
  <c r="I26" i="1" s="1"/>
  <c r="J26" i="1" s="1"/>
  <c r="K26" i="1" s="1"/>
  <c r="L26" i="1" s="1"/>
  <c r="M26" i="1" s="1"/>
  <c r="N26" i="1" s="1"/>
  <c r="G50" i="1"/>
  <c r="H50" i="1"/>
  <c r="I50" i="1"/>
  <c r="J50" i="1"/>
  <c r="K50" i="1"/>
  <c r="L50" i="1"/>
  <c r="M50" i="1"/>
  <c r="N50" i="1"/>
  <c r="B90" i="1"/>
  <c r="C90" i="1"/>
  <c r="D90" i="1"/>
  <c r="E90" i="1"/>
  <c r="F90" i="1"/>
  <c r="G87" i="1" s="1"/>
  <c r="C82" i="1"/>
  <c r="D82" i="1"/>
  <c r="E82" i="1"/>
  <c r="F82" i="1"/>
  <c r="C83" i="1"/>
  <c r="D83" i="1"/>
  <c r="E83" i="1"/>
  <c r="F83" i="1"/>
  <c r="B82" i="1"/>
  <c r="B83" i="1"/>
  <c r="G23" i="1"/>
  <c r="C20" i="1"/>
  <c r="D20" i="1"/>
  <c r="E20" i="1"/>
  <c r="F20" i="1"/>
  <c r="B20" i="1"/>
  <c r="C19" i="1"/>
  <c r="D19" i="1"/>
  <c r="E19" i="1"/>
  <c r="F19" i="1"/>
  <c r="B19" i="1"/>
  <c r="C18" i="1"/>
  <c r="D18" i="1"/>
  <c r="E18" i="1"/>
  <c r="F18" i="1"/>
  <c r="B18" i="1"/>
  <c r="C17" i="1"/>
  <c r="D17" i="1"/>
  <c r="E17" i="1"/>
  <c r="F17" i="1"/>
  <c r="B17" i="1"/>
  <c r="C16" i="1"/>
  <c r="C84" i="1" s="1"/>
  <c r="D16" i="1"/>
  <c r="D84" i="1" s="1"/>
  <c r="D81" i="1" s="1"/>
  <c r="E16" i="1"/>
  <c r="E84" i="1" s="1"/>
  <c r="E81" i="1" s="1"/>
  <c r="F16" i="1"/>
  <c r="F84" i="1" s="1"/>
  <c r="B16" i="1"/>
  <c r="B84" i="1" s="1"/>
  <c r="C13" i="1"/>
  <c r="D13" i="1"/>
  <c r="E13" i="1"/>
  <c r="F13" i="1"/>
  <c r="B13" i="1"/>
  <c r="C12" i="1"/>
  <c r="D12" i="1"/>
  <c r="E12" i="1"/>
  <c r="F12" i="1"/>
  <c r="B12" i="1"/>
  <c r="C11" i="1"/>
  <c r="D11" i="1"/>
  <c r="E11" i="1"/>
  <c r="F11" i="1"/>
  <c r="B11" i="1"/>
  <c r="D9" i="1"/>
  <c r="E9" i="1"/>
  <c r="F9" i="1"/>
  <c r="C9" i="1"/>
  <c r="F72" i="1"/>
  <c r="E72" i="1"/>
  <c r="D72" i="1"/>
  <c r="C72" i="1"/>
  <c r="B72" i="1"/>
  <c r="F67" i="1"/>
  <c r="E67" i="1"/>
  <c r="D67" i="1"/>
  <c r="C67" i="1"/>
  <c r="B67" i="1"/>
  <c r="F63" i="1"/>
  <c r="E63" i="1"/>
  <c r="D63" i="1"/>
  <c r="C63" i="1"/>
  <c r="B63" i="1"/>
  <c r="F53" i="1"/>
  <c r="E53" i="1"/>
  <c r="D53" i="1"/>
  <c r="C53" i="1"/>
  <c r="B53" i="1"/>
  <c r="F50" i="1"/>
  <c r="E50" i="1"/>
  <c r="D50" i="1"/>
  <c r="C50" i="1"/>
  <c r="B50" i="1"/>
  <c r="F47" i="1"/>
  <c r="E47" i="1"/>
  <c r="D47" i="1"/>
  <c r="C47" i="1"/>
  <c r="B47" i="1"/>
  <c r="F41" i="1"/>
  <c r="F42" i="1" s="1"/>
  <c r="E41" i="1"/>
  <c r="E42" i="1" s="1"/>
  <c r="D41" i="1"/>
  <c r="D42" i="1" s="1"/>
  <c r="C41" i="1"/>
  <c r="C42" i="1" s="1"/>
  <c r="B41" i="1"/>
  <c r="B42" i="1" s="1"/>
  <c r="F25" i="1"/>
  <c r="F29" i="1" s="1"/>
  <c r="F31" i="1" s="1"/>
  <c r="F88" i="1" s="1"/>
  <c r="E25" i="1"/>
  <c r="E29" i="1" s="1"/>
  <c r="E31" i="1" s="1"/>
  <c r="E88" i="1" s="1"/>
  <c r="D25" i="1"/>
  <c r="D29" i="1" s="1"/>
  <c r="D31" i="1" s="1"/>
  <c r="D88" i="1" s="1"/>
  <c r="C25" i="1"/>
  <c r="C29" i="1" s="1"/>
  <c r="C31" i="1" s="1"/>
  <c r="C88" i="1" s="1"/>
  <c r="B25" i="1"/>
  <c r="B29" i="1" s="1"/>
  <c r="B31" i="1" s="1"/>
  <c r="B88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C55" i="2"/>
  <c r="C57" i="2" s="1"/>
  <c r="F53" i="2"/>
  <c r="E53" i="2"/>
  <c r="D53" i="2"/>
  <c r="C53" i="2"/>
  <c r="B53" i="2"/>
  <c r="F48" i="2"/>
  <c r="E48" i="2"/>
  <c r="D48" i="2"/>
  <c r="C48" i="2"/>
  <c r="B48" i="2"/>
  <c r="F44" i="2"/>
  <c r="F55" i="2" s="1"/>
  <c r="F57" i="2" s="1"/>
  <c r="E44" i="2"/>
  <c r="E55" i="2" s="1"/>
  <c r="E57" i="2" s="1"/>
  <c r="D44" i="2"/>
  <c r="D55" i="2" s="1"/>
  <c r="D57" i="2" s="1"/>
  <c r="C44" i="2"/>
  <c r="B44" i="2"/>
  <c r="B55" i="2" s="1"/>
  <c r="B57" i="2" s="1"/>
  <c r="D35" i="2"/>
  <c r="F34" i="2"/>
  <c r="E34" i="2"/>
  <c r="D34" i="2"/>
  <c r="C34" i="2"/>
  <c r="B34" i="2"/>
  <c r="F31" i="2"/>
  <c r="F35" i="2" s="1"/>
  <c r="E31" i="2"/>
  <c r="E35" i="2" s="1"/>
  <c r="D31" i="2"/>
  <c r="C31" i="2"/>
  <c r="C35" i="2" s="1"/>
  <c r="B31" i="2"/>
  <c r="B35" i="2" s="1"/>
  <c r="F28" i="2"/>
  <c r="F36" i="2" s="1"/>
  <c r="E28" i="2"/>
  <c r="D28" i="2"/>
  <c r="D36" i="2" s="1"/>
  <c r="C28" i="2"/>
  <c r="C36" i="2" s="1"/>
  <c r="B28" i="2"/>
  <c r="B36" i="2" s="1"/>
  <c r="D23" i="2"/>
  <c r="F22" i="2"/>
  <c r="F23" i="2" s="1"/>
  <c r="E22" i="2"/>
  <c r="E23" i="2" s="1"/>
  <c r="D22" i="2"/>
  <c r="C22" i="2"/>
  <c r="C23" i="2" s="1"/>
  <c r="B22" i="2"/>
  <c r="B23" i="2" s="1"/>
  <c r="C10" i="2"/>
  <c r="C12" i="2" s="1"/>
  <c r="F5" i="2"/>
  <c r="F10" i="2" s="1"/>
  <c r="F12" i="2" s="1"/>
  <c r="E5" i="2"/>
  <c r="E10" i="2" s="1"/>
  <c r="E12" i="2" s="1"/>
  <c r="D5" i="2"/>
  <c r="D10" i="2" s="1"/>
  <c r="D12" i="2" s="1"/>
  <c r="C5" i="2"/>
  <c r="B5" i="2"/>
  <c r="B10" i="2" s="1"/>
  <c r="B12" i="2" s="1"/>
  <c r="C2" i="2"/>
  <c r="D2" i="2" s="1"/>
  <c r="E2" i="2" s="1"/>
  <c r="F2" i="2" s="1"/>
  <c r="C81" i="1" l="1"/>
  <c r="B87" i="1"/>
  <c r="G81" i="1"/>
  <c r="F81" i="1"/>
  <c r="F87" i="1"/>
  <c r="K83" i="1"/>
  <c r="J83" i="1"/>
  <c r="B81" i="1"/>
  <c r="M83" i="1"/>
  <c r="I83" i="1"/>
  <c r="L83" i="1"/>
  <c r="H83" i="1"/>
  <c r="D87" i="1"/>
  <c r="C87" i="1"/>
  <c r="E87" i="1"/>
  <c r="D54" i="1"/>
  <c r="G39" i="1"/>
  <c r="G84" i="1"/>
  <c r="H81" i="1" s="1"/>
  <c r="D10" i="1"/>
  <c r="D14" i="1"/>
  <c r="B10" i="1"/>
  <c r="C10" i="1"/>
  <c r="B14" i="1"/>
  <c r="C14" i="1"/>
  <c r="B74" i="1"/>
  <c r="B76" i="1" s="1"/>
  <c r="F74" i="1"/>
  <c r="F76" i="1" s="1"/>
  <c r="G75" i="1" s="1"/>
  <c r="F10" i="1"/>
  <c r="F14" i="1"/>
  <c r="E10" i="1"/>
  <c r="E14" i="1"/>
  <c r="E54" i="1"/>
  <c r="E55" i="1" s="1"/>
  <c r="C54" i="1"/>
  <c r="C55" i="1" s="1"/>
  <c r="C74" i="1"/>
  <c r="C76" i="1" s="1"/>
  <c r="D74" i="1"/>
  <c r="D76" i="1" s="1"/>
  <c r="B54" i="1"/>
  <c r="B55" i="1" s="1"/>
  <c r="F54" i="1"/>
  <c r="F55" i="1" s="1"/>
  <c r="D55" i="1"/>
  <c r="E74" i="1"/>
  <c r="E76" i="1" s="1"/>
  <c r="E36" i="2"/>
  <c r="G94" i="1" l="1"/>
  <c r="G36" i="1"/>
  <c r="G28" i="1"/>
  <c r="H23" i="1"/>
  <c r="H84" i="1" s="1"/>
  <c r="G24" i="1"/>
  <c r="I81" i="1" l="1"/>
  <c r="H82" i="1"/>
  <c r="H66" i="1" s="1"/>
  <c r="H67" i="1" s="1"/>
  <c r="G25" i="1"/>
  <c r="G29" i="1" s="1"/>
  <c r="G31" i="1" s="1"/>
  <c r="G52" i="1"/>
  <c r="G40" i="1"/>
  <c r="G83" i="1"/>
  <c r="G82" i="1" s="1"/>
  <c r="G66" i="1" s="1"/>
  <c r="G67" i="1" s="1"/>
  <c r="G61" i="1"/>
  <c r="H39" i="1"/>
  <c r="H28" i="1"/>
  <c r="I23" i="1"/>
  <c r="I84" i="1" s="1"/>
  <c r="H24" i="1"/>
  <c r="G41" i="1" l="1"/>
  <c r="G42" i="1" s="1"/>
  <c r="G96" i="1"/>
  <c r="J81" i="1"/>
  <c r="I82" i="1"/>
  <c r="I66" i="1" s="1"/>
  <c r="I67" i="1" s="1"/>
  <c r="H94" i="1"/>
  <c r="G53" i="1"/>
  <c r="G54" i="1" s="1"/>
  <c r="G95" i="1"/>
  <c r="H25" i="1"/>
  <c r="H29" i="1" s="1"/>
  <c r="H31" i="1" s="1"/>
  <c r="H52" i="1"/>
  <c r="H40" i="1"/>
  <c r="H36" i="1"/>
  <c r="H61" i="1"/>
  <c r="I39" i="1"/>
  <c r="G88" i="1"/>
  <c r="G90" i="1" s="1"/>
  <c r="G59" i="1"/>
  <c r="I28" i="1"/>
  <c r="J28" i="1"/>
  <c r="J23" i="1"/>
  <c r="J84" i="1" s="1"/>
  <c r="I24" i="1"/>
  <c r="G97" i="1" l="1"/>
  <c r="G62" i="1" s="1"/>
  <c r="G63" i="1" s="1"/>
  <c r="G74" i="1" s="1"/>
  <c r="G76" i="1" s="1"/>
  <c r="H75" i="1" s="1"/>
  <c r="H41" i="1"/>
  <c r="H42" i="1" s="1"/>
  <c r="H96" i="1"/>
  <c r="K81" i="1"/>
  <c r="J82" i="1"/>
  <c r="J66" i="1" s="1"/>
  <c r="J67" i="1" s="1"/>
  <c r="H53" i="1"/>
  <c r="H54" i="1" s="1"/>
  <c r="H95" i="1"/>
  <c r="H97" i="1" s="1"/>
  <c r="H62" i="1" s="1"/>
  <c r="I94" i="1"/>
  <c r="I61" i="1"/>
  <c r="I36" i="1"/>
  <c r="J61" i="1"/>
  <c r="I25" i="1"/>
  <c r="I29" i="1" s="1"/>
  <c r="I31" i="1" s="1"/>
  <c r="I52" i="1"/>
  <c r="I40" i="1"/>
  <c r="J39" i="1"/>
  <c r="G46" i="1"/>
  <c r="G47" i="1" s="1"/>
  <c r="G55" i="1" s="1"/>
  <c r="H87" i="1"/>
  <c r="H59" i="1"/>
  <c r="H88" i="1"/>
  <c r="K23" i="1"/>
  <c r="K84" i="1" s="1"/>
  <c r="L81" i="1" l="1"/>
  <c r="K82" i="1"/>
  <c r="K66" i="1" s="1"/>
  <c r="K67" i="1" s="1"/>
  <c r="J94" i="1"/>
  <c r="I53" i="1"/>
  <c r="I54" i="1" s="1"/>
  <c r="I95" i="1"/>
  <c r="H63" i="1"/>
  <c r="H74" i="1" s="1"/>
  <c r="H76" i="1" s="1"/>
  <c r="I75" i="1" s="1"/>
  <c r="I41" i="1"/>
  <c r="I42" i="1" s="1"/>
  <c r="I96" i="1"/>
  <c r="I59" i="1"/>
  <c r="I88" i="1"/>
  <c r="K61" i="1"/>
  <c r="J36" i="1"/>
  <c r="K39" i="1"/>
  <c r="K94" i="1" s="1"/>
  <c r="H90" i="1"/>
  <c r="K28" i="1"/>
  <c r="K24" i="1"/>
  <c r="J24" i="1"/>
  <c r="L23" i="1"/>
  <c r="L84" i="1" s="1"/>
  <c r="M81" i="1" s="1"/>
  <c r="I97" i="1" l="1"/>
  <c r="I62" i="1" s="1"/>
  <c r="I63" i="1" s="1"/>
  <c r="I74" i="1" s="1"/>
  <c r="I76" i="1" s="1"/>
  <c r="J75" i="1" s="1"/>
  <c r="L82" i="1"/>
  <c r="L66" i="1" s="1"/>
  <c r="L67" i="1" s="1"/>
  <c r="L39" i="1"/>
  <c r="I87" i="1"/>
  <c r="I90" i="1" s="1"/>
  <c r="H46" i="1"/>
  <c r="H47" i="1" s="1"/>
  <c r="H55" i="1" s="1"/>
  <c r="J25" i="1"/>
  <c r="J29" i="1" s="1"/>
  <c r="J31" i="1" s="1"/>
  <c r="J52" i="1"/>
  <c r="J40" i="1"/>
  <c r="K36" i="1"/>
  <c r="K25" i="1"/>
  <c r="K29" i="1" s="1"/>
  <c r="K31" i="1" s="1"/>
  <c r="K52" i="1"/>
  <c r="K40" i="1"/>
  <c r="L61" i="1"/>
  <c r="L28" i="1"/>
  <c r="L24" i="1"/>
  <c r="M23" i="1"/>
  <c r="M84" i="1" s="1"/>
  <c r="K41" i="1" l="1"/>
  <c r="K42" i="1" s="1"/>
  <c r="K96" i="1"/>
  <c r="K53" i="1"/>
  <c r="K54" i="1" s="1"/>
  <c r="K95" i="1"/>
  <c r="J53" i="1"/>
  <c r="J54" i="1" s="1"/>
  <c r="J95" i="1"/>
  <c r="L94" i="1"/>
  <c r="M82" i="1"/>
  <c r="M66" i="1" s="1"/>
  <c r="M67" i="1" s="1"/>
  <c r="N81" i="1"/>
  <c r="J41" i="1"/>
  <c r="J42" i="1" s="1"/>
  <c r="J96" i="1"/>
  <c r="K88" i="1"/>
  <c r="K59" i="1"/>
  <c r="J59" i="1"/>
  <c r="J88" i="1"/>
  <c r="M24" i="1"/>
  <c r="M39" i="1"/>
  <c r="M94" i="1" s="1"/>
  <c r="L25" i="1"/>
  <c r="L29" i="1" s="1"/>
  <c r="L31" i="1" s="1"/>
  <c r="L52" i="1"/>
  <c r="L40" i="1"/>
  <c r="J87" i="1"/>
  <c r="I46" i="1"/>
  <c r="I47" i="1" s="1"/>
  <c r="I55" i="1" s="1"/>
  <c r="M61" i="1"/>
  <c r="L36" i="1"/>
  <c r="N28" i="1"/>
  <c r="M28" i="1"/>
  <c r="N23" i="1"/>
  <c r="N84" i="1" s="1"/>
  <c r="K97" i="1" l="1"/>
  <c r="K62" i="1" s="1"/>
  <c r="K63" i="1" s="1"/>
  <c r="K74" i="1" s="1"/>
  <c r="L41" i="1"/>
  <c r="L96" i="1"/>
  <c r="N82" i="1"/>
  <c r="N66" i="1" s="1"/>
  <c r="N67" i="1" s="1"/>
  <c r="J97" i="1"/>
  <c r="J62" i="1" s="1"/>
  <c r="J63" i="1" s="1"/>
  <c r="J74" i="1" s="1"/>
  <c r="J76" i="1" s="1"/>
  <c r="K75" i="1" s="1"/>
  <c r="L53" i="1"/>
  <c r="L54" i="1" s="1"/>
  <c r="L95" i="1"/>
  <c r="L97" i="1" s="1"/>
  <c r="L62" i="1" s="1"/>
  <c r="J90" i="1"/>
  <c r="K87" i="1" s="1"/>
  <c r="K90" i="1" s="1"/>
  <c r="L42" i="1"/>
  <c r="M52" i="1"/>
  <c r="M40" i="1"/>
  <c r="M25" i="1"/>
  <c r="M29" i="1" s="1"/>
  <c r="M31" i="1" s="1"/>
  <c r="N61" i="1"/>
  <c r="L59" i="1"/>
  <c r="L88" i="1"/>
  <c r="M36" i="1"/>
  <c r="N39" i="1"/>
  <c r="N94" i="1" s="1"/>
  <c r="N24" i="1"/>
  <c r="K76" i="1" l="1"/>
  <c r="L75" i="1" s="1"/>
  <c r="M41" i="1"/>
  <c r="M42" i="1" s="1"/>
  <c r="M96" i="1"/>
  <c r="L63" i="1"/>
  <c r="L74" i="1" s="1"/>
  <c r="M53" i="1"/>
  <c r="M54" i="1" s="1"/>
  <c r="M95" i="1"/>
  <c r="J46" i="1"/>
  <c r="J47" i="1" s="1"/>
  <c r="J55" i="1" s="1"/>
  <c r="M88" i="1"/>
  <c r="M59" i="1"/>
  <c r="L87" i="1"/>
  <c r="L90" i="1" s="1"/>
  <c r="K46" i="1"/>
  <c r="K47" i="1" s="1"/>
  <c r="K55" i="1" s="1"/>
  <c r="N25" i="1"/>
  <c r="N29" i="1" s="1"/>
  <c r="N31" i="1" s="1"/>
  <c r="N52" i="1"/>
  <c r="N40" i="1"/>
  <c r="N36" i="1"/>
  <c r="L76" i="1" l="1"/>
  <c r="M75" i="1" s="1"/>
  <c r="M97" i="1"/>
  <c r="M62" i="1" s="1"/>
  <c r="M63" i="1" s="1"/>
  <c r="M74" i="1" s="1"/>
  <c r="N41" i="1"/>
  <c r="N42" i="1" s="1"/>
  <c r="N96" i="1"/>
  <c r="N53" i="1"/>
  <c r="N54" i="1" s="1"/>
  <c r="N95" i="1"/>
  <c r="M87" i="1"/>
  <c r="M90" i="1" s="1"/>
  <c r="L46" i="1"/>
  <c r="L47" i="1" s="1"/>
  <c r="L55" i="1" s="1"/>
  <c r="N59" i="1"/>
  <c r="N88" i="1"/>
  <c r="M76" i="1" l="1"/>
  <c r="N75" i="1" s="1"/>
  <c r="N97" i="1"/>
  <c r="N62" i="1" s="1"/>
  <c r="N63" i="1" s="1"/>
  <c r="N74" i="1" s="1"/>
  <c r="N87" i="1"/>
  <c r="N90" i="1" s="1"/>
  <c r="N46" i="1" s="1"/>
  <c r="N47" i="1" s="1"/>
  <c r="N55" i="1" s="1"/>
  <c r="M46" i="1"/>
  <c r="M47" i="1" s="1"/>
  <c r="M55" i="1" s="1"/>
  <c r="N76" i="1" l="1"/>
</calcChain>
</file>

<file path=xl/sharedStrings.xml><?xml version="1.0" encoding="utf-8"?>
<sst xmlns="http://schemas.openxmlformats.org/spreadsheetml/2006/main" count="132" uniqueCount="75">
  <si>
    <t>Statement of Profit or Loss for the years ended 31 December</t>
  </si>
  <si>
    <t>Sales Revenue</t>
  </si>
  <si>
    <t>Cost of Sales</t>
  </si>
  <si>
    <t>Gross Profit</t>
  </si>
  <si>
    <t>SG&amp;A Expense</t>
  </si>
  <si>
    <t>Depreciation Expense</t>
  </si>
  <si>
    <t>Interest Expense</t>
  </si>
  <si>
    <t>Income Before Income Taxes</t>
  </si>
  <si>
    <t>Income Taxes</t>
  </si>
  <si>
    <t>Profit after tax</t>
  </si>
  <si>
    <t>Statement of Financial Position as at 31 December</t>
  </si>
  <si>
    <t>Assets</t>
  </si>
  <si>
    <t>Non-current Assets</t>
  </si>
  <si>
    <t>Property, Plant &amp; Equipment</t>
  </si>
  <si>
    <t>Current Liabilities</t>
  </si>
  <si>
    <t>Cash &amp; Cash Equivalents</t>
  </si>
  <si>
    <t>Accounts Receivable</t>
  </si>
  <si>
    <t>Inventories</t>
  </si>
  <si>
    <t>Total Current Assets</t>
  </si>
  <si>
    <t>Total Assets</t>
  </si>
  <si>
    <t>Shareholders' Equity</t>
  </si>
  <si>
    <t>Share Capital</t>
  </si>
  <si>
    <t>Retained Earnings</t>
  </si>
  <si>
    <t>Total Shareholders' Equity</t>
  </si>
  <si>
    <t>Non-current Liabilities</t>
  </si>
  <si>
    <t>Long-Term Debt</t>
  </si>
  <si>
    <t>Total</t>
  </si>
  <si>
    <t>Accounts Payable</t>
  </si>
  <si>
    <t>Total Current Liabilities</t>
  </si>
  <si>
    <t>Total Liabilities</t>
  </si>
  <si>
    <t>Total Liabilities and Shareholders' Equity</t>
  </si>
  <si>
    <t>Statement of Cash Flows for the years ended 31 December</t>
  </si>
  <si>
    <t>Operating Activities</t>
  </si>
  <si>
    <t>Adjustments For:</t>
  </si>
  <si>
    <t>Changes in Non-Cash Working Capital</t>
  </si>
  <si>
    <t>Cash Generated From Operating Activities</t>
  </si>
  <si>
    <t>Investing Activities</t>
  </si>
  <si>
    <t>Additions to PPE</t>
  </si>
  <si>
    <t>Cash (Used For) Investing Activities</t>
  </si>
  <si>
    <t>Financing Activities</t>
  </si>
  <si>
    <t>Repayment of Debt</t>
  </si>
  <si>
    <t>Issuance of Equity</t>
  </si>
  <si>
    <t>Cash (Used For) Generated From Financing Activities</t>
  </si>
  <si>
    <t>Cash (Used) Generated in the Period</t>
  </si>
  <si>
    <t>Cash &amp; Cash Equivalents at Start</t>
  </si>
  <si>
    <t>Cash &amp; Cash Equivalents at End</t>
  </si>
  <si>
    <t>Current Assets</t>
  </si>
  <si>
    <t>3 STATEMENT MODEL</t>
  </si>
  <si>
    <t>Number of days</t>
  </si>
  <si>
    <t>check</t>
  </si>
  <si>
    <t>Assumption and key drivers</t>
  </si>
  <si>
    <t xml:space="preserve">Statement of Financial Position </t>
  </si>
  <si>
    <t xml:space="preserve">Statement of Profit or Loss </t>
  </si>
  <si>
    <t xml:space="preserve">sale growth rate </t>
  </si>
  <si>
    <t>gross profit margin</t>
  </si>
  <si>
    <t>SD&amp;A as a %age of sale</t>
  </si>
  <si>
    <t>depreciation expense as a %age of sale</t>
  </si>
  <si>
    <t>interset expense as %age of LTL</t>
  </si>
  <si>
    <t>tax as %age of PBT</t>
  </si>
  <si>
    <t>Capital turn over ration</t>
  </si>
  <si>
    <t>recivable days ratio</t>
  </si>
  <si>
    <t>inventory days</t>
  </si>
  <si>
    <t>payable days</t>
  </si>
  <si>
    <t>long term liabilties</t>
  </si>
  <si>
    <t>Supporting calculation</t>
  </si>
  <si>
    <t>1 PPE schedule</t>
  </si>
  <si>
    <t>Balance b/d</t>
  </si>
  <si>
    <t>addition/disposal</t>
  </si>
  <si>
    <t>depreciation</t>
  </si>
  <si>
    <t>Balance at end</t>
  </si>
  <si>
    <t>2 Retained earning</t>
  </si>
  <si>
    <t>Profit for the year</t>
  </si>
  <si>
    <t>Dividend</t>
  </si>
  <si>
    <t xml:space="preserve">3 Changes in working Capital </t>
  </si>
  <si>
    <t>All figures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</si>
</sst>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;\(&quot;$&quot;#,##0\)"/>
    <numFmt numFmtId="166" formatCode="0\A"/>
    <numFmt numFmtId="167" formatCode="0\F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0"/>
      <name val="Quattrocento Sans"/>
      <family val="2"/>
    </font>
    <font>
      <sz val="12"/>
      <color theme="0"/>
      <name val="Quattrocento Sans"/>
      <family val="2"/>
    </font>
    <font>
      <b/>
      <sz val="12"/>
      <color theme="1"/>
      <name val="Quattrocento Sans"/>
    </font>
    <font>
      <sz val="12"/>
      <color rgb="FF0000FF"/>
      <name val="Quattrocento Sans"/>
    </font>
    <font>
      <sz val="12"/>
      <color theme="1"/>
      <name val="Quattrocento Sans"/>
    </font>
    <font>
      <b/>
      <sz val="11"/>
      <color theme="1"/>
      <name val="Quattrocento Sans"/>
    </font>
    <font>
      <sz val="11"/>
      <color theme="1"/>
      <name val="Quattrocento Sans"/>
    </font>
    <font>
      <b/>
      <u/>
      <sz val="12"/>
      <color theme="1"/>
      <name val="Quattrocento Sans"/>
    </font>
    <font>
      <b/>
      <u/>
      <sz val="11"/>
      <color theme="1"/>
      <name val="Quattrocento Sans"/>
    </font>
    <font>
      <b/>
      <sz val="11"/>
      <color theme="1"/>
      <name val="Arial Narrow"/>
    </font>
    <font>
      <sz val="11"/>
      <color rgb="FF0000FF"/>
      <name val="Quattrocento San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name val="Quattrocento Sans"/>
      <family val="2"/>
    </font>
    <font>
      <b/>
      <sz val="12"/>
      <name val="Quattrocento Sans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Quattrocento Sans"/>
      <family val="2"/>
    </font>
    <font>
      <b/>
      <sz val="11"/>
      <name val="Quattrocento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rgb="FF8EAADB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1" applyFont="1"/>
    <xf numFmtId="0" fontId="1" fillId="0" borderId="0" xfId="1"/>
    <xf numFmtId="39" fontId="5" fillId="0" borderId="0" xfId="1" applyNumberFormat="1" applyFont="1"/>
    <xf numFmtId="0" fontId="6" fillId="0" borderId="1" xfId="1" applyFont="1" applyBorder="1"/>
    <xf numFmtId="39" fontId="5" fillId="0" borderId="1" xfId="1" applyNumberFormat="1" applyFont="1" applyBorder="1"/>
    <xf numFmtId="39" fontId="4" fillId="0" borderId="0" xfId="1" applyNumberFormat="1" applyFont="1"/>
    <xf numFmtId="39" fontId="1" fillId="0" borderId="0" xfId="1" applyNumberFormat="1"/>
    <xf numFmtId="39" fontId="6" fillId="0" borderId="0" xfId="1" applyNumberFormat="1" applyFont="1"/>
    <xf numFmtId="0" fontId="1" fillId="0" borderId="0" xfId="1" applyAlignment="1">
      <alignment vertical="center"/>
    </xf>
    <xf numFmtId="0" fontId="4" fillId="0" borderId="2" xfId="1" applyFont="1" applyBorder="1"/>
    <xf numFmtId="39" fontId="4" fillId="0" borderId="2" xfId="1" applyNumberFormat="1" applyFont="1" applyBorder="1"/>
    <xf numFmtId="0" fontId="7" fillId="0" borderId="0" xfId="1" applyFont="1"/>
    <xf numFmtId="0" fontId="8" fillId="0" borderId="0" xfId="1" applyFont="1"/>
    <xf numFmtId="164" fontId="8" fillId="0" borderId="0" xfId="1" applyNumberFormat="1" applyFont="1"/>
    <xf numFmtId="0" fontId="9" fillId="0" borderId="0" xfId="1" applyFont="1"/>
    <xf numFmtId="0" fontId="8" fillId="0" borderId="1" xfId="1" applyFont="1" applyBorder="1"/>
    <xf numFmtId="0" fontId="7" fillId="0" borderId="2" xfId="1" applyFont="1" applyBorder="1"/>
    <xf numFmtId="0" fontId="10" fillId="0" borderId="0" xfId="1" applyFont="1"/>
    <xf numFmtId="0" fontId="7" fillId="0" borderId="3" xfId="1" applyFont="1" applyBorder="1"/>
    <xf numFmtId="0" fontId="11" fillId="0" borderId="0" xfId="1" applyFont="1"/>
    <xf numFmtId="165" fontId="11" fillId="0" borderId="0" xfId="1" applyNumberFormat="1" applyFont="1"/>
    <xf numFmtId="37" fontId="12" fillId="0" borderId="0" xfId="1" applyNumberFormat="1" applyFont="1"/>
    <xf numFmtId="37" fontId="8" fillId="0" borderId="0" xfId="1" applyNumberFormat="1" applyFont="1"/>
    <xf numFmtId="0" fontId="8" fillId="0" borderId="0" xfId="1" applyFont="1" applyAlignment="1">
      <alignment horizontal="left"/>
    </xf>
    <xf numFmtId="0" fontId="8" fillId="0" borderId="1" xfId="1" applyFont="1" applyBorder="1" applyAlignment="1">
      <alignment horizontal="left"/>
    </xf>
    <xf numFmtId="37" fontId="12" fillId="0" borderId="1" xfId="1" applyNumberFormat="1" applyFont="1" applyBorder="1"/>
    <xf numFmtId="37" fontId="7" fillId="0" borderId="0" xfId="1" applyNumberFormat="1" applyFont="1"/>
    <xf numFmtId="37" fontId="7" fillId="0" borderId="2" xfId="1" applyNumberFormat="1" applyFont="1" applyBorder="1"/>
    <xf numFmtId="166" fontId="2" fillId="4" borderId="0" xfId="1" applyNumberFormat="1" applyFont="1" applyFill="1"/>
    <xf numFmtId="167" fontId="2" fillId="4" borderId="0" xfId="1" applyNumberFormat="1" applyFont="1" applyFill="1"/>
    <xf numFmtId="0" fontId="16" fillId="0" borderId="0" xfId="0" applyFont="1"/>
    <xf numFmtId="0" fontId="17" fillId="0" borderId="4" xfId="0" applyFont="1" applyBorder="1" applyAlignment="1">
      <alignment horizontal="right"/>
    </xf>
    <xf numFmtId="0" fontId="17" fillId="0" borderId="0" xfId="0" applyFont="1" applyAlignment="1">
      <alignment horizontal="right"/>
    </xf>
    <xf numFmtId="0" fontId="18" fillId="0" borderId="4" xfId="0" applyFont="1" applyBorder="1"/>
    <xf numFmtId="9" fontId="17" fillId="0" borderId="0" xfId="2" applyFont="1" applyBorder="1" applyAlignment="1">
      <alignment horizontal="right"/>
    </xf>
    <xf numFmtId="9" fontId="19" fillId="0" borderId="0" xfId="2" applyFont="1" applyBorder="1" applyAlignment="1">
      <alignment horizontal="right"/>
    </xf>
    <xf numFmtId="1" fontId="17" fillId="0" borderId="0" xfId="0" applyNumberFormat="1" applyFont="1" applyAlignment="1">
      <alignment horizontal="right"/>
    </xf>
    <xf numFmtId="37" fontId="17" fillId="0" borderId="0" xfId="0" applyNumberFormat="1" applyFont="1" applyAlignment="1">
      <alignment horizontal="right"/>
    </xf>
    <xf numFmtId="1" fontId="19" fillId="0" borderId="0" xfId="2" applyNumberFormat="1" applyFont="1" applyBorder="1" applyAlignment="1">
      <alignment horizontal="right"/>
    </xf>
    <xf numFmtId="39" fontId="5" fillId="0" borderId="4" xfId="1" applyNumberFormat="1" applyFont="1" applyBorder="1"/>
    <xf numFmtId="39" fontId="0" fillId="0" borderId="0" xfId="0" applyNumberFormat="1"/>
    <xf numFmtId="37" fontId="0" fillId="0" borderId="0" xfId="0" applyNumberFormat="1"/>
    <xf numFmtId="0" fontId="14" fillId="0" borderId="0" xfId="0" applyFont="1"/>
    <xf numFmtId="39" fontId="20" fillId="0" borderId="0" xfId="1" applyNumberFormat="1" applyFont="1"/>
    <xf numFmtId="39" fontId="20" fillId="0" borderId="1" xfId="1" applyNumberFormat="1" applyFont="1" applyBorder="1"/>
    <xf numFmtId="39" fontId="21" fillId="0" borderId="0" xfId="1" applyNumberFormat="1" applyFont="1"/>
    <xf numFmtId="0" fontId="22" fillId="0" borderId="0" xfId="0" applyFont="1"/>
    <xf numFmtId="39" fontId="22" fillId="0" borderId="0" xfId="0" applyNumberFormat="1" applyFont="1"/>
    <xf numFmtId="39" fontId="23" fillId="0" borderId="0" xfId="0" applyNumberFormat="1" applyFont="1"/>
    <xf numFmtId="39" fontId="23" fillId="0" borderId="5" xfId="0" applyNumberFormat="1" applyFont="1" applyBorder="1"/>
    <xf numFmtId="37" fontId="17" fillId="0" borderId="0" xfId="0" applyNumberFormat="1" applyFont="1"/>
    <xf numFmtId="37" fontId="24" fillId="0" borderId="0" xfId="1" applyNumberFormat="1" applyFont="1"/>
    <xf numFmtId="37" fontId="24" fillId="0" borderId="1" xfId="1" applyNumberFormat="1" applyFont="1" applyBorder="1"/>
    <xf numFmtId="37" fontId="25" fillId="0" borderId="0" xfId="1" applyNumberFormat="1" applyFont="1"/>
    <xf numFmtId="0" fontId="14" fillId="0" borderId="6" xfId="0" applyFont="1" applyBorder="1"/>
    <xf numFmtId="39" fontId="14" fillId="0" borderId="6" xfId="0" applyNumberFormat="1" applyFont="1" applyBorder="1"/>
    <xf numFmtId="0" fontId="2" fillId="2" borderId="0" xfId="1" applyFont="1" applyFill="1" applyAlignment="1">
      <alignment horizontal="center"/>
    </xf>
    <xf numFmtId="0" fontId="3" fillId="3" borderId="0" xfId="1" applyFont="1" applyFill="1"/>
    <xf numFmtId="0" fontId="2" fillId="2" borderId="0" xfId="1" applyFont="1" applyFill="1" applyAlignment="1">
      <alignment horizontal="left"/>
    </xf>
    <xf numFmtId="0" fontId="15" fillId="5" borderId="0" xfId="0" applyFont="1" applyFill="1" applyAlignment="1">
      <alignment horizontal="center"/>
    </xf>
  </cellXfs>
  <cellStyles count="3">
    <cellStyle name="Normal" xfId="0" builtinId="0"/>
    <cellStyle name="Normal 2" xfId="1" xr:uid="{00B1624C-0BAD-4546-AAB7-1EFA4A721FE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C52EF70-6293-4ADD-A50E-AC944FAA6888}">
  <we:reference id="wa200005702" version="1.0.0.5" store="en-US" storeType="OMEX"/>
  <we:alternateReferences>
    <we:reference id="wa200005702" version="1.0.0.5" store="wa20000570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008A-A2F3-41C7-8C43-69CE5EF45BF4}">
  <dimension ref="A1:H1000"/>
  <sheetViews>
    <sheetView zoomScale="115" zoomScaleNormal="115" workbookViewId="0">
      <selection activeCell="A14" sqref="A14:F57"/>
    </sheetView>
  </sheetViews>
  <sheetFormatPr defaultColWidth="13.7109375" defaultRowHeight="15" customHeight="1" x14ac:dyDescent="0.25"/>
  <cols>
    <col min="1" max="1" width="43.5703125" style="2" customWidth="1"/>
    <col min="2" max="2" width="17.5703125" style="2" bestFit="1" customWidth="1"/>
    <col min="3" max="3" width="17.42578125" style="2" bestFit="1" customWidth="1"/>
    <col min="4" max="4" width="17.28515625" style="2" bestFit="1" customWidth="1"/>
    <col min="5" max="5" width="17.140625" style="2" bestFit="1" customWidth="1"/>
    <col min="6" max="6" width="17" style="2" bestFit="1" customWidth="1"/>
    <col min="7" max="26" width="10.42578125" style="2" customWidth="1"/>
    <col min="27" max="16384" width="13.7109375" style="2"/>
  </cols>
  <sheetData>
    <row r="1" spans="1:8" ht="17.25" customHeight="1" x14ac:dyDescent="0.25">
      <c r="A1" s="57" t="s">
        <v>0</v>
      </c>
      <c r="B1" s="58"/>
      <c r="C1" s="58"/>
      <c r="D1" s="58"/>
      <c r="E1" s="58"/>
      <c r="F1" s="58"/>
      <c r="G1" s="1"/>
    </row>
    <row r="2" spans="1:8" ht="17.25" customHeight="1" x14ac:dyDescent="0.25">
      <c r="B2" s="1">
        <v>2018</v>
      </c>
      <c r="C2" s="1">
        <f t="shared" ref="C2:F2" si="0">+B2+1</f>
        <v>2019</v>
      </c>
      <c r="D2" s="1">
        <f t="shared" si="0"/>
        <v>2020</v>
      </c>
      <c r="E2" s="1">
        <f t="shared" si="0"/>
        <v>2021</v>
      </c>
      <c r="F2" s="1">
        <f t="shared" si="0"/>
        <v>2022</v>
      </c>
    </row>
    <row r="3" spans="1:8" ht="17.25" customHeight="1" x14ac:dyDescent="0.25">
      <c r="A3" s="2" t="s">
        <v>1</v>
      </c>
      <c r="B3" s="3">
        <v>102007</v>
      </c>
      <c r="C3" s="3">
        <v>118086</v>
      </c>
      <c r="D3" s="3">
        <v>131345</v>
      </c>
      <c r="E3" s="3">
        <v>142341</v>
      </c>
      <c r="F3" s="3">
        <v>150772</v>
      </c>
    </row>
    <row r="4" spans="1:8" ht="17.25" customHeight="1" x14ac:dyDescent="0.25">
      <c r="A4" s="4" t="s">
        <v>2</v>
      </c>
      <c r="B4" s="5">
        <v>-39023</v>
      </c>
      <c r="C4" s="5">
        <v>-48004</v>
      </c>
      <c r="D4" s="5">
        <v>-49123</v>
      </c>
      <c r="E4" s="5">
        <v>-53254</v>
      </c>
      <c r="F4" s="5">
        <v>-57310</v>
      </c>
    </row>
    <row r="5" spans="1:8" ht="17.25" customHeight="1" x14ac:dyDescent="0.25">
      <c r="A5" s="1" t="s">
        <v>3</v>
      </c>
      <c r="B5" s="6">
        <f t="shared" ref="B5:F5" si="1">SUM(B3:B4)</f>
        <v>62984</v>
      </c>
      <c r="C5" s="6">
        <f t="shared" si="1"/>
        <v>70082</v>
      </c>
      <c r="D5" s="6">
        <f t="shared" si="1"/>
        <v>82222</v>
      </c>
      <c r="E5" s="6">
        <f t="shared" si="1"/>
        <v>89087</v>
      </c>
      <c r="F5" s="6">
        <f t="shared" si="1"/>
        <v>93462</v>
      </c>
    </row>
    <row r="6" spans="1:8" ht="17.25" customHeight="1" x14ac:dyDescent="0.25">
      <c r="B6" s="7"/>
      <c r="C6" s="7"/>
      <c r="D6" s="7"/>
      <c r="E6" s="7"/>
      <c r="F6" s="7"/>
    </row>
    <row r="7" spans="1:8" ht="17.25" customHeight="1" x14ac:dyDescent="0.25">
      <c r="A7" s="2" t="s">
        <v>4</v>
      </c>
      <c r="B7" s="3">
        <v>-37390</v>
      </c>
      <c r="C7" s="3">
        <v>-32783</v>
      </c>
      <c r="D7" s="3">
        <v>-33959</v>
      </c>
      <c r="E7" s="3">
        <v>-34022</v>
      </c>
      <c r="F7" s="3">
        <v>-36657</v>
      </c>
    </row>
    <row r="8" spans="1:8" ht="17.25" customHeight="1" x14ac:dyDescent="0.25">
      <c r="A8" s="2" t="s">
        <v>5</v>
      </c>
      <c r="B8" s="3">
        <v>-19500</v>
      </c>
      <c r="C8" s="3">
        <v>-18150</v>
      </c>
      <c r="D8" s="3">
        <v>-17205</v>
      </c>
      <c r="E8" s="3">
        <v>-16543.5</v>
      </c>
      <c r="F8" s="3">
        <v>-16080.45</v>
      </c>
    </row>
    <row r="9" spans="1:8" ht="17.25" customHeight="1" x14ac:dyDescent="0.25">
      <c r="A9" s="4" t="s">
        <v>6</v>
      </c>
      <c r="B9" s="5">
        <v>-2500</v>
      </c>
      <c r="C9" s="5">
        <v>-2500</v>
      </c>
      <c r="D9" s="5">
        <v>-1500</v>
      </c>
      <c r="E9" s="5">
        <v>-900</v>
      </c>
      <c r="F9" s="5">
        <v>-900</v>
      </c>
    </row>
    <row r="10" spans="1:8" ht="17.25" customHeight="1" x14ac:dyDescent="0.25">
      <c r="A10" s="2" t="s">
        <v>7</v>
      </c>
      <c r="B10" s="8">
        <f t="shared" ref="B10:F10" si="2">SUM(B5:B9)</f>
        <v>3594</v>
      </c>
      <c r="C10" s="8">
        <f t="shared" si="2"/>
        <v>16649</v>
      </c>
      <c r="D10" s="8">
        <f t="shared" si="2"/>
        <v>29558</v>
      </c>
      <c r="E10" s="8">
        <f t="shared" si="2"/>
        <v>37621.5</v>
      </c>
      <c r="F10" s="8">
        <f t="shared" si="2"/>
        <v>39824.550000000003</v>
      </c>
      <c r="H10" s="9"/>
    </row>
    <row r="11" spans="1:8" ht="17.25" customHeight="1" x14ac:dyDescent="0.25">
      <c r="A11" s="4" t="s">
        <v>8</v>
      </c>
      <c r="B11" s="5">
        <v>-1120.1708000000001</v>
      </c>
      <c r="C11" s="5">
        <v>-4858.2165021220299</v>
      </c>
      <c r="D11" s="5">
        <v>-8482.8061148686793</v>
      </c>
      <c r="E11" s="5">
        <v>-10908.020976404699</v>
      </c>
      <c r="F11" s="5">
        <v>-11597.6652414197</v>
      </c>
    </row>
    <row r="12" spans="1:8" ht="17.25" customHeight="1" x14ac:dyDescent="0.25">
      <c r="A12" s="10" t="s">
        <v>9</v>
      </c>
      <c r="B12" s="11">
        <f t="shared" ref="B12:F12" si="3">SUM(B10:B11)</f>
        <v>2473.8292000000001</v>
      </c>
      <c r="C12" s="11">
        <f t="shared" si="3"/>
        <v>11790.78349787797</v>
      </c>
      <c r="D12" s="11">
        <f t="shared" si="3"/>
        <v>21075.193885131321</v>
      </c>
      <c r="E12" s="11">
        <f t="shared" si="3"/>
        <v>26713.479023595301</v>
      </c>
      <c r="F12" s="11">
        <f t="shared" si="3"/>
        <v>28226.884758580301</v>
      </c>
    </row>
    <row r="13" spans="1:8" ht="17.25" customHeight="1" x14ac:dyDescent="0.25"/>
    <row r="14" spans="1:8" ht="17.25" customHeight="1" x14ac:dyDescent="0.25">
      <c r="A14" s="57" t="s">
        <v>10</v>
      </c>
      <c r="B14" s="58"/>
      <c r="C14" s="58"/>
      <c r="D14" s="58"/>
      <c r="E14" s="58"/>
      <c r="F14" s="58"/>
    </row>
    <row r="15" spans="1:8" ht="17.25" customHeight="1" x14ac:dyDescent="0.25">
      <c r="A15" s="12" t="s">
        <v>11</v>
      </c>
      <c r="B15" s="13"/>
      <c r="C15" s="13"/>
      <c r="D15" s="13"/>
      <c r="E15" s="13"/>
      <c r="F15" s="14"/>
    </row>
    <row r="16" spans="1:8" ht="17.25" customHeight="1" x14ac:dyDescent="0.25">
      <c r="A16" s="15" t="s">
        <v>12</v>
      </c>
      <c r="B16" s="13"/>
      <c r="C16" s="13"/>
      <c r="D16" s="13"/>
      <c r="E16" s="13"/>
      <c r="F16" s="14"/>
    </row>
    <row r="17" spans="1:6" ht="17.25" customHeight="1" x14ac:dyDescent="0.25">
      <c r="A17" s="13" t="s">
        <v>13</v>
      </c>
      <c r="B17" s="6">
        <v>45500</v>
      </c>
      <c r="C17" s="6">
        <v>42350</v>
      </c>
      <c r="D17" s="6">
        <v>40145</v>
      </c>
      <c r="E17" s="6">
        <v>38601.5</v>
      </c>
      <c r="F17" s="6">
        <v>37521.050000000003</v>
      </c>
    </row>
    <row r="18" spans="1:6" ht="17.25" customHeight="1" x14ac:dyDescent="0.25">
      <c r="A18" s="15" t="s">
        <v>46</v>
      </c>
      <c r="B18" s="3"/>
      <c r="C18" s="3"/>
      <c r="D18" s="3"/>
      <c r="E18" s="3"/>
      <c r="F18" s="3"/>
    </row>
    <row r="19" spans="1:6" ht="17.25" customHeight="1" x14ac:dyDescent="0.25">
      <c r="A19" s="13" t="s">
        <v>15</v>
      </c>
      <c r="B19" s="5">
        <v>167971.17920000001</v>
      </c>
      <c r="C19" s="5">
        <v>181209.91269787797</v>
      </c>
      <c r="D19" s="5">
        <v>183715.25658300929</v>
      </c>
      <c r="E19" s="5">
        <v>211069.33560660461</v>
      </c>
      <c r="F19" s="5">
        <v>239549.5203651849</v>
      </c>
    </row>
    <row r="20" spans="1:6" ht="17.25" customHeight="1" x14ac:dyDescent="0.25">
      <c r="A20" s="13" t="s">
        <v>16</v>
      </c>
      <c r="B20" s="6">
        <v>5100.3500000000004</v>
      </c>
      <c r="C20" s="6">
        <v>5904.3</v>
      </c>
      <c r="D20" s="6">
        <v>6567.25</v>
      </c>
      <c r="E20" s="6">
        <v>7117.05</v>
      </c>
      <c r="F20" s="6">
        <v>7538.6</v>
      </c>
    </row>
    <row r="21" spans="1:6" ht="17.25" customHeight="1" x14ac:dyDescent="0.25">
      <c r="A21" s="16" t="s">
        <v>17</v>
      </c>
      <c r="B21" s="7">
        <v>7804.6</v>
      </c>
      <c r="C21" s="7">
        <v>9600.8000000000011</v>
      </c>
      <c r="D21" s="7">
        <v>9824.6</v>
      </c>
      <c r="E21" s="7">
        <v>10530.800000000001</v>
      </c>
      <c r="F21" s="7">
        <v>11342</v>
      </c>
    </row>
    <row r="22" spans="1:6" ht="17.25" customHeight="1" x14ac:dyDescent="0.25">
      <c r="A22" s="13" t="s">
        <v>18</v>
      </c>
      <c r="B22" s="3">
        <f t="shared" ref="B22:F22" si="4">SUM(B19:B21)</f>
        <v>180876.12920000002</v>
      </c>
      <c r="C22" s="3">
        <f t="shared" si="4"/>
        <v>196715.01269787794</v>
      </c>
      <c r="D22" s="3">
        <f t="shared" si="4"/>
        <v>200107.1065830093</v>
      </c>
      <c r="E22" s="3">
        <f t="shared" si="4"/>
        <v>228717.18560660459</v>
      </c>
      <c r="F22" s="3">
        <f t="shared" si="4"/>
        <v>258430.12036518491</v>
      </c>
    </row>
    <row r="23" spans="1:6" ht="17.25" customHeight="1" x14ac:dyDescent="0.25">
      <c r="A23" s="17" t="s">
        <v>19</v>
      </c>
      <c r="B23" s="3">
        <f t="shared" ref="B23:F23" si="5">+B22+B17</f>
        <v>226376.12920000002</v>
      </c>
      <c r="C23" s="3">
        <f t="shared" si="5"/>
        <v>239065.01269787794</v>
      </c>
      <c r="D23" s="3">
        <f t="shared" si="5"/>
        <v>240252.1065830093</v>
      </c>
      <c r="E23" s="3">
        <f t="shared" si="5"/>
        <v>267318.68560660456</v>
      </c>
      <c r="F23" s="3">
        <f t="shared" si="5"/>
        <v>295951.17036518489</v>
      </c>
    </row>
    <row r="24" spans="1:6" ht="17.25" customHeight="1" x14ac:dyDescent="0.25">
      <c r="B24" s="5"/>
      <c r="C24" s="5"/>
      <c r="D24" s="5"/>
      <c r="E24" s="5"/>
      <c r="F24" s="5"/>
    </row>
    <row r="25" spans="1:6" ht="17.25" customHeight="1" x14ac:dyDescent="0.25">
      <c r="A25" s="18" t="s">
        <v>20</v>
      </c>
      <c r="B25" s="8"/>
      <c r="C25" s="8"/>
      <c r="D25" s="8"/>
      <c r="E25" s="8"/>
      <c r="F25" s="8"/>
    </row>
    <row r="26" spans="1:6" ht="17.25" customHeight="1" x14ac:dyDescent="0.25">
      <c r="A26" s="13" t="s">
        <v>21</v>
      </c>
      <c r="B26" s="5">
        <v>170000</v>
      </c>
      <c r="C26" s="5">
        <v>170000</v>
      </c>
      <c r="D26" s="5">
        <v>170000</v>
      </c>
      <c r="E26" s="5">
        <v>170000</v>
      </c>
      <c r="F26" s="5">
        <v>170000</v>
      </c>
    </row>
    <row r="27" spans="1:6" ht="17.25" customHeight="1" x14ac:dyDescent="0.25">
      <c r="A27" s="16" t="s">
        <v>22</v>
      </c>
      <c r="B27" s="11">
        <v>2473.8292000000001</v>
      </c>
      <c r="C27" s="11">
        <v>14264.612697877968</v>
      </c>
      <c r="D27" s="11">
        <v>35339.806583009296</v>
      </c>
      <c r="E27" s="11">
        <v>62053.285606604608</v>
      </c>
      <c r="F27" s="11">
        <v>90280.170365184895</v>
      </c>
    </row>
    <row r="28" spans="1:6" ht="17.25" customHeight="1" x14ac:dyDescent="0.25">
      <c r="A28" s="19" t="s">
        <v>23</v>
      </c>
      <c r="B28" s="6">
        <f t="shared" ref="B28:F28" si="6">SUM(B26:B27)</f>
        <v>172473.82920000001</v>
      </c>
      <c r="C28" s="6">
        <f t="shared" si="6"/>
        <v>184264.61269787798</v>
      </c>
      <c r="D28" s="6">
        <f t="shared" si="6"/>
        <v>205339.80658300931</v>
      </c>
      <c r="E28" s="6">
        <f t="shared" si="6"/>
        <v>232053.28560660459</v>
      </c>
      <c r="F28" s="6">
        <f t="shared" si="6"/>
        <v>260280.17036518489</v>
      </c>
    </row>
    <row r="29" spans="1:6" ht="17.25" customHeight="1" x14ac:dyDescent="0.25">
      <c r="A29" s="18" t="s">
        <v>24</v>
      </c>
      <c r="B29" s="3"/>
      <c r="C29" s="3"/>
      <c r="D29" s="3"/>
      <c r="E29" s="3"/>
      <c r="F29" s="3"/>
    </row>
    <row r="30" spans="1:6" ht="17.25" customHeight="1" x14ac:dyDescent="0.25">
      <c r="A30" s="16" t="s">
        <v>25</v>
      </c>
      <c r="B30" s="5">
        <v>50000</v>
      </c>
      <c r="C30" s="5">
        <v>50000</v>
      </c>
      <c r="D30" s="5">
        <v>30000</v>
      </c>
      <c r="E30" s="5">
        <v>30000</v>
      </c>
      <c r="F30" s="5">
        <v>30000</v>
      </c>
    </row>
    <row r="31" spans="1:6" ht="17.25" customHeight="1" x14ac:dyDescent="0.25">
      <c r="A31" s="2" t="s">
        <v>26</v>
      </c>
      <c r="B31" s="6">
        <f t="shared" ref="B31:F31" si="7">SUM(B30)</f>
        <v>50000</v>
      </c>
      <c r="C31" s="6">
        <f t="shared" si="7"/>
        <v>50000</v>
      </c>
      <c r="D31" s="6">
        <f t="shared" si="7"/>
        <v>30000</v>
      </c>
      <c r="E31" s="6">
        <f t="shared" si="7"/>
        <v>30000</v>
      </c>
      <c r="F31" s="6">
        <f t="shared" si="7"/>
        <v>30000</v>
      </c>
    </row>
    <row r="32" spans="1:6" ht="17.25" customHeight="1" x14ac:dyDescent="0.25">
      <c r="A32" s="18" t="s">
        <v>14</v>
      </c>
      <c r="B32" s="7"/>
      <c r="C32" s="7"/>
      <c r="D32" s="7"/>
      <c r="E32" s="7"/>
      <c r="F32" s="7"/>
    </row>
    <row r="33" spans="1:6" ht="17.25" customHeight="1" x14ac:dyDescent="0.25">
      <c r="A33" s="16" t="s">
        <v>27</v>
      </c>
      <c r="B33" s="3">
        <v>3902.3</v>
      </c>
      <c r="C33" s="3">
        <v>4800.4000000000005</v>
      </c>
      <c r="D33" s="3">
        <v>4912.3</v>
      </c>
      <c r="E33" s="3">
        <v>5265.4000000000005</v>
      </c>
      <c r="F33" s="3">
        <v>5671</v>
      </c>
    </row>
    <row r="34" spans="1:6" ht="17.25" customHeight="1" x14ac:dyDescent="0.25">
      <c r="A34" s="13" t="s">
        <v>28</v>
      </c>
      <c r="B34" s="3">
        <f t="shared" ref="B34:F34" si="8">+B33</f>
        <v>3902.3</v>
      </c>
      <c r="C34" s="3">
        <f t="shared" si="8"/>
        <v>4800.4000000000005</v>
      </c>
      <c r="D34" s="3">
        <f t="shared" si="8"/>
        <v>4912.3</v>
      </c>
      <c r="E34" s="3">
        <f t="shared" si="8"/>
        <v>5265.4000000000005</v>
      </c>
      <c r="F34" s="3">
        <f t="shared" si="8"/>
        <v>5671</v>
      </c>
    </row>
    <row r="35" spans="1:6" ht="17.25" customHeight="1" x14ac:dyDescent="0.25">
      <c r="A35" s="12" t="s">
        <v>29</v>
      </c>
      <c r="B35" s="5">
        <f t="shared" ref="B35:F35" si="9">B31+B34</f>
        <v>53902.3</v>
      </c>
      <c r="C35" s="5">
        <f t="shared" si="9"/>
        <v>54800.4</v>
      </c>
      <c r="D35" s="5">
        <f t="shared" si="9"/>
        <v>34912.300000000003</v>
      </c>
      <c r="E35" s="5">
        <f t="shared" si="9"/>
        <v>35265.4</v>
      </c>
      <c r="F35" s="5">
        <f t="shared" si="9"/>
        <v>35671</v>
      </c>
    </row>
    <row r="36" spans="1:6" ht="17.25" customHeight="1" x14ac:dyDescent="0.25">
      <c r="A36" s="17" t="s">
        <v>30</v>
      </c>
      <c r="B36" s="8">
        <f t="shared" ref="B36:F36" si="10">+B28+B35</f>
        <v>226376.12920000002</v>
      </c>
      <c r="C36" s="8">
        <f t="shared" si="10"/>
        <v>239065.01269787797</v>
      </c>
      <c r="D36" s="8">
        <f t="shared" si="10"/>
        <v>240252.1065830093</v>
      </c>
      <c r="E36" s="8">
        <f t="shared" si="10"/>
        <v>267318.68560660462</v>
      </c>
      <c r="F36" s="8">
        <f t="shared" si="10"/>
        <v>295951.17036518489</v>
      </c>
    </row>
    <row r="37" spans="1:6" ht="17.25" customHeight="1" x14ac:dyDescent="0.3">
      <c r="A37" s="20"/>
      <c r="B37" s="21"/>
      <c r="C37" s="21"/>
      <c r="D37" s="21"/>
      <c r="E37" s="21"/>
      <c r="F37" s="21"/>
    </row>
    <row r="38" spans="1:6" ht="17.25" customHeight="1" x14ac:dyDescent="0.25">
      <c r="A38" s="57" t="s">
        <v>31</v>
      </c>
      <c r="B38" s="58"/>
      <c r="C38" s="58"/>
      <c r="D38" s="58"/>
      <c r="E38" s="58"/>
      <c r="F38" s="58"/>
    </row>
    <row r="39" spans="1:6" ht="17.25" customHeight="1" x14ac:dyDescent="0.25">
      <c r="A39" s="12" t="s">
        <v>32</v>
      </c>
      <c r="B39" s="13"/>
      <c r="C39" s="13"/>
      <c r="D39" s="13"/>
      <c r="E39" s="13"/>
      <c r="F39" s="13"/>
    </row>
    <row r="40" spans="1:6" ht="17.25" customHeight="1" x14ac:dyDescent="0.25">
      <c r="A40" s="13" t="s">
        <v>9</v>
      </c>
      <c r="B40" s="22">
        <v>2473.8292000000001</v>
      </c>
      <c r="C40" s="22">
        <v>11790.78349787797</v>
      </c>
      <c r="D40" s="22">
        <v>21075.193885131321</v>
      </c>
      <c r="E40" s="22">
        <v>26713.479023595301</v>
      </c>
      <c r="F40" s="22">
        <v>28226.884758580301</v>
      </c>
    </row>
    <row r="41" spans="1:6" ht="17.25" customHeight="1" x14ac:dyDescent="0.25">
      <c r="A41" s="13" t="s">
        <v>33</v>
      </c>
      <c r="B41" s="23"/>
      <c r="C41" s="23"/>
      <c r="D41" s="23"/>
      <c r="E41" s="23"/>
      <c r="F41" s="23"/>
    </row>
    <row r="42" spans="1:6" ht="17.25" customHeight="1" x14ac:dyDescent="0.25">
      <c r="A42" s="24" t="s">
        <v>5</v>
      </c>
      <c r="B42" s="22">
        <v>19500</v>
      </c>
      <c r="C42" s="22">
        <v>18150</v>
      </c>
      <c r="D42" s="22">
        <v>17205</v>
      </c>
      <c r="E42" s="22">
        <v>16543.5</v>
      </c>
      <c r="F42" s="22">
        <v>16080.45</v>
      </c>
    </row>
    <row r="43" spans="1:6" ht="17.25" customHeight="1" x14ac:dyDescent="0.25">
      <c r="A43" s="25" t="s">
        <v>34</v>
      </c>
      <c r="B43" s="26">
        <v>-9002.65</v>
      </c>
      <c r="C43" s="26">
        <v>-1702.05</v>
      </c>
      <c r="D43" s="26">
        <v>-774.849999999999</v>
      </c>
      <c r="E43" s="26">
        <v>-902.900000000001</v>
      </c>
      <c r="F43" s="26">
        <v>-827.14999999999804</v>
      </c>
    </row>
    <row r="44" spans="1:6" ht="17.25" customHeight="1" x14ac:dyDescent="0.25">
      <c r="A44" s="12" t="s">
        <v>35</v>
      </c>
      <c r="B44" s="27">
        <f t="shared" ref="B44:F44" si="11">SUM(B40:B43)</f>
        <v>12971.1792</v>
      </c>
      <c r="C44" s="27">
        <f t="shared" si="11"/>
        <v>28238.733497877973</v>
      </c>
      <c r="D44" s="27">
        <f t="shared" si="11"/>
        <v>37505.343885131319</v>
      </c>
      <c r="E44" s="27">
        <f t="shared" si="11"/>
        <v>42354.079023595295</v>
      </c>
      <c r="F44" s="27">
        <f t="shared" si="11"/>
        <v>43480.184758580297</v>
      </c>
    </row>
    <row r="45" spans="1:6" ht="17.25" customHeight="1" x14ac:dyDescent="0.25">
      <c r="A45" s="13"/>
      <c r="B45" s="23"/>
      <c r="C45" s="23"/>
      <c r="D45" s="23"/>
      <c r="E45" s="23"/>
      <c r="F45" s="23"/>
    </row>
    <row r="46" spans="1:6" ht="17.25" customHeight="1" x14ac:dyDescent="0.25">
      <c r="A46" s="12" t="s">
        <v>36</v>
      </c>
      <c r="B46" s="23"/>
      <c r="C46" s="23"/>
      <c r="D46" s="23"/>
      <c r="E46" s="23"/>
      <c r="F46" s="23"/>
    </row>
    <row r="47" spans="1:6" ht="17.25" customHeight="1" x14ac:dyDescent="0.25">
      <c r="A47" s="16" t="s">
        <v>37</v>
      </c>
      <c r="B47" s="26">
        <v>-15000</v>
      </c>
      <c r="C47" s="26">
        <v>-15000</v>
      </c>
      <c r="D47" s="26">
        <v>-15000</v>
      </c>
      <c r="E47" s="26">
        <v>-15000</v>
      </c>
      <c r="F47" s="26">
        <v>-15000</v>
      </c>
    </row>
    <row r="48" spans="1:6" ht="17.25" customHeight="1" x14ac:dyDescent="0.25">
      <c r="A48" s="12" t="s">
        <v>38</v>
      </c>
      <c r="B48" s="27">
        <f t="shared" ref="B48:F48" si="12">+B47</f>
        <v>-15000</v>
      </c>
      <c r="C48" s="27">
        <f t="shared" si="12"/>
        <v>-15000</v>
      </c>
      <c r="D48" s="27">
        <f t="shared" si="12"/>
        <v>-15000</v>
      </c>
      <c r="E48" s="27">
        <f t="shared" si="12"/>
        <v>-15000</v>
      </c>
      <c r="F48" s="27">
        <f t="shared" si="12"/>
        <v>-15000</v>
      </c>
    </row>
    <row r="49" spans="1:6" ht="17.25" customHeight="1" x14ac:dyDescent="0.25">
      <c r="A49" s="13"/>
      <c r="B49" s="23"/>
      <c r="C49" s="23"/>
      <c r="D49" s="23"/>
      <c r="E49" s="23"/>
      <c r="F49" s="23"/>
    </row>
    <row r="50" spans="1:6" ht="17.25" customHeight="1" x14ac:dyDescent="0.25">
      <c r="A50" s="12" t="s">
        <v>39</v>
      </c>
      <c r="B50" s="23"/>
      <c r="C50" s="23"/>
      <c r="D50" s="23"/>
      <c r="E50" s="23"/>
      <c r="F50" s="23"/>
    </row>
    <row r="51" spans="1:6" ht="17.25" customHeight="1" x14ac:dyDescent="0.25">
      <c r="A51" s="13" t="s">
        <v>40</v>
      </c>
      <c r="B51" s="22">
        <v>0</v>
      </c>
      <c r="C51" s="22">
        <v>0</v>
      </c>
      <c r="D51" s="22">
        <v>-20000</v>
      </c>
      <c r="E51" s="22">
        <v>0</v>
      </c>
      <c r="F51" s="22">
        <v>0</v>
      </c>
    </row>
    <row r="52" spans="1:6" ht="17.25" customHeight="1" x14ac:dyDescent="0.25">
      <c r="A52" s="16" t="s">
        <v>41</v>
      </c>
      <c r="B52" s="26">
        <v>170000</v>
      </c>
      <c r="C52" s="26">
        <v>0</v>
      </c>
      <c r="D52" s="26">
        <v>0</v>
      </c>
      <c r="E52" s="26">
        <v>0</v>
      </c>
      <c r="F52" s="26">
        <v>0</v>
      </c>
    </row>
    <row r="53" spans="1:6" ht="17.25" customHeight="1" x14ac:dyDescent="0.25">
      <c r="A53" s="12" t="s">
        <v>42</v>
      </c>
      <c r="B53" s="27">
        <f t="shared" ref="B53:F53" si="13">SUM(B51:B52)</f>
        <v>170000</v>
      </c>
      <c r="C53" s="27">
        <f t="shared" si="13"/>
        <v>0</v>
      </c>
      <c r="D53" s="27">
        <f t="shared" si="13"/>
        <v>-20000</v>
      </c>
      <c r="E53" s="27">
        <f t="shared" si="13"/>
        <v>0</v>
      </c>
      <c r="F53" s="27">
        <f t="shared" si="13"/>
        <v>0</v>
      </c>
    </row>
    <row r="54" spans="1:6" ht="17.25" customHeight="1" x14ac:dyDescent="0.25">
      <c r="A54" s="13"/>
      <c r="B54" s="23"/>
      <c r="C54" s="23"/>
      <c r="D54" s="23"/>
      <c r="E54" s="23"/>
      <c r="F54" s="23"/>
    </row>
    <row r="55" spans="1:6" ht="17.25" customHeight="1" x14ac:dyDescent="0.25">
      <c r="A55" s="12" t="s">
        <v>43</v>
      </c>
      <c r="B55" s="27">
        <f t="shared" ref="B55:F55" si="14">+B44+B48+B53</f>
        <v>167971.17920000001</v>
      </c>
      <c r="C55" s="27">
        <f t="shared" si="14"/>
        <v>13238.733497877973</v>
      </c>
      <c r="D55" s="27">
        <f t="shared" si="14"/>
        <v>2505.3438851313185</v>
      </c>
      <c r="E55" s="27">
        <f t="shared" si="14"/>
        <v>27354.079023595295</v>
      </c>
      <c r="F55" s="27">
        <f t="shared" si="14"/>
        <v>28480.184758580297</v>
      </c>
    </row>
    <row r="56" spans="1:6" ht="17.25" customHeight="1" x14ac:dyDescent="0.25">
      <c r="A56" s="16" t="s">
        <v>44</v>
      </c>
      <c r="B56" s="26">
        <v>0</v>
      </c>
      <c r="C56" s="26">
        <v>167971.17920000001</v>
      </c>
      <c r="D56" s="26">
        <v>181209.91269787797</v>
      </c>
      <c r="E56" s="26">
        <v>183715.25658300929</v>
      </c>
      <c r="F56" s="26">
        <v>211069.33560660461</v>
      </c>
    </row>
    <row r="57" spans="1:6" ht="17.25" customHeight="1" x14ac:dyDescent="0.25">
      <c r="A57" s="17" t="s">
        <v>45</v>
      </c>
      <c r="B57" s="28">
        <f t="shared" ref="B57:F57" si="15">+B55+B56</f>
        <v>167971.17920000001</v>
      </c>
      <c r="C57" s="28">
        <f t="shared" si="15"/>
        <v>181209.912697878</v>
      </c>
      <c r="D57" s="28">
        <f t="shared" si="15"/>
        <v>183715.25658300929</v>
      </c>
      <c r="E57" s="28">
        <f t="shared" si="15"/>
        <v>211069.33560660458</v>
      </c>
      <c r="F57" s="28">
        <f t="shared" si="15"/>
        <v>239549.5203651849</v>
      </c>
    </row>
    <row r="58" spans="1:6" ht="17.25" customHeight="1" x14ac:dyDescent="0.25"/>
    <row r="59" spans="1:6" ht="17.25" customHeight="1" x14ac:dyDescent="0.25"/>
    <row r="60" spans="1:6" ht="17.25" customHeight="1" x14ac:dyDescent="0.25"/>
    <row r="61" spans="1:6" ht="17.25" customHeight="1" x14ac:dyDescent="0.25"/>
    <row r="62" spans="1:6" ht="17.25" customHeight="1" x14ac:dyDescent="0.25"/>
    <row r="63" spans="1:6" ht="17.25" customHeight="1" x14ac:dyDescent="0.25"/>
    <row r="64" spans="1:6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3">
    <mergeCell ref="A1:F1"/>
    <mergeCell ref="A14:F14"/>
    <mergeCell ref="A38:F38"/>
  </mergeCells>
  <dataValidations count="1">
    <dataValidation type="list" allowBlank="1" showErrorMessage="1" sqref="G1" xr:uid="{A2ED73C0-8443-4DD7-B573-158988F586D4}">
      <formula1>"Option 1,Option 2"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0165-7545-4D4F-AAFA-B9A235A18A5F}">
  <sheetPr>
    <pageSetUpPr fitToPage="1"/>
  </sheetPr>
  <dimension ref="A1:N97"/>
  <sheetViews>
    <sheetView tabSelected="1" view="pageBreakPreview" topLeftCell="B1" zoomScaleNormal="100" zoomScaleSheetLayoutView="100" workbookViewId="0">
      <selection activeCell="O22" sqref="O22"/>
    </sheetView>
  </sheetViews>
  <sheetFormatPr defaultRowHeight="15" outlineLevelRow="2" x14ac:dyDescent="0.25"/>
  <cols>
    <col min="1" max="1" width="52.42578125" bestFit="1" customWidth="1"/>
    <col min="2" max="4" width="12.85546875" bestFit="1" customWidth="1"/>
    <col min="5" max="11" width="12.7109375" bestFit="1" customWidth="1"/>
    <col min="12" max="12" width="13.42578125" bestFit="1" customWidth="1"/>
    <col min="13" max="13" width="12.7109375" bestFit="1" customWidth="1"/>
    <col min="14" max="14" width="13" bestFit="1" customWidth="1"/>
  </cols>
  <sheetData>
    <row r="1" spans="1:14" ht="21" x14ac:dyDescent="0.35">
      <c r="A1" s="60" t="s">
        <v>47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ht="15.75" x14ac:dyDescent="0.25">
      <c r="A2" s="31" t="s">
        <v>74</v>
      </c>
      <c r="B2" s="29">
        <v>2018</v>
      </c>
      <c r="C2" s="29">
        <f t="shared" ref="C2:F2" si="0">+B2+1</f>
        <v>2019</v>
      </c>
      <c r="D2" s="29">
        <f t="shared" si="0"/>
        <v>2020</v>
      </c>
      <c r="E2" s="29">
        <f t="shared" si="0"/>
        <v>2021</v>
      </c>
      <c r="F2" s="29">
        <f t="shared" si="0"/>
        <v>2022</v>
      </c>
      <c r="G2" s="30">
        <f t="shared" ref="G2" si="1">+F2+1</f>
        <v>2023</v>
      </c>
      <c r="H2" s="30">
        <f t="shared" ref="H2" si="2">+G2+1</f>
        <v>2024</v>
      </c>
      <c r="I2" s="30">
        <f t="shared" ref="I2" si="3">+H2+1</f>
        <v>2025</v>
      </c>
      <c r="J2" s="30">
        <f t="shared" ref="J2" si="4">+I2+1</f>
        <v>2026</v>
      </c>
      <c r="K2" s="30">
        <f t="shared" ref="K2" si="5">+J2+1</f>
        <v>2027</v>
      </c>
      <c r="L2" s="30">
        <f t="shared" ref="L2" si="6">+K2+1</f>
        <v>2028</v>
      </c>
      <c r="M2" s="30">
        <f t="shared" ref="M2" si="7">+L2+1</f>
        <v>2029</v>
      </c>
      <c r="N2" s="30">
        <f t="shared" ref="N2" si="8">+M2+1</f>
        <v>2030</v>
      </c>
    </row>
    <row r="3" spans="1:14" ht="15.75" x14ac:dyDescent="0.25">
      <c r="A3" s="31" t="s">
        <v>48</v>
      </c>
      <c r="B3" s="32">
        <v>365</v>
      </c>
      <c r="C3" s="32">
        <v>365</v>
      </c>
      <c r="D3" s="32">
        <v>365</v>
      </c>
      <c r="E3" s="32">
        <v>365</v>
      </c>
      <c r="F3" s="32">
        <v>365</v>
      </c>
      <c r="G3" s="32">
        <v>365</v>
      </c>
      <c r="H3" s="32">
        <v>365</v>
      </c>
      <c r="I3" s="32">
        <v>365</v>
      </c>
      <c r="J3" s="32">
        <v>365</v>
      </c>
      <c r="K3" s="32">
        <v>365</v>
      </c>
      <c r="L3" s="32">
        <v>365</v>
      </c>
      <c r="M3" s="32">
        <v>365</v>
      </c>
      <c r="N3" s="32">
        <v>365</v>
      </c>
    </row>
    <row r="4" spans="1:14" ht="15.75" x14ac:dyDescent="0.25">
      <c r="A4" s="31" t="s">
        <v>49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4" ht="15.75" x14ac:dyDescent="0.25">
      <c r="A5" s="31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</row>
    <row r="6" spans="1:14" ht="15.75" x14ac:dyDescent="0.25">
      <c r="A6" s="59" t="s">
        <v>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</row>
    <row r="7" spans="1:14" ht="15.75" outlineLevel="1" x14ac:dyDescent="0.25">
      <c r="A7" s="31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4" ht="15.75" outlineLevel="1" x14ac:dyDescent="0.25">
      <c r="A8" s="34" t="s">
        <v>52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4" ht="15.75" outlineLevel="1" x14ac:dyDescent="0.25">
      <c r="A9" s="31" t="s">
        <v>53</v>
      </c>
      <c r="B9" s="35"/>
      <c r="C9" s="35">
        <f>C23/B23-1</f>
        <v>0.15762643740135474</v>
      </c>
      <c r="D9" s="35">
        <f>D23/C23-1</f>
        <v>0.1122825737174602</v>
      </c>
      <c r="E9" s="35">
        <f>E23/D23-1</f>
        <v>8.3718451406600947E-2</v>
      </c>
      <c r="F9" s="35">
        <f>F23/E23-1</f>
        <v>5.9231001608812672E-2</v>
      </c>
      <c r="G9" s="36">
        <v>0.1</v>
      </c>
      <c r="H9" s="36">
        <v>0.1</v>
      </c>
      <c r="I9" s="36">
        <v>0.1</v>
      </c>
      <c r="J9" s="36">
        <v>0.1</v>
      </c>
      <c r="K9" s="36">
        <v>0.1</v>
      </c>
      <c r="L9" s="36">
        <v>0.1</v>
      </c>
      <c r="M9" s="36">
        <v>0.1</v>
      </c>
      <c r="N9" s="36">
        <v>0.1</v>
      </c>
    </row>
    <row r="10" spans="1:14" ht="15.75" outlineLevel="1" x14ac:dyDescent="0.25">
      <c r="A10" s="31" t="s">
        <v>54</v>
      </c>
      <c r="B10" s="35">
        <f>B25/B23</f>
        <v>0.61744782220827987</v>
      </c>
      <c r="C10" s="35">
        <f t="shared" ref="C10:F10" si="9">C25/C23</f>
        <v>0.59348271598665381</v>
      </c>
      <c r="D10" s="35">
        <f t="shared" si="9"/>
        <v>0.62600022840610603</v>
      </c>
      <c r="E10" s="35">
        <f t="shared" si="9"/>
        <v>0.62587026928291922</v>
      </c>
      <c r="F10" s="35">
        <f t="shared" si="9"/>
        <v>0.61988963468017932</v>
      </c>
      <c r="G10" s="36">
        <v>0.6163107120889646</v>
      </c>
      <c r="H10" s="36">
        <v>0.6163107120889646</v>
      </c>
      <c r="I10" s="36">
        <v>0.6163107120889646</v>
      </c>
      <c r="J10" s="36">
        <v>0.6163107120889646</v>
      </c>
      <c r="K10" s="36">
        <v>0.6163107120889646</v>
      </c>
      <c r="L10" s="36">
        <v>0.6163107120889646</v>
      </c>
      <c r="M10" s="36">
        <v>0.6163107120889646</v>
      </c>
      <c r="N10" s="36">
        <v>0.6163107120889646</v>
      </c>
    </row>
    <row r="11" spans="1:14" ht="15.75" outlineLevel="1" x14ac:dyDescent="0.25">
      <c r="A11" s="31" t="s">
        <v>55</v>
      </c>
      <c r="B11" s="35">
        <f>-B26/B23</f>
        <v>0.36654347250678876</v>
      </c>
      <c r="C11" s="35">
        <f>-C26/C23</f>
        <v>0.27761970089595717</v>
      </c>
      <c r="D11" s="35">
        <f>-D26/D23</f>
        <v>0.2585480985191671</v>
      </c>
      <c r="E11" s="35">
        <f>-E26/E23</f>
        <v>0.23901757048215203</v>
      </c>
      <c r="F11" s="35">
        <f>-F26/F23</f>
        <v>0.24312869763616587</v>
      </c>
      <c r="G11" s="36">
        <v>0.25</v>
      </c>
      <c r="H11" s="36">
        <v>0.25</v>
      </c>
      <c r="I11" s="36">
        <v>0.25</v>
      </c>
      <c r="J11" s="36">
        <v>0.25</v>
      </c>
      <c r="K11" s="36">
        <v>0.25</v>
      </c>
      <c r="L11" s="36">
        <v>0.25</v>
      </c>
      <c r="M11" s="36">
        <v>0.25</v>
      </c>
      <c r="N11" s="36">
        <v>0.25</v>
      </c>
    </row>
    <row r="12" spans="1:14" ht="15.75" outlineLevel="1" x14ac:dyDescent="0.25">
      <c r="A12" s="31" t="s">
        <v>56</v>
      </c>
      <c r="B12" s="35">
        <f>-B27/B23</f>
        <v>0.1911633515346986</v>
      </c>
      <c r="C12" s="35">
        <f>-C27/C23</f>
        <v>0.15370153955591687</v>
      </c>
      <c r="D12" s="35">
        <f>-D27/D23</f>
        <v>0.13099090182344209</v>
      </c>
      <c r="E12" s="35">
        <f>-E27/E23</f>
        <v>0.1162244188252155</v>
      </c>
      <c r="F12" s="35">
        <f>-F27/F23</f>
        <v>0.10665408696574961</v>
      </c>
      <c r="G12" s="36">
        <v>0.13</v>
      </c>
      <c r="H12" s="36">
        <v>0.13</v>
      </c>
      <c r="I12" s="36">
        <v>0.13</v>
      </c>
      <c r="J12" s="36">
        <v>0.13</v>
      </c>
      <c r="K12" s="36">
        <v>0.13</v>
      </c>
      <c r="L12" s="36">
        <v>0.13</v>
      </c>
      <c r="M12" s="36">
        <v>0.13</v>
      </c>
      <c r="N12" s="36">
        <v>0.13</v>
      </c>
    </row>
    <row r="13" spans="1:14" ht="15.75" outlineLevel="1" x14ac:dyDescent="0.25">
      <c r="A13" s="31" t="s">
        <v>57</v>
      </c>
      <c r="B13" s="35">
        <f>-B28/B49</f>
        <v>0.05</v>
      </c>
      <c r="C13" s="35">
        <f t="shared" ref="C13:F13" si="10">-C28/C49</f>
        <v>0.05</v>
      </c>
      <c r="D13" s="35">
        <f t="shared" si="10"/>
        <v>0.05</v>
      </c>
      <c r="E13" s="35">
        <f t="shared" si="10"/>
        <v>0.03</v>
      </c>
      <c r="F13" s="35">
        <f t="shared" si="10"/>
        <v>0.03</v>
      </c>
      <c r="G13" s="36">
        <v>0.04</v>
      </c>
      <c r="H13" s="36">
        <v>0.04</v>
      </c>
      <c r="I13" s="36">
        <v>0.04</v>
      </c>
      <c r="J13" s="36">
        <v>0.04</v>
      </c>
      <c r="K13" s="36">
        <v>0.04</v>
      </c>
      <c r="L13" s="36">
        <v>0.04</v>
      </c>
      <c r="M13" s="36">
        <v>0.04</v>
      </c>
      <c r="N13" s="36">
        <v>0.04</v>
      </c>
    </row>
    <row r="14" spans="1:14" ht="15.75" outlineLevel="1" x14ac:dyDescent="0.25">
      <c r="A14" s="31" t="s">
        <v>58</v>
      </c>
      <c r="B14" s="35">
        <f>-B30/B29</f>
        <v>0.31167801892042296</v>
      </c>
      <c r="C14" s="35">
        <f t="shared" ref="C14:F14" si="11">-C30/C29</f>
        <v>0.29180230056592166</v>
      </c>
      <c r="D14" s="35">
        <f t="shared" si="11"/>
        <v>0.28698850107817442</v>
      </c>
      <c r="E14" s="35">
        <f t="shared" si="11"/>
        <v>0.28994115004464732</v>
      </c>
      <c r="F14" s="35">
        <f t="shared" si="11"/>
        <v>0.29121899033183546</v>
      </c>
      <c r="G14" s="36">
        <v>0.28999999999999998</v>
      </c>
      <c r="H14" s="36">
        <v>0.28999999999999998</v>
      </c>
      <c r="I14" s="36">
        <v>0.28999999999999998</v>
      </c>
      <c r="J14" s="36">
        <v>0.28999999999999998</v>
      </c>
      <c r="K14" s="36">
        <v>0.28999999999999998</v>
      </c>
      <c r="L14" s="36">
        <v>0.28999999999999998</v>
      </c>
      <c r="M14" s="36">
        <v>0.28999999999999998</v>
      </c>
      <c r="N14" s="36">
        <v>0.28999999999999998</v>
      </c>
    </row>
    <row r="15" spans="1:14" ht="15.75" outlineLevel="1" x14ac:dyDescent="0.25">
      <c r="A15" s="34" t="s">
        <v>51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4" ht="15.75" outlineLevel="1" x14ac:dyDescent="0.25">
      <c r="A16" s="31" t="s">
        <v>59</v>
      </c>
      <c r="B16" s="37">
        <f>B23/B36</f>
        <v>2.241912087912088</v>
      </c>
      <c r="C16" s="37">
        <f>C23/C36</f>
        <v>2.788335301062574</v>
      </c>
      <c r="D16" s="37">
        <f>D23/D36</f>
        <v>3.2717648524100138</v>
      </c>
      <c r="E16" s="37">
        <f>E23/E36</f>
        <v>3.687447378987863</v>
      </c>
      <c r="F16" s="37">
        <f>F23/F36</f>
        <v>4.0183310435075779</v>
      </c>
      <c r="G16" s="39">
        <v>4.0183310435075779</v>
      </c>
      <c r="H16" s="39">
        <v>4.0183310435075779</v>
      </c>
      <c r="I16" s="39">
        <v>4.0183310435075779</v>
      </c>
      <c r="J16" s="39">
        <v>4.0183310435075779</v>
      </c>
      <c r="K16" s="39">
        <v>4.0183310435075779</v>
      </c>
      <c r="L16" s="39">
        <v>4.0183310435075779</v>
      </c>
      <c r="M16" s="39">
        <v>4.0183310435075779</v>
      </c>
      <c r="N16" s="39">
        <v>4.0183310435075779</v>
      </c>
    </row>
    <row r="17" spans="1:14" ht="15.75" outlineLevel="1" x14ac:dyDescent="0.25">
      <c r="A17" s="31" t="s">
        <v>60</v>
      </c>
      <c r="B17" s="37">
        <f>B39/B23*B3</f>
        <v>18.25</v>
      </c>
      <c r="C17" s="37">
        <f>C39/C23*C3</f>
        <v>18.25</v>
      </c>
      <c r="D17" s="37">
        <f>D39/D23*D3</f>
        <v>18.25</v>
      </c>
      <c r="E17" s="37">
        <f>E39/E23*E3</f>
        <v>18.25</v>
      </c>
      <c r="F17" s="37">
        <f>F39/F23*F3</f>
        <v>18.25</v>
      </c>
      <c r="G17" s="39">
        <v>18.25</v>
      </c>
      <c r="H17" s="39">
        <v>18.25</v>
      </c>
      <c r="I17" s="39">
        <v>18.25</v>
      </c>
      <c r="J17" s="39">
        <v>18.25</v>
      </c>
      <c r="K17" s="39">
        <v>18.25</v>
      </c>
      <c r="L17" s="39">
        <v>18.25</v>
      </c>
      <c r="M17" s="39">
        <v>18.25</v>
      </c>
      <c r="N17" s="39">
        <v>18.25</v>
      </c>
    </row>
    <row r="18" spans="1:14" ht="15.75" outlineLevel="1" x14ac:dyDescent="0.25">
      <c r="A18" s="31" t="s">
        <v>61</v>
      </c>
      <c r="B18" s="37">
        <f>-B40/B24*B3</f>
        <v>73</v>
      </c>
      <c r="C18" s="37">
        <f>-C40/C24*C3</f>
        <v>73</v>
      </c>
      <c r="D18" s="37">
        <f>-D40/D24*D3</f>
        <v>73</v>
      </c>
      <c r="E18" s="37">
        <f>-E40/E24*E3</f>
        <v>72.177526570774035</v>
      </c>
      <c r="F18" s="37">
        <f>-F40/F24*F3</f>
        <v>72.235735473739311</v>
      </c>
      <c r="G18" s="39">
        <v>72.235735473739311</v>
      </c>
      <c r="H18" s="39">
        <v>72.235735473739311</v>
      </c>
      <c r="I18" s="39">
        <v>72.235735473739311</v>
      </c>
      <c r="J18" s="39">
        <v>72.235735473739311</v>
      </c>
      <c r="K18" s="39">
        <v>72.235735473739311</v>
      </c>
      <c r="L18" s="39">
        <v>72.235735473739311</v>
      </c>
      <c r="M18" s="39">
        <v>72.235735473739311</v>
      </c>
      <c r="N18" s="39">
        <v>72.235735473739311</v>
      </c>
    </row>
    <row r="19" spans="1:14" ht="15.75" outlineLevel="1" x14ac:dyDescent="0.25">
      <c r="A19" s="31" t="s">
        <v>62</v>
      </c>
      <c r="B19" s="37">
        <f>-B52/B24*B3</f>
        <v>36.5</v>
      </c>
      <c r="C19" s="37">
        <f>-C52/C24*C3</f>
        <v>36.5</v>
      </c>
      <c r="D19" s="37">
        <f>-D52/D24*D3</f>
        <v>36.5</v>
      </c>
      <c r="E19" s="37">
        <f>-E52/E24*E3</f>
        <v>36.088763285387017</v>
      </c>
      <c r="F19" s="37">
        <f>-F52/F24*F3</f>
        <v>36.117867736869655</v>
      </c>
      <c r="G19" s="39">
        <v>36.117867736869655</v>
      </c>
      <c r="H19" s="39">
        <v>36.117867736869655</v>
      </c>
      <c r="I19" s="39">
        <v>36.117867736869655</v>
      </c>
      <c r="J19" s="39">
        <v>36.117867736869655</v>
      </c>
      <c r="K19" s="39">
        <v>36.117867736869655</v>
      </c>
      <c r="L19" s="39">
        <v>36.117867736869655</v>
      </c>
      <c r="M19" s="39">
        <v>36.117867736869655</v>
      </c>
      <c r="N19" s="39">
        <v>36.117867736869655</v>
      </c>
    </row>
    <row r="20" spans="1:14" ht="15.75" outlineLevel="1" x14ac:dyDescent="0.25">
      <c r="A20" s="31" t="s">
        <v>63</v>
      </c>
      <c r="B20" s="38">
        <f>B49</f>
        <v>50000</v>
      </c>
      <c r="C20" s="38">
        <f>C49</f>
        <v>50000</v>
      </c>
      <c r="D20" s="38">
        <f>D49</f>
        <v>30000</v>
      </c>
      <c r="E20" s="38">
        <f>E49</f>
        <v>30000</v>
      </c>
      <c r="F20" s="38">
        <f>F49</f>
        <v>30000</v>
      </c>
      <c r="G20" s="39">
        <v>30000</v>
      </c>
      <c r="H20" s="39">
        <v>30000</v>
      </c>
      <c r="I20" s="39">
        <v>30000</v>
      </c>
      <c r="J20" s="39">
        <v>30000</v>
      </c>
      <c r="K20" s="39">
        <v>30000</v>
      </c>
      <c r="L20" s="39">
        <v>30000</v>
      </c>
      <c r="M20" s="39">
        <v>30000</v>
      </c>
      <c r="N20" s="39">
        <v>30000</v>
      </c>
    </row>
    <row r="22" spans="1:14" ht="15.75" x14ac:dyDescent="0.25">
      <c r="A22" s="59" t="s">
        <v>0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</row>
    <row r="23" spans="1:14" ht="15.75" outlineLevel="2" x14ac:dyDescent="0.25">
      <c r="A23" s="2" t="s">
        <v>1</v>
      </c>
      <c r="B23" s="3">
        <v>102007</v>
      </c>
      <c r="C23" s="3">
        <v>118086</v>
      </c>
      <c r="D23" s="3">
        <v>131345</v>
      </c>
      <c r="E23" s="3">
        <v>142341</v>
      </c>
      <c r="F23" s="3">
        <v>150772</v>
      </c>
      <c r="G23" s="3">
        <f t="shared" ref="G23:N23" si="12">F23*(1+G9)</f>
        <v>165849.20000000001</v>
      </c>
      <c r="H23" s="3">
        <f t="shared" si="12"/>
        <v>182434.12000000002</v>
      </c>
      <c r="I23" s="3">
        <f t="shared" si="12"/>
        <v>200677.53200000004</v>
      </c>
      <c r="J23" s="3">
        <f t="shared" si="12"/>
        <v>220745.28520000007</v>
      </c>
      <c r="K23" s="3">
        <f t="shared" si="12"/>
        <v>242819.81372000009</v>
      </c>
      <c r="L23" s="3">
        <f t="shared" si="12"/>
        <v>267101.7950920001</v>
      </c>
      <c r="M23" s="3">
        <f t="shared" si="12"/>
        <v>293811.97460120014</v>
      </c>
      <c r="N23" s="3">
        <f t="shared" si="12"/>
        <v>323193.17206132016</v>
      </c>
    </row>
    <row r="24" spans="1:14" ht="15.75" outlineLevel="2" x14ac:dyDescent="0.25">
      <c r="A24" s="4" t="s">
        <v>2</v>
      </c>
      <c r="B24" s="5">
        <v>-39023</v>
      </c>
      <c r="C24" s="5">
        <v>-48004</v>
      </c>
      <c r="D24" s="5">
        <v>-49123</v>
      </c>
      <c r="E24" s="5">
        <v>-53254</v>
      </c>
      <c r="F24" s="5">
        <v>-57310</v>
      </c>
      <c r="G24" s="5">
        <f t="shared" ref="G24:N24" si="13">-G23*(1-G10)</f>
        <v>-63634.561448614899</v>
      </c>
      <c r="H24" s="5">
        <f t="shared" si="13"/>
        <v>-69998.017593476397</v>
      </c>
      <c r="I24" s="5">
        <f t="shared" si="13"/>
        <v>-76997.819352824037</v>
      </c>
      <c r="J24" s="5">
        <f t="shared" si="13"/>
        <v>-84697.601288106453</v>
      </c>
      <c r="K24" s="5">
        <f t="shared" si="13"/>
        <v>-93167.361416917105</v>
      </c>
      <c r="L24" s="5">
        <f t="shared" si="13"/>
        <v>-102484.09755860882</v>
      </c>
      <c r="M24" s="5">
        <f t="shared" si="13"/>
        <v>-112732.50731446971</v>
      </c>
      <c r="N24" s="5">
        <f t="shared" si="13"/>
        <v>-124005.75804591668</v>
      </c>
    </row>
    <row r="25" spans="1:14" ht="15.75" outlineLevel="2" x14ac:dyDescent="0.25">
      <c r="A25" s="1" t="s">
        <v>3</v>
      </c>
      <c r="B25" s="6">
        <f t="shared" ref="B25:N25" si="14">SUM(B23:B24)</f>
        <v>62984</v>
      </c>
      <c r="C25" s="6">
        <f t="shared" si="14"/>
        <v>70082</v>
      </c>
      <c r="D25" s="6">
        <f t="shared" si="14"/>
        <v>82222</v>
      </c>
      <c r="E25" s="6">
        <f t="shared" si="14"/>
        <v>89087</v>
      </c>
      <c r="F25" s="6">
        <f t="shared" si="14"/>
        <v>93462</v>
      </c>
      <c r="G25" s="6">
        <f t="shared" si="14"/>
        <v>102214.63855138511</v>
      </c>
      <c r="H25" s="6">
        <f t="shared" si="14"/>
        <v>112436.10240652363</v>
      </c>
      <c r="I25" s="6">
        <f t="shared" si="14"/>
        <v>123679.712647176</v>
      </c>
      <c r="J25" s="6">
        <f t="shared" si="14"/>
        <v>136047.68391189363</v>
      </c>
      <c r="K25" s="6">
        <f t="shared" si="14"/>
        <v>149652.45230308297</v>
      </c>
      <c r="L25" s="6">
        <f t="shared" si="14"/>
        <v>164617.6975333913</v>
      </c>
      <c r="M25" s="6">
        <f t="shared" si="14"/>
        <v>181079.46728673042</v>
      </c>
      <c r="N25" s="6">
        <f t="shared" si="14"/>
        <v>199187.41401540348</v>
      </c>
    </row>
    <row r="26" spans="1:14" ht="15.75" outlineLevel="2" x14ac:dyDescent="0.25">
      <c r="A26" s="2" t="s">
        <v>4</v>
      </c>
      <c r="B26" s="3">
        <v>-37390</v>
      </c>
      <c r="C26" s="3">
        <v>-32783</v>
      </c>
      <c r="D26" s="3">
        <v>-33959</v>
      </c>
      <c r="E26" s="3">
        <v>-34022</v>
      </c>
      <c r="F26" s="3">
        <v>-36657</v>
      </c>
      <c r="G26" s="3">
        <f>F26*(1+G11)</f>
        <v>-45821.25</v>
      </c>
      <c r="H26" s="3">
        <f t="shared" ref="H26:N26" si="15">G26*(1+H11)</f>
        <v>-57276.5625</v>
      </c>
      <c r="I26" s="3">
        <f t="shared" si="15"/>
        <v>-71595.703125</v>
      </c>
      <c r="J26" s="3">
        <f t="shared" si="15"/>
        <v>-89494.62890625</v>
      </c>
      <c r="K26" s="3">
        <f t="shared" si="15"/>
        <v>-111868.2861328125</v>
      </c>
      <c r="L26" s="3">
        <f t="shared" si="15"/>
        <v>-139835.35766601563</v>
      </c>
      <c r="M26" s="3">
        <f t="shared" si="15"/>
        <v>-174794.19708251953</v>
      </c>
      <c r="N26" s="3">
        <f t="shared" si="15"/>
        <v>-218492.74635314941</v>
      </c>
    </row>
    <row r="27" spans="1:14" ht="15.75" outlineLevel="2" x14ac:dyDescent="0.25">
      <c r="A27" s="2" t="s">
        <v>5</v>
      </c>
      <c r="B27" s="3">
        <v>-19500</v>
      </c>
      <c r="C27" s="3">
        <v>-18150</v>
      </c>
      <c r="D27" s="3">
        <v>-17205</v>
      </c>
      <c r="E27" s="3">
        <v>-16543.5</v>
      </c>
      <c r="F27" s="3">
        <v>-16080.45</v>
      </c>
      <c r="G27" s="3">
        <f>F27*(1+G12)</f>
        <v>-18170.908499999998</v>
      </c>
      <c r="H27" s="3">
        <f t="shared" ref="H27:N27" si="16">G27*(1+H12)</f>
        <v>-20533.126604999994</v>
      </c>
      <c r="I27" s="3">
        <f t="shared" si="16"/>
        <v>-23202.433063649991</v>
      </c>
      <c r="J27" s="3">
        <f t="shared" si="16"/>
        <v>-26218.749361924489</v>
      </c>
      <c r="K27" s="3">
        <f t="shared" si="16"/>
        <v>-29627.186778974668</v>
      </c>
      <c r="L27" s="3">
        <f t="shared" si="16"/>
        <v>-33478.721060241369</v>
      </c>
      <c r="M27" s="3">
        <f t="shared" si="16"/>
        <v>-37830.954798072744</v>
      </c>
      <c r="N27" s="3">
        <f t="shared" si="16"/>
        <v>-42748.978921822199</v>
      </c>
    </row>
    <row r="28" spans="1:14" ht="15.75" outlineLevel="2" x14ac:dyDescent="0.25">
      <c r="A28" s="4" t="s">
        <v>6</v>
      </c>
      <c r="B28" s="5">
        <v>-2500</v>
      </c>
      <c r="C28" s="5">
        <v>-2500</v>
      </c>
      <c r="D28" s="5">
        <v>-1500</v>
      </c>
      <c r="E28" s="5">
        <v>-900</v>
      </c>
      <c r="F28" s="5">
        <v>-900</v>
      </c>
      <c r="G28" s="40">
        <f t="shared" ref="G28:N28" si="17">-G20*G13</f>
        <v>-1200</v>
      </c>
      <c r="H28" s="40">
        <f t="shared" si="17"/>
        <v>-1200</v>
      </c>
      <c r="I28" s="40">
        <f t="shared" si="17"/>
        <v>-1200</v>
      </c>
      <c r="J28" s="40">
        <f t="shared" si="17"/>
        <v>-1200</v>
      </c>
      <c r="K28" s="40">
        <f t="shared" si="17"/>
        <v>-1200</v>
      </c>
      <c r="L28" s="40">
        <f t="shared" si="17"/>
        <v>-1200</v>
      </c>
      <c r="M28" s="40">
        <f t="shared" si="17"/>
        <v>-1200</v>
      </c>
      <c r="N28" s="40">
        <f t="shared" si="17"/>
        <v>-1200</v>
      </c>
    </row>
    <row r="29" spans="1:14" ht="15.75" outlineLevel="2" x14ac:dyDescent="0.25">
      <c r="A29" s="2" t="s">
        <v>7</v>
      </c>
      <c r="B29" s="8">
        <f t="shared" ref="B29:N29" si="18">SUM(B25:B28)</f>
        <v>3594</v>
      </c>
      <c r="C29" s="8">
        <f t="shared" si="18"/>
        <v>16649</v>
      </c>
      <c r="D29" s="8">
        <f t="shared" si="18"/>
        <v>29558</v>
      </c>
      <c r="E29" s="8">
        <f t="shared" si="18"/>
        <v>37621.5</v>
      </c>
      <c r="F29" s="8">
        <f t="shared" si="18"/>
        <v>39824.550000000003</v>
      </c>
      <c r="G29" s="8">
        <f t="shared" si="18"/>
        <v>37022.480051385115</v>
      </c>
      <c r="H29" s="8">
        <f t="shared" si="18"/>
        <v>33426.413301523629</v>
      </c>
      <c r="I29" s="8">
        <f t="shared" si="18"/>
        <v>27681.576458526008</v>
      </c>
      <c r="J29" s="8">
        <f t="shared" si="18"/>
        <v>19134.305643719144</v>
      </c>
      <c r="K29" s="8">
        <f t="shared" si="18"/>
        <v>6956.9793912958048</v>
      </c>
      <c r="L29" s="8">
        <f t="shared" si="18"/>
        <v>-9896.3811928656942</v>
      </c>
      <c r="M29" s="8">
        <f t="shared" si="18"/>
        <v>-32745.684593861857</v>
      </c>
      <c r="N29" s="8">
        <f t="shared" si="18"/>
        <v>-63254.31125956813</v>
      </c>
    </row>
    <row r="30" spans="1:14" ht="15.75" outlineLevel="2" x14ac:dyDescent="0.25">
      <c r="A30" s="4" t="s">
        <v>8</v>
      </c>
      <c r="B30" s="5">
        <v>-1120.1708000000001</v>
      </c>
      <c r="C30" s="5">
        <v>-4858.2165021220299</v>
      </c>
      <c r="D30" s="5">
        <v>-8482.8061148686793</v>
      </c>
      <c r="E30" s="5">
        <v>-10908.020976404699</v>
      </c>
      <c r="F30" s="5">
        <v>-11597.6652414197</v>
      </c>
      <c r="G30" s="5">
        <f>F30*(1+G14)</f>
        <v>-14960.988161431413</v>
      </c>
      <c r="H30" s="5">
        <f t="shared" ref="H30:N30" si="19">G30*(1+H14)</f>
        <v>-19299.674728246522</v>
      </c>
      <c r="I30" s="5">
        <f t="shared" si="19"/>
        <v>-24896.580399438015</v>
      </c>
      <c r="J30" s="5">
        <f t="shared" si="19"/>
        <v>-32116.58871527504</v>
      </c>
      <c r="K30" s="5">
        <f t="shared" si="19"/>
        <v>-41430.399442704802</v>
      </c>
      <c r="L30" s="5">
        <f t="shared" si="19"/>
        <v>-53445.215281089193</v>
      </c>
      <c r="M30" s="5">
        <f t="shared" si="19"/>
        <v>-68944.327712605067</v>
      </c>
      <c r="N30" s="5">
        <f t="shared" si="19"/>
        <v>-88938.182749260537</v>
      </c>
    </row>
    <row r="31" spans="1:14" ht="15.75" outlineLevel="2" x14ac:dyDescent="0.25">
      <c r="A31" s="10" t="s">
        <v>9</v>
      </c>
      <c r="B31" s="11">
        <f t="shared" ref="B31:N31" si="20">SUM(B29:B30)</f>
        <v>2473.8292000000001</v>
      </c>
      <c r="C31" s="11">
        <f t="shared" si="20"/>
        <v>11790.78349787797</v>
      </c>
      <c r="D31" s="11">
        <f t="shared" si="20"/>
        <v>21075.193885131321</v>
      </c>
      <c r="E31" s="11">
        <f t="shared" si="20"/>
        <v>26713.479023595301</v>
      </c>
      <c r="F31" s="11">
        <f t="shared" si="20"/>
        <v>28226.884758580301</v>
      </c>
      <c r="G31" s="11">
        <f t="shared" si="20"/>
        <v>22061.491889953701</v>
      </c>
      <c r="H31" s="11">
        <f t="shared" si="20"/>
        <v>14126.738573277107</v>
      </c>
      <c r="I31" s="11">
        <f t="shared" si="20"/>
        <v>2784.9960590879928</v>
      </c>
      <c r="J31" s="11">
        <f t="shared" si="20"/>
        <v>-12982.283071555896</v>
      </c>
      <c r="K31" s="11">
        <f t="shared" si="20"/>
        <v>-34473.420051408997</v>
      </c>
      <c r="L31" s="11">
        <f t="shared" si="20"/>
        <v>-63341.596473954887</v>
      </c>
      <c r="M31" s="11">
        <f t="shared" si="20"/>
        <v>-101690.01230646693</v>
      </c>
      <c r="N31" s="11">
        <f t="shared" si="20"/>
        <v>-152192.49400882865</v>
      </c>
    </row>
    <row r="33" spans="1:14" ht="15.75" x14ac:dyDescent="0.25">
      <c r="A33" s="59" t="s">
        <v>10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</row>
    <row r="34" spans="1:14" ht="15.75" outlineLevel="1" x14ac:dyDescent="0.25">
      <c r="A34" s="12" t="s">
        <v>11</v>
      </c>
      <c r="B34" s="13"/>
      <c r="C34" s="13"/>
      <c r="D34" s="13"/>
      <c r="E34" s="14"/>
      <c r="G34" s="47"/>
      <c r="H34" s="47"/>
      <c r="I34" s="47"/>
      <c r="J34" s="47"/>
      <c r="K34" s="47"/>
      <c r="L34" s="47"/>
      <c r="M34" s="47"/>
      <c r="N34" s="47"/>
    </row>
    <row r="35" spans="1:14" ht="15.75" outlineLevel="1" x14ac:dyDescent="0.25">
      <c r="A35" s="15" t="s">
        <v>12</v>
      </c>
      <c r="B35" s="13"/>
      <c r="C35" s="13"/>
      <c r="D35" s="13"/>
      <c r="E35" s="14"/>
      <c r="G35" s="47"/>
      <c r="H35" s="47"/>
      <c r="I35" s="47"/>
      <c r="J35" s="47"/>
      <c r="K35" s="47"/>
      <c r="L35" s="47"/>
      <c r="M35" s="47"/>
      <c r="N35" s="47"/>
    </row>
    <row r="36" spans="1:14" ht="15.75" outlineLevel="1" x14ac:dyDescent="0.25">
      <c r="A36" s="13" t="s">
        <v>13</v>
      </c>
      <c r="B36" s="6">
        <v>45500</v>
      </c>
      <c r="C36" s="6">
        <v>42350</v>
      </c>
      <c r="D36" s="6">
        <v>40145</v>
      </c>
      <c r="E36" s="6">
        <v>38601.5</v>
      </c>
      <c r="F36" s="6">
        <v>37521.050000000003</v>
      </c>
      <c r="G36" s="48">
        <f>G84</f>
        <v>41273.154999999999</v>
      </c>
      <c r="H36" s="48">
        <f t="shared" ref="H36:N36" si="21">H84</f>
        <v>45400.470500000003</v>
      </c>
      <c r="I36" s="48">
        <f t="shared" si="21"/>
        <v>49940.517550000004</v>
      </c>
      <c r="J36" s="48">
        <f t="shared" si="21"/>
        <v>54934.569305000019</v>
      </c>
      <c r="K36" s="48">
        <f t="shared" si="21"/>
        <v>60428.026235500023</v>
      </c>
      <c r="L36" s="48">
        <f t="shared" si="21"/>
        <v>66470.828859050031</v>
      </c>
      <c r="M36" s="48">
        <f t="shared" si="21"/>
        <v>73117.911744955039</v>
      </c>
      <c r="N36" s="48">
        <f t="shared" si="21"/>
        <v>80429.702919450545</v>
      </c>
    </row>
    <row r="37" spans="1:14" ht="15.75" outlineLevel="1" x14ac:dyDescent="0.25">
      <c r="A37" s="15" t="s">
        <v>46</v>
      </c>
      <c r="B37" s="3"/>
      <c r="C37" s="3"/>
      <c r="D37" s="3"/>
      <c r="E37" s="3"/>
      <c r="F37" s="3"/>
      <c r="G37" s="48"/>
      <c r="H37" s="48"/>
      <c r="I37" s="48"/>
      <c r="J37" s="48"/>
      <c r="K37" s="48"/>
      <c r="L37" s="48"/>
      <c r="M37" s="48"/>
      <c r="N37" s="48"/>
    </row>
    <row r="38" spans="1:14" ht="15.75" outlineLevel="1" x14ac:dyDescent="0.25">
      <c r="A38" s="13" t="s">
        <v>15</v>
      </c>
      <c r="B38" s="5">
        <v>167971.17920000001</v>
      </c>
      <c r="C38" s="5">
        <v>181209.91269787797</v>
      </c>
      <c r="D38" s="5">
        <v>183715.25658300929</v>
      </c>
      <c r="E38" s="5">
        <v>211069.33560660461</v>
      </c>
      <c r="F38" s="5">
        <v>239549.5203651849</v>
      </c>
      <c r="G38" s="45"/>
      <c r="H38" s="45"/>
      <c r="I38" s="45"/>
      <c r="J38" s="45"/>
      <c r="K38" s="45"/>
      <c r="L38" s="45"/>
      <c r="M38" s="45"/>
      <c r="N38" s="45"/>
    </row>
    <row r="39" spans="1:14" ht="15.75" outlineLevel="1" x14ac:dyDescent="0.25">
      <c r="A39" s="13" t="s">
        <v>16</v>
      </c>
      <c r="B39" s="6">
        <v>5100.3500000000004</v>
      </c>
      <c r="C39" s="6">
        <v>5904.3</v>
      </c>
      <c r="D39" s="6">
        <v>6567.25</v>
      </c>
      <c r="E39" s="6">
        <v>7117.05</v>
      </c>
      <c r="F39" s="6">
        <v>7538.6</v>
      </c>
      <c r="G39" s="49">
        <f>G23/G3*G17</f>
        <v>8292.4600000000009</v>
      </c>
      <c r="H39" s="49">
        <f t="shared" ref="H39:N39" si="22">H23/H3*H17</f>
        <v>9121.7060000000019</v>
      </c>
      <c r="I39" s="49">
        <f t="shared" si="22"/>
        <v>10033.876600000001</v>
      </c>
      <c r="J39" s="49">
        <f t="shared" si="22"/>
        <v>11037.264260000002</v>
      </c>
      <c r="K39" s="49">
        <f t="shared" si="22"/>
        <v>12140.990686000005</v>
      </c>
      <c r="L39" s="49">
        <f t="shared" si="22"/>
        <v>13355.089754600005</v>
      </c>
      <c r="M39" s="49">
        <f t="shared" si="22"/>
        <v>14690.598730060008</v>
      </c>
      <c r="N39" s="49">
        <f t="shared" si="22"/>
        <v>16159.658603066007</v>
      </c>
    </row>
    <row r="40" spans="1:14" ht="15.75" outlineLevel="1" x14ac:dyDescent="0.25">
      <c r="A40" s="16" t="s">
        <v>17</v>
      </c>
      <c r="B40" s="7">
        <v>7804.6</v>
      </c>
      <c r="C40" s="7">
        <v>9600.8000000000011</v>
      </c>
      <c r="D40" s="7">
        <v>9824.6</v>
      </c>
      <c r="E40" s="7">
        <v>10530.800000000001</v>
      </c>
      <c r="F40" s="7">
        <v>11342</v>
      </c>
      <c r="G40" s="48">
        <f>-G24/G3*G18</f>
        <v>12593.669445998781</v>
      </c>
      <c r="H40" s="48">
        <f t="shared" ref="H40:N40" si="23">-H24/H3*H18</f>
        <v>13853.036390598661</v>
      </c>
      <c r="I40" s="48">
        <f t="shared" si="23"/>
        <v>15238.340029658528</v>
      </c>
      <c r="J40" s="48">
        <f t="shared" si="23"/>
        <v>16762.174032624385</v>
      </c>
      <c r="K40" s="48">
        <f t="shared" si="23"/>
        <v>18438.391435886821</v>
      </c>
      <c r="L40" s="48">
        <f t="shared" si="23"/>
        <v>20282.230579475505</v>
      </c>
      <c r="M40" s="48">
        <f t="shared" si="23"/>
        <v>22310.453637423059</v>
      </c>
      <c r="N40" s="48">
        <f t="shared" si="23"/>
        <v>24541.499001165361</v>
      </c>
    </row>
    <row r="41" spans="1:14" ht="15.75" outlineLevel="1" x14ac:dyDescent="0.25">
      <c r="A41" s="13" t="s">
        <v>18</v>
      </c>
      <c r="B41" s="3">
        <f t="shared" ref="B41:N41" si="24">SUM(B38:B40)</f>
        <v>180876.12920000002</v>
      </c>
      <c r="C41" s="3">
        <f t="shared" si="24"/>
        <v>196715.01269787794</v>
      </c>
      <c r="D41" s="3">
        <f t="shared" si="24"/>
        <v>200107.1065830093</v>
      </c>
      <c r="E41" s="3">
        <f t="shared" si="24"/>
        <v>228717.18560660459</v>
      </c>
      <c r="F41" s="3">
        <f t="shared" si="24"/>
        <v>258430.12036518491</v>
      </c>
      <c r="G41" s="44">
        <f t="shared" si="24"/>
        <v>20886.129445998784</v>
      </c>
      <c r="H41" s="44">
        <f t="shared" si="24"/>
        <v>22974.742390598665</v>
      </c>
      <c r="I41" s="44">
        <f t="shared" si="24"/>
        <v>25272.216629658527</v>
      </c>
      <c r="J41" s="44">
        <f t="shared" si="24"/>
        <v>27799.438292624385</v>
      </c>
      <c r="K41" s="44">
        <f t="shared" si="24"/>
        <v>30579.382121886825</v>
      </c>
      <c r="L41" s="44">
        <f t="shared" si="24"/>
        <v>33637.320334075514</v>
      </c>
      <c r="M41" s="44">
        <f t="shared" si="24"/>
        <v>37001.052367483069</v>
      </c>
      <c r="N41" s="44">
        <f t="shared" si="24"/>
        <v>40701.157604231368</v>
      </c>
    </row>
    <row r="42" spans="1:14" ht="15.75" outlineLevel="1" x14ac:dyDescent="0.25">
      <c r="A42" s="17" t="s">
        <v>19</v>
      </c>
      <c r="B42" s="3">
        <f t="shared" ref="B42:N42" si="25">+B41+B36</f>
        <v>226376.12920000002</v>
      </c>
      <c r="C42" s="3">
        <f t="shared" si="25"/>
        <v>239065.01269787794</v>
      </c>
      <c r="D42" s="3">
        <f t="shared" si="25"/>
        <v>240252.1065830093</v>
      </c>
      <c r="E42" s="3">
        <f t="shared" si="25"/>
        <v>267318.68560660456</v>
      </c>
      <c r="F42" s="3">
        <f t="shared" si="25"/>
        <v>295951.17036518489</v>
      </c>
      <c r="G42" s="44">
        <f t="shared" si="25"/>
        <v>62159.284445998783</v>
      </c>
      <c r="H42" s="44">
        <f t="shared" si="25"/>
        <v>68375.212890598661</v>
      </c>
      <c r="I42" s="44">
        <f t="shared" si="25"/>
        <v>75212.734179658524</v>
      </c>
      <c r="J42" s="44">
        <f t="shared" si="25"/>
        <v>82734.007597624412</v>
      </c>
      <c r="K42" s="44">
        <f t="shared" si="25"/>
        <v>91007.408357386856</v>
      </c>
      <c r="L42" s="44">
        <f t="shared" si="25"/>
        <v>100108.14919312554</v>
      </c>
      <c r="M42" s="44">
        <f t="shared" si="25"/>
        <v>110118.96411243812</v>
      </c>
      <c r="N42" s="44">
        <f t="shared" si="25"/>
        <v>121130.86052368191</v>
      </c>
    </row>
    <row r="43" spans="1:14" ht="15.75" outlineLevel="1" x14ac:dyDescent="0.25">
      <c r="A43" s="2"/>
      <c r="B43" s="5"/>
      <c r="C43" s="5"/>
      <c r="D43" s="5"/>
      <c r="E43" s="5"/>
      <c r="F43" s="5"/>
      <c r="G43" s="48"/>
      <c r="H43" s="48"/>
      <c r="I43" s="48"/>
      <c r="J43" s="48"/>
      <c r="K43" s="48"/>
      <c r="L43" s="48"/>
      <c r="M43" s="48"/>
      <c r="N43" s="48"/>
    </row>
    <row r="44" spans="1:14" ht="15.75" outlineLevel="1" x14ac:dyDescent="0.25">
      <c r="A44" s="18" t="s">
        <v>20</v>
      </c>
      <c r="B44" s="8"/>
      <c r="C44" s="8"/>
      <c r="D44" s="8"/>
      <c r="E44" s="8"/>
      <c r="F44" s="8"/>
      <c r="G44" s="48"/>
      <c r="H44" s="48"/>
      <c r="I44" s="48"/>
      <c r="J44" s="48"/>
      <c r="K44" s="48"/>
      <c r="L44" s="48"/>
      <c r="M44" s="48"/>
      <c r="N44" s="48"/>
    </row>
    <row r="45" spans="1:14" ht="15.75" outlineLevel="1" x14ac:dyDescent="0.25">
      <c r="A45" s="13" t="s">
        <v>21</v>
      </c>
      <c r="B45" s="5">
        <v>170000</v>
      </c>
      <c r="C45" s="5">
        <v>170000</v>
      </c>
      <c r="D45" s="5">
        <v>170000</v>
      </c>
      <c r="E45" s="5">
        <v>170000</v>
      </c>
      <c r="F45" s="5">
        <v>170000</v>
      </c>
      <c r="G45" s="45">
        <v>170000</v>
      </c>
      <c r="H45" s="45">
        <v>170000</v>
      </c>
      <c r="I45" s="45">
        <v>170000</v>
      </c>
      <c r="J45" s="45">
        <v>170000</v>
      </c>
      <c r="K45" s="45">
        <v>170000</v>
      </c>
      <c r="L45" s="45">
        <v>170000</v>
      </c>
      <c r="M45" s="45">
        <v>170000</v>
      </c>
      <c r="N45" s="45">
        <v>170000</v>
      </c>
    </row>
    <row r="46" spans="1:14" ht="15.75" outlineLevel="1" x14ac:dyDescent="0.25">
      <c r="A46" s="16" t="s">
        <v>22</v>
      </c>
      <c r="B46" s="11">
        <v>2473.8292000000001</v>
      </c>
      <c r="C46" s="11">
        <v>14264.612697877968</v>
      </c>
      <c r="D46" s="11">
        <v>35339.806583009296</v>
      </c>
      <c r="E46" s="11">
        <v>62053.285606604608</v>
      </c>
      <c r="F46" s="11">
        <v>90280.170365184895</v>
      </c>
      <c r="G46" s="50">
        <f>G90</f>
        <v>112341.6622551386</v>
      </c>
      <c r="H46" s="50">
        <f t="shared" ref="H46:N46" si="26">H90</f>
        <v>126468.4008284157</v>
      </c>
      <c r="I46" s="50">
        <f t="shared" si="26"/>
        <v>129253.3968875037</v>
      </c>
      <c r="J46" s="50">
        <f t="shared" si="26"/>
        <v>116271.1138159478</v>
      </c>
      <c r="K46" s="50">
        <f t="shared" si="26"/>
        <v>81797.693764538795</v>
      </c>
      <c r="L46" s="50">
        <f t="shared" si="26"/>
        <v>18456.097290583908</v>
      </c>
      <c r="M46" s="50">
        <f t="shared" si="26"/>
        <v>-83233.915015883016</v>
      </c>
      <c r="N46" s="50">
        <f t="shared" si="26"/>
        <v>-235426.40902471167</v>
      </c>
    </row>
    <row r="47" spans="1:14" ht="15.75" outlineLevel="1" x14ac:dyDescent="0.25">
      <c r="A47" s="19" t="s">
        <v>23</v>
      </c>
      <c r="B47" s="6">
        <f t="shared" ref="B47:N47" si="27">SUM(B45:B46)</f>
        <v>172473.82920000001</v>
      </c>
      <c r="C47" s="6">
        <f t="shared" si="27"/>
        <v>184264.61269787798</v>
      </c>
      <c r="D47" s="6">
        <f t="shared" si="27"/>
        <v>205339.80658300931</v>
      </c>
      <c r="E47" s="6">
        <f t="shared" si="27"/>
        <v>232053.28560660459</v>
      </c>
      <c r="F47" s="6">
        <f t="shared" si="27"/>
        <v>260280.17036518489</v>
      </c>
      <c r="G47" s="46">
        <f t="shared" si="27"/>
        <v>282341.66225513862</v>
      </c>
      <c r="H47" s="46">
        <f t="shared" si="27"/>
        <v>296468.4008284157</v>
      </c>
      <c r="I47" s="46">
        <f t="shared" si="27"/>
        <v>299253.39688750368</v>
      </c>
      <c r="J47" s="46">
        <f t="shared" si="27"/>
        <v>286271.11381594779</v>
      </c>
      <c r="K47" s="46">
        <f t="shared" si="27"/>
        <v>251797.6937645388</v>
      </c>
      <c r="L47" s="46">
        <f t="shared" si="27"/>
        <v>188456.09729058392</v>
      </c>
      <c r="M47" s="46">
        <f t="shared" si="27"/>
        <v>86766.084984116984</v>
      </c>
      <c r="N47" s="46">
        <f t="shared" si="27"/>
        <v>-65426.409024711669</v>
      </c>
    </row>
    <row r="48" spans="1:14" ht="15.75" outlineLevel="1" x14ac:dyDescent="0.25">
      <c r="A48" s="18" t="s">
        <v>24</v>
      </c>
      <c r="B48" s="3"/>
      <c r="C48" s="3"/>
      <c r="D48" s="3"/>
      <c r="E48" s="3"/>
      <c r="F48" s="3"/>
      <c r="G48" s="48"/>
      <c r="H48" s="48"/>
      <c r="I48" s="48"/>
      <c r="J48" s="48"/>
      <c r="K48" s="48"/>
      <c r="L48" s="48"/>
      <c r="M48" s="48"/>
      <c r="N48" s="48"/>
    </row>
    <row r="49" spans="1:14" ht="15.75" outlineLevel="1" x14ac:dyDescent="0.25">
      <c r="A49" s="16" t="s">
        <v>25</v>
      </c>
      <c r="B49" s="5">
        <v>50000</v>
      </c>
      <c r="C49" s="5">
        <v>50000</v>
      </c>
      <c r="D49" s="5">
        <v>30000</v>
      </c>
      <c r="E49" s="5">
        <v>30000</v>
      </c>
      <c r="F49" s="5">
        <v>30000</v>
      </c>
      <c r="G49" s="45">
        <v>30000</v>
      </c>
      <c r="H49" s="45">
        <v>30000</v>
      </c>
      <c r="I49" s="45">
        <v>30000</v>
      </c>
      <c r="J49" s="45">
        <v>30000</v>
      </c>
      <c r="K49" s="45">
        <v>30000</v>
      </c>
      <c r="L49" s="45">
        <v>30000</v>
      </c>
      <c r="M49" s="45">
        <v>30000</v>
      </c>
      <c r="N49" s="45">
        <v>30000</v>
      </c>
    </row>
    <row r="50" spans="1:14" ht="15.75" outlineLevel="1" x14ac:dyDescent="0.25">
      <c r="A50" s="2" t="s">
        <v>26</v>
      </c>
      <c r="B50" s="6">
        <f t="shared" ref="B50:N50" si="28">SUM(B49)</f>
        <v>50000</v>
      </c>
      <c r="C50" s="6">
        <f t="shared" si="28"/>
        <v>50000</v>
      </c>
      <c r="D50" s="6">
        <f t="shared" si="28"/>
        <v>30000</v>
      </c>
      <c r="E50" s="6">
        <f t="shared" si="28"/>
        <v>30000</v>
      </c>
      <c r="F50" s="6">
        <f t="shared" si="28"/>
        <v>30000</v>
      </c>
      <c r="G50" s="46">
        <f t="shared" si="28"/>
        <v>30000</v>
      </c>
      <c r="H50" s="46">
        <f t="shared" si="28"/>
        <v>30000</v>
      </c>
      <c r="I50" s="46">
        <f t="shared" si="28"/>
        <v>30000</v>
      </c>
      <c r="J50" s="46">
        <f t="shared" si="28"/>
        <v>30000</v>
      </c>
      <c r="K50" s="46">
        <f t="shared" si="28"/>
        <v>30000</v>
      </c>
      <c r="L50" s="46">
        <f t="shared" si="28"/>
        <v>30000</v>
      </c>
      <c r="M50" s="46">
        <f t="shared" si="28"/>
        <v>30000</v>
      </c>
      <c r="N50" s="46">
        <f t="shared" si="28"/>
        <v>30000</v>
      </c>
    </row>
    <row r="51" spans="1:14" ht="15.75" outlineLevel="1" x14ac:dyDescent="0.25">
      <c r="A51" s="18" t="s">
        <v>14</v>
      </c>
      <c r="B51" s="7"/>
      <c r="C51" s="7"/>
      <c r="D51" s="7"/>
      <c r="E51" s="7"/>
      <c r="F51" s="7"/>
      <c r="G51" s="48"/>
      <c r="H51" s="48"/>
      <c r="I51" s="48"/>
      <c r="J51" s="48"/>
      <c r="K51" s="48"/>
      <c r="L51" s="48"/>
      <c r="M51" s="48"/>
      <c r="N51" s="48"/>
    </row>
    <row r="52" spans="1:14" ht="15.75" outlineLevel="1" x14ac:dyDescent="0.25">
      <c r="A52" s="16" t="s">
        <v>27</v>
      </c>
      <c r="B52" s="3">
        <v>3902.3</v>
      </c>
      <c r="C52" s="3">
        <v>4800.4000000000005</v>
      </c>
      <c r="D52" s="3">
        <v>4912.3</v>
      </c>
      <c r="E52" s="3">
        <v>5265.4000000000005</v>
      </c>
      <c r="F52" s="3">
        <v>5671</v>
      </c>
      <c r="G52" s="48">
        <f>-G24/G3*G19</f>
        <v>6296.8347229993906</v>
      </c>
      <c r="H52" s="48">
        <f t="shared" ref="H52:N52" si="29">-H24/H3*H19</f>
        <v>6926.5181952993307</v>
      </c>
      <c r="I52" s="48">
        <f t="shared" si="29"/>
        <v>7619.1700148292639</v>
      </c>
      <c r="J52" s="48">
        <f t="shared" si="29"/>
        <v>8381.0870163121926</v>
      </c>
      <c r="K52" s="48">
        <f t="shared" si="29"/>
        <v>9219.1957179434103</v>
      </c>
      <c r="L52" s="48">
        <f t="shared" si="29"/>
        <v>10141.115289737752</v>
      </c>
      <c r="M52" s="48">
        <f t="shared" si="29"/>
        <v>11155.22681871153</v>
      </c>
      <c r="N52" s="48">
        <f t="shared" si="29"/>
        <v>12270.74950058268</v>
      </c>
    </row>
    <row r="53" spans="1:14" ht="15.75" outlineLevel="1" x14ac:dyDescent="0.25">
      <c r="A53" s="13" t="s">
        <v>28</v>
      </c>
      <c r="B53" s="3">
        <f t="shared" ref="B53:N53" si="30">+B52</f>
        <v>3902.3</v>
      </c>
      <c r="C53" s="3">
        <f t="shared" si="30"/>
        <v>4800.4000000000005</v>
      </c>
      <c r="D53" s="3">
        <f t="shared" si="30"/>
        <v>4912.3</v>
      </c>
      <c r="E53" s="3">
        <f t="shared" si="30"/>
        <v>5265.4000000000005</v>
      </c>
      <c r="F53" s="3">
        <f t="shared" si="30"/>
        <v>5671</v>
      </c>
      <c r="G53" s="44">
        <f t="shared" si="30"/>
        <v>6296.8347229993906</v>
      </c>
      <c r="H53" s="44">
        <f t="shared" si="30"/>
        <v>6926.5181952993307</v>
      </c>
      <c r="I53" s="44">
        <f t="shared" si="30"/>
        <v>7619.1700148292639</v>
      </c>
      <c r="J53" s="44">
        <f t="shared" si="30"/>
        <v>8381.0870163121926</v>
      </c>
      <c r="K53" s="44">
        <f t="shared" si="30"/>
        <v>9219.1957179434103</v>
      </c>
      <c r="L53" s="44">
        <f t="shared" si="30"/>
        <v>10141.115289737752</v>
      </c>
      <c r="M53" s="44">
        <f t="shared" si="30"/>
        <v>11155.22681871153</v>
      </c>
      <c r="N53" s="44">
        <f t="shared" si="30"/>
        <v>12270.74950058268</v>
      </c>
    </row>
    <row r="54" spans="1:14" ht="15.75" outlineLevel="1" x14ac:dyDescent="0.25">
      <c r="A54" s="12" t="s">
        <v>29</v>
      </c>
      <c r="B54" s="5">
        <f t="shared" ref="B54:F54" si="31">B50+B53</f>
        <v>53902.3</v>
      </c>
      <c r="C54" s="5">
        <f t="shared" si="31"/>
        <v>54800.4</v>
      </c>
      <c r="D54" s="5">
        <f t="shared" si="31"/>
        <v>34912.300000000003</v>
      </c>
      <c r="E54" s="5">
        <f t="shared" si="31"/>
        <v>35265.4</v>
      </c>
      <c r="F54" s="5">
        <f t="shared" si="31"/>
        <v>35671</v>
      </c>
      <c r="G54" s="45">
        <f t="shared" ref="G54:N54" si="32">G50+G53</f>
        <v>36296.834722999389</v>
      </c>
      <c r="H54" s="45">
        <f t="shared" si="32"/>
        <v>36926.51819529933</v>
      </c>
      <c r="I54" s="45">
        <f t="shared" si="32"/>
        <v>37619.170014829266</v>
      </c>
      <c r="J54" s="45">
        <f t="shared" si="32"/>
        <v>38381.087016312194</v>
      </c>
      <c r="K54" s="45">
        <f t="shared" si="32"/>
        <v>39219.19571794341</v>
      </c>
      <c r="L54" s="45">
        <f t="shared" si="32"/>
        <v>40141.115289737754</v>
      </c>
      <c r="M54" s="45">
        <f t="shared" si="32"/>
        <v>41155.226818711526</v>
      </c>
      <c r="N54" s="45">
        <f t="shared" si="32"/>
        <v>42270.749500582679</v>
      </c>
    </row>
    <row r="55" spans="1:14" ht="15.75" outlineLevel="1" x14ac:dyDescent="0.25">
      <c r="A55" s="17" t="s">
        <v>30</v>
      </c>
      <c r="B55" s="8">
        <f t="shared" ref="B55:F55" si="33">+B47+B54</f>
        <v>226376.12920000002</v>
      </c>
      <c r="C55" s="8">
        <f t="shared" si="33"/>
        <v>239065.01269787797</v>
      </c>
      <c r="D55" s="8">
        <f t="shared" si="33"/>
        <v>240252.1065830093</v>
      </c>
      <c r="E55" s="8">
        <f t="shared" si="33"/>
        <v>267318.68560660462</v>
      </c>
      <c r="F55" s="8">
        <f t="shared" si="33"/>
        <v>295951.17036518489</v>
      </c>
      <c r="G55" s="44">
        <f t="shared" ref="G55:N55" si="34">+G47+G54</f>
        <v>318638.49697813799</v>
      </c>
      <c r="H55" s="44">
        <f t="shared" si="34"/>
        <v>333394.91902371502</v>
      </c>
      <c r="I55" s="44">
        <f t="shared" si="34"/>
        <v>336872.56690233294</v>
      </c>
      <c r="J55" s="44">
        <f t="shared" si="34"/>
        <v>324652.20083225996</v>
      </c>
      <c r="K55" s="44">
        <f t="shared" si="34"/>
        <v>291016.88948248222</v>
      </c>
      <c r="L55" s="44">
        <f t="shared" si="34"/>
        <v>228597.21258032168</v>
      </c>
      <c r="M55" s="44">
        <f t="shared" si="34"/>
        <v>127921.31180282851</v>
      </c>
      <c r="N55" s="44">
        <f t="shared" si="34"/>
        <v>-23155.659524128991</v>
      </c>
    </row>
    <row r="56" spans="1:14" ht="16.5" x14ac:dyDescent="0.3">
      <c r="A56" s="20"/>
      <c r="B56" s="21"/>
      <c r="C56" s="21"/>
      <c r="D56" s="21"/>
      <c r="E56" s="21"/>
    </row>
    <row r="57" spans="1:14" ht="15.75" x14ac:dyDescent="0.25">
      <c r="A57" s="59" t="s">
        <v>31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</row>
    <row r="58" spans="1:14" outlineLevel="1" x14ac:dyDescent="0.25">
      <c r="A58" s="12" t="s">
        <v>32</v>
      </c>
      <c r="B58" s="13"/>
      <c r="C58" s="13"/>
      <c r="D58" s="13"/>
      <c r="E58" s="13"/>
    </row>
    <row r="59" spans="1:14" outlineLevel="1" x14ac:dyDescent="0.25">
      <c r="A59" s="13" t="s">
        <v>9</v>
      </c>
      <c r="B59" s="22">
        <v>2473.8292000000001</v>
      </c>
      <c r="C59" s="22">
        <v>11790.78349787797</v>
      </c>
      <c r="D59" s="22">
        <v>21075.193885131321</v>
      </c>
      <c r="E59" s="22">
        <v>26713.479023595301</v>
      </c>
      <c r="F59" s="22">
        <v>28226.884758580301</v>
      </c>
      <c r="G59" s="41">
        <f>G31</f>
        <v>22061.491889953701</v>
      </c>
      <c r="H59" s="41">
        <f t="shared" ref="H59:N59" si="35">H31</f>
        <v>14126.738573277107</v>
      </c>
      <c r="I59" s="41">
        <f t="shared" si="35"/>
        <v>2784.9960590879928</v>
      </c>
      <c r="J59" s="41">
        <f t="shared" si="35"/>
        <v>-12982.283071555896</v>
      </c>
      <c r="K59" s="41">
        <f t="shared" si="35"/>
        <v>-34473.420051408997</v>
      </c>
      <c r="L59" s="41">
        <f t="shared" si="35"/>
        <v>-63341.596473954887</v>
      </c>
      <c r="M59" s="41">
        <f t="shared" si="35"/>
        <v>-101690.01230646693</v>
      </c>
      <c r="N59" s="41">
        <f t="shared" si="35"/>
        <v>-152192.49400882865</v>
      </c>
    </row>
    <row r="60" spans="1:14" outlineLevel="1" x14ac:dyDescent="0.25">
      <c r="A60" s="13" t="s">
        <v>33</v>
      </c>
      <c r="B60" s="23"/>
      <c r="C60" s="23"/>
      <c r="D60" s="23"/>
      <c r="E60" s="23"/>
      <c r="F60" s="23"/>
    </row>
    <row r="61" spans="1:14" outlineLevel="1" x14ac:dyDescent="0.25">
      <c r="A61" s="24" t="s">
        <v>5</v>
      </c>
      <c r="B61" s="22">
        <v>19500</v>
      </c>
      <c r="C61" s="22">
        <v>18150</v>
      </c>
      <c r="D61" s="22">
        <v>17205</v>
      </c>
      <c r="E61" s="22">
        <v>16543.5</v>
      </c>
      <c r="F61" s="22">
        <v>16080.45</v>
      </c>
      <c r="G61" s="41">
        <f>G27</f>
        <v>-18170.908499999998</v>
      </c>
      <c r="H61" s="41">
        <f t="shared" ref="H61:N61" si="36">H27</f>
        <v>-20533.126604999994</v>
      </c>
      <c r="I61" s="41">
        <f t="shared" si="36"/>
        <v>-23202.433063649991</v>
      </c>
      <c r="J61" s="41">
        <f t="shared" si="36"/>
        <v>-26218.749361924489</v>
      </c>
      <c r="K61" s="41">
        <f t="shared" si="36"/>
        <v>-29627.186778974668</v>
      </c>
      <c r="L61" s="41">
        <f t="shared" si="36"/>
        <v>-33478.721060241369</v>
      </c>
      <c r="M61" s="41">
        <f t="shared" si="36"/>
        <v>-37830.954798072744</v>
      </c>
      <c r="N61" s="41">
        <f t="shared" si="36"/>
        <v>-42748.978921822199</v>
      </c>
    </row>
    <row r="62" spans="1:14" outlineLevel="1" x14ac:dyDescent="0.25">
      <c r="A62" s="25" t="s">
        <v>34</v>
      </c>
      <c r="B62" s="26">
        <v>-9002.65</v>
      </c>
      <c r="C62" s="26">
        <v>-1702.05</v>
      </c>
      <c r="D62" s="26">
        <v>-774.849999999999</v>
      </c>
      <c r="E62" s="26">
        <v>-902.900000000001</v>
      </c>
      <c r="F62" s="26">
        <v>-827.14999999999804</v>
      </c>
      <c r="G62" s="41">
        <f>G97</f>
        <v>-1379.6947229993912</v>
      </c>
      <c r="H62" s="41">
        <f t="shared" ref="H62:N62" si="37">H97</f>
        <v>-1458.9294722999412</v>
      </c>
      <c r="I62" s="41">
        <f t="shared" si="37"/>
        <v>-1604.8224195299326</v>
      </c>
      <c r="J62" s="41">
        <f t="shared" si="37"/>
        <v>-1765.3046614829291</v>
      </c>
      <c r="K62" s="41">
        <f t="shared" si="37"/>
        <v>-1941.8351276312205</v>
      </c>
      <c r="L62" s="41">
        <f t="shared" si="37"/>
        <v>-2136.0186403943426</v>
      </c>
      <c r="M62" s="41">
        <f t="shared" si="37"/>
        <v>-2349.6205044337803</v>
      </c>
      <c r="N62" s="41">
        <f t="shared" si="37"/>
        <v>-2584.58255487715</v>
      </c>
    </row>
    <row r="63" spans="1:14" outlineLevel="1" x14ac:dyDescent="0.25">
      <c r="A63" s="12" t="s">
        <v>35</v>
      </c>
      <c r="B63" s="27">
        <f t="shared" ref="B63:N63" si="38">SUM(B59:B62)</f>
        <v>12971.1792</v>
      </c>
      <c r="C63" s="27">
        <f t="shared" si="38"/>
        <v>28238.733497877973</v>
      </c>
      <c r="D63" s="27">
        <f t="shared" si="38"/>
        <v>37505.343885131319</v>
      </c>
      <c r="E63" s="27">
        <f t="shared" si="38"/>
        <v>42354.079023595295</v>
      </c>
      <c r="F63" s="27">
        <f t="shared" si="38"/>
        <v>43480.184758580297</v>
      </c>
      <c r="G63" s="27">
        <f t="shared" si="38"/>
        <v>2510.8886669543117</v>
      </c>
      <c r="H63" s="27">
        <f t="shared" si="38"/>
        <v>-7865.317504022828</v>
      </c>
      <c r="I63" s="27">
        <f t="shared" si="38"/>
        <v>-22022.259424091932</v>
      </c>
      <c r="J63" s="27">
        <f t="shared" si="38"/>
        <v>-40966.337094963317</v>
      </c>
      <c r="K63" s="27">
        <f t="shared" si="38"/>
        <v>-66042.441958014882</v>
      </c>
      <c r="L63" s="27">
        <f t="shared" si="38"/>
        <v>-98956.336174590586</v>
      </c>
      <c r="M63" s="27">
        <f t="shared" si="38"/>
        <v>-141870.58760897347</v>
      </c>
      <c r="N63" s="27">
        <f t="shared" si="38"/>
        <v>-197526.05548552802</v>
      </c>
    </row>
    <row r="64" spans="1:14" outlineLevel="1" x14ac:dyDescent="0.25">
      <c r="A64" s="13"/>
      <c r="B64" s="23"/>
      <c r="C64" s="23"/>
      <c r="D64" s="23"/>
      <c r="E64" s="23"/>
      <c r="F64" s="23"/>
    </row>
    <row r="65" spans="1:14" outlineLevel="1" x14ac:dyDescent="0.25">
      <c r="A65" s="12" t="s">
        <v>36</v>
      </c>
      <c r="B65" s="23"/>
      <c r="C65" s="23"/>
      <c r="D65" s="23"/>
      <c r="E65" s="23"/>
      <c r="F65" s="23"/>
    </row>
    <row r="66" spans="1:14" ht="15.75" outlineLevel="1" x14ac:dyDescent="0.25">
      <c r="A66" s="16" t="s">
        <v>37</v>
      </c>
      <c r="B66" s="26">
        <v>-15000</v>
      </c>
      <c r="C66" s="26">
        <v>-15000</v>
      </c>
      <c r="D66" s="26">
        <v>-15000</v>
      </c>
      <c r="E66" s="26">
        <v>-15000</v>
      </c>
      <c r="F66" s="26">
        <v>-15000</v>
      </c>
      <c r="G66" s="51">
        <f>-G82</f>
        <v>-21923.013500000001</v>
      </c>
      <c r="H66" s="51">
        <f t="shared" ref="H66:N66" si="39">-H82</f>
        <v>-24660.442104999995</v>
      </c>
      <c r="I66" s="51">
        <f t="shared" si="39"/>
        <v>-27742.480113649995</v>
      </c>
      <c r="J66" s="51">
        <f t="shared" si="39"/>
        <v>-31212.8011169245</v>
      </c>
      <c r="K66" s="51">
        <f t="shared" si="39"/>
        <v>-35120.643709474673</v>
      </c>
      <c r="L66" s="51">
        <f t="shared" si="39"/>
        <v>-39521.523683791376</v>
      </c>
      <c r="M66" s="51">
        <f t="shared" si="39"/>
        <v>-44478.037683977745</v>
      </c>
      <c r="N66" s="51">
        <f t="shared" si="39"/>
        <v>-50060.770096317705</v>
      </c>
    </row>
    <row r="67" spans="1:14" outlineLevel="1" x14ac:dyDescent="0.25">
      <c r="A67" s="12" t="s">
        <v>38</v>
      </c>
      <c r="B67" s="27">
        <f t="shared" ref="B67:N67" si="40">+B66</f>
        <v>-15000</v>
      </c>
      <c r="C67" s="27">
        <f t="shared" si="40"/>
        <v>-15000</v>
      </c>
      <c r="D67" s="27">
        <f t="shared" si="40"/>
        <v>-15000</v>
      </c>
      <c r="E67" s="27">
        <f t="shared" si="40"/>
        <v>-15000</v>
      </c>
      <c r="F67" s="27">
        <f t="shared" si="40"/>
        <v>-15000</v>
      </c>
      <c r="G67" s="27">
        <f t="shared" si="40"/>
        <v>-21923.013500000001</v>
      </c>
      <c r="H67" s="27">
        <f t="shared" si="40"/>
        <v>-24660.442104999995</v>
      </c>
      <c r="I67" s="27">
        <f t="shared" si="40"/>
        <v>-27742.480113649995</v>
      </c>
      <c r="J67" s="27">
        <f t="shared" si="40"/>
        <v>-31212.8011169245</v>
      </c>
      <c r="K67" s="27">
        <f t="shared" si="40"/>
        <v>-35120.643709474673</v>
      </c>
      <c r="L67" s="27">
        <f t="shared" si="40"/>
        <v>-39521.523683791376</v>
      </c>
      <c r="M67" s="27">
        <f t="shared" si="40"/>
        <v>-44478.037683977745</v>
      </c>
      <c r="N67" s="27">
        <f t="shared" si="40"/>
        <v>-50060.770096317705</v>
      </c>
    </row>
    <row r="68" spans="1:14" outlineLevel="1" x14ac:dyDescent="0.25">
      <c r="A68" s="13"/>
      <c r="B68" s="23"/>
      <c r="C68" s="23"/>
      <c r="D68" s="23"/>
      <c r="E68" s="23"/>
      <c r="F68" s="23"/>
    </row>
    <row r="69" spans="1:14" outlineLevel="1" x14ac:dyDescent="0.25">
      <c r="A69" s="12" t="s">
        <v>39</v>
      </c>
      <c r="B69" s="23"/>
      <c r="C69" s="23"/>
      <c r="D69" s="23"/>
      <c r="E69" s="23"/>
      <c r="F69" s="23"/>
    </row>
    <row r="70" spans="1:14" outlineLevel="1" x14ac:dyDescent="0.25">
      <c r="A70" s="13" t="s">
        <v>40</v>
      </c>
      <c r="B70" s="22">
        <v>0</v>
      </c>
      <c r="C70" s="22">
        <v>0</v>
      </c>
      <c r="D70" s="22">
        <v>-20000</v>
      </c>
      <c r="E70" s="22">
        <v>0</v>
      </c>
      <c r="F70" s="22">
        <v>0</v>
      </c>
      <c r="G70" s="52">
        <v>0</v>
      </c>
      <c r="H70" s="52">
        <v>0</v>
      </c>
      <c r="I70" s="52"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</row>
    <row r="71" spans="1:14" outlineLevel="1" x14ac:dyDescent="0.25">
      <c r="A71" s="16" t="s">
        <v>41</v>
      </c>
      <c r="B71" s="26">
        <v>170000</v>
      </c>
      <c r="C71" s="26">
        <v>0</v>
      </c>
      <c r="D71" s="26">
        <v>0</v>
      </c>
      <c r="E71" s="26">
        <v>0</v>
      </c>
      <c r="F71" s="26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</row>
    <row r="72" spans="1:14" outlineLevel="1" x14ac:dyDescent="0.25">
      <c r="A72" s="12" t="s">
        <v>42</v>
      </c>
      <c r="B72" s="27">
        <f t="shared" ref="B72:F72" si="41">SUM(B70:B71)</f>
        <v>170000</v>
      </c>
      <c r="C72" s="27">
        <f t="shared" si="41"/>
        <v>0</v>
      </c>
      <c r="D72" s="27">
        <f t="shared" si="41"/>
        <v>-20000</v>
      </c>
      <c r="E72" s="27">
        <f t="shared" si="41"/>
        <v>0</v>
      </c>
      <c r="F72" s="27">
        <f t="shared" si="41"/>
        <v>0</v>
      </c>
      <c r="G72" s="54">
        <f t="shared" ref="G72:N72" si="42">SUM(G70:G71)</f>
        <v>0</v>
      </c>
      <c r="H72" s="54">
        <f t="shared" si="42"/>
        <v>0</v>
      </c>
      <c r="I72" s="54">
        <f t="shared" si="42"/>
        <v>0</v>
      </c>
      <c r="J72" s="54">
        <f t="shared" si="42"/>
        <v>0</v>
      </c>
      <c r="K72" s="54">
        <f t="shared" si="42"/>
        <v>0</v>
      </c>
      <c r="L72" s="54">
        <f t="shared" si="42"/>
        <v>0</v>
      </c>
      <c r="M72" s="54">
        <f t="shared" si="42"/>
        <v>0</v>
      </c>
      <c r="N72" s="54">
        <f t="shared" si="42"/>
        <v>0</v>
      </c>
    </row>
    <row r="73" spans="1:14" outlineLevel="1" x14ac:dyDescent="0.25">
      <c r="A73" s="13"/>
      <c r="B73" s="23"/>
      <c r="C73" s="23"/>
      <c r="D73" s="23"/>
      <c r="E73" s="23"/>
      <c r="F73" s="23"/>
    </row>
    <row r="74" spans="1:14" outlineLevel="1" x14ac:dyDescent="0.25">
      <c r="A74" s="12" t="s">
        <v>43</v>
      </c>
      <c r="B74" s="27">
        <f t="shared" ref="B74:F74" si="43">+B63+B67+B72</f>
        <v>167971.17920000001</v>
      </c>
      <c r="C74" s="27">
        <f t="shared" si="43"/>
        <v>13238.733497877973</v>
      </c>
      <c r="D74" s="27">
        <f t="shared" si="43"/>
        <v>2505.3438851313185</v>
      </c>
      <c r="E74" s="27">
        <f t="shared" si="43"/>
        <v>27354.079023595295</v>
      </c>
      <c r="F74" s="27">
        <f t="shared" si="43"/>
        <v>28480.184758580297</v>
      </c>
      <c r="G74" s="27">
        <f t="shared" ref="G74:N74" si="44">+G63+G67+G72</f>
        <v>-19412.124833045687</v>
      </c>
      <c r="H74" s="27">
        <f t="shared" si="44"/>
        <v>-32525.759609022822</v>
      </c>
      <c r="I74" s="27">
        <f t="shared" si="44"/>
        <v>-49764.739537741931</v>
      </c>
      <c r="J74" s="27">
        <f t="shared" si="44"/>
        <v>-72179.138211887825</v>
      </c>
      <c r="K74" s="27">
        <f t="shared" si="44"/>
        <v>-101163.08566748956</v>
      </c>
      <c r="L74" s="27">
        <f t="shared" si="44"/>
        <v>-138477.85985838197</v>
      </c>
      <c r="M74" s="27">
        <f t="shared" si="44"/>
        <v>-186348.62529295121</v>
      </c>
      <c r="N74" s="27">
        <f t="shared" si="44"/>
        <v>-247586.82558184571</v>
      </c>
    </row>
    <row r="75" spans="1:14" outlineLevel="1" x14ac:dyDescent="0.25">
      <c r="A75" s="16" t="s">
        <v>44</v>
      </c>
      <c r="B75" s="26">
        <v>0</v>
      </c>
      <c r="C75" s="26">
        <v>167971.17920000001</v>
      </c>
      <c r="D75" s="26">
        <v>181209.91269787797</v>
      </c>
      <c r="E75" s="26">
        <v>183715.25658300929</v>
      </c>
      <c r="F75" s="26">
        <v>211069.33560660461</v>
      </c>
      <c r="G75" s="26">
        <f>F76</f>
        <v>239549.5203651849</v>
      </c>
      <c r="H75" s="26">
        <f t="shared" ref="H75:N75" si="45">G76</f>
        <v>220137.39553213923</v>
      </c>
      <c r="I75" s="26">
        <f t="shared" si="45"/>
        <v>187611.63592311641</v>
      </c>
      <c r="J75" s="26">
        <f t="shared" si="45"/>
        <v>137846.89638537448</v>
      </c>
      <c r="K75" s="26">
        <f t="shared" si="45"/>
        <v>65667.758173486654</v>
      </c>
      <c r="L75" s="26">
        <f t="shared" si="45"/>
        <v>-35495.327494002908</v>
      </c>
      <c r="M75" s="26">
        <f t="shared" si="45"/>
        <v>-173973.18735238488</v>
      </c>
      <c r="N75" s="26">
        <f t="shared" si="45"/>
        <v>-360321.81264533609</v>
      </c>
    </row>
    <row r="76" spans="1:14" outlineLevel="1" x14ac:dyDescent="0.25">
      <c r="A76" s="17" t="s">
        <v>45</v>
      </c>
      <c r="B76" s="28">
        <f t="shared" ref="B76:F76" si="46">+B74+B75</f>
        <v>167971.17920000001</v>
      </c>
      <c r="C76" s="28">
        <f t="shared" si="46"/>
        <v>181209.912697878</v>
      </c>
      <c r="D76" s="28">
        <f t="shared" si="46"/>
        <v>183715.25658300929</v>
      </c>
      <c r="E76" s="28">
        <f t="shared" si="46"/>
        <v>211069.33560660458</v>
      </c>
      <c r="F76" s="28">
        <f t="shared" si="46"/>
        <v>239549.5203651849</v>
      </c>
      <c r="G76" s="28">
        <f t="shared" ref="G76:N76" si="47">+G74+G75</f>
        <v>220137.39553213923</v>
      </c>
      <c r="H76" s="28">
        <f t="shared" si="47"/>
        <v>187611.63592311641</v>
      </c>
      <c r="I76" s="28">
        <f t="shared" si="47"/>
        <v>137846.89638537448</v>
      </c>
      <c r="J76" s="28">
        <f t="shared" si="47"/>
        <v>65667.758173486654</v>
      </c>
      <c r="K76" s="28">
        <f t="shared" si="47"/>
        <v>-35495.327494002908</v>
      </c>
      <c r="L76" s="28">
        <f t="shared" si="47"/>
        <v>-173973.18735238488</v>
      </c>
      <c r="M76" s="28">
        <f t="shared" si="47"/>
        <v>-360321.81264533609</v>
      </c>
      <c r="N76" s="28">
        <f t="shared" si="47"/>
        <v>-607908.63822718174</v>
      </c>
    </row>
    <row r="79" spans="1:14" ht="15.75" x14ac:dyDescent="0.25">
      <c r="A79" s="59" t="s">
        <v>64</v>
      </c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</row>
    <row r="80" spans="1:14" outlineLevel="1" x14ac:dyDescent="0.25">
      <c r="A80" s="43" t="s">
        <v>65</v>
      </c>
    </row>
    <row r="81" spans="1:14" outlineLevel="1" x14ac:dyDescent="0.25">
      <c r="A81" t="s">
        <v>66</v>
      </c>
      <c r="B81" s="42">
        <f>B84+B83-B82</f>
        <v>50000</v>
      </c>
      <c r="C81" s="42">
        <f t="shared" ref="C81:F81" si="48">C84+C83-C82</f>
        <v>45500</v>
      </c>
      <c r="D81" s="42">
        <f t="shared" si="48"/>
        <v>42350</v>
      </c>
      <c r="E81" s="42">
        <f t="shared" si="48"/>
        <v>40145</v>
      </c>
      <c r="F81" s="42">
        <f t="shared" si="48"/>
        <v>38601.5</v>
      </c>
      <c r="G81" s="42">
        <f>F84</f>
        <v>37521.049999999996</v>
      </c>
      <c r="H81" s="42">
        <f t="shared" ref="H81:N81" si="49">G84</f>
        <v>41273.154999999999</v>
      </c>
      <c r="I81" s="42">
        <f t="shared" si="49"/>
        <v>45400.470500000003</v>
      </c>
      <c r="J81" s="42">
        <f t="shared" si="49"/>
        <v>49940.517550000004</v>
      </c>
      <c r="K81" s="42">
        <f t="shared" si="49"/>
        <v>54934.569305000019</v>
      </c>
      <c r="L81" s="42">
        <f t="shared" si="49"/>
        <v>60428.026235500023</v>
      </c>
      <c r="M81" s="42">
        <f t="shared" si="49"/>
        <v>66470.828859050031</v>
      </c>
      <c r="N81" s="42">
        <f t="shared" si="49"/>
        <v>73117.911744955039</v>
      </c>
    </row>
    <row r="82" spans="1:14" outlineLevel="1" x14ac:dyDescent="0.25">
      <c r="A82" t="s">
        <v>67</v>
      </c>
      <c r="B82" s="42">
        <f>-B66</f>
        <v>15000</v>
      </c>
      <c r="C82" s="42">
        <f t="shared" ref="C82:F82" si="50">-C66</f>
        <v>15000</v>
      </c>
      <c r="D82" s="42">
        <f t="shared" si="50"/>
        <v>15000</v>
      </c>
      <c r="E82" s="42">
        <f t="shared" si="50"/>
        <v>15000</v>
      </c>
      <c r="F82" s="42">
        <f t="shared" si="50"/>
        <v>15000</v>
      </c>
      <c r="G82" s="42">
        <f>G84+G83-G81</f>
        <v>21923.013500000001</v>
      </c>
      <c r="H82" s="42">
        <f t="shared" ref="H82:N82" si="51">H84+H83-H81</f>
        <v>24660.442104999995</v>
      </c>
      <c r="I82" s="42">
        <f t="shared" si="51"/>
        <v>27742.480113649995</v>
      </c>
      <c r="J82" s="42">
        <f t="shared" si="51"/>
        <v>31212.8011169245</v>
      </c>
      <c r="K82" s="42">
        <f t="shared" si="51"/>
        <v>35120.643709474673</v>
      </c>
      <c r="L82" s="42">
        <f t="shared" si="51"/>
        <v>39521.523683791376</v>
      </c>
      <c r="M82" s="42">
        <f t="shared" si="51"/>
        <v>44478.037683977745</v>
      </c>
      <c r="N82" s="42">
        <f t="shared" si="51"/>
        <v>50060.770096317705</v>
      </c>
    </row>
    <row r="83" spans="1:14" outlineLevel="1" x14ac:dyDescent="0.25">
      <c r="A83" t="s">
        <v>68</v>
      </c>
      <c r="B83" s="41">
        <f>-B27</f>
        <v>19500</v>
      </c>
      <c r="C83" s="41">
        <f t="shared" ref="C83:F83" si="52">-C27</f>
        <v>18150</v>
      </c>
      <c r="D83" s="41">
        <f t="shared" si="52"/>
        <v>17205</v>
      </c>
      <c r="E83" s="41">
        <f t="shared" si="52"/>
        <v>16543.5</v>
      </c>
      <c r="F83" s="41">
        <f t="shared" si="52"/>
        <v>16080.45</v>
      </c>
      <c r="G83" s="41">
        <f>-G27</f>
        <v>18170.908499999998</v>
      </c>
      <c r="H83" s="41">
        <f t="shared" ref="H83:N83" si="53">-H27</f>
        <v>20533.126604999994</v>
      </c>
      <c r="I83" s="41">
        <f t="shared" si="53"/>
        <v>23202.433063649991</v>
      </c>
      <c r="J83" s="41">
        <f t="shared" si="53"/>
        <v>26218.749361924489</v>
      </c>
      <c r="K83" s="41">
        <f t="shared" si="53"/>
        <v>29627.186778974668</v>
      </c>
      <c r="L83" s="41">
        <f t="shared" si="53"/>
        <v>33478.721060241369</v>
      </c>
      <c r="M83" s="41">
        <f t="shared" si="53"/>
        <v>37830.954798072744</v>
      </c>
      <c r="N83" s="41">
        <f t="shared" si="53"/>
        <v>42748.978921822199</v>
      </c>
    </row>
    <row r="84" spans="1:14" ht="15.75" outlineLevel="1" thickBot="1" x14ac:dyDescent="0.3">
      <c r="A84" s="55" t="s">
        <v>69</v>
      </c>
      <c r="B84" s="56">
        <f t="shared" ref="B84:F84" si="54">B23/B16</f>
        <v>45500</v>
      </c>
      <c r="C84" s="56">
        <f t="shared" si="54"/>
        <v>42350</v>
      </c>
      <c r="D84" s="56">
        <f t="shared" si="54"/>
        <v>40145</v>
      </c>
      <c r="E84" s="56">
        <f t="shared" si="54"/>
        <v>38601.5</v>
      </c>
      <c r="F84" s="56">
        <f t="shared" si="54"/>
        <v>37521.049999999996</v>
      </c>
      <c r="G84" s="56">
        <f>G23/G16</f>
        <v>41273.154999999999</v>
      </c>
      <c r="H84" s="56">
        <f t="shared" ref="H84:N84" si="55">H23/H16</f>
        <v>45400.470500000003</v>
      </c>
      <c r="I84" s="56">
        <f t="shared" si="55"/>
        <v>49940.517550000004</v>
      </c>
      <c r="J84" s="56">
        <f t="shared" si="55"/>
        <v>54934.569305000019</v>
      </c>
      <c r="K84" s="56">
        <f t="shared" si="55"/>
        <v>60428.026235500023</v>
      </c>
      <c r="L84" s="56">
        <f t="shared" si="55"/>
        <v>66470.828859050031</v>
      </c>
      <c r="M84" s="56">
        <f t="shared" si="55"/>
        <v>73117.911744955039</v>
      </c>
      <c r="N84" s="56">
        <f t="shared" si="55"/>
        <v>80429.702919450545</v>
      </c>
    </row>
    <row r="85" spans="1:14" outlineLevel="1" x14ac:dyDescent="0.25"/>
    <row r="86" spans="1:14" outlineLevel="1" x14ac:dyDescent="0.25">
      <c r="A86" s="43" t="s">
        <v>70</v>
      </c>
    </row>
    <row r="87" spans="1:14" outlineLevel="1" x14ac:dyDescent="0.25">
      <c r="A87" t="s">
        <v>66</v>
      </c>
      <c r="B87" s="41">
        <f>B90-B88</f>
        <v>0</v>
      </c>
      <c r="C87" s="41">
        <f>C90-C88</f>
        <v>2473.8291999999983</v>
      </c>
      <c r="D87" s="41">
        <f t="shared" ref="D87:F87" si="56">D90-D88</f>
        <v>14264.612697877976</v>
      </c>
      <c r="E87" s="41">
        <f t="shared" si="56"/>
        <v>35339.806583009311</v>
      </c>
      <c r="F87" s="41">
        <f t="shared" si="56"/>
        <v>62053.285606604593</v>
      </c>
      <c r="G87" s="41">
        <f>F90</f>
        <v>90280.170365184895</v>
      </c>
      <c r="H87" s="41">
        <f t="shared" ref="H87:N87" si="57">G90</f>
        <v>112341.6622551386</v>
      </c>
      <c r="I87" s="41">
        <f t="shared" si="57"/>
        <v>126468.4008284157</v>
      </c>
      <c r="J87" s="41">
        <f t="shared" si="57"/>
        <v>129253.3968875037</v>
      </c>
      <c r="K87" s="41">
        <f t="shared" si="57"/>
        <v>116271.1138159478</v>
      </c>
      <c r="L87" s="41">
        <f t="shared" si="57"/>
        <v>81797.693764538795</v>
      </c>
      <c r="M87" s="41">
        <f t="shared" si="57"/>
        <v>18456.097290583908</v>
      </c>
      <c r="N87" s="41">
        <f t="shared" si="57"/>
        <v>-83233.915015883016</v>
      </c>
    </row>
    <row r="88" spans="1:14" outlineLevel="1" x14ac:dyDescent="0.25">
      <c r="A88" t="s">
        <v>71</v>
      </c>
      <c r="B88" s="41">
        <f>B31</f>
        <v>2473.8292000000001</v>
      </c>
      <c r="C88" s="41">
        <f t="shared" ref="C88:F88" si="58">C31</f>
        <v>11790.78349787797</v>
      </c>
      <c r="D88" s="41">
        <f t="shared" si="58"/>
        <v>21075.193885131321</v>
      </c>
      <c r="E88" s="41">
        <f t="shared" si="58"/>
        <v>26713.479023595301</v>
      </c>
      <c r="F88" s="41">
        <f t="shared" si="58"/>
        <v>28226.884758580301</v>
      </c>
      <c r="G88" s="41">
        <f>G31</f>
        <v>22061.491889953701</v>
      </c>
      <c r="H88" s="41">
        <f t="shared" ref="H88:N88" si="59">H31</f>
        <v>14126.738573277107</v>
      </c>
      <c r="I88" s="41">
        <f t="shared" si="59"/>
        <v>2784.9960590879928</v>
      </c>
      <c r="J88" s="41">
        <f t="shared" si="59"/>
        <v>-12982.283071555896</v>
      </c>
      <c r="K88" s="41">
        <f t="shared" si="59"/>
        <v>-34473.420051408997</v>
      </c>
      <c r="L88" s="41">
        <f t="shared" si="59"/>
        <v>-63341.596473954887</v>
      </c>
      <c r="M88" s="41">
        <f t="shared" si="59"/>
        <v>-101690.01230646693</v>
      </c>
      <c r="N88" s="41">
        <f t="shared" si="59"/>
        <v>-152192.49400882865</v>
      </c>
    </row>
    <row r="89" spans="1:14" outlineLevel="1" x14ac:dyDescent="0.25">
      <c r="A89" t="s">
        <v>72</v>
      </c>
    </row>
    <row r="90" spans="1:14" ht="15.75" outlineLevel="1" thickBot="1" x14ac:dyDescent="0.3">
      <c r="A90" s="55" t="s">
        <v>69</v>
      </c>
      <c r="B90" s="56">
        <f>B46</f>
        <v>2473.8292000000001</v>
      </c>
      <c r="C90" s="56">
        <f t="shared" ref="C90:F90" si="60">C46</f>
        <v>14264.612697877968</v>
      </c>
      <c r="D90" s="56">
        <f t="shared" si="60"/>
        <v>35339.806583009296</v>
      </c>
      <c r="E90" s="56">
        <f t="shared" si="60"/>
        <v>62053.285606604608</v>
      </c>
      <c r="F90" s="56">
        <f t="shared" si="60"/>
        <v>90280.170365184895</v>
      </c>
      <c r="G90" s="56">
        <f>G87+G88</f>
        <v>112341.6622551386</v>
      </c>
      <c r="H90" s="56">
        <f t="shared" ref="H90:N90" si="61">H87+H88</f>
        <v>126468.4008284157</v>
      </c>
      <c r="I90" s="56">
        <f t="shared" si="61"/>
        <v>129253.3968875037</v>
      </c>
      <c r="J90" s="56">
        <f t="shared" si="61"/>
        <v>116271.1138159478</v>
      </c>
      <c r="K90" s="56">
        <f t="shared" si="61"/>
        <v>81797.693764538795</v>
      </c>
      <c r="L90" s="56">
        <f t="shared" si="61"/>
        <v>18456.097290583908</v>
      </c>
      <c r="M90" s="56">
        <f t="shared" si="61"/>
        <v>-83233.915015883016</v>
      </c>
      <c r="N90" s="56">
        <f t="shared" si="61"/>
        <v>-235426.40902471167</v>
      </c>
    </row>
    <row r="91" spans="1:14" outlineLevel="1" x14ac:dyDescent="0.25"/>
    <row r="92" spans="1:14" outlineLevel="1" x14ac:dyDescent="0.25"/>
    <row r="93" spans="1:14" outlineLevel="1" x14ac:dyDescent="0.25">
      <c r="A93" s="43" t="s">
        <v>73</v>
      </c>
    </row>
    <row r="94" spans="1:14" outlineLevel="1" x14ac:dyDescent="0.25">
      <c r="A94" s="13" t="s">
        <v>16</v>
      </c>
      <c r="B94" s="41">
        <f>-B39-0</f>
        <v>-5100.3500000000004</v>
      </c>
      <c r="C94" s="41">
        <f>B39-C39</f>
        <v>-803.94999999999982</v>
      </c>
      <c r="D94" s="41">
        <f t="shared" ref="D94:N94" si="62">C39-D39</f>
        <v>-662.94999999999982</v>
      </c>
      <c r="E94" s="41">
        <f t="shared" si="62"/>
        <v>-549.80000000000018</v>
      </c>
      <c r="F94" s="41">
        <f t="shared" si="62"/>
        <v>-421.55000000000018</v>
      </c>
      <c r="G94" s="41">
        <f t="shared" si="62"/>
        <v>-753.86000000000058</v>
      </c>
      <c r="H94" s="41">
        <f t="shared" si="62"/>
        <v>-829.246000000001</v>
      </c>
      <c r="I94" s="41">
        <f t="shared" si="62"/>
        <v>-912.17059999999947</v>
      </c>
      <c r="J94" s="41">
        <f t="shared" si="62"/>
        <v>-1003.3876600000003</v>
      </c>
      <c r="K94" s="41">
        <f t="shared" si="62"/>
        <v>-1103.7264260000029</v>
      </c>
      <c r="L94" s="41">
        <f t="shared" si="62"/>
        <v>-1214.0990686000005</v>
      </c>
      <c r="M94" s="41">
        <f t="shared" si="62"/>
        <v>-1335.5089754600031</v>
      </c>
      <c r="N94" s="41">
        <f t="shared" si="62"/>
        <v>-1469.0598730059992</v>
      </c>
    </row>
    <row r="95" spans="1:14" outlineLevel="1" x14ac:dyDescent="0.25">
      <c r="A95" s="13" t="s">
        <v>27</v>
      </c>
      <c r="B95" s="41">
        <f>B52-0</f>
        <v>3902.3</v>
      </c>
      <c r="C95" s="41">
        <f>C52-B52</f>
        <v>898.10000000000036</v>
      </c>
      <c r="D95" s="41">
        <f t="shared" ref="D95:N95" si="63">D52-C52</f>
        <v>111.89999999999964</v>
      </c>
      <c r="E95" s="41">
        <f t="shared" si="63"/>
        <v>353.10000000000036</v>
      </c>
      <c r="F95" s="41">
        <f t="shared" si="63"/>
        <v>405.59999999999945</v>
      </c>
      <c r="G95" s="41">
        <f t="shared" si="63"/>
        <v>625.83472299939058</v>
      </c>
      <c r="H95" s="41">
        <f t="shared" si="63"/>
        <v>629.68347229994015</v>
      </c>
      <c r="I95" s="41">
        <f t="shared" si="63"/>
        <v>692.65181952993316</v>
      </c>
      <c r="J95" s="41">
        <f t="shared" si="63"/>
        <v>761.91700148292875</v>
      </c>
      <c r="K95" s="41">
        <f t="shared" si="63"/>
        <v>838.10870163121763</v>
      </c>
      <c r="L95" s="41">
        <f t="shared" si="63"/>
        <v>921.91957179434212</v>
      </c>
      <c r="M95" s="41">
        <f t="shared" si="63"/>
        <v>1014.1115289737772</v>
      </c>
      <c r="N95" s="41">
        <f t="shared" si="63"/>
        <v>1115.5226818711508</v>
      </c>
    </row>
    <row r="96" spans="1:14" outlineLevel="1" x14ac:dyDescent="0.25">
      <c r="A96" s="13" t="s">
        <v>17</v>
      </c>
      <c r="B96" s="41">
        <f>-B40-0</f>
        <v>-7804.6</v>
      </c>
      <c r="C96" s="41">
        <f>-(C40-B40)</f>
        <v>-1796.2000000000007</v>
      </c>
      <c r="D96" s="41">
        <f t="shared" ref="D96:N96" si="64">-(D40-C40)</f>
        <v>-223.79999999999927</v>
      </c>
      <c r="E96" s="41">
        <f t="shared" si="64"/>
        <v>-706.20000000000073</v>
      </c>
      <c r="F96" s="41">
        <f t="shared" si="64"/>
        <v>-811.19999999999891</v>
      </c>
      <c r="G96" s="41">
        <f t="shared" si="64"/>
        <v>-1251.6694459987812</v>
      </c>
      <c r="H96" s="41">
        <f t="shared" si="64"/>
        <v>-1259.3669445998803</v>
      </c>
      <c r="I96" s="41">
        <f t="shared" si="64"/>
        <v>-1385.3036390598663</v>
      </c>
      <c r="J96" s="41">
        <f t="shared" si="64"/>
        <v>-1523.8340029658575</v>
      </c>
      <c r="K96" s="41">
        <f t="shared" si="64"/>
        <v>-1676.2174032624353</v>
      </c>
      <c r="L96" s="41">
        <f t="shared" si="64"/>
        <v>-1843.8391435886842</v>
      </c>
      <c r="M96" s="41">
        <f t="shared" si="64"/>
        <v>-2028.2230579475545</v>
      </c>
      <c r="N96" s="41">
        <f t="shared" si="64"/>
        <v>-2231.0453637423016</v>
      </c>
    </row>
    <row r="97" spans="1:14" ht="15.75" outlineLevel="1" thickBot="1" x14ac:dyDescent="0.3">
      <c r="A97" s="55" t="s">
        <v>69</v>
      </c>
      <c r="B97" s="56">
        <f>SUM(B94:B96)</f>
        <v>-9002.6500000000015</v>
      </c>
      <c r="C97" s="56">
        <f t="shared" ref="C97:N97" si="65">SUM(C94:C96)</f>
        <v>-1702.0500000000002</v>
      </c>
      <c r="D97" s="56">
        <f t="shared" si="65"/>
        <v>-774.84999999999945</v>
      </c>
      <c r="E97" s="56">
        <f t="shared" si="65"/>
        <v>-902.90000000000055</v>
      </c>
      <c r="F97" s="56">
        <f t="shared" si="65"/>
        <v>-827.14999999999964</v>
      </c>
      <c r="G97" s="56">
        <f t="shared" si="65"/>
        <v>-1379.6947229993912</v>
      </c>
      <c r="H97" s="56">
        <f t="shared" si="65"/>
        <v>-1458.9294722999412</v>
      </c>
      <c r="I97" s="56">
        <f t="shared" si="65"/>
        <v>-1604.8224195299326</v>
      </c>
      <c r="J97" s="56">
        <f t="shared" si="65"/>
        <v>-1765.3046614829291</v>
      </c>
      <c r="K97" s="56">
        <f t="shared" si="65"/>
        <v>-1941.8351276312205</v>
      </c>
      <c r="L97" s="56">
        <f t="shared" si="65"/>
        <v>-2136.0186403943426</v>
      </c>
      <c r="M97" s="56">
        <f t="shared" si="65"/>
        <v>-2349.6205044337803</v>
      </c>
      <c r="N97" s="56">
        <f t="shared" si="65"/>
        <v>-2584.58255487715</v>
      </c>
    </row>
  </sheetData>
  <mergeCells count="6">
    <mergeCell ref="A79:N79"/>
    <mergeCell ref="A1:N1"/>
    <mergeCell ref="A22:N22"/>
    <mergeCell ref="A57:N57"/>
    <mergeCell ref="A33:N33"/>
    <mergeCell ref="A6:N6"/>
  </mergeCells>
  <pageMargins left="0.7" right="0.7" top="0.75" bottom="0.75" header="0.3" footer="0.3"/>
  <pageSetup paperSize="8" scale="8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Data</vt:lpstr>
      <vt:lpstr>3 st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Mehtab</dc:creator>
  <cp:lastModifiedBy>Talha Mazhar</cp:lastModifiedBy>
  <cp:lastPrinted>2024-04-10T11:29:11Z</cp:lastPrinted>
  <dcterms:created xsi:type="dcterms:W3CDTF">2023-10-06T12:26:25Z</dcterms:created>
  <dcterms:modified xsi:type="dcterms:W3CDTF">2024-04-22T17:21:43Z</dcterms:modified>
</cp:coreProperties>
</file>