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d.docs.live.net/2ecf74c3676d6265/Desktop/all folder/financial freelance/"/>
    </mc:Choice>
  </mc:AlternateContent>
  <xr:revisionPtr revIDLastSave="0" documentId="13_ncr:1_{794337E8-F01B-4655-9E55-608A78A130A0}" xr6:coauthVersionLast="47" xr6:coauthVersionMax="47" xr10:uidLastSave="{00000000-0000-0000-0000-000000000000}"/>
  <bookViews>
    <workbookView xWindow="-120" yWindow="-120" windowWidth="20730" windowHeight="11160" activeTab="11" xr2:uid="{6EDC2A58-0561-467A-A267-8FDF7AFFB3F6}"/>
  </bookViews>
  <sheets>
    <sheet name="Sheet1" sheetId="1" r:id="rId1"/>
    <sheet name="charts of account" sheetId="3" r:id="rId2"/>
    <sheet name="Sheet4" sheetId="8" r:id="rId3"/>
    <sheet name="GENERAL LEDGER" sheetId="5" r:id="rId4"/>
    <sheet name="journal entries" sheetId="2" r:id="rId5"/>
    <sheet name="trail balance" sheetId="4" r:id="rId6"/>
    <sheet name="group liabilities" sheetId="9" r:id="rId7"/>
    <sheet name="GROUP PROFIT LOSS" sheetId="11" r:id="rId8"/>
    <sheet name="SOFP E &amp; L" sheetId="12" r:id="rId9"/>
    <sheet name="group assets" sheetId="10" r:id="rId10"/>
    <sheet name="SOFP ASSETS" sheetId="14" r:id="rId11"/>
    <sheet name="PPE NOTE" sheetId="21" r:id="rId12"/>
    <sheet name="SOCI" sheetId="13" r:id="rId13"/>
    <sheet name="SOCE" sheetId="16" r:id="rId14"/>
    <sheet name="OCI" sheetId="15" r:id="rId15"/>
    <sheet name="CF" sheetId="17" r:id="rId16"/>
    <sheet name="Cashflow Workings" sheetId="18" r:id="rId17"/>
    <sheet name="NOTES-ACCOUNTING POLICY" sheetId="19" r:id="rId18"/>
    <sheet name="NOTES" sheetId="20" r:id="rId19"/>
  </sheets>
  <externalReferences>
    <externalReference r:id="rId20"/>
  </externalReferences>
  <definedNames>
    <definedName name="_xlnm.Print_Area" localSheetId="9">'group assets'!$A$1:$L$36</definedName>
    <definedName name="_xlnm.Print_Area" localSheetId="6">'group liabilities'!$A$1:$L$27</definedName>
    <definedName name="_xlnm.Print_Area" localSheetId="7">'GROUP PROFIT LOSS'!$A$1:$L$38</definedName>
    <definedName name="_xlnm.Print_Area" localSheetId="4">'journal entries'!$A$1:$H$40</definedName>
    <definedName name="_xlnm.Print_Area" localSheetId="8">'SOFP E &amp; L'!$A$1:$J$34</definedName>
  </definedNames>
  <calcPr calcId="191029"/>
  <pivotCaches>
    <pivotCache cacheId="0" r:id="rId21"/>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5" i="21" l="1"/>
  <c r="F11" i="14"/>
  <c r="A1" i="3"/>
  <c r="J33" i="12"/>
  <c r="H33" i="12"/>
  <c r="F31" i="12"/>
  <c r="J29" i="12"/>
  <c r="H29" i="12"/>
  <c r="F25" i="12"/>
  <c r="H25" i="12"/>
  <c r="A22" i="20"/>
  <c r="H17" i="20"/>
  <c r="L20" i="20"/>
  <c r="J20" i="20"/>
  <c r="J18" i="20"/>
  <c r="J17" i="20"/>
  <c r="J19" i="12"/>
  <c r="H19" i="12"/>
  <c r="F16" i="12"/>
  <c r="J11" i="20"/>
  <c r="H16" i="12" s="1"/>
  <c r="A8" i="20" l="1"/>
  <c r="L13" i="20" l="1"/>
  <c r="J13" i="20"/>
  <c r="A15" i="20"/>
  <c r="A55" i="19"/>
  <c r="A59" i="19" s="1"/>
  <c r="A63" i="19" s="1"/>
  <c r="A65" i="19" s="1"/>
  <c r="A70" i="19" s="1"/>
  <c r="A11" i="19"/>
  <c r="A13" i="19" s="1"/>
  <c r="A26" i="19" s="1"/>
  <c r="A31" i="19" s="1"/>
  <c r="A25" i="20" l="1"/>
  <c r="A46" i="19"/>
  <c r="A37" i="19"/>
  <c r="A51" i="19"/>
  <c r="L32" i="9" l="1"/>
  <c r="L33" i="9"/>
  <c r="L34" i="9"/>
  <c r="L35" i="9"/>
  <c r="L31" i="9"/>
  <c r="K13" i="10"/>
  <c r="J13" i="10"/>
  <c r="B13" i="10"/>
  <c r="A13" i="10"/>
  <c r="K35" i="9"/>
  <c r="J35" i="9"/>
  <c r="B39" i="2"/>
  <c r="B41" i="2"/>
  <c r="B13" i="2"/>
  <c r="B15" i="2" s="1"/>
  <c r="B17" i="2" s="1"/>
  <c r="B19" i="2" s="1"/>
  <c r="B21" i="2" s="1"/>
  <c r="B23" i="2" s="1"/>
  <c r="B25" i="2" s="1"/>
  <c r="B27" i="2" s="1"/>
  <c r="B29" i="2" s="1"/>
  <c r="B31" i="2" s="1"/>
  <c r="B33" i="2" s="1"/>
  <c r="B35" i="2" s="1"/>
  <c r="B37" i="2" s="1"/>
  <c r="B22" i="11"/>
  <c r="B23" i="11"/>
  <c r="B24" i="11"/>
  <c r="B25" i="11"/>
  <c r="B26" i="11"/>
  <c r="B27" i="11"/>
  <c r="B28" i="11"/>
  <c r="B29" i="11"/>
  <c r="B21" i="11"/>
  <c r="A22" i="11"/>
  <c r="A23" i="11"/>
  <c r="A24" i="11"/>
  <c r="A25" i="11"/>
  <c r="A26" i="11"/>
  <c r="A27" i="11"/>
  <c r="A28" i="11"/>
  <c r="A29" i="11"/>
  <c r="A21" i="11"/>
  <c r="B13" i="11"/>
  <c r="B16" i="11"/>
  <c r="A16" i="11"/>
  <c r="A13" i="11"/>
  <c r="B7" i="11"/>
  <c r="A7" i="11"/>
  <c r="E43" i="2"/>
  <c r="F43" i="2"/>
  <c r="A9" i="2"/>
  <c r="A11" i="2" s="1"/>
  <c r="A13" i="2" s="1"/>
  <c r="A15" i="2" s="1"/>
  <c r="A17" i="2" s="1"/>
  <c r="A19" i="2" s="1"/>
  <c r="A21" i="2" s="1"/>
  <c r="A23" i="2" s="1"/>
  <c r="A25" i="2" s="1"/>
  <c r="A27" i="2" s="1"/>
  <c r="A29" i="2" s="1"/>
  <c r="A31" i="2" s="1"/>
  <c r="A33" i="2" s="1"/>
  <c r="A35" i="2" s="1"/>
  <c r="A37" i="2" s="1"/>
  <c r="A39" i="2" s="1"/>
  <c r="A41" i="2" s="1"/>
  <c r="B34" i="10"/>
  <c r="A34" i="10"/>
  <c r="B30" i="10"/>
  <c r="A30" i="10"/>
  <c r="B26" i="10"/>
  <c r="A26" i="10"/>
  <c r="B47" i="4"/>
  <c r="G23" i="4"/>
  <c r="E23" i="4"/>
  <c r="B23" i="4"/>
  <c r="C41" i="2" s="1"/>
  <c r="B24" i="4"/>
  <c r="C42" i="2"/>
  <c r="G9" i="4"/>
  <c r="G10" i="4"/>
  <c r="G11" i="4"/>
  <c r="G12" i="4"/>
  <c r="G13" i="4"/>
  <c r="G14" i="4"/>
  <c r="G15" i="4"/>
  <c r="G16" i="4"/>
  <c r="G17" i="4"/>
  <c r="G18" i="4"/>
  <c r="G19" i="4"/>
  <c r="G20" i="4"/>
  <c r="G21" i="4"/>
  <c r="G22" i="4"/>
  <c r="G25" i="4"/>
  <c r="G26" i="4"/>
  <c r="G27" i="4"/>
  <c r="G28" i="4"/>
  <c r="G29" i="4"/>
  <c r="G30" i="4"/>
  <c r="G31" i="4"/>
  <c r="G32" i="4"/>
  <c r="G33" i="4"/>
  <c r="G34" i="4"/>
  <c r="G35" i="4"/>
  <c r="G36" i="4"/>
  <c r="G37" i="4"/>
  <c r="G38" i="4"/>
  <c r="G39" i="4"/>
  <c r="G40" i="4"/>
  <c r="G41" i="4"/>
  <c r="G42" i="4"/>
  <c r="G43" i="4"/>
  <c r="G44" i="4"/>
  <c r="G45" i="4"/>
  <c r="G46" i="4"/>
  <c r="G47" i="4"/>
  <c r="G48" i="4"/>
  <c r="G49" i="4"/>
  <c r="G50" i="4"/>
  <c r="G8" i="4"/>
  <c r="E9" i="4"/>
  <c r="E10" i="4"/>
  <c r="E11" i="4"/>
  <c r="E12" i="4"/>
  <c r="E13" i="4"/>
  <c r="E14" i="4"/>
  <c r="E15" i="4"/>
  <c r="E16" i="4"/>
  <c r="E17" i="4"/>
  <c r="E18" i="4"/>
  <c r="E19" i="4"/>
  <c r="E20" i="4"/>
  <c r="E21" i="4"/>
  <c r="E22" i="4"/>
  <c r="E25" i="4"/>
  <c r="E26" i="4"/>
  <c r="E27" i="4"/>
  <c r="E28" i="4"/>
  <c r="E29" i="4"/>
  <c r="E30" i="4"/>
  <c r="E31" i="4"/>
  <c r="E32" i="4"/>
  <c r="E33" i="4"/>
  <c r="E34" i="4"/>
  <c r="E35" i="4"/>
  <c r="E36" i="4"/>
  <c r="E37" i="4"/>
  <c r="E38" i="4"/>
  <c r="E39" i="4"/>
  <c r="E40" i="4"/>
  <c r="E41" i="4"/>
  <c r="E42" i="4"/>
  <c r="E43" i="4"/>
  <c r="E44" i="4"/>
  <c r="E45" i="4"/>
  <c r="E46" i="4"/>
  <c r="E47" i="4"/>
  <c r="E48" i="4"/>
  <c r="E49" i="4"/>
  <c r="E50" i="4"/>
  <c r="E8" i="4"/>
  <c r="J9" i="4"/>
  <c r="J12" i="4"/>
  <c r="J13" i="4"/>
  <c r="J16" i="4"/>
  <c r="J17" i="4"/>
  <c r="J18" i="4"/>
  <c r="J25" i="4"/>
  <c r="J26" i="4"/>
  <c r="J30" i="4"/>
  <c r="J31" i="4"/>
  <c r="J33" i="4"/>
  <c r="J34" i="4"/>
  <c r="J37" i="4"/>
  <c r="J38" i="4"/>
  <c r="K9" i="4"/>
  <c r="K12" i="4"/>
  <c r="K13" i="4"/>
  <c r="K16" i="4"/>
  <c r="K17" i="4"/>
  <c r="K18" i="4"/>
  <c r="K25" i="4"/>
  <c r="K26" i="4"/>
  <c r="K30" i="4"/>
  <c r="K31" i="4"/>
  <c r="K33" i="4"/>
  <c r="K34" i="4"/>
  <c r="K37" i="4"/>
  <c r="K38" i="4"/>
  <c r="A10" i="10"/>
  <c r="A17" i="10"/>
  <c r="A18" i="10"/>
  <c r="A9" i="10"/>
  <c r="H47" i="4" l="1"/>
  <c r="K47" i="4" s="1"/>
  <c r="H23" i="4"/>
  <c r="K23" i="4" s="1"/>
  <c r="K29" i="11" l="1"/>
  <c r="J47" i="4"/>
  <c r="J23" i="4"/>
  <c r="L13" i="10" l="1"/>
  <c r="J29" i="11"/>
  <c r="L29" i="11" s="1"/>
  <c r="A8" i="9" l="1"/>
  <c r="A21" i="9" l="1"/>
  <c r="A24" i="9"/>
  <c r="A6" i="9"/>
  <c r="H8" i="4" l="1"/>
  <c r="H10" i="4"/>
  <c r="H11" i="4"/>
  <c r="H14" i="4"/>
  <c r="H15" i="4"/>
  <c r="H19" i="4"/>
  <c r="H20" i="4"/>
  <c r="H21" i="4"/>
  <c r="H22" i="4"/>
  <c r="H27" i="4"/>
  <c r="H28" i="4"/>
  <c r="H29" i="4"/>
  <c r="H32" i="4"/>
  <c r="H35" i="4"/>
  <c r="H36" i="4"/>
  <c r="H39" i="4"/>
  <c r="H40" i="4"/>
  <c r="H41" i="4"/>
  <c r="H42" i="4"/>
  <c r="H43" i="4"/>
  <c r="H44" i="4"/>
  <c r="H45" i="4"/>
  <c r="H46" i="4"/>
  <c r="H48" i="4"/>
  <c r="H49" i="4"/>
  <c r="H50" i="4"/>
  <c r="J48" i="4" l="1"/>
  <c r="K48" i="4"/>
  <c r="K29" i="4"/>
  <c r="K34" i="10" s="1"/>
  <c r="J29" i="4"/>
  <c r="J34" i="10" s="1"/>
  <c r="J21" i="4"/>
  <c r="J17" i="10" s="1"/>
  <c r="K21" i="4"/>
  <c r="K17" i="10" s="1"/>
  <c r="K46" i="4"/>
  <c r="K28" i="11" s="1"/>
  <c r="J46" i="4"/>
  <c r="J28" i="11" s="1"/>
  <c r="K42" i="4"/>
  <c r="K24" i="11" s="1"/>
  <c r="J42" i="4"/>
  <c r="J24" i="11" s="1"/>
  <c r="J36" i="4"/>
  <c r="J16" i="11" s="1"/>
  <c r="K36" i="4"/>
  <c r="K16" i="11" s="1"/>
  <c r="J28" i="4"/>
  <c r="J30" i="10" s="1"/>
  <c r="K28" i="4"/>
  <c r="K30" i="10" s="1"/>
  <c r="K20" i="4"/>
  <c r="K10" i="10" s="1"/>
  <c r="J20" i="4"/>
  <c r="J10" i="10" s="1"/>
  <c r="J11" i="4"/>
  <c r="K11" i="4"/>
  <c r="J43" i="4"/>
  <c r="J25" i="11" s="1"/>
  <c r="K43" i="4"/>
  <c r="K25" i="11" s="1"/>
  <c r="K50" i="4"/>
  <c r="J50" i="4"/>
  <c r="K41" i="4"/>
  <c r="K23" i="11" s="1"/>
  <c r="J41" i="4"/>
  <c r="J23" i="11" s="1"/>
  <c r="J35" i="4"/>
  <c r="J13" i="11" s="1"/>
  <c r="K35" i="4"/>
  <c r="K13" i="11" s="1"/>
  <c r="J27" i="4"/>
  <c r="J26" i="10" s="1"/>
  <c r="K27" i="4"/>
  <c r="K26" i="10" s="1"/>
  <c r="J19" i="4"/>
  <c r="J9" i="10" s="1"/>
  <c r="K19" i="4"/>
  <c r="K9" i="10" s="1"/>
  <c r="J10" i="4"/>
  <c r="K10" i="4"/>
  <c r="J39" i="4"/>
  <c r="J21" i="11" s="1"/>
  <c r="K39" i="4"/>
  <c r="K21" i="11" s="1"/>
  <c r="J14" i="4"/>
  <c r="K14" i="4"/>
  <c r="J45" i="4"/>
  <c r="J27" i="11" s="1"/>
  <c r="K45" i="4"/>
  <c r="K27" i="11" s="1"/>
  <c r="J49" i="4"/>
  <c r="K49" i="4"/>
  <c r="J44" i="4"/>
  <c r="J26" i="11" s="1"/>
  <c r="K44" i="4"/>
  <c r="K26" i="11" s="1"/>
  <c r="J40" i="4"/>
  <c r="J22" i="11" s="1"/>
  <c r="K40" i="4"/>
  <c r="K22" i="11" s="1"/>
  <c r="J32" i="4"/>
  <c r="J7" i="11" s="1"/>
  <c r="K32" i="4"/>
  <c r="K7" i="11" s="1"/>
  <c r="J22" i="4"/>
  <c r="J18" i="10" s="1"/>
  <c r="K22" i="4"/>
  <c r="K18" i="10" s="1"/>
  <c r="K15" i="4"/>
  <c r="J15" i="4"/>
  <c r="J8" i="4"/>
  <c r="J8" i="9" s="1"/>
  <c r="K8" i="4"/>
  <c r="K8" i="9" s="1"/>
  <c r="H51" i="4"/>
  <c r="BZ3" i="5"/>
  <c r="BO3" i="5"/>
  <c r="BD3" i="5"/>
  <c r="AS3" i="5"/>
  <c r="AH3" i="5"/>
  <c r="W3" i="5"/>
  <c r="L23" i="11" l="1"/>
  <c r="L28" i="11"/>
  <c r="L24" i="11"/>
  <c r="L22" i="11"/>
  <c r="L25" i="11"/>
  <c r="L16" i="11"/>
  <c r="L17" i="11" s="1"/>
  <c r="K39" i="11"/>
  <c r="K33" i="9" s="1"/>
  <c r="K37" i="10"/>
  <c r="K31" i="9" s="1"/>
  <c r="L10" i="9"/>
  <c r="L7" i="11"/>
  <c r="L8" i="11" s="1"/>
  <c r="J39" i="11"/>
  <c r="J33" i="9" s="1"/>
  <c r="L26" i="11"/>
  <c r="L27" i="11"/>
  <c r="L21" i="11"/>
  <c r="J37" i="10"/>
  <c r="J31" i="9" s="1"/>
  <c r="L13" i="11"/>
  <c r="L26" i="10"/>
  <c r="L27" i="10" s="1"/>
  <c r="L30" i="10"/>
  <c r="L31" i="10" s="1"/>
  <c r="L10" i="10"/>
  <c r="L9" i="10"/>
  <c r="J24" i="9"/>
  <c r="J21" i="9"/>
  <c r="L17" i="10"/>
  <c r="K21" i="9"/>
  <c r="L18" i="10"/>
  <c r="L34" i="10"/>
  <c r="L35" i="10" s="1"/>
  <c r="K24" i="9"/>
  <c r="L8" i="9"/>
  <c r="J51" i="4"/>
  <c r="K51" i="4"/>
  <c r="CR18" i="5"/>
  <c r="CR16" i="5"/>
  <c r="CN16" i="5"/>
  <c r="CK3" i="5"/>
  <c r="CG16" i="5"/>
  <c r="CC16" i="5"/>
  <c r="CG18" i="5" s="1"/>
  <c r="BV16" i="5"/>
  <c r="BR16" i="5"/>
  <c r="BV18" i="5" s="1"/>
  <c r="BK16" i="5"/>
  <c r="BG16" i="5"/>
  <c r="AZ16" i="5"/>
  <c r="AV16" i="5"/>
  <c r="AO16" i="5"/>
  <c r="AK16" i="5"/>
  <c r="AD16" i="5"/>
  <c r="Z16" i="5"/>
  <c r="S16" i="5"/>
  <c r="O16" i="5"/>
  <c r="E16" i="5"/>
  <c r="I16" i="5"/>
  <c r="L3" i="5"/>
  <c r="B3" i="5"/>
  <c r="B9" i="4"/>
  <c r="B39" i="4"/>
  <c r="B40" i="4" s="1"/>
  <c r="B41" i="4" s="1"/>
  <c r="B37" i="4"/>
  <c r="B35" i="4"/>
  <c r="B33" i="4"/>
  <c r="B32" i="4"/>
  <c r="B30" i="4"/>
  <c r="B27" i="4"/>
  <c r="B25" i="4"/>
  <c r="B19" i="4"/>
  <c r="B9" i="10" s="1"/>
  <c r="B16" i="4"/>
  <c r="B14" i="4"/>
  <c r="B8" i="4"/>
  <c r="B11" i="2"/>
  <c r="K29" i="9" l="1"/>
  <c r="K32" i="9" s="1"/>
  <c r="K34" i="9" s="1"/>
  <c r="K36" i="9" s="1"/>
  <c r="J29" i="9"/>
  <c r="J32" i="9" s="1"/>
  <c r="J34" i="9" s="1"/>
  <c r="J36" i="9" s="1"/>
  <c r="L30" i="11"/>
  <c r="L11" i="10"/>
  <c r="L14" i="10" s="1"/>
  <c r="L24" i="9"/>
  <c r="C10" i="2"/>
  <c r="B8" i="9"/>
  <c r="B24" i="9"/>
  <c r="L21" i="9"/>
  <c r="L19" i="10"/>
  <c r="L26" i="9"/>
  <c r="C11" i="2"/>
  <c r="C16" i="2"/>
  <c r="C19" i="2"/>
  <c r="C31" i="2"/>
  <c r="C36" i="2"/>
  <c r="C18" i="2"/>
  <c r="C38" i="2"/>
  <c r="C15" i="2"/>
  <c r="C35" i="2"/>
  <c r="B15" i="4"/>
  <c r="C14" i="2"/>
  <c r="C30" i="2"/>
  <c r="C32" i="2"/>
  <c r="C39" i="2"/>
  <c r="C20" i="2"/>
  <c r="C21" i="2"/>
  <c r="C33" i="2"/>
  <c r="C22" i="2"/>
  <c r="C26" i="2"/>
  <c r="C40" i="2"/>
  <c r="CR20" i="5"/>
  <c r="BK18" i="5"/>
  <c r="CN18" i="5"/>
  <c r="CN20" i="5" s="1"/>
  <c r="CG20" i="5"/>
  <c r="AZ18" i="5"/>
  <c r="CC18" i="5"/>
  <c r="CC20" i="5" s="1"/>
  <c r="BV20" i="5"/>
  <c r="AO18" i="5"/>
  <c r="AO20" i="5" s="1"/>
  <c r="BR18" i="5"/>
  <c r="BR20" i="5" s="1"/>
  <c r="BK20" i="5"/>
  <c r="O18" i="5"/>
  <c r="O20" i="5" s="1"/>
  <c r="AD18" i="5"/>
  <c r="AD20" i="5" s="1"/>
  <c r="BG18" i="5"/>
  <c r="BG20" i="5" s="1"/>
  <c r="AZ20" i="5"/>
  <c r="AV18" i="5"/>
  <c r="AV20" i="5" s="1"/>
  <c r="AK18" i="5"/>
  <c r="AK20" i="5" s="1"/>
  <c r="Z18" i="5"/>
  <c r="Z20" i="5" s="1"/>
  <c r="S18" i="5"/>
  <c r="S20" i="5" s="1"/>
  <c r="E18" i="5"/>
  <c r="E20" i="5" s="1"/>
  <c r="I18" i="5"/>
  <c r="I20" i="5" s="1"/>
  <c r="G51" i="4"/>
  <c r="E51" i="4"/>
  <c r="B28" i="4"/>
  <c r="B36" i="4"/>
  <c r="B42" i="4"/>
  <c r="B43" i="4" s="1"/>
  <c r="C9" i="2"/>
  <c r="B20" i="4"/>
  <c r="L20" i="10" l="1"/>
  <c r="C13" i="2"/>
  <c r="B10" i="10"/>
  <c r="B21" i="9"/>
  <c r="C23" i="2"/>
  <c r="C27" i="2"/>
  <c r="C12" i="2"/>
  <c r="C29" i="2"/>
  <c r="C24" i="2"/>
  <c r="C28" i="2"/>
  <c r="C17" i="2"/>
  <c r="C37" i="2"/>
  <c r="B29" i="4"/>
  <c r="B44" i="4"/>
  <c r="B21" i="4"/>
  <c r="B17" i="10" l="1"/>
  <c r="C34" i="2"/>
  <c r="C25" i="2"/>
  <c r="B45" i="4"/>
  <c r="B46" i="4" s="1"/>
  <c r="B22" i="4"/>
  <c r="B18" i="10" l="1"/>
  <c r="C10" i="1"/>
</calcChain>
</file>

<file path=xl/sharedStrings.xml><?xml version="1.0" encoding="utf-8"?>
<sst xmlns="http://schemas.openxmlformats.org/spreadsheetml/2006/main" count="549" uniqueCount="270">
  <si>
    <t>s.no</t>
  </si>
  <si>
    <t>particular</t>
  </si>
  <si>
    <t>shortcut</t>
  </si>
  <si>
    <t>sum</t>
  </si>
  <si>
    <t>subtract</t>
  </si>
  <si>
    <t>insert row</t>
  </si>
  <si>
    <t>insert column</t>
  </si>
  <si>
    <t>delete row</t>
  </si>
  <si>
    <t>delete column</t>
  </si>
  <si>
    <t>alt + =</t>
  </si>
  <si>
    <t>shift+space+ctrl+ +</t>
  </si>
  <si>
    <t xml:space="preserve"> </t>
  </si>
  <si>
    <t>control+space+ctrl+ +</t>
  </si>
  <si>
    <t>shift+space+ctrl+ -</t>
  </si>
  <si>
    <t>control+space+ctrl+ -</t>
  </si>
  <si>
    <t>round</t>
  </si>
  <si>
    <t>link 2 value</t>
  </si>
  <si>
    <t>conditionla formatting-duplicate</t>
  </si>
  <si>
    <t>formula</t>
  </si>
  <si>
    <t>go to base</t>
  </si>
  <si>
    <t>go to link</t>
  </si>
  <si>
    <t>trace dependent</t>
  </si>
  <si>
    <t>vlookup</t>
  </si>
  <si>
    <t>sumif</t>
  </si>
  <si>
    <t>if</t>
  </si>
  <si>
    <t>ctrl+[</t>
  </si>
  <si>
    <t>ctrl+g+enter</t>
  </si>
  <si>
    <t>alt+m+d</t>
  </si>
  <si>
    <t>data validation</t>
  </si>
  <si>
    <t>page break preview</t>
  </si>
  <si>
    <t>paste down</t>
  </si>
  <si>
    <t>alt+a+vv</t>
  </si>
  <si>
    <t>ctrl+d</t>
  </si>
  <si>
    <t>Equity</t>
  </si>
  <si>
    <t>Non Current Liabilities</t>
  </si>
  <si>
    <t>Current Liabilities</t>
  </si>
  <si>
    <t>Assets</t>
  </si>
  <si>
    <t>Non Current Assets</t>
  </si>
  <si>
    <t>Current Assets</t>
  </si>
  <si>
    <t/>
  </si>
  <si>
    <t>Liabilities</t>
  </si>
  <si>
    <t>Revenue</t>
  </si>
  <si>
    <t>Cost Of Sale</t>
  </si>
  <si>
    <t>Administrative Expenses</t>
  </si>
  <si>
    <t>Finance Cost</t>
  </si>
  <si>
    <t>Other Income</t>
  </si>
  <si>
    <t>ABC COMPANY</t>
  </si>
  <si>
    <t>TRIAL BALANCE</t>
  </si>
  <si>
    <t>FOR THE YEAR END 2023</t>
  </si>
  <si>
    <t>DISCRIPTION</t>
  </si>
  <si>
    <t>ABC Company Limited</t>
  </si>
  <si>
    <t>Journal Entries</t>
  </si>
  <si>
    <t>For the year ended 31-12-20XX</t>
  </si>
  <si>
    <t>Date</t>
  </si>
  <si>
    <t>Sr #</t>
  </si>
  <si>
    <t>Codes</t>
  </si>
  <si>
    <t>Description</t>
  </si>
  <si>
    <t>Debit</t>
  </si>
  <si>
    <t>Credit</t>
  </si>
  <si>
    <t>Bank</t>
  </si>
  <si>
    <t>Share Capital</t>
  </si>
  <si>
    <t>Van</t>
  </si>
  <si>
    <t>Payable for Van</t>
  </si>
  <si>
    <t>Market Stall</t>
  </si>
  <si>
    <t>Purchases</t>
  </si>
  <si>
    <t>Payable to Supplier A</t>
  </si>
  <si>
    <t>Stocks</t>
  </si>
  <si>
    <t>Sales of inventory</t>
  </si>
  <si>
    <t>Consumption</t>
  </si>
  <si>
    <t>Debtor A</t>
  </si>
  <si>
    <t>Air Conditioners</t>
  </si>
  <si>
    <t>Furniture</t>
  </si>
  <si>
    <t>Sui Gas Bills</t>
  </si>
  <si>
    <t>Electricity Bills</t>
  </si>
  <si>
    <t>Lawyer's fee</t>
  </si>
  <si>
    <t>Telephone Bills</t>
  </si>
  <si>
    <t>Internet Bills</t>
  </si>
  <si>
    <t>Water Bills</t>
  </si>
  <si>
    <t>Tax Consultant fee</t>
  </si>
  <si>
    <t>Annual Subscription fee</t>
  </si>
  <si>
    <t>RS.</t>
  </si>
  <si>
    <t xml:space="preserve">DATE </t>
  </si>
  <si>
    <t>REFERNCE NO.</t>
  </si>
  <si>
    <t>AMOUNT</t>
  </si>
  <si>
    <t>BANK</t>
  </si>
  <si>
    <t>SHARE CAPITAL</t>
  </si>
  <si>
    <t>CARRIED DOWN</t>
  </si>
  <si>
    <t>van</t>
  </si>
  <si>
    <t>payable to van</t>
  </si>
  <si>
    <t xml:space="preserve">bank </t>
  </si>
  <si>
    <t xml:space="preserve">market stall </t>
  </si>
  <si>
    <t>purchase</t>
  </si>
  <si>
    <t>Payable to supplier A</t>
  </si>
  <si>
    <t>Grand Total</t>
  </si>
  <si>
    <t>Sum of Debit</t>
  </si>
  <si>
    <t>Sum of Credit</t>
  </si>
  <si>
    <t>Discription</t>
  </si>
  <si>
    <t>Code</t>
  </si>
  <si>
    <t>Debit During The Year</t>
  </si>
  <si>
    <t>Credit During The Year</t>
  </si>
  <si>
    <t>Cloing</t>
  </si>
  <si>
    <t>Reformatted Trail Balance</t>
  </si>
  <si>
    <t>Total</t>
  </si>
  <si>
    <t>Payables against PPE</t>
  </si>
  <si>
    <t>Traders Creditors</t>
  </si>
  <si>
    <t>Trade And Other Payables</t>
  </si>
  <si>
    <t>Difference</t>
  </si>
  <si>
    <t>Total Trade And Other Payables</t>
  </si>
  <si>
    <t>Property Plant And Equipment</t>
  </si>
  <si>
    <t>Total Property Plant And Equipment</t>
  </si>
  <si>
    <t>Vehicle</t>
  </si>
  <si>
    <t>Other PPE</t>
  </si>
  <si>
    <t>Depreciation-vehicles</t>
  </si>
  <si>
    <t>Accumulated Depreciation</t>
  </si>
  <si>
    <t>Less :</t>
  </si>
  <si>
    <t>Cash And Bank</t>
  </si>
  <si>
    <t>Total Cash And Bank</t>
  </si>
  <si>
    <t>Inventory</t>
  </si>
  <si>
    <t>Total Inventory</t>
  </si>
  <si>
    <t>Traders Debtors</t>
  </si>
  <si>
    <t>Total Trade Debtors</t>
  </si>
  <si>
    <t>900-001</t>
  </si>
  <si>
    <t>1100-100</t>
  </si>
  <si>
    <t>Acc dep-vehicles</t>
  </si>
  <si>
    <t>REVENUE</t>
  </si>
  <si>
    <t>COST OF SALE</t>
  </si>
  <si>
    <t>Other Expense</t>
  </si>
  <si>
    <t>Total Consumption</t>
  </si>
  <si>
    <t>asssets</t>
  </si>
  <si>
    <t>liabiltities</t>
  </si>
  <si>
    <t>profit loss</t>
  </si>
  <si>
    <t>trail</t>
  </si>
  <si>
    <t>ABC COMPANY LIMITED</t>
  </si>
  <si>
    <t>STATEMENT OF FINANCIAL POSITION</t>
  </si>
  <si>
    <t>Notes</t>
  </si>
  <si>
    <t>Equity and Liabilities</t>
  </si>
  <si>
    <t>Share Capital and reserve</t>
  </si>
  <si>
    <t>Authorized share capital</t>
  </si>
  <si>
    <t>Issued, subscribed and paid-up capital</t>
  </si>
  <si>
    <t>Accumulated profit</t>
  </si>
  <si>
    <t>Total Equity</t>
  </si>
  <si>
    <t>Trade and other payables</t>
  </si>
  <si>
    <t>Total liabilities</t>
  </si>
  <si>
    <t>Contingencies and commitments</t>
  </si>
  <si>
    <t>Total equity and liabilities</t>
  </si>
  <si>
    <t>STATEMENT OF PROFIT OR LOSS</t>
  </si>
  <si>
    <t>Rupees</t>
  </si>
  <si>
    <t>Cost of Sales</t>
  </si>
  <si>
    <t>Gross Profit</t>
  </si>
  <si>
    <t>Selling and Distribution Expenses</t>
  </si>
  <si>
    <t>Other Expenses</t>
  </si>
  <si>
    <t>Operating Profit</t>
  </si>
  <si>
    <t>Profit Before Taxation</t>
  </si>
  <si>
    <t>Taxation</t>
  </si>
  <si>
    <t>Profit After tax</t>
  </si>
  <si>
    <t>Earnings per share - basic and diliuted</t>
  </si>
  <si>
    <t>Property, Plant and Equipment</t>
  </si>
  <si>
    <t>Cash and Bank</t>
  </si>
  <si>
    <t>Trade Receivables</t>
  </si>
  <si>
    <t>Total assets</t>
  </si>
  <si>
    <t>STATEMENT OF COMPREHENSIVE INCOME</t>
  </si>
  <si>
    <t>FOR THE YEAR ENDED DECEMBER 31, 2021</t>
  </si>
  <si>
    <t>Items that may be reclassified to profit or loss subsequently</t>
  </si>
  <si>
    <t>Available for sale financial assets</t>
  </si>
  <si>
    <t>Items that will not be reclassified to profit or loss</t>
  </si>
  <si>
    <t>Remeasurement of defined benefit obligation</t>
  </si>
  <si>
    <t>Other Comprehensive Income Before Taxation</t>
  </si>
  <si>
    <t>taxation related to items that may be reclassified</t>
  </si>
  <si>
    <t>taxation related to items that will not be reclassified</t>
  </si>
  <si>
    <t>Other Comprehensive Income After Taxation</t>
  </si>
  <si>
    <t>Profit After Taxation</t>
  </si>
  <si>
    <t>Total Comprehensive Income</t>
  </si>
  <si>
    <t>FOR THE YEAR ENDED DECEMBER 31, 2023</t>
  </si>
  <si>
    <t>Capital Reserves</t>
  </si>
  <si>
    <t>Revenue Reserves</t>
  </si>
  <si>
    <t>Issued, subscribed and</t>
  </si>
  <si>
    <t>Surplus on revaluation of</t>
  </si>
  <si>
    <t>Accumulated Profit/loss</t>
  </si>
  <si>
    <t>paid-up capital</t>
  </si>
  <si>
    <t>Property plant and equipment</t>
  </si>
  <si>
    <t>Balance as at January 01, 2020</t>
  </si>
  <si>
    <t>Comprehensive Income</t>
  </si>
  <si>
    <t>Profit/Loss After Tax</t>
  </si>
  <si>
    <t>Other Comprehensive Income</t>
  </si>
  <si>
    <t>Incremental Depreciation</t>
  </si>
  <si>
    <t>Transaction with owners</t>
  </si>
  <si>
    <t>Balance as at December 31, 2020</t>
  </si>
  <si>
    <t>Balance as at January 01, 2021</t>
  </si>
  <si>
    <t>Ordinary shares</t>
  </si>
  <si>
    <t>Balance as at December 31, 2021</t>
  </si>
  <si>
    <t>2021</t>
  </si>
  <si>
    <t>2020</t>
  </si>
  <si>
    <t>Cash generated from/ (Used in) operations</t>
  </si>
  <si>
    <t>Profit/Loss before taxation</t>
  </si>
  <si>
    <t>Adjustment of non-cash and other items</t>
  </si>
  <si>
    <t>Depreciation</t>
  </si>
  <si>
    <t>Changes in working capital</t>
  </si>
  <si>
    <t>Trade receivables</t>
  </si>
  <si>
    <t>Cash generated from/(used in) operations</t>
  </si>
  <si>
    <t>Payments for:</t>
  </si>
  <si>
    <t>Income Tax</t>
  </si>
  <si>
    <t>Finance cost</t>
  </si>
  <si>
    <t>Employee retirement benefits</t>
  </si>
  <si>
    <t>Net Cash generateed from (Used in ) Operation</t>
  </si>
  <si>
    <t>Cash flow from investing activities</t>
  </si>
  <si>
    <t>Purchase of property, plant and equipment</t>
  </si>
  <si>
    <t>Proceeds from disposal of PPE</t>
  </si>
  <si>
    <t>Net Cash generateed from (Used in ) investing activities</t>
  </si>
  <si>
    <t>Cash flow from financing activities</t>
  </si>
  <si>
    <t>Repayment of long term fnance</t>
  </si>
  <si>
    <t>Issue of shares</t>
  </si>
  <si>
    <t>Net Cash generateed from (Used in ) financing activities</t>
  </si>
  <si>
    <t>Net Increase/ decrease in cash and cash equivalents</t>
  </si>
  <si>
    <t>Cash and cash equivalent at at beginning of the year</t>
  </si>
  <si>
    <t>Cash and cash equivalnet as at end of the year</t>
  </si>
  <si>
    <t>NOTES TO THE FINANCIAL STATEMENTS</t>
  </si>
  <si>
    <t>Legal status and operations</t>
  </si>
  <si>
    <t>ABC Company Limited was incorporated in Pakistan, Lahore as Public Company Limited in 2021. the company majority deals in selling of biscuits and confectionary items. The registered office o the company is situated at Lahore. The manufacturing plant is situated at Lahore.</t>
  </si>
  <si>
    <t>Basis of preparation</t>
  </si>
  <si>
    <t>Statement of Compliance</t>
  </si>
  <si>
    <t xml:space="preserve">These financial statements have been prepared in accordance with the accounting and reporting standards as applicable in Pakistan. The accounting and reporting standards applicable in Pakistan comprise of: </t>
  </si>
  <si>
    <t>International Financial Reporting Standards ['IFRS'] issued by the International Accounting Standards Board ['IASB'] as notified under the Companies Act, 2017;</t>
  </si>
  <si>
    <t xml:space="preserve"> Provisions of and directives issued under the Companies Act, 2017. </t>
  </si>
  <si>
    <t>Where provisions of and directives issued under the Companies Act, 2017 differ from the IFRS and IFAS, the provisions of and directives issued under the Companies Act, 2017 have been followed.</t>
  </si>
  <si>
    <t>Basis of measurement</t>
  </si>
  <si>
    <t>These financial statements have been prepared using historical cost and accrual basis except for cashflow which is prepared using cash basis.</t>
  </si>
  <si>
    <t>Critical accounting judgements and key sources of estimation uncertainty</t>
  </si>
  <si>
    <t>Management has made judgments, assumptions and estimates as and when required to prepare these financial statements to the best of its knowledge and belief depending on historical behaviors and scenarios. Further these assumptions and estimates are reviewed on ongoing basis.</t>
  </si>
  <si>
    <t>Critical accounting judgements</t>
  </si>
  <si>
    <t>Critical accounting judgments made while rearing these financial statements are as flows;</t>
  </si>
  <si>
    <t>(a)</t>
  </si>
  <si>
    <t>Business model assessment</t>
  </si>
  <si>
    <t>Company's risk model assessment considers how the asset and liabilities performance will be evaluated and who will assess these risks.</t>
  </si>
  <si>
    <t>Key sources of estimation uncertainty</t>
  </si>
  <si>
    <t>Functional currency</t>
  </si>
  <si>
    <t>The Financial statements have been prepared in PAK RUPEES which is company's functional currency.</t>
  </si>
  <si>
    <t>NEW AND REVISED STANDARDS, INTERPRETATIONSANDAMENDMENTS EFFECTIVE DURING THE YEAR.</t>
  </si>
  <si>
    <t>NEW AND REVISED STANDARDS, INTERPRETATIONSANDAMENDMENTS NOT YET EFFECTIVE.</t>
  </si>
  <si>
    <t>SIGNIFICANTACCOUNTING POLICIES</t>
  </si>
  <si>
    <t>Ordinary share capital</t>
  </si>
  <si>
    <t>Ordinary share capital is recognized as equity. Transaction costs directly attributable to the issue of ordinary shares are recognized as deduction from equity.</t>
  </si>
  <si>
    <t>These are classified as 'financial liabilities at amortized cost'. On initial recognition, these are measured at fair value at the date the liability is incurred, less attributable transaction costs. Subsequent to initial recognition, these are measured at amortized cost using the effective interest method, with interest recognized in profit or loss.</t>
  </si>
  <si>
    <t>Note</t>
  </si>
  <si>
    <t>Ordinary shares of Rs. 10 each</t>
  </si>
  <si>
    <t>Trade creditors</t>
  </si>
  <si>
    <t>These represent payable against purchase of property, plant and equipment.</t>
  </si>
  <si>
    <t>There are no contingencies and commitments for the year ended 2021 (2020: nil).</t>
  </si>
  <si>
    <t>STATEMENT OF CHANGES IN EQUITY</t>
  </si>
  <si>
    <t>STATEMENT OF CASHFLOW</t>
  </si>
  <si>
    <t>3,000 (2021: nil) shares issued for cash</t>
  </si>
  <si>
    <t>10,000 (2021: nil) ordinary shares of Rs. 10 each</t>
  </si>
  <si>
    <t>FOR THE YEAR ENDED DECEMBER 31, 2022</t>
  </si>
  <si>
    <t>soce</t>
  </si>
  <si>
    <t>Accrued Liabilities</t>
  </si>
  <si>
    <t>LEC 11</t>
  </si>
  <si>
    <t>Cost</t>
  </si>
  <si>
    <t xml:space="preserve">Net book value </t>
  </si>
  <si>
    <t xml:space="preserve">As at </t>
  </si>
  <si>
    <t xml:space="preserve">as at </t>
  </si>
  <si>
    <t>Jan 01, 2021</t>
  </si>
  <si>
    <t>Addition</t>
  </si>
  <si>
    <t>Disposal</t>
  </si>
  <si>
    <t>Transfer</t>
  </si>
  <si>
    <t>Dec 31, 2021</t>
  </si>
  <si>
    <t>Rate</t>
  </si>
  <si>
    <t>For the year</t>
  </si>
  <si>
    <t>Adjustment</t>
  </si>
  <si>
    <t>%</t>
  </si>
  <si>
    <t>Jan 01, 2020</t>
  </si>
  <si>
    <t>Dec 31,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</si>
</sst>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_(* #,##0_);_(* \(#,##0\);_(* &quot;-&quot;??_);_(@_)"/>
    <numFmt numFmtId="166" formatCode="0.0"/>
  </numFmts>
  <fonts count="23" x14ac:knownFonts="1">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b/>
      <sz val="16"/>
      <color theme="1"/>
      <name val="Calibri"/>
      <family val="2"/>
      <scheme val="minor"/>
    </font>
    <font>
      <sz val="15"/>
      <color theme="1"/>
      <name val="Times New Roman"/>
      <family val="1"/>
    </font>
    <font>
      <b/>
      <sz val="12"/>
      <color theme="0"/>
      <name val="Calibri"/>
      <family val="2"/>
      <scheme val="minor"/>
    </font>
    <font>
      <b/>
      <sz val="18"/>
      <color theme="0"/>
      <name val="Calibri"/>
      <family val="2"/>
      <scheme val="minor"/>
    </font>
    <font>
      <b/>
      <sz val="15"/>
      <color theme="0"/>
      <name val="Times New Roman"/>
      <family val="1"/>
    </font>
    <font>
      <sz val="11"/>
      <color theme="1"/>
      <name val="Calibri"/>
      <family val="2"/>
      <scheme val="minor"/>
    </font>
    <font>
      <b/>
      <sz val="14"/>
      <color theme="0"/>
      <name val="Calibri"/>
      <family val="2"/>
      <scheme val="minor"/>
    </font>
    <font>
      <b/>
      <sz val="16"/>
      <color theme="0"/>
      <name val="Calibri"/>
      <family val="2"/>
      <scheme val="minor"/>
    </font>
    <font>
      <b/>
      <sz val="14"/>
      <color theme="1"/>
      <name val="Arial"/>
      <family val="2"/>
    </font>
    <font>
      <b/>
      <sz val="8"/>
      <color theme="1"/>
      <name val="Arial"/>
      <family val="2"/>
    </font>
    <font>
      <i/>
      <sz val="8"/>
      <color theme="1"/>
      <name val="Arial"/>
      <family val="2"/>
    </font>
    <font>
      <sz val="8"/>
      <color theme="1"/>
      <name val="Arial"/>
      <family val="2"/>
    </font>
    <font>
      <b/>
      <i/>
      <sz val="8"/>
      <color theme="1"/>
      <name val="Arial"/>
      <family val="2"/>
    </font>
    <font>
      <b/>
      <sz val="10"/>
      <color theme="1"/>
      <name val="Arial"/>
      <family val="2"/>
    </font>
    <font>
      <sz val="10"/>
      <color theme="1"/>
      <name val="Calibri"/>
      <family val="2"/>
      <scheme val="minor"/>
    </font>
    <font>
      <u/>
      <sz val="14"/>
      <color theme="1"/>
      <name val="Calibri"/>
      <family val="2"/>
      <scheme val="minor"/>
    </font>
    <font>
      <b/>
      <sz val="10"/>
      <color theme="1"/>
      <name val="Calibri"/>
      <family val="2"/>
      <scheme val="minor"/>
    </font>
    <font>
      <b/>
      <sz val="11"/>
      <color theme="1"/>
      <name val="Arial"/>
      <family val="2"/>
    </font>
    <font>
      <i/>
      <sz val="11"/>
      <color theme="1"/>
      <name val="Arial"/>
      <family val="2"/>
    </font>
  </fonts>
  <fills count="6">
    <fill>
      <patternFill patternType="none"/>
    </fill>
    <fill>
      <patternFill patternType="gray125"/>
    </fill>
    <fill>
      <patternFill patternType="solid">
        <fgColor rgb="FF002060"/>
        <bgColor indexed="64"/>
      </patternFill>
    </fill>
    <fill>
      <patternFill patternType="solid">
        <fgColor rgb="FF00B0F0"/>
        <bgColor indexed="64"/>
      </patternFill>
    </fill>
    <fill>
      <patternFill patternType="solid">
        <fgColor rgb="FF0070C0"/>
        <bgColor indexed="64"/>
      </patternFill>
    </fill>
    <fill>
      <patternFill patternType="solid">
        <fgColor theme="4" tint="-0.249977111117893"/>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style="thin">
        <color indexed="64"/>
      </top>
      <bottom style="double">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top/>
      <bottom style="medium">
        <color indexed="64"/>
      </bottom>
      <diagonal/>
    </border>
    <border>
      <left/>
      <right/>
      <top style="thin">
        <color indexed="64"/>
      </top>
      <bottom style="thin">
        <color indexed="64"/>
      </bottom>
      <diagonal/>
    </border>
  </borders>
  <cellStyleXfs count="2">
    <xf numFmtId="0" fontId="0" fillId="0" borderId="0"/>
    <xf numFmtId="164" fontId="9" fillId="0" borderId="0" applyFont="0" applyFill="0" applyBorder="0" applyAlignment="0" applyProtection="0"/>
  </cellStyleXfs>
  <cellXfs count="107">
    <xf numFmtId="0" fontId="0" fillId="0" borderId="0" xfId="0"/>
    <xf numFmtId="0" fontId="0" fillId="0" borderId="0" xfId="0" applyAlignment="1">
      <alignment horizontal="center"/>
    </xf>
    <xf numFmtId="0" fontId="4" fillId="0" borderId="0" xfId="0" applyFont="1" applyAlignment="1">
      <alignment horizontal="center"/>
    </xf>
    <xf numFmtId="0" fontId="5" fillId="0" borderId="0" xfId="0" applyFont="1" applyAlignment="1">
      <alignment horizontal="center"/>
    </xf>
    <xf numFmtId="0" fontId="1" fillId="0" borderId="0" xfId="0" applyFont="1"/>
    <xf numFmtId="0" fontId="7" fillId="0" borderId="0" xfId="0" applyFont="1"/>
    <xf numFmtId="0" fontId="0" fillId="0" borderId="3" xfId="0" applyBorder="1"/>
    <xf numFmtId="0" fontId="0" fillId="0" borderId="4" xfId="0" applyBorder="1"/>
    <xf numFmtId="0" fontId="0" fillId="0" borderId="5" xfId="0" applyBorder="1"/>
    <xf numFmtId="0" fontId="0" fillId="0" borderId="2" xfId="0" applyBorder="1"/>
    <xf numFmtId="0" fontId="0" fillId="0" borderId="6" xfId="0" applyBorder="1"/>
    <xf numFmtId="0" fontId="0" fillId="0" borderId="7" xfId="0" applyBorder="1"/>
    <xf numFmtId="0" fontId="3" fillId="0" borderId="0" xfId="0" applyFont="1"/>
    <xf numFmtId="0" fontId="1" fillId="0" borderId="3" xfId="0" applyFont="1" applyBorder="1"/>
    <xf numFmtId="0" fontId="1" fillId="0" borderId="4" xfId="0" applyFont="1" applyBorder="1"/>
    <xf numFmtId="0" fontId="0" fillId="0" borderId="0" xfId="0" pivotButton="1"/>
    <xf numFmtId="14" fontId="5" fillId="0" borderId="0" xfId="0" applyNumberFormat="1" applyFont="1" applyAlignment="1">
      <alignment horizontal="center"/>
    </xf>
    <xf numFmtId="14" fontId="7" fillId="0" borderId="0" xfId="0" applyNumberFormat="1" applyFont="1" applyAlignment="1">
      <alignment horizontal="center"/>
    </xf>
    <xf numFmtId="0" fontId="7" fillId="0" borderId="0" xfId="0" applyFont="1" applyAlignment="1">
      <alignment horizontal="center"/>
    </xf>
    <xf numFmtId="14" fontId="0" fillId="0" borderId="0" xfId="0" applyNumberFormat="1" applyAlignment="1">
      <alignment horizontal="center"/>
    </xf>
    <xf numFmtId="14" fontId="8" fillId="3" borderId="2" xfId="0" applyNumberFormat="1" applyFont="1" applyFill="1" applyBorder="1" applyAlignment="1">
      <alignment horizontal="center" vertical="center"/>
    </xf>
    <xf numFmtId="0" fontId="8" fillId="3" borderId="2" xfId="0" applyFont="1" applyFill="1" applyBorder="1" applyAlignment="1">
      <alignment horizontal="center" vertical="center"/>
    </xf>
    <xf numFmtId="0" fontId="8" fillId="3" borderId="8" xfId="0" applyFont="1" applyFill="1" applyBorder="1" applyAlignment="1">
      <alignment horizontal="center" vertical="center"/>
    </xf>
    <xf numFmtId="0" fontId="10" fillId="4" borderId="1" xfId="0" applyFont="1" applyFill="1" applyBorder="1" applyAlignment="1">
      <alignment horizontal="center"/>
    </xf>
    <xf numFmtId="0" fontId="10" fillId="4" borderId="9" xfId="0" applyFont="1" applyFill="1" applyBorder="1" applyAlignment="1">
      <alignment horizontal="center"/>
    </xf>
    <xf numFmtId="165" fontId="0" fillId="0" borderId="0" xfId="1" applyNumberFormat="1" applyFont="1" applyAlignment="1">
      <alignment horizontal="center"/>
    </xf>
    <xf numFmtId="165" fontId="0" fillId="0" borderId="0" xfId="1" applyNumberFormat="1" applyFont="1"/>
    <xf numFmtId="165" fontId="0" fillId="0" borderId="1" xfId="1" applyNumberFormat="1" applyFont="1" applyBorder="1"/>
    <xf numFmtId="0" fontId="2" fillId="0" borderId="1" xfId="0" applyFont="1" applyBorder="1" applyAlignment="1">
      <alignment horizontal="center"/>
    </xf>
    <xf numFmtId="165" fontId="0" fillId="0" borderId="10" xfId="1" applyNumberFormat="1" applyFont="1" applyBorder="1"/>
    <xf numFmtId="165" fontId="0" fillId="0" borderId="6" xfId="1" applyNumberFormat="1" applyFont="1" applyBorder="1"/>
    <xf numFmtId="0" fontId="6" fillId="0" borderId="0" xfId="0" applyFont="1" applyAlignment="1">
      <alignment horizontal="left"/>
    </xf>
    <xf numFmtId="0" fontId="6" fillId="5" borderId="0" xfId="0" applyFont="1" applyFill="1"/>
    <xf numFmtId="0" fontId="10" fillId="2" borderId="0" xfId="0" applyFont="1" applyFill="1"/>
    <xf numFmtId="0" fontId="2" fillId="0" borderId="11" xfId="0" applyFont="1" applyBorder="1" applyAlignment="1">
      <alignment horizontal="center"/>
    </xf>
    <xf numFmtId="0" fontId="0" fillId="0" borderId="1" xfId="0" applyBorder="1" applyAlignment="1">
      <alignment horizontal="center"/>
    </xf>
    <xf numFmtId="0" fontId="11" fillId="2" borderId="0" xfId="0" applyFont="1" applyFill="1"/>
    <xf numFmtId="165" fontId="1" fillId="0" borderId="0" xfId="1" applyNumberFormat="1" applyFont="1"/>
    <xf numFmtId="165" fontId="9" fillId="0" borderId="0" xfId="1" applyNumberFormat="1" applyFont="1"/>
    <xf numFmtId="165" fontId="9" fillId="0" borderId="6" xfId="1" applyNumberFormat="1" applyFont="1" applyBorder="1"/>
    <xf numFmtId="0" fontId="1" fillId="0" borderId="0" xfId="0" applyFont="1" applyAlignment="1">
      <alignment horizontal="left" indent="1"/>
    </xf>
    <xf numFmtId="165" fontId="9" fillId="0" borderId="0" xfId="1" applyNumberFormat="1" applyFont="1" applyBorder="1"/>
    <xf numFmtId="165" fontId="9" fillId="0" borderId="3" xfId="1" applyNumberFormat="1" applyFont="1" applyBorder="1"/>
    <xf numFmtId="165" fontId="9" fillId="0" borderId="11" xfId="1" applyNumberFormat="1" applyFont="1" applyBorder="1"/>
    <xf numFmtId="165" fontId="9" fillId="0" borderId="12" xfId="1" applyNumberFormat="1" applyFont="1" applyBorder="1"/>
    <xf numFmtId="165" fontId="0" fillId="0" borderId="11" xfId="1" applyNumberFormat="1" applyFont="1" applyBorder="1"/>
    <xf numFmtId="165" fontId="0" fillId="0" borderId="12" xfId="1" applyNumberFormat="1" applyFont="1" applyBorder="1"/>
    <xf numFmtId="165" fontId="0" fillId="0" borderId="0" xfId="1" applyNumberFormat="1" applyFont="1" applyBorder="1"/>
    <xf numFmtId="165" fontId="0" fillId="0" borderId="3" xfId="1" applyNumberFormat="1" applyFont="1" applyBorder="1"/>
    <xf numFmtId="165" fontId="6" fillId="5" borderId="0" xfId="1" applyNumberFormat="1" applyFont="1" applyFill="1" applyAlignment="1"/>
    <xf numFmtId="165" fontId="6" fillId="0" borderId="0" xfId="1" applyNumberFormat="1" applyFont="1" applyFill="1" applyAlignment="1">
      <alignment horizontal="left"/>
    </xf>
    <xf numFmtId="165" fontId="0" fillId="0" borderId="8" xfId="1" applyNumberFormat="1" applyFont="1" applyBorder="1"/>
    <xf numFmtId="165" fontId="0" fillId="0" borderId="0" xfId="0" applyNumberFormat="1"/>
    <xf numFmtId="0" fontId="0" fillId="0" borderId="1" xfId="0" applyBorder="1"/>
    <xf numFmtId="0" fontId="0" fillId="0" borderId="13" xfId="0" applyBorder="1"/>
    <xf numFmtId="0" fontId="14" fillId="0" borderId="0" xfId="0" applyFont="1"/>
    <xf numFmtId="1" fontId="14" fillId="0" borderId="0" xfId="0" applyNumberFormat="1" applyFont="1" applyAlignment="1">
      <alignment horizontal="center"/>
    </xf>
    <xf numFmtId="165" fontId="13" fillId="0" borderId="0" xfId="1" applyNumberFormat="1" applyFont="1"/>
    <xf numFmtId="0" fontId="14" fillId="0" borderId="0" xfId="0" applyFont="1" applyAlignment="1">
      <alignment horizontal="center"/>
    </xf>
    <xf numFmtId="165" fontId="13" fillId="0" borderId="3" xfId="1" applyNumberFormat="1" applyFont="1" applyBorder="1"/>
    <xf numFmtId="165" fontId="13" fillId="0" borderId="6" xfId="1" applyNumberFormat="1" applyFont="1" applyBorder="1"/>
    <xf numFmtId="165" fontId="13" fillId="0" borderId="14" xfId="1" applyNumberFormat="1" applyFont="1" applyBorder="1"/>
    <xf numFmtId="165" fontId="0" fillId="0" borderId="14" xfId="1" applyNumberFormat="1" applyFont="1" applyBorder="1"/>
    <xf numFmtId="0" fontId="13" fillId="0" borderId="0" xfId="0" applyFont="1" applyAlignment="1">
      <alignment horizontal="center"/>
    </xf>
    <xf numFmtId="0" fontId="13" fillId="0" borderId="0" xfId="0" applyFont="1"/>
    <xf numFmtId="165" fontId="13" fillId="0" borderId="11" xfId="1" applyNumberFormat="1" applyFont="1" applyBorder="1"/>
    <xf numFmtId="165" fontId="13" fillId="0" borderId="8" xfId="1" applyNumberFormat="1" applyFont="1" applyBorder="1"/>
    <xf numFmtId="165" fontId="13" fillId="0" borderId="12" xfId="1" applyNumberFormat="1" applyFont="1" applyBorder="1"/>
    <xf numFmtId="165" fontId="15" fillId="0" borderId="3" xfId="1" applyNumberFormat="1" applyFont="1" applyBorder="1"/>
    <xf numFmtId="165" fontId="14" fillId="0" borderId="0" xfId="1" applyNumberFormat="1" applyFont="1"/>
    <xf numFmtId="165" fontId="13" fillId="0" borderId="0" xfId="1" applyNumberFormat="1" applyFont="1" applyBorder="1"/>
    <xf numFmtId="0" fontId="13" fillId="0" borderId="15" xfId="0" applyFont="1" applyBorder="1" applyAlignment="1">
      <alignment horizontal="center"/>
    </xf>
    <xf numFmtId="0" fontId="13" fillId="0" borderId="15" xfId="0" applyFont="1" applyBorder="1"/>
    <xf numFmtId="165" fontId="16" fillId="0" borderId="0" xfId="1" applyNumberFormat="1" applyFont="1"/>
    <xf numFmtId="165" fontId="17" fillId="0" borderId="0" xfId="1" quotePrefix="1" applyNumberFormat="1" applyFont="1"/>
    <xf numFmtId="165" fontId="18" fillId="0" borderId="0" xfId="1" applyNumberFormat="1" applyFont="1"/>
    <xf numFmtId="166" fontId="13" fillId="0" borderId="0" xfId="0" applyNumberFormat="1" applyFont="1" applyAlignment="1">
      <alignment horizontal="center"/>
    </xf>
    <xf numFmtId="0" fontId="0" fillId="0" borderId="0" xfId="0" applyAlignment="1">
      <alignment horizontal="justify" vertical="justify"/>
    </xf>
    <xf numFmtId="0" fontId="19" fillId="0" borderId="0" xfId="0" applyFont="1"/>
    <xf numFmtId="0" fontId="17" fillId="0" borderId="0" xfId="0" applyFont="1" applyAlignment="1">
      <alignment horizontal="center"/>
    </xf>
    <xf numFmtId="0" fontId="17" fillId="0" borderId="0" xfId="0" applyFont="1"/>
    <xf numFmtId="0" fontId="20" fillId="0" borderId="0" xfId="0" applyFont="1"/>
    <xf numFmtId="166" fontId="17" fillId="0" borderId="0" xfId="0" applyNumberFormat="1" applyFont="1" applyAlignment="1">
      <alignment horizontal="center"/>
    </xf>
    <xf numFmtId="1" fontId="17" fillId="0" borderId="0" xfId="0" applyNumberFormat="1" applyFont="1" applyAlignment="1">
      <alignment horizontal="center"/>
    </xf>
    <xf numFmtId="1" fontId="0" fillId="0" borderId="0" xfId="0" applyNumberFormat="1"/>
    <xf numFmtId="0" fontId="1" fillId="0" borderId="13" xfId="0" applyFont="1" applyBorder="1"/>
    <xf numFmtId="0" fontId="21" fillId="0" borderId="0" xfId="0" applyFont="1" applyAlignment="1">
      <alignment horizontal="center" vertical="center"/>
    </xf>
    <xf numFmtId="0" fontId="21" fillId="0" borderId="0" xfId="0" applyFont="1"/>
    <xf numFmtId="1" fontId="21" fillId="0" borderId="0" xfId="0" applyNumberFormat="1" applyFont="1" applyAlignment="1">
      <alignment horizontal="center" vertical="center"/>
    </xf>
    <xf numFmtId="165" fontId="21" fillId="0" borderId="0" xfId="1" applyNumberFormat="1" applyFont="1"/>
    <xf numFmtId="165" fontId="21" fillId="0" borderId="6" xfId="1" applyNumberFormat="1" applyFont="1" applyBorder="1"/>
    <xf numFmtId="166" fontId="22" fillId="0" borderId="0" xfId="0" applyNumberFormat="1" applyFont="1" applyAlignment="1">
      <alignment horizontal="center"/>
    </xf>
    <xf numFmtId="166" fontId="21" fillId="0" borderId="0" xfId="0" applyNumberFormat="1" applyFont="1" applyAlignment="1">
      <alignment horizontal="center" vertical="center"/>
    </xf>
    <xf numFmtId="0" fontId="1" fillId="0" borderId="6" xfId="0" applyFont="1" applyBorder="1"/>
    <xf numFmtId="14" fontId="0" fillId="0" borderId="0" xfId="0" applyNumberFormat="1"/>
    <xf numFmtId="1" fontId="21" fillId="0" borderId="0" xfId="0" applyNumberFormat="1" applyFont="1" applyAlignment="1">
      <alignment horizontal="center"/>
    </xf>
    <xf numFmtId="0" fontId="21" fillId="0" borderId="0" xfId="0" applyFont="1" applyAlignment="1">
      <alignment horizontal="center"/>
    </xf>
    <xf numFmtId="0" fontId="3" fillId="0" borderId="0" xfId="0" applyFont="1" applyAlignment="1">
      <alignment horizontal="center"/>
    </xf>
    <xf numFmtId="0" fontId="7" fillId="2" borderId="0" xfId="0" applyFont="1" applyFill="1" applyAlignment="1">
      <alignment horizontal="center"/>
    </xf>
    <xf numFmtId="0" fontId="7" fillId="2" borderId="2" xfId="0" applyFont="1" applyFill="1" applyBorder="1" applyAlignment="1">
      <alignment horizontal="center"/>
    </xf>
    <xf numFmtId="0" fontId="0" fillId="0" borderId="1" xfId="0" applyBorder="1" applyAlignment="1">
      <alignment horizontal="center" vertical="center"/>
    </xf>
    <xf numFmtId="0" fontId="11" fillId="2" borderId="2" xfId="0" applyFont="1" applyFill="1" applyBorder="1" applyAlignment="1">
      <alignment horizontal="center" vertical="center"/>
    </xf>
    <xf numFmtId="0" fontId="11" fillId="2" borderId="0" xfId="0" applyFont="1" applyFill="1" applyAlignment="1">
      <alignment horizontal="center" vertical="center"/>
    </xf>
    <xf numFmtId="0" fontId="12" fillId="0" borderId="0" xfId="0" applyFont="1" applyAlignment="1">
      <alignment horizontal="center"/>
    </xf>
    <xf numFmtId="0" fontId="0" fillId="0" borderId="15" xfId="0" applyBorder="1" applyAlignment="1">
      <alignment horizontal="center"/>
    </xf>
    <xf numFmtId="0" fontId="12" fillId="0" borderId="0" xfId="0" applyFont="1" applyAlignment="1">
      <alignment horizontal="center" wrapText="1"/>
    </xf>
    <xf numFmtId="0" fontId="0" fillId="0" borderId="0" xfId="0" applyAlignment="1">
      <alignment horizontal="justify" vertical="justify"/>
    </xf>
  </cellXfs>
  <cellStyles count="2">
    <cellStyle name="Comma" xfId="1" builtinId="3"/>
    <cellStyle name="Normal" xfId="0" builtinId="0"/>
  </cellStyles>
  <dxfs count="15">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7" formatCode="m/d/yyyy"/>
      <alignment horizontal="center" vertical="bottom" textRotation="0" wrapText="0" indent="0" justifyLastLine="0" shrinkToFit="0" readingOrder="0"/>
    </dxf>
    <dxf>
      <numFmt numFmtId="167" formatCode="m/d/yyyy"/>
      <alignment horizontal="center" vertical="bottom" textRotation="0" wrapText="0" indent="0" justifyLastLine="0" shrinkToFit="0" readingOrder="0"/>
    </dxf>
    <dxf>
      <border outline="0">
        <top style="thin">
          <color indexed="64"/>
        </top>
      </border>
    </dxf>
    <dxf>
      <alignment horizontal="center" vertical="bottom" textRotation="0" wrapText="0" indent="0" justifyLastLine="0" shrinkToFit="0" readingOrder="0"/>
    </dxf>
    <dxf>
      <font>
        <b/>
        <i val="0"/>
        <strike val="0"/>
        <condense val="0"/>
        <extend val="0"/>
        <outline val="0"/>
        <shadow val="0"/>
        <u val="none"/>
        <vertAlign val="baseline"/>
        <sz val="15"/>
        <color theme="0"/>
        <name val="Times New Roman"/>
        <family val="1"/>
        <scheme val="none"/>
      </font>
      <fill>
        <patternFill patternType="solid">
          <fgColor indexed="64"/>
          <bgColor rgb="FF00B0F0"/>
        </patternFill>
      </fill>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pivotCacheDefinition" Target="pivotCache/pivotCacheDefinition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talha\OneDrive\Desktop\financial%20freelance\Financial%20Statements%20Practice%20Material\4-Basic%20-%20Assignment%20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B -Entries"/>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lha Mazhar" refreshedDate="45187.908497800927" createdVersion="6" refreshedVersion="6" minRefreshableVersion="3" recordCount="34" xr:uid="{F6F4A64E-6A7B-42D1-9413-2ED4C7766D43}">
  <cacheSource type="worksheet">
    <worksheetSource name="JournalEntries"/>
  </cacheSource>
  <cacheFields count="7">
    <cacheField name="Date" numFmtId="14">
      <sharedItems containsNonDate="0" containsDate="1" containsString="0" containsBlank="1" minDate="2023-09-18T00:00:00" maxDate="2023-10-05T00:00:00" count="18">
        <d v="2023-09-18T00:00:00"/>
        <m/>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sharedItems>
      <fieldGroup par="6" base="0">
        <rangePr groupBy="days" startDate="2023-09-18T00:00:00" endDate="2023-10-05T00:00:00"/>
        <groupItems count="368">
          <s v="(blank)"/>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0/5/2023"/>
        </groupItems>
      </fieldGroup>
    </cacheField>
    <cacheField name="Sr #" numFmtId="0">
      <sharedItems containsString="0" containsBlank="1" containsNumber="1" containsInteger="1" minValue="1" maxValue="17"/>
    </cacheField>
    <cacheField name="Codes" numFmtId="0">
      <sharedItems containsSemiMixedTypes="0" containsString="0" containsNumber="1" containsInteger="1" minValue="1001" maxValue="8009" count="13">
        <n v="5001"/>
        <n v="1001"/>
        <n v="4001"/>
        <n v="3002"/>
        <n v="4002"/>
        <n v="7001"/>
        <n v="3001"/>
        <n v="5002"/>
        <n v="6001"/>
        <n v="7002"/>
        <n v="5003"/>
        <n v="8009"/>
        <n v="4005"/>
      </sharedItems>
    </cacheField>
    <cacheField name="Description" numFmtId="0">
      <sharedItems containsBlank="1" count="19">
        <s v="Bank"/>
        <s v="Share Capital"/>
        <s v="Van"/>
        <s v="Payable for Van"/>
        <s v="Market Stall"/>
        <s v="Purchases"/>
        <s v="Payable to Supplier A"/>
        <s v="Stocks"/>
        <s v="Sales of inventory"/>
        <s v="Consumption"/>
        <s v="Debtor A"/>
        <s v="Depreciation-vehicles"/>
        <s v="Accumulated Depreciation"/>
        <s v="Lawyer's fee" u="1"/>
        <m u="1"/>
        <s v="Furniture" u="1"/>
        <s v="Air Conditioners" u="1"/>
        <s v="Sui Gas Bills" u="1"/>
        <s v="Electricity Bills" u="1"/>
      </sharedItems>
    </cacheField>
    <cacheField name="Debit" numFmtId="0">
      <sharedItems containsString="0" containsBlank="1" containsNumber="1" containsInteger="1" minValue="3000" maxValue="50000"/>
    </cacheField>
    <cacheField name="Credit" numFmtId="0">
      <sharedItems containsString="0" containsBlank="1" containsNumber="1" containsInteger="1" minValue="3000" maxValue="50000"/>
    </cacheField>
    <cacheField name="Months" numFmtId="0" databaseField="0">
      <fieldGroup base="0">
        <rangePr groupBy="months" startDate="2023-09-18T00:00:00" endDate="2023-10-05T00:00:00"/>
        <groupItems count="14">
          <s v="&lt;9/18/2023"/>
          <s v="Jan"/>
          <s v="Feb"/>
          <s v="Mar"/>
          <s v="Apr"/>
          <s v="May"/>
          <s v="Jun"/>
          <s v="Jul"/>
          <s v="Aug"/>
          <s v="Sep"/>
          <s v="Oct"/>
          <s v="Nov"/>
          <s v="Dec"/>
          <s v="&gt;10/5/2023"/>
        </groupItems>
      </fieldGroup>
    </cacheField>
  </cacheFields>
  <extLst>
    <ext xmlns:x14="http://schemas.microsoft.com/office/spreadsheetml/2009/9/main" uri="{725AE2AE-9491-48be-B2B4-4EB974FC3084}">
      <x14:pivotCacheDefinition pivotCacheId="11021844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
  <r>
    <x v="0"/>
    <n v="1"/>
    <x v="0"/>
    <x v="0"/>
    <n v="30000"/>
    <m/>
  </r>
  <r>
    <x v="1"/>
    <m/>
    <x v="1"/>
    <x v="1"/>
    <m/>
    <n v="30000"/>
  </r>
  <r>
    <x v="2"/>
    <n v="2"/>
    <x v="2"/>
    <x v="2"/>
    <n v="40000"/>
    <m/>
  </r>
  <r>
    <x v="1"/>
    <m/>
    <x v="3"/>
    <x v="3"/>
    <m/>
    <n v="40000"/>
  </r>
  <r>
    <x v="3"/>
    <n v="3"/>
    <x v="4"/>
    <x v="4"/>
    <n v="5000"/>
    <m/>
  </r>
  <r>
    <x v="1"/>
    <m/>
    <x v="0"/>
    <x v="0"/>
    <m/>
    <n v="5000"/>
  </r>
  <r>
    <x v="4"/>
    <n v="4"/>
    <x v="5"/>
    <x v="5"/>
    <n v="18000"/>
    <m/>
  </r>
  <r>
    <x v="1"/>
    <m/>
    <x v="6"/>
    <x v="6"/>
    <m/>
    <n v="18000"/>
  </r>
  <r>
    <x v="5"/>
    <n v="5"/>
    <x v="7"/>
    <x v="7"/>
    <n v="18000"/>
    <m/>
  </r>
  <r>
    <x v="1"/>
    <m/>
    <x v="5"/>
    <x v="5"/>
    <m/>
    <n v="18000"/>
  </r>
  <r>
    <x v="6"/>
    <n v="6"/>
    <x v="6"/>
    <x v="6"/>
    <n v="10000"/>
    <m/>
  </r>
  <r>
    <x v="1"/>
    <m/>
    <x v="0"/>
    <x v="0"/>
    <m/>
    <n v="10000"/>
  </r>
  <r>
    <x v="7"/>
    <n v="7"/>
    <x v="0"/>
    <x v="0"/>
    <n v="12000"/>
    <m/>
  </r>
  <r>
    <x v="1"/>
    <m/>
    <x v="8"/>
    <x v="8"/>
    <m/>
    <n v="12000"/>
  </r>
  <r>
    <x v="8"/>
    <n v="8"/>
    <x v="9"/>
    <x v="9"/>
    <n v="10800"/>
    <m/>
  </r>
  <r>
    <x v="1"/>
    <m/>
    <x v="7"/>
    <x v="7"/>
    <m/>
    <n v="10800"/>
  </r>
  <r>
    <x v="9"/>
    <n v="9"/>
    <x v="10"/>
    <x v="10"/>
    <n v="9000"/>
    <m/>
  </r>
  <r>
    <x v="1"/>
    <m/>
    <x v="8"/>
    <x v="8"/>
    <m/>
    <n v="9000"/>
  </r>
  <r>
    <x v="10"/>
    <n v="10"/>
    <x v="9"/>
    <x v="9"/>
    <n v="8100"/>
    <m/>
  </r>
  <r>
    <x v="1"/>
    <m/>
    <x v="7"/>
    <x v="7"/>
    <m/>
    <n v="8100"/>
  </r>
  <r>
    <x v="11"/>
    <n v="11"/>
    <x v="3"/>
    <x v="3"/>
    <n v="10000"/>
    <m/>
  </r>
  <r>
    <x v="1"/>
    <m/>
    <x v="0"/>
    <x v="0"/>
    <m/>
    <n v="10000"/>
  </r>
  <r>
    <x v="12"/>
    <n v="12"/>
    <x v="6"/>
    <x v="6"/>
    <n v="6000"/>
    <m/>
  </r>
  <r>
    <x v="1"/>
    <m/>
    <x v="0"/>
    <x v="0"/>
    <m/>
    <n v="6000"/>
  </r>
  <r>
    <x v="13"/>
    <n v="13"/>
    <x v="0"/>
    <x v="0"/>
    <n v="8000"/>
    <m/>
  </r>
  <r>
    <x v="1"/>
    <m/>
    <x v="10"/>
    <x v="10"/>
    <m/>
    <n v="8000"/>
  </r>
  <r>
    <x v="14"/>
    <n v="14"/>
    <x v="5"/>
    <x v="5"/>
    <n v="3000"/>
    <m/>
  </r>
  <r>
    <x v="1"/>
    <m/>
    <x v="6"/>
    <x v="6"/>
    <m/>
    <n v="3000"/>
  </r>
  <r>
    <x v="15"/>
    <n v="15"/>
    <x v="7"/>
    <x v="7"/>
    <n v="3000"/>
    <m/>
  </r>
  <r>
    <x v="1"/>
    <m/>
    <x v="5"/>
    <x v="5"/>
    <m/>
    <n v="3000"/>
  </r>
  <r>
    <x v="16"/>
    <n v="16"/>
    <x v="0"/>
    <x v="0"/>
    <n v="50000"/>
    <m/>
  </r>
  <r>
    <x v="1"/>
    <m/>
    <x v="8"/>
    <x v="8"/>
    <m/>
    <n v="50000"/>
  </r>
  <r>
    <x v="17"/>
    <n v="17"/>
    <x v="11"/>
    <x v="11"/>
    <n v="4500"/>
    <m/>
  </r>
  <r>
    <x v="1"/>
    <m/>
    <x v="12"/>
    <x v="12"/>
    <m/>
    <n v="4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4FFC86B-BA11-464A-B25D-EF8DBA8C873B}" name="PivotTable3" cacheId="0" applyNumberFormats="0" applyBorderFormats="0" applyFontFormats="0" applyPatternFormats="0" applyAlignmentFormats="0" applyWidthHeightFormats="1" dataCaption="Values" updatedVersion="6" minRefreshableVersion="3" useAutoFormatting="1" colGrandTotals="0" itemPrintTitles="1" createdVersion="6" indent="0" compact="0" compactData="0" multipleFieldFilters="0">
  <location ref="A3:C15" firstHeaderRow="0" firstDataRow="1" firstDataCol="1"/>
  <pivotFields count="7">
    <pivotField compact="0" outline="0"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compact="0" outline="0" showAll="0" defaultSubtotal="0"/>
    <pivotField compact="0" outline="0" showAll="0" defaultSubtotal="0">
      <items count="13">
        <item x="1"/>
        <item x="6"/>
        <item x="3"/>
        <item x="2"/>
        <item x="4"/>
        <item x="12"/>
        <item x="0"/>
        <item x="7"/>
        <item x="10"/>
        <item x="8"/>
        <item x="5"/>
        <item x="9"/>
        <item x="11"/>
      </items>
    </pivotField>
    <pivotField axis="axisRow" compact="0" outline="0" showAll="0" defaultSubtotal="0">
      <items count="19">
        <item h="1" m="1" x="14"/>
        <item x="2"/>
        <item m="1" x="17"/>
        <item x="7"/>
        <item x="1"/>
        <item x="8"/>
        <item x="5"/>
        <item x="6"/>
        <item x="3"/>
        <item x="4"/>
        <item m="1" x="13"/>
        <item m="1" x="15"/>
        <item m="1" x="18"/>
        <item x="10"/>
        <item x="9"/>
        <item x="0"/>
        <item m="1" x="16"/>
        <item h="1" x="11"/>
        <item h="1" x="12"/>
      </items>
    </pivotField>
    <pivotField dataField="1" compact="0" outline="0" showAll="0" defaultSubtotal="0"/>
    <pivotField dataField="1" compact="0" outline="0" showAll="0" defaultSubtotal="0"/>
    <pivotField compact="0" outline="0" showAll="0" defaultSubtotal="0">
      <items count="14">
        <item sd="0" x="0"/>
        <item sd="0" x="1"/>
        <item sd="0" x="2"/>
        <item sd="0" x="3"/>
        <item sd="0" x="4"/>
        <item sd="0" x="5"/>
        <item sd="0" x="6"/>
        <item sd="0" x="7"/>
        <item sd="0" x="8"/>
        <item sd="0" x="9"/>
        <item sd="0" x="10"/>
        <item sd="0" x="11"/>
        <item sd="0" x="12"/>
        <item sd="0" x="13"/>
      </items>
    </pivotField>
  </pivotFields>
  <rowFields count="1">
    <field x="3"/>
  </rowFields>
  <rowItems count="12">
    <i>
      <x v="1"/>
    </i>
    <i>
      <x v="3"/>
    </i>
    <i>
      <x v="4"/>
    </i>
    <i>
      <x v="5"/>
    </i>
    <i>
      <x v="6"/>
    </i>
    <i>
      <x v="7"/>
    </i>
    <i>
      <x v="8"/>
    </i>
    <i>
      <x v="9"/>
    </i>
    <i>
      <x v="13"/>
    </i>
    <i>
      <x v="14"/>
    </i>
    <i>
      <x v="15"/>
    </i>
    <i t="grand">
      <x/>
    </i>
  </rowItems>
  <colFields count="1">
    <field x="-2"/>
  </colFields>
  <colItems count="2">
    <i>
      <x/>
    </i>
    <i i="1">
      <x v="1"/>
    </i>
  </colItems>
  <dataFields count="2">
    <dataField name="Sum of Debit" fld="4" baseField="0" baseItem="0"/>
    <dataField name="Sum of Credi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C3AB9B8-F8A5-4BB0-8D3C-4746D5598C58}" name="JournalEntries" displayName="JournalEntries" ref="A8:F43" totalsRowCount="1" headerRowDxfId="14" dataDxfId="13" tableBorderDxfId="12">
  <autoFilter ref="A8:F42" xr:uid="{B85607D5-74FF-4819-977E-30FB76BFED66}">
    <filterColumn colId="0" hiddenButton="1"/>
    <filterColumn colId="1" hiddenButton="1"/>
    <filterColumn colId="2" hiddenButton="1"/>
    <filterColumn colId="3" hiddenButton="1"/>
    <filterColumn colId="4" hiddenButton="1"/>
    <filterColumn colId="5" hiddenButton="1"/>
  </autoFilter>
  <tableColumns count="6">
    <tableColumn id="1" xr3:uid="{B4F14967-2523-460D-99E1-1DB22C42FD43}" name="Date" dataDxfId="11" totalsRowDxfId="10"/>
    <tableColumn id="2" xr3:uid="{F841CD85-AF47-480F-84A0-91C151A49E70}" name="Sr #" dataDxfId="9" totalsRowDxfId="8"/>
    <tableColumn id="3" xr3:uid="{37FBD315-2E4B-4991-B3F9-F37EFBA151F4}" name="Codes" dataDxfId="7" totalsRowDxfId="6"/>
    <tableColumn id="4" xr3:uid="{83E3814D-88C4-4D98-8247-636177843574}" name="Description" dataDxfId="5" totalsRowDxfId="4"/>
    <tableColumn id="5" xr3:uid="{4F9C31ED-C87F-4817-A49C-D60F011984F1}" name="Debit" totalsRowFunction="sum" dataDxfId="3" totalsRowDxfId="2"/>
    <tableColumn id="6" xr3:uid="{CD7C47B4-2ED9-43FB-BBBE-66005CA27FC7}" name="Credit" totalsRowFunction="sum" dataDxfId="1" totalsRow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3EEEC-ED7A-4408-A2CE-D1F82B3EC43E}">
  <dimension ref="A1:FH19"/>
  <sheetViews>
    <sheetView workbookViewId="0">
      <selection activeCell="B20" sqref="B20"/>
    </sheetView>
  </sheetViews>
  <sheetFormatPr defaultRowHeight="15" x14ac:dyDescent="0.25"/>
  <cols>
    <col min="2" max="2" width="30.5703125" bestFit="1" customWidth="1"/>
    <col min="3" max="3" width="19.85546875" bestFit="1" customWidth="1"/>
  </cols>
  <sheetData>
    <row r="1" spans="1:164" ht="21" x14ac:dyDescent="0.35">
      <c r="A1" s="2" t="s">
        <v>0</v>
      </c>
      <c r="B1" s="2" t="s">
        <v>1</v>
      </c>
      <c r="C1" s="2" t="s">
        <v>2</v>
      </c>
    </row>
    <row r="2" spans="1:164" x14ac:dyDescent="0.25">
      <c r="A2">
        <v>1</v>
      </c>
      <c r="B2" t="s">
        <v>3</v>
      </c>
      <c r="C2" t="s">
        <v>9</v>
      </c>
    </row>
    <row r="3" spans="1:164" x14ac:dyDescent="0.25">
      <c r="A3">
        <v>2</v>
      </c>
      <c r="B3" t="s">
        <v>4</v>
      </c>
    </row>
    <row r="4" spans="1:164" x14ac:dyDescent="0.25">
      <c r="A4">
        <v>3</v>
      </c>
      <c r="B4" t="s">
        <v>5</v>
      </c>
      <c r="C4" t="s">
        <v>10</v>
      </c>
      <c r="FH4" t="s">
        <v>11</v>
      </c>
    </row>
    <row r="5" spans="1:164" x14ac:dyDescent="0.25">
      <c r="A5">
        <v>4</v>
      </c>
      <c r="B5" t="s">
        <v>6</v>
      </c>
      <c r="C5" t="s">
        <v>12</v>
      </c>
    </row>
    <row r="6" spans="1:164" x14ac:dyDescent="0.25">
      <c r="A6">
        <v>5</v>
      </c>
      <c r="B6" t="s">
        <v>7</v>
      </c>
      <c r="C6" t="s">
        <v>13</v>
      </c>
    </row>
    <row r="7" spans="1:164" x14ac:dyDescent="0.25">
      <c r="A7">
        <v>6</v>
      </c>
      <c r="B7" t="s">
        <v>8</v>
      </c>
      <c r="C7" t="s">
        <v>14</v>
      </c>
    </row>
    <row r="8" spans="1:164" x14ac:dyDescent="0.25">
      <c r="A8">
        <v>7</v>
      </c>
      <c r="B8" t="s">
        <v>17</v>
      </c>
    </row>
    <row r="9" spans="1:164" x14ac:dyDescent="0.25">
      <c r="A9">
        <v>8</v>
      </c>
      <c r="B9" t="s">
        <v>15</v>
      </c>
      <c r="C9" t="s">
        <v>18</v>
      </c>
    </row>
    <row r="10" spans="1:164" x14ac:dyDescent="0.25">
      <c r="A10">
        <v>9</v>
      </c>
      <c r="B10" t="s">
        <v>16</v>
      </c>
      <c r="C10" t="str">
        <f>B10</f>
        <v>link 2 value</v>
      </c>
    </row>
    <row r="11" spans="1:164" x14ac:dyDescent="0.25">
      <c r="A11">
        <v>10</v>
      </c>
      <c r="B11" t="s">
        <v>20</v>
      </c>
      <c r="C11" t="s">
        <v>25</v>
      </c>
    </row>
    <row r="12" spans="1:164" x14ac:dyDescent="0.25">
      <c r="A12">
        <v>11</v>
      </c>
      <c r="B12" t="s">
        <v>19</v>
      </c>
      <c r="C12" t="s">
        <v>26</v>
      </c>
    </row>
    <row r="13" spans="1:164" x14ac:dyDescent="0.25">
      <c r="A13">
        <v>12</v>
      </c>
      <c r="B13" t="s">
        <v>21</v>
      </c>
      <c r="C13" t="s">
        <v>27</v>
      </c>
    </row>
    <row r="14" spans="1:164" x14ac:dyDescent="0.25">
      <c r="A14">
        <v>13</v>
      </c>
      <c r="B14" t="s">
        <v>22</v>
      </c>
      <c r="C14" t="s">
        <v>18</v>
      </c>
    </row>
    <row r="15" spans="1:164" x14ac:dyDescent="0.25">
      <c r="A15">
        <v>14</v>
      </c>
      <c r="B15" t="s">
        <v>24</v>
      </c>
      <c r="C15" t="s">
        <v>18</v>
      </c>
    </row>
    <row r="16" spans="1:164" x14ac:dyDescent="0.25">
      <c r="A16">
        <v>15</v>
      </c>
      <c r="B16" t="s">
        <v>23</v>
      </c>
      <c r="C16" t="s">
        <v>18</v>
      </c>
    </row>
    <row r="17" spans="1:3" x14ac:dyDescent="0.25">
      <c r="A17">
        <v>16</v>
      </c>
      <c r="B17" t="s">
        <v>28</v>
      </c>
      <c r="C17" t="s">
        <v>31</v>
      </c>
    </row>
    <row r="18" spans="1:3" x14ac:dyDescent="0.25">
      <c r="A18">
        <v>17</v>
      </c>
      <c r="B18" t="s">
        <v>29</v>
      </c>
    </row>
    <row r="19" spans="1:3" x14ac:dyDescent="0.25">
      <c r="A19">
        <v>18</v>
      </c>
      <c r="B19" t="s">
        <v>30</v>
      </c>
      <c r="C19" t="s">
        <v>32</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3FB765-CBD1-483A-99DD-8A1112A405EB}">
  <dimension ref="A4:Q43"/>
  <sheetViews>
    <sheetView showGridLines="0" view="pageBreakPreview" zoomScale="106" zoomScaleNormal="100" zoomScaleSheetLayoutView="106" workbookViewId="0">
      <selection activeCell="K13" sqref="K13"/>
    </sheetView>
  </sheetViews>
  <sheetFormatPr defaultRowHeight="15" x14ac:dyDescent="0.25"/>
  <cols>
    <col min="1" max="1" width="25" style="4" bestFit="1" customWidth="1"/>
    <col min="3" max="9" width="3.7109375" customWidth="1"/>
    <col min="10" max="10" width="10.5703125" bestFit="1" customWidth="1"/>
    <col min="11" max="11" width="11.5703125" bestFit="1" customWidth="1"/>
    <col min="12" max="12" width="12.42578125" bestFit="1" customWidth="1"/>
  </cols>
  <sheetData>
    <row r="4" spans="1:17" x14ac:dyDescent="0.25">
      <c r="A4" s="4" t="s">
        <v>56</v>
      </c>
      <c r="B4" s="4" t="s">
        <v>97</v>
      </c>
      <c r="J4" s="4" t="s">
        <v>57</v>
      </c>
      <c r="K4" s="4" t="s">
        <v>58</v>
      </c>
      <c r="L4" s="4" t="s">
        <v>106</v>
      </c>
    </row>
    <row r="5" spans="1:17" ht="18.75" x14ac:dyDescent="0.3">
      <c r="A5" s="33" t="s">
        <v>36</v>
      </c>
      <c r="B5" s="33"/>
      <c r="C5" s="33"/>
      <c r="D5" s="33"/>
      <c r="E5" s="33"/>
      <c r="F5" s="33"/>
      <c r="G5" s="33"/>
      <c r="H5" s="33"/>
      <c r="I5" s="33"/>
      <c r="J5" s="33"/>
      <c r="K5" s="33"/>
      <c r="L5" s="33"/>
    </row>
    <row r="6" spans="1:17" ht="15.75" customHeight="1" x14ac:dyDescent="0.25">
      <c r="A6" s="32" t="s">
        <v>37</v>
      </c>
      <c r="B6" s="32"/>
      <c r="C6" s="32"/>
      <c r="D6" s="32"/>
      <c r="E6" s="32"/>
      <c r="F6" s="32"/>
      <c r="G6" s="32"/>
      <c r="H6" s="32"/>
      <c r="I6" s="32"/>
      <c r="J6" s="32"/>
      <c r="K6" s="32"/>
      <c r="L6" s="32"/>
    </row>
    <row r="7" spans="1:17" ht="15.75" customHeight="1" x14ac:dyDescent="0.25">
      <c r="A7" s="4" t="s">
        <v>108</v>
      </c>
      <c r="J7" s="26"/>
      <c r="K7" s="26"/>
      <c r="L7" s="26"/>
      <c r="Q7" s="38"/>
    </row>
    <row r="8" spans="1:17" ht="15.75" customHeight="1" x14ac:dyDescent="0.25">
      <c r="A8" s="40" t="s">
        <v>110</v>
      </c>
      <c r="J8" s="26"/>
      <c r="K8" s="26"/>
      <c r="L8" s="26"/>
      <c r="Q8" s="38"/>
    </row>
    <row r="9" spans="1:17" ht="15.75" customHeight="1" x14ac:dyDescent="0.25">
      <c r="A9" t="str">
        <f>'trail balance'!A19</f>
        <v>Van</v>
      </c>
      <c r="B9">
        <f>'trail balance'!B19</f>
        <v>4001</v>
      </c>
      <c r="J9" s="38">
        <f>'trail balance'!J19</f>
        <v>40000</v>
      </c>
      <c r="K9" s="38">
        <f>'trail balance'!K19</f>
        <v>0</v>
      </c>
      <c r="L9" s="45">
        <f>J9-K9</f>
        <v>40000</v>
      </c>
    </row>
    <row r="10" spans="1:17" ht="15.75" customHeight="1" x14ac:dyDescent="0.25">
      <c r="A10" t="str">
        <f>'trail balance'!A20</f>
        <v>Market Stall</v>
      </c>
      <c r="B10">
        <f>'trail balance'!B20</f>
        <v>4002</v>
      </c>
      <c r="J10" s="38">
        <f>'trail balance'!J20</f>
        <v>5000</v>
      </c>
      <c r="K10" s="38">
        <f>'trail balance'!K20</f>
        <v>0</v>
      </c>
      <c r="L10" s="46">
        <f>J10-K10</f>
        <v>5000</v>
      </c>
    </row>
    <row r="11" spans="1:17" ht="15.75" customHeight="1" x14ac:dyDescent="0.25">
      <c r="A11"/>
      <c r="J11" s="38"/>
      <c r="K11" s="38"/>
      <c r="L11" s="42">
        <f>SUM(L9:L10)</f>
        <v>45000</v>
      </c>
    </row>
    <row r="12" spans="1:17" ht="15.75" customHeight="1" x14ac:dyDescent="0.25">
      <c r="A12" t="s">
        <v>114</v>
      </c>
      <c r="J12" s="38"/>
      <c r="K12" s="38"/>
      <c r="L12" s="41"/>
    </row>
    <row r="13" spans="1:17" ht="15.75" customHeight="1" x14ac:dyDescent="0.25">
      <c r="A13" s="1" t="str">
        <f>'trail balance'!A23</f>
        <v>Accumulated Depreciation</v>
      </c>
      <c r="B13" s="1">
        <f>'trail balance'!B23</f>
        <v>4005</v>
      </c>
      <c r="J13" s="1">
        <f>'trail balance'!J23</f>
        <v>0</v>
      </c>
      <c r="K13" s="1">
        <f>'trail balance'!K23</f>
        <v>4500</v>
      </c>
      <c r="L13" s="47">
        <f>J13+K13</f>
        <v>4500</v>
      </c>
    </row>
    <row r="14" spans="1:17" ht="15.75" customHeight="1" x14ac:dyDescent="0.25">
      <c r="A14" s="1"/>
      <c r="B14" s="1"/>
      <c r="J14" s="1"/>
      <c r="K14" s="1"/>
      <c r="L14" s="48">
        <f>L11-L13</f>
        <v>40500</v>
      </c>
    </row>
    <row r="15" spans="1:17" ht="15.75" customHeight="1" x14ac:dyDescent="0.25">
      <c r="A15" s="1"/>
      <c r="B15" s="1"/>
      <c r="J15" s="1"/>
      <c r="K15" s="1"/>
      <c r="L15" s="47"/>
    </row>
    <row r="16" spans="1:17" ht="15.75" customHeight="1" x14ac:dyDescent="0.25">
      <c r="A16" s="40" t="s">
        <v>111</v>
      </c>
      <c r="J16" s="38"/>
      <c r="K16" s="38"/>
      <c r="L16" s="38"/>
    </row>
    <row r="17" spans="1:12" ht="15.75" customHeight="1" x14ac:dyDescent="0.25">
      <c r="A17" t="str">
        <f>'trail balance'!A21</f>
        <v>Air Conditioners</v>
      </c>
      <c r="B17">
        <f>'trail balance'!B21</f>
        <v>4003</v>
      </c>
      <c r="J17" s="38">
        <f>'trail balance'!J21</f>
        <v>0</v>
      </c>
      <c r="K17" s="38">
        <f>'trail balance'!K21</f>
        <v>0</v>
      </c>
      <c r="L17" s="43">
        <f t="shared" ref="L17:L18" si="0">J17-K17</f>
        <v>0</v>
      </c>
    </row>
    <row r="18" spans="1:12" ht="15.75" customHeight="1" x14ac:dyDescent="0.25">
      <c r="A18" t="str">
        <f>'trail balance'!A22</f>
        <v>Furniture</v>
      </c>
      <c r="B18">
        <f>'trail balance'!B22</f>
        <v>4004</v>
      </c>
      <c r="J18" s="38">
        <f>'trail balance'!J22</f>
        <v>0</v>
      </c>
      <c r="K18" s="38">
        <f>'trail balance'!K22</f>
        <v>0</v>
      </c>
      <c r="L18" s="44">
        <f t="shared" si="0"/>
        <v>0</v>
      </c>
    </row>
    <row r="19" spans="1:12" ht="15.75" customHeight="1" x14ac:dyDescent="0.25">
      <c r="J19" s="26"/>
      <c r="K19" s="26"/>
      <c r="L19" s="42">
        <f>SUM(L17:L18)</f>
        <v>0</v>
      </c>
    </row>
    <row r="20" spans="1:12" ht="15.75" customHeight="1" thickBot="1" x14ac:dyDescent="0.3">
      <c r="A20" s="4" t="s">
        <v>109</v>
      </c>
      <c r="J20" s="26"/>
      <c r="K20" s="26"/>
      <c r="L20" s="30">
        <f>L14+L19</f>
        <v>40500</v>
      </c>
    </row>
    <row r="21" spans="1:12" ht="15.75" customHeight="1" thickTop="1" x14ac:dyDescent="0.25">
      <c r="J21" s="26"/>
      <c r="K21" s="26"/>
      <c r="L21" s="26"/>
    </row>
    <row r="22" spans="1:12" ht="15.75" customHeight="1" x14ac:dyDescent="0.25">
      <c r="J22" s="26"/>
      <c r="K22" s="26"/>
      <c r="L22" s="26"/>
    </row>
    <row r="23" spans="1:12" ht="15.75" x14ac:dyDescent="0.25">
      <c r="A23" s="32" t="s">
        <v>38</v>
      </c>
      <c r="B23" s="32"/>
      <c r="C23" s="32"/>
      <c r="D23" s="32"/>
      <c r="E23" s="32"/>
      <c r="F23" s="32"/>
      <c r="G23" s="32"/>
      <c r="H23" s="32"/>
      <c r="I23" s="32"/>
      <c r="J23" s="32"/>
      <c r="K23" s="32"/>
      <c r="L23" s="32"/>
    </row>
    <row r="24" spans="1:12" ht="3.75" customHeight="1" x14ac:dyDescent="0.25"/>
    <row r="25" spans="1:12" x14ac:dyDescent="0.25">
      <c r="A25" s="4" t="s">
        <v>115</v>
      </c>
      <c r="J25" s="26"/>
      <c r="K25" s="26"/>
      <c r="L25" s="26"/>
    </row>
    <row r="26" spans="1:12" x14ac:dyDescent="0.25">
      <c r="A26" t="str">
        <f>'trail balance'!A27</f>
        <v>Bank</v>
      </c>
      <c r="B26">
        <f>'trail balance'!B27</f>
        <v>5001</v>
      </c>
      <c r="J26">
        <f>'trail balance'!J27</f>
        <v>69000</v>
      </c>
      <c r="K26">
        <f>'trail balance'!K27</f>
        <v>0</v>
      </c>
      <c r="L26">
        <f>J26-K26</f>
        <v>69000</v>
      </c>
    </row>
    <row r="27" spans="1:12" ht="15.75" thickBot="1" x14ac:dyDescent="0.3">
      <c r="A27" s="4" t="s">
        <v>116</v>
      </c>
      <c r="B27" s="4"/>
      <c r="J27" s="4"/>
      <c r="K27" s="4"/>
      <c r="L27" s="10">
        <f>SUM(L26)</f>
        <v>69000</v>
      </c>
    </row>
    <row r="28" spans="1:12" ht="15.75" thickTop="1" x14ac:dyDescent="0.25">
      <c r="B28" s="4"/>
      <c r="J28" s="4"/>
      <c r="K28" s="4"/>
    </row>
    <row r="29" spans="1:12" x14ac:dyDescent="0.25">
      <c r="A29" s="4" t="s">
        <v>117</v>
      </c>
      <c r="J29" s="26"/>
      <c r="K29" s="26"/>
      <c r="L29" s="38"/>
    </row>
    <row r="30" spans="1:12" x14ac:dyDescent="0.25">
      <c r="A30" t="str">
        <f>'trail balance'!A28</f>
        <v>Stocks</v>
      </c>
      <c r="B30">
        <f>'trail balance'!B28</f>
        <v>5002</v>
      </c>
      <c r="J30">
        <f>'trail balance'!J28</f>
        <v>2100</v>
      </c>
      <c r="K30">
        <f>'trail balance'!K28</f>
        <v>0</v>
      </c>
      <c r="L30">
        <f>J30-K30</f>
        <v>2100</v>
      </c>
    </row>
    <row r="31" spans="1:12" ht="15.75" thickBot="1" x14ac:dyDescent="0.3">
      <c r="A31" s="4" t="s">
        <v>118</v>
      </c>
      <c r="J31" s="26"/>
      <c r="K31" s="26"/>
      <c r="L31" s="39">
        <f>SUM(L30)</f>
        <v>2100</v>
      </c>
    </row>
    <row r="32" spans="1:12" ht="15.75" thickTop="1" x14ac:dyDescent="0.25">
      <c r="J32" s="26"/>
      <c r="K32" s="26"/>
      <c r="L32" s="41"/>
    </row>
    <row r="33" spans="1:12" x14ac:dyDescent="0.25">
      <c r="A33" s="4" t="s">
        <v>119</v>
      </c>
      <c r="J33" s="26"/>
      <c r="K33" s="26"/>
      <c r="L33" s="38"/>
    </row>
    <row r="34" spans="1:12" x14ac:dyDescent="0.25">
      <c r="A34" t="str">
        <f>'trail balance'!A29</f>
        <v>Debtor A</v>
      </c>
      <c r="B34">
        <f>'trail balance'!B29</f>
        <v>5003</v>
      </c>
      <c r="J34">
        <f>'trail balance'!J29</f>
        <v>1000</v>
      </c>
      <c r="K34">
        <f>'trail balance'!K29</f>
        <v>0</v>
      </c>
      <c r="L34" s="38">
        <f>SUM(J34)-K34</f>
        <v>1000</v>
      </c>
    </row>
    <row r="35" spans="1:12" ht="15.75" thickBot="1" x14ac:dyDescent="0.3">
      <c r="A35" s="4" t="s">
        <v>120</v>
      </c>
      <c r="J35" s="26"/>
      <c r="K35" s="26"/>
      <c r="L35" s="39">
        <f>SUM(L34)</f>
        <v>1000</v>
      </c>
    </row>
    <row r="36" spans="1:12" ht="15.75" thickTop="1" x14ac:dyDescent="0.25">
      <c r="J36" s="26"/>
      <c r="K36" s="26"/>
      <c r="L36" s="26"/>
    </row>
    <row r="37" spans="1:12" x14ac:dyDescent="0.25">
      <c r="J37" s="26">
        <f>SUM(J7:J35)</f>
        <v>117100</v>
      </c>
      <c r="K37" s="26">
        <f>SUM(K7:K35)</f>
        <v>4500</v>
      </c>
      <c r="L37" s="26"/>
    </row>
    <row r="38" spans="1:12" x14ac:dyDescent="0.25">
      <c r="J38" s="26"/>
      <c r="K38" s="26"/>
      <c r="L38" s="26"/>
    </row>
    <row r="39" spans="1:12" x14ac:dyDescent="0.25">
      <c r="J39" s="26"/>
      <c r="K39" s="26"/>
      <c r="L39" s="26"/>
    </row>
    <row r="40" spans="1:12" x14ac:dyDescent="0.25">
      <c r="J40" s="26"/>
      <c r="K40" s="26"/>
      <c r="L40" s="26"/>
    </row>
    <row r="41" spans="1:12" x14ac:dyDescent="0.25">
      <c r="J41" s="26"/>
      <c r="K41" s="26"/>
      <c r="L41" s="26"/>
    </row>
    <row r="42" spans="1:12" x14ac:dyDescent="0.25">
      <c r="J42" s="26"/>
      <c r="K42" s="26"/>
      <c r="L42" s="26"/>
    </row>
    <row r="43" spans="1:12" x14ac:dyDescent="0.25">
      <c r="J43" s="26"/>
      <c r="K43" s="26"/>
      <c r="L43" s="26"/>
    </row>
  </sheetData>
  <pageMargins left="0.7" right="0.7" top="0.75" bottom="0.75" header="0.3" footer="0.3"/>
  <pageSetup scale="95"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21EB0-FBA8-428B-B2D1-4D88187C5F65}">
  <dimension ref="A1:J24"/>
  <sheetViews>
    <sheetView workbookViewId="0">
      <selection activeCell="F12" sqref="F12"/>
    </sheetView>
  </sheetViews>
  <sheetFormatPr defaultRowHeight="15" x14ac:dyDescent="0.25"/>
  <cols>
    <col min="7" max="7" width="1" customWidth="1"/>
    <col min="9" max="9" width="0.85546875" customWidth="1"/>
  </cols>
  <sheetData>
    <row r="1" spans="1:10" ht="18" x14ac:dyDescent="0.25">
      <c r="A1" s="103" t="s">
        <v>132</v>
      </c>
      <c r="B1" s="103"/>
      <c r="C1" s="103"/>
      <c r="D1" s="103"/>
      <c r="E1" s="103"/>
      <c r="F1" s="103"/>
      <c r="G1" s="103"/>
      <c r="H1" s="103"/>
      <c r="I1" s="103"/>
      <c r="J1" s="103"/>
    </row>
    <row r="2" spans="1:10" ht="18" x14ac:dyDescent="0.25">
      <c r="A2" s="103" t="s">
        <v>133</v>
      </c>
      <c r="B2" s="103"/>
      <c r="C2" s="103"/>
      <c r="D2" s="103"/>
      <c r="E2" s="103"/>
      <c r="F2" s="103"/>
      <c r="G2" s="103"/>
      <c r="H2" s="103"/>
      <c r="I2" s="103"/>
      <c r="J2" s="103"/>
    </row>
    <row r="3" spans="1:10" ht="18" x14ac:dyDescent="0.25">
      <c r="A3" s="103" t="s">
        <v>172</v>
      </c>
      <c r="B3" s="103"/>
      <c r="C3" s="103"/>
      <c r="D3" s="103"/>
      <c r="E3" s="103"/>
      <c r="F3" s="103"/>
      <c r="G3" s="103"/>
      <c r="H3" s="103"/>
      <c r="I3" s="103"/>
      <c r="J3" s="103"/>
    </row>
    <row r="5" spans="1:10" x14ac:dyDescent="0.25">
      <c r="F5" t="s">
        <v>134</v>
      </c>
      <c r="H5">
        <v>2021</v>
      </c>
      <c r="J5">
        <v>2020</v>
      </c>
    </row>
    <row r="7" spans="1:10" x14ac:dyDescent="0.25">
      <c r="H7" s="55"/>
      <c r="I7" s="55"/>
      <c r="J7" s="55"/>
    </row>
    <row r="9" spans="1:10" x14ac:dyDescent="0.25">
      <c r="A9" s="64" t="s">
        <v>37</v>
      </c>
    </row>
    <row r="11" spans="1:10" x14ac:dyDescent="0.25">
      <c r="A11" t="s">
        <v>156</v>
      </c>
      <c r="F11" s="56">
        <f>'SOFP E &amp; L'!F31+1</f>
        <v>9</v>
      </c>
      <c r="H11" s="57"/>
      <c r="J11" s="26"/>
    </row>
    <row r="12" spans="1:10" x14ac:dyDescent="0.25">
      <c r="H12" s="26"/>
    </row>
    <row r="13" spans="1:10" x14ac:dyDescent="0.25">
      <c r="H13" s="59"/>
      <c r="J13" s="48"/>
    </row>
    <row r="14" spans="1:10" x14ac:dyDescent="0.25">
      <c r="H14" s="26"/>
    </row>
    <row r="15" spans="1:10" x14ac:dyDescent="0.25">
      <c r="A15" s="64" t="s">
        <v>38</v>
      </c>
      <c r="H15" s="26"/>
    </row>
    <row r="16" spans="1:10" x14ac:dyDescent="0.25">
      <c r="H16" s="26"/>
    </row>
    <row r="17" spans="1:10" x14ac:dyDescent="0.25">
      <c r="A17" t="s">
        <v>157</v>
      </c>
      <c r="F17" s="56"/>
      <c r="H17" s="65"/>
      <c r="J17" s="45"/>
    </row>
    <row r="18" spans="1:10" x14ac:dyDescent="0.25">
      <c r="A18" t="s">
        <v>66</v>
      </c>
      <c r="F18" s="56"/>
      <c r="H18" s="66"/>
      <c r="J18" s="51"/>
    </row>
    <row r="19" spans="1:10" x14ac:dyDescent="0.25">
      <c r="A19" t="s">
        <v>158</v>
      </c>
      <c r="F19" s="56"/>
      <c r="H19" s="67"/>
      <c r="J19" s="46"/>
    </row>
    <row r="20" spans="1:10" x14ac:dyDescent="0.25">
      <c r="H20" s="26"/>
    </row>
    <row r="21" spans="1:10" x14ac:dyDescent="0.25">
      <c r="H21" s="59"/>
      <c r="J21" s="68"/>
    </row>
    <row r="22" spans="1:10" x14ac:dyDescent="0.25">
      <c r="H22" s="26"/>
    </row>
    <row r="23" spans="1:10" ht="15.75" thickBot="1" x14ac:dyDescent="0.3">
      <c r="A23" s="64" t="s">
        <v>159</v>
      </c>
      <c r="H23" s="60"/>
      <c r="J23" s="30"/>
    </row>
    <row r="24" spans="1:10" ht="15.75" thickTop="1" x14ac:dyDescent="0.25"/>
  </sheetData>
  <mergeCells count="3">
    <mergeCell ref="A1:J1"/>
    <mergeCell ref="A2:J2"/>
    <mergeCell ref="A3:J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3427C-E348-41BF-B32B-B621F84FAA61}">
  <dimension ref="A1:O29"/>
  <sheetViews>
    <sheetView tabSelected="1" workbookViewId="0">
      <selection activeCell="D20" sqref="D20"/>
    </sheetView>
  </sheetViews>
  <sheetFormatPr defaultRowHeight="15" x14ac:dyDescent="0.25"/>
  <cols>
    <col min="1" max="1" width="2.140625" bestFit="1" customWidth="1"/>
    <col min="2" max="2" width="32.42578125" bestFit="1" customWidth="1"/>
    <col min="3" max="3" width="0.5703125" customWidth="1"/>
    <col min="4" max="4" width="11.28515625" bestFit="1" customWidth="1"/>
    <col min="5" max="5" width="8.7109375" bestFit="1" customWidth="1"/>
    <col min="6" max="6" width="8.42578125" bestFit="1" customWidth="1"/>
    <col min="7" max="7" width="8.28515625" bestFit="1" customWidth="1"/>
    <col min="8" max="8" width="11.7109375" bestFit="1" customWidth="1"/>
    <col min="9" max="9" width="5" bestFit="1" customWidth="1"/>
    <col min="10" max="10" width="11.28515625" bestFit="1" customWidth="1"/>
    <col min="11" max="11" width="11.5703125" bestFit="1" customWidth="1"/>
    <col min="12" max="12" width="11.42578125" bestFit="1" customWidth="1"/>
    <col min="13" max="13" width="11.7109375" bestFit="1" customWidth="1"/>
    <col min="15" max="15" width="15" bestFit="1" customWidth="1"/>
  </cols>
  <sheetData>
    <row r="1" spans="1:15" ht="18" customHeight="1" x14ac:dyDescent="0.25">
      <c r="A1" s="105" t="s">
        <v>132</v>
      </c>
      <c r="B1" s="105"/>
      <c r="C1" s="105"/>
      <c r="D1" s="105"/>
      <c r="E1" s="105"/>
      <c r="F1" s="105"/>
      <c r="G1" s="105"/>
      <c r="H1" s="105"/>
      <c r="I1" s="105"/>
      <c r="J1" s="105"/>
      <c r="K1" s="105"/>
      <c r="L1" s="105"/>
      <c r="M1" s="105"/>
      <c r="N1" s="105"/>
      <c r="O1" s="105"/>
    </row>
    <row r="2" spans="1:15" ht="18" customHeight="1" x14ac:dyDescent="0.25">
      <c r="A2" s="105" t="s">
        <v>215</v>
      </c>
      <c r="B2" s="105"/>
      <c r="C2" s="105"/>
      <c r="D2" s="105"/>
      <c r="E2" s="105"/>
      <c r="F2" s="105"/>
      <c r="G2" s="105"/>
      <c r="H2" s="105"/>
      <c r="I2" s="105"/>
      <c r="J2" s="105"/>
      <c r="K2" s="105"/>
      <c r="L2" s="105"/>
      <c r="M2" s="105"/>
      <c r="N2" s="105"/>
      <c r="O2" s="105"/>
    </row>
    <row r="3" spans="1:15" ht="18" customHeight="1" x14ac:dyDescent="0.25">
      <c r="A3" s="105" t="s">
        <v>251</v>
      </c>
      <c r="B3" s="105"/>
      <c r="C3" s="105"/>
      <c r="D3" s="105"/>
      <c r="E3" s="105"/>
      <c r="F3" s="105"/>
      <c r="G3" s="105"/>
      <c r="H3" s="105"/>
      <c r="I3" s="105"/>
      <c r="J3" s="105"/>
      <c r="K3" s="105"/>
      <c r="L3" s="105"/>
      <c r="M3" s="105"/>
      <c r="N3" s="105"/>
      <c r="O3" s="105"/>
    </row>
    <row r="5" spans="1:15" x14ac:dyDescent="0.25">
      <c r="A5" s="95">
        <f>'SOFP ASSETS'!F11</f>
        <v>9</v>
      </c>
      <c r="B5" s="87" t="s">
        <v>156</v>
      </c>
    </row>
    <row r="6" spans="1:15" x14ac:dyDescent="0.25">
      <c r="A6" s="96"/>
    </row>
    <row r="7" spans="1:15" x14ac:dyDescent="0.25">
      <c r="A7" s="96"/>
      <c r="D7" s="104">
        <v>2022</v>
      </c>
      <c r="E7" s="104"/>
      <c r="F7" s="104"/>
      <c r="G7" s="104"/>
      <c r="H7" s="104"/>
      <c r="I7" s="104"/>
      <c r="J7" s="104"/>
      <c r="K7" s="104"/>
      <c r="L7" s="104"/>
      <c r="M7" s="104"/>
      <c r="N7" s="104"/>
      <c r="O7" s="104"/>
    </row>
    <row r="8" spans="1:15" x14ac:dyDescent="0.25">
      <c r="A8" s="96"/>
    </row>
    <row r="9" spans="1:15" x14ac:dyDescent="0.25">
      <c r="A9" s="96"/>
      <c r="D9" s="104" t="s">
        <v>255</v>
      </c>
      <c r="E9" s="104"/>
      <c r="F9" s="104"/>
      <c r="G9" s="104"/>
      <c r="H9" s="104"/>
      <c r="J9" s="104" t="s">
        <v>195</v>
      </c>
      <c r="K9" s="104"/>
      <c r="L9" s="104"/>
      <c r="M9" s="104"/>
      <c r="N9" s="1"/>
      <c r="O9" t="s">
        <v>256</v>
      </c>
    </row>
    <row r="10" spans="1:15" x14ac:dyDescent="0.25">
      <c r="A10" s="96"/>
      <c r="D10" t="s">
        <v>257</v>
      </c>
      <c r="H10" t="s">
        <v>257</v>
      </c>
      <c r="J10" t="s">
        <v>257</v>
      </c>
      <c r="M10" t="s">
        <v>257</v>
      </c>
      <c r="O10" t="s">
        <v>258</v>
      </c>
    </row>
    <row r="11" spans="1:15" x14ac:dyDescent="0.25">
      <c r="A11" s="96"/>
      <c r="D11" t="s">
        <v>259</v>
      </c>
      <c r="E11" t="s">
        <v>260</v>
      </c>
      <c r="F11" t="s">
        <v>261</v>
      </c>
      <c r="G11" t="s">
        <v>262</v>
      </c>
      <c r="H11" t="s">
        <v>263</v>
      </c>
      <c r="I11" t="s">
        <v>264</v>
      </c>
      <c r="J11" t="s">
        <v>259</v>
      </c>
      <c r="K11" t="s">
        <v>265</v>
      </c>
      <c r="L11" t="s">
        <v>266</v>
      </c>
      <c r="M11" t="s">
        <v>263</v>
      </c>
      <c r="O11" t="s">
        <v>263</v>
      </c>
    </row>
    <row r="12" spans="1:15" x14ac:dyDescent="0.25">
      <c r="A12" s="96"/>
      <c r="D12" t="s">
        <v>146</v>
      </c>
      <c r="E12" t="s">
        <v>146</v>
      </c>
      <c r="F12" t="s">
        <v>146</v>
      </c>
      <c r="G12" t="s">
        <v>146</v>
      </c>
      <c r="H12" t="s">
        <v>146</v>
      </c>
      <c r="I12" t="s">
        <v>267</v>
      </c>
      <c r="J12" t="s">
        <v>146</v>
      </c>
      <c r="K12" t="s">
        <v>146</v>
      </c>
      <c r="L12" t="s">
        <v>146</v>
      </c>
      <c r="M12" t="s">
        <v>146</v>
      </c>
      <c r="O12" t="s">
        <v>146</v>
      </c>
    </row>
    <row r="13" spans="1:15" x14ac:dyDescent="0.25">
      <c r="A13" s="96"/>
    </row>
    <row r="14" spans="1:15" x14ac:dyDescent="0.25">
      <c r="A14" s="96"/>
      <c r="B14" t="s">
        <v>110</v>
      </c>
      <c r="D14" s="26"/>
      <c r="E14" s="26"/>
      <c r="F14" s="26"/>
      <c r="G14" s="26"/>
      <c r="H14" s="26"/>
      <c r="I14" s="26"/>
      <c r="J14" s="26"/>
      <c r="K14" s="26"/>
      <c r="L14" s="26"/>
      <c r="M14" s="26"/>
      <c r="N14" s="26"/>
      <c r="O14" s="26"/>
    </row>
    <row r="15" spans="1:15" x14ac:dyDescent="0.25">
      <c r="A15" s="96"/>
      <c r="D15" s="26"/>
      <c r="E15" s="26"/>
      <c r="F15" s="26"/>
      <c r="G15" s="26"/>
      <c r="H15" s="26"/>
      <c r="I15" s="26"/>
      <c r="J15" s="26"/>
      <c r="K15" s="26"/>
      <c r="L15" s="26"/>
      <c r="M15" s="26"/>
      <c r="N15" s="26"/>
      <c r="O15" s="26"/>
    </row>
    <row r="16" spans="1:15" ht="15.75" thickBot="1" x14ac:dyDescent="0.3">
      <c r="A16" s="96"/>
      <c r="D16" s="90"/>
      <c r="E16" s="90"/>
      <c r="F16" s="90"/>
      <c r="G16" s="90"/>
      <c r="H16" s="90"/>
      <c r="I16" s="89"/>
      <c r="J16" s="90"/>
      <c r="K16" s="90"/>
      <c r="L16" s="90"/>
      <c r="M16" s="90"/>
      <c r="N16" s="89"/>
      <c r="O16" s="90"/>
    </row>
    <row r="17" spans="1:15" ht="15.75" thickTop="1" x14ac:dyDescent="0.25">
      <c r="A17" s="96"/>
    </row>
    <row r="18" spans="1:15" x14ac:dyDescent="0.25">
      <c r="A18" s="96"/>
    </row>
    <row r="19" spans="1:15" x14ac:dyDescent="0.25">
      <c r="A19" s="96"/>
      <c r="D19" s="104">
        <v>2021</v>
      </c>
      <c r="E19" s="104"/>
      <c r="F19" s="104"/>
      <c r="G19" s="104"/>
      <c r="H19" s="104"/>
      <c r="I19" s="104"/>
      <c r="J19" s="104"/>
      <c r="K19" s="104"/>
      <c r="L19" s="104"/>
      <c r="M19" s="104"/>
      <c r="N19" s="104"/>
      <c r="O19" s="104"/>
    </row>
    <row r="20" spans="1:15" x14ac:dyDescent="0.25">
      <c r="A20" s="96"/>
    </row>
    <row r="21" spans="1:15" x14ac:dyDescent="0.25">
      <c r="A21" s="96"/>
      <c r="D21" s="104" t="s">
        <v>255</v>
      </c>
      <c r="E21" s="104"/>
      <c r="F21" s="104"/>
      <c r="G21" s="104"/>
      <c r="H21" s="104"/>
      <c r="J21" s="104" t="s">
        <v>195</v>
      </c>
      <c r="K21" s="104"/>
      <c r="L21" s="104"/>
      <c r="M21" s="104"/>
      <c r="N21" s="1"/>
      <c r="O21" t="s">
        <v>256</v>
      </c>
    </row>
    <row r="22" spans="1:15" x14ac:dyDescent="0.25">
      <c r="A22" s="96"/>
      <c r="D22" t="s">
        <v>257</v>
      </c>
      <c r="H22" t="s">
        <v>257</v>
      </c>
      <c r="J22" t="s">
        <v>257</v>
      </c>
      <c r="M22" t="s">
        <v>257</v>
      </c>
      <c r="O22" t="s">
        <v>258</v>
      </c>
    </row>
    <row r="23" spans="1:15" x14ac:dyDescent="0.25">
      <c r="A23" s="96"/>
      <c r="D23" t="s">
        <v>268</v>
      </c>
      <c r="E23" t="s">
        <v>260</v>
      </c>
      <c r="F23" t="s">
        <v>261</v>
      </c>
      <c r="G23" t="s">
        <v>262</v>
      </c>
      <c r="H23" t="s">
        <v>269</v>
      </c>
      <c r="I23" t="s">
        <v>264</v>
      </c>
      <c r="J23" t="s">
        <v>268</v>
      </c>
      <c r="K23" t="s">
        <v>265</v>
      </c>
      <c r="L23" t="s">
        <v>266</v>
      </c>
      <c r="M23" t="s">
        <v>269</v>
      </c>
      <c r="O23" t="s">
        <v>269</v>
      </c>
    </row>
    <row r="24" spans="1:15" x14ac:dyDescent="0.25">
      <c r="A24" s="96"/>
      <c r="D24" t="s">
        <v>146</v>
      </c>
      <c r="E24" t="s">
        <v>146</v>
      </c>
      <c r="F24" t="s">
        <v>146</v>
      </c>
      <c r="G24" t="s">
        <v>146</v>
      </c>
      <c r="H24" t="s">
        <v>146</v>
      </c>
      <c r="I24" t="s">
        <v>267</v>
      </c>
      <c r="J24" t="s">
        <v>146</v>
      </c>
      <c r="K24" t="s">
        <v>146</v>
      </c>
      <c r="L24" t="s">
        <v>146</v>
      </c>
      <c r="M24" t="s">
        <v>146</v>
      </c>
      <c r="O24" t="s">
        <v>146</v>
      </c>
    </row>
    <row r="25" spans="1:15" x14ac:dyDescent="0.25">
      <c r="A25" s="96"/>
    </row>
    <row r="26" spans="1:15" x14ac:dyDescent="0.25">
      <c r="A26" s="96"/>
      <c r="B26" t="s">
        <v>110</v>
      </c>
      <c r="D26" s="26"/>
      <c r="E26" s="26"/>
      <c r="F26" s="26"/>
      <c r="G26" s="26"/>
      <c r="H26" s="26"/>
      <c r="I26" s="26"/>
      <c r="J26" s="26"/>
      <c r="K26" s="26"/>
      <c r="L26" s="26"/>
      <c r="M26" s="26"/>
      <c r="N26" s="26"/>
      <c r="O26" s="26"/>
    </row>
    <row r="27" spans="1:15" x14ac:dyDescent="0.25">
      <c r="A27" s="96"/>
      <c r="D27" s="26"/>
      <c r="E27" s="26"/>
      <c r="F27" s="26"/>
      <c r="G27" s="26"/>
      <c r="H27" s="26"/>
      <c r="I27" s="26"/>
      <c r="J27" s="26"/>
      <c r="K27" s="26"/>
      <c r="L27" s="26"/>
      <c r="M27" s="26"/>
      <c r="N27" s="26"/>
      <c r="O27" s="26"/>
    </row>
    <row r="28" spans="1:15" ht="15.75" thickBot="1" x14ac:dyDescent="0.3">
      <c r="A28" s="96"/>
      <c r="D28" s="90"/>
      <c r="E28" s="90"/>
      <c r="F28" s="90"/>
      <c r="G28" s="90"/>
      <c r="H28" s="90"/>
      <c r="I28" s="89"/>
      <c r="J28" s="90"/>
      <c r="K28" s="90"/>
      <c r="L28" s="90"/>
      <c r="M28" s="90"/>
      <c r="N28" s="89"/>
      <c r="O28" s="90"/>
    </row>
    <row r="29" spans="1:15" ht="15.75" thickTop="1" x14ac:dyDescent="0.25"/>
  </sheetData>
  <mergeCells count="9">
    <mergeCell ref="D19:O19"/>
    <mergeCell ref="D21:H21"/>
    <mergeCell ref="J21:M21"/>
    <mergeCell ref="A1:O1"/>
    <mergeCell ref="A3:O3"/>
    <mergeCell ref="A2:O2"/>
    <mergeCell ref="D7:O7"/>
    <mergeCell ref="D9:H9"/>
    <mergeCell ref="J9:M9"/>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BC90D1-7E02-44E2-BAAA-BEABEC939D30}">
  <dimension ref="A1:J30"/>
  <sheetViews>
    <sheetView workbookViewId="0">
      <selection activeCell="A3" sqref="A3:J3"/>
    </sheetView>
  </sheetViews>
  <sheetFormatPr defaultRowHeight="15" x14ac:dyDescent="0.25"/>
  <cols>
    <col min="4" max="4" width="10.85546875" customWidth="1"/>
    <col min="5" max="5" width="9" customWidth="1"/>
    <col min="6" max="6" width="11" customWidth="1"/>
    <col min="7" max="7" width="0.85546875" customWidth="1"/>
    <col min="9" max="9" width="1" customWidth="1"/>
  </cols>
  <sheetData>
    <row r="1" spans="1:10" ht="18" x14ac:dyDescent="0.25">
      <c r="A1" s="103" t="s">
        <v>132</v>
      </c>
      <c r="B1" s="103"/>
      <c r="C1" s="103"/>
      <c r="D1" s="103"/>
      <c r="E1" s="103"/>
      <c r="F1" s="103"/>
      <c r="G1" s="103"/>
      <c r="H1" s="103"/>
      <c r="I1" s="103"/>
      <c r="J1" s="103"/>
    </row>
    <row r="2" spans="1:10" ht="18" x14ac:dyDescent="0.25">
      <c r="A2" s="103" t="s">
        <v>145</v>
      </c>
      <c r="B2" s="103"/>
      <c r="C2" s="103"/>
      <c r="D2" s="103"/>
      <c r="E2" s="103"/>
      <c r="F2" s="103"/>
      <c r="G2" s="103"/>
      <c r="H2" s="103"/>
      <c r="I2" s="103"/>
      <c r="J2" s="103"/>
    </row>
    <row r="3" spans="1:10" ht="18" x14ac:dyDescent="0.25">
      <c r="A3" s="103" t="s">
        <v>172</v>
      </c>
      <c r="B3" s="103"/>
      <c r="C3" s="103"/>
      <c r="D3" s="103"/>
      <c r="E3" s="103"/>
      <c r="F3" s="103"/>
      <c r="G3" s="103"/>
      <c r="H3" s="103"/>
      <c r="I3" s="103"/>
      <c r="J3" s="103"/>
    </row>
    <row r="5" spans="1:10" x14ac:dyDescent="0.25">
      <c r="F5" t="s">
        <v>134</v>
      </c>
      <c r="H5">
        <v>2021</v>
      </c>
      <c r="J5">
        <v>2020</v>
      </c>
    </row>
    <row r="6" spans="1:10" x14ac:dyDescent="0.25">
      <c r="H6" s="55" t="s">
        <v>146</v>
      </c>
      <c r="I6" s="55"/>
      <c r="J6" s="55" t="s">
        <v>146</v>
      </c>
    </row>
    <row r="7" spans="1:10" x14ac:dyDescent="0.25">
      <c r="H7" s="55"/>
      <c r="I7" s="55"/>
      <c r="J7" s="55"/>
    </row>
    <row r="8" spans="1:10" x14ac:dyDescent="0.25">
      <c r="A8" t="s">
        <v>41</v>
      </c>
      <c r="F8" s="56"/>
      <c r="H8" s="57"/>
      <c r="I8" s="26"/>
      <c r="J8" s="26"/>
    </row>
    <row r="9" spans="1:10" x14ac:dyDescent="0.25">
      <c r="F9" s="58"/>
      <c r="H9" s="57"/>
      <c r="I9" s="26"/>
      <c r="J9" s="26"/>
    </row>
    <row r="10" spans="1:10" x14ac:dyDescent="0.25">
      <c r="A10" t="s">
        <v>147</v>
      </c>
      <c r="F10" s="56"/>
      <c r="H10" s="57"/>
      <c r="I10" s="26"/>
      <c r="J10" s="26"/>
    </row>
    <row r="11" spans="1:10" x14ac:dyDescent="0.25">
      <c r="F11" s="58"/>
      <c r="H11" s="57"/>
      <c r="I11" s="26"/>
      <c r="J11" s="26"/>
    </row>
    <row r="12" spans="1:10" x14ac:dyDescent="0.25">
      <c r="A12" t="s">
        <v>148</v>
      </c>
      <c r="F12" s="58"/>
      <c r="H12" s="59"/>
      <c r="I12" s="26"/>
      <c r="J12" s="48"/>
    </row>
    <row r="13" spans="1:10" x14ac:dyDescent="0.25">
      <c r="F13" s="58"/>
      <c r="H13" s="26"/>
      <c r="I13" s="26"/>
      <c r="J13" s="26"/>
    </row>
    <row r="14" spans="1:10" x14ac:dyDescent="0.25">
      <c r="A14" t="s">
        <v>149</v>
      </c>
      <c r="F14" s="58"/>
      <c r="H14" s="26"/>
      <c r="I14" s="26"/>
      <c r="J14" s="26"/>
    </row>
    <row r="15" spans="1:10" x14ac:dyDescent="0.25">
      <c r="A15" t="s">
        <v>43</v>
      </c>
      <c r="F15" s="56"/>
      <c r="H15" s="57"/>
      <c r="I15" s="26"/>
      <c r="J15" s="26"/>
    </row>
    <row r="16" spans="1:10" x14ac:dyDescent="0.25">
      <c r="A16" t="s">
        <v>150</v>
      </c>
      <c r="F16" s="58"/>
      <c r="H16" s="26"/>
      <c r="I16" s="26"/>
      <c r="J16" s="26"/>
    </row>
    <row r="17" spans="1:10" x14ac:dyDescent="0.25">
      <c r="F17" s="58"/>
      <c r="H17" s="26"/>
      <c r="I17" s="26"/>
      <c r="J17" s="26"/>
    </row>
    <row r="18" spans="1:10" x14ac:dyDescent="0.25">
      <c r="A18" t="s">
        <v>45</v>
      </c>
      <c r="F18" s="58"/>
      <c r="H18" s="26"/>
      <c r="I18" s="26"/>
      <c r="J18" s="26"/>
    </row>
    <row r="19" spans="1:10" x14ac:dyDescent="0.25">
      <c r="F19" s="58"/>
      <c r="H19" s="26"/>
      <c r="I19" s="26"/>
      <c r="J19" s="26"/>
    </row>
    <row r="20" spans="1:10" x14ac:dyDescent="0.25">
      <c r="A20" t="s">
        <v>151</v>
      </c>
      <c r="F20" s="58"/>
      <c r="H20" s="59"/>
      <c r="I20" s="26"/>
      <c r="J20" s="48"/>
    </row>
    <row r="21" spans="1:10" x14ac:dyDescent="0.25">
      <c r="F21" s="58"/>
      <c r="H21" s="26"/>
      <c r="I21" s="26"/>
      <c r="J21" s="26"/>
    </row>
    <row r="22" spans="1:10" x14ac:dyDescent="0.25">
      <c r="A22" t="s">
        <v>44</v>
      </c>
      <c r="F22" s="58"/>
      <c r="H22" s="26"/>
      <c r="I22" s="26"/>
      <c r="J22" s="26"/>
    </row>
    <row r="23" spans="1:10" x14ac:dyDescent="0.25">
      <c r="F23" s="58"/>
      <c r="H23" s="26"/>
      <c r="I23" s="26"/>
      <c r="J23" s="26"/>
    </row>
    <row r="24" spans="1:10" x14ac:dyDescent="0.25">
      <c r="A24" t="s">
        <v>152</v>
      </c>
      <c r="F24" s="58"/>
      <c r="H24" s="59"/>
      <c r="I24" s="26"/>
      <c r="J24" s="48"/>
    </row>
    <row r="25" spans="1:10" x14ac:dyDescent="0.25">
      <c r="F25" s="58"/>
      <c r="H25" s="26"/>
      <c r="I25" s="26"/>
      <c r="J25" s="26"/>
    </row>
    <row r="26" spans="1:10" x14ac:dyDescent="0.25">
      <c r="A26" t="s">
        <v>153</v>
      </c>
      <c r="F26" s="58"/>
      <c r="H26" s="26"/>
      <c r="I26" s="26"/>
      <c r="J26" s="26"/>
    </row>
    <row r="27" spans="1:10" x14ac:dyDescent="0.25">
      <c r="F27" s="58"/>
      <c r="H27" s="26"/>
      <c r="I27" s="26"/>
      <c r="J27" s="26"/>
    </row>
    <row r="28" spans="1:10" ht="15.75" thickBot="1" x14ac:dyDescent="0.3">
      <c r="A28" t="s">
        <v>154</v>
      </c>
      <c r="F28" s="58"/>
      <c r="H28" s="60"/>
      <c r="I28" s="26"/>
      <c r="J28" s="30"/>
    </row>
    <row r="29" spans="1:10" ht="15.75" thickTop="1" x14ac:dyDescent="0.25">
      <c r="F29" s="58"/>
      <c r="H29" s="26"/>
      <c r="I29" s="26"/>
      <c r="J29" s="26"/>
    </row>
    <row r="30" spans="1:10" ht="15.75" thickBot="1" x14ac:dyDescent="0.3">
      <c r="A30" t="s">
        <v>155</v>
      </c>
      <c r="F30" s="56"/>
      <c r="H30" s="61"/>
      <c r="I30" s="26"/>
      <c r="J30" s="62"/>
    </row>
  </sheetData>
  <mergeCells count="3">
    <mergeCell ref="A1:J1"/>
    <mergeCell ref="A2:J2"/>
    <mergeCell ref="A3:J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22897-4E42-4416-B1DE-658BECF8721F}">
  <dimension ref="A1:J41"/>
  <sheetViews>
    <sheetView workbookViewId="0">
      <selection activeCell="A3" sqref="A3:J3"/>
    </sheetView>
  </sheetViews>
  <sheetFormatPr defaultRowHeight="15" x14ac:dyDescent="0.25"/>
  <sheetData>
    <row r="1" spans="1:10" ht="18" x14ac:dyDescent="0.25">
      <c r="A1" s="103" t="s">
        <v>132</v>
      </c>
      <c r="B1" s="103"/>
      <c r="C1" s="103"/>
      <c r="D1" s="103"/>
      <c r="E1" s="103"/>
      <c r="F1" s="103"/>
      <c r="G1" s="103"/>
      <c r="H1" s="103"/>
      <c r="I1" s="103"/>
      <c r="J1" s="103"/>
    </row>
    <row r="2" spans="1:10" ht="18" x14ac:dyDescent="0.25">
      <c r="A2" s="103" t="s">
        <v>247</v>
      </c>
      <c r="B2" s="103"/>
      <c r="C2" s="103"/>
      <c r="D2" s="103"/>
      <c r="E2" s="103"/>
      <c r="F2" s="103"/>
      <c r="G2" s="103"/>
      <c r="H2" s="103"/>
      <c r="I2" s="103"/>
      <c r="J2" s="103"/>
    </row>
    <row r="3" spans="1:10" ht="18" x14ac:dyDescent="0.25">
      <c r="A3" s="103" t="s">
        <v>172</v>
      </c>
      <c r="B3" s="103"/>
      <c r="C3" s="103"/>
      <c r="D3" s="103"/>
      <c r="E3" s="103"/>
      <c r="F3" s="103"/>
      <c r="G3" s="103"/>
      <c r="H3" s="103"/>
      <c r="I3" s="103"/>
      <c r="J3" s="103"/>
    </row>
    <row r="5" spans="1:10" x14ac:dyDescent="0.25">
      <c r="D5" s="71" t="s">
        <v>60</v>
      </c>
      <c r="E5" s="64"/>
      <c r="F5" s="71" t="s">
        <v>173</v>
      </c>
      <c r="G5" s="64"/>
      <c r="H5" s="71" t="s">
        <v>174</v>
      </c>
      <c r="I5" s="64"/>
      <c r="J5" s="72" t="s">
        <v>102</v>
      </c>
    </row>
    <row r="6" spans="1:10" x14ac:dyDescent="0.25">
      <c r="I6" s="55"/>
      <c r="J6" s="55"/>
    </row>
    <row r="7" spans="1:10" x14ac:dyDescent="0.25">
      <c r="D7" s="64" t="s">
        <v>175</v>
      </c>
      <c r="E7" s="64"/>
      <c r="F7" s="64" t="s">
        <v>176</v>
      </c>
      <c r="G7" s="64"/>
      <c r="H7" s="64" t="s">
        <v>177</v>
      </c>
    </row>
    <row r="8" spans="1:10" x14ac:dyDescent="0.25">
      <c r="D8" s="64" t="s">
        <v>178</v>
      </c>
      <c r="E8" s="64"/>
      <c r="F8" s="64" t="s">
        <v>179</v>
      </c>
      <c r="G8" s="64"/>
      <c r="H8" s="64"/>
    </row>
    <row r="10" spans="1:10" x14ac:dyDescent="0.25">
      <c r="A10" t="s">
        <v>180</v>
      </c>
      <c r="D10" s="26"/>
      <c r="E10" s="26"/>
      <c r="F10" s="26"/>
      <c r="G10" s="26"/>
      <c r="H10" s="26"/>
      <c r="I10" s="26"/>
      <c r="J10" s="26"/>
    </row>
    <row r="11" spans="1:10" x14ac:dyDescent="0.25">
      <c r="D11" s="26"/>
      <c r="E11" s="26"/>
      <c r="F11" s="26"/>
      <c r="G11" s="26"/>
      <c r="H11" s="26"/>
      <c r="I11" s="26"/>
      <c r="J11" s="26"/>
    </row>
    <row r="12" spans="1:10" x14ac:dyDescent="0.25">
      <c r="A12" s="64" t="s">
        <v>181</v>
      </c>
      <c r="D12" s="26"/>
      <c r="E12" s="26"/>
      <c r="F12" s="26"/>
      <c r="G12" s="26"/>
      <c r="H12" s="26"/>
      <c r="I12" s="26"/>
      <c r="J12" s="26"/>
    </row>
    <row r="13" spans="1:10" x14ac:dyDescent="0.25">
      <c r="D13" s="26"/>
      <c r="E13" s="26"/>
      <c r="F13" s="26"/>
      <c r="G13" s="26"/>
      <c r="H13" s="26"/>
      <c r="I13" s="26"/>
      <c r="J13" s="26"/>
    </row>
    <row r="14" spans="1:10" x14ac:dyDescent="0.25">
      <c r="A14" t="s">
        <v>182</v>
      </c>
      <c r="D14" s="45"/>
      <c r="E14" s="26"/>
      <c r="F14" s="45"/>
      <c r="G14" s="26"/>
      <c r="H14" s="45"/>
      <c r="I14" s="26"/>
      <c r="J14" s="45"/>
    </row>
    <row r="15" spans="1:10" x14ac:dyDescent="0.25">
      <c r="A15" t="s">
        <v>183</v>
      </c>
      <c r="D15" s="46"/>
      <c r="E15" s="26"/>
      <c r="F15" s="46"/>
      <c r="G15" s="26"/>
      <c r="H15" s="46"/>
      <c r="I15" s="26"/>
      <c r="J15" s="46"/>
    </row>
    <row r="16" spans="1:10" x14ac:dyDescent="0.25">
      <c r="D16" s="26"/>
      <c r="E16" s="26"/>
      <c r="F16" s="26"/>
      <c r="G16" s="26"/>
      <c r="H16" s="26"/>
      <c r="I16" s="26"/>
      <c r="J16" s="26"/>
    </row>
    <row r="17" spans="1:10" x14ac:dyDescent="0.25">
      <c r="A17" s="64" t="s">
        <v>171</v>
      </c>
      <c r="D17" s="26"/>
      <c r="E17" s="26"/>
      <c r="F17" s="26"/>
      <c r="G17" s="26"/>
      <c r="H17" s="26"/>
      <c r="I17" s="26"/>
      <c r="J17" s="26"/>
    </row>
    <row r="18" spans="1:10" x14ac:dyDescent="0.25">
      <c r="D18" s="26"/>
      <c r="E18" s="26"/>
      <c r="F18" s="26"/>
      <c r="G18" s="26"/>
      <c r="H18" s="26"/>
      <c r="I18" s="26"/>
      <c r="J18" s="26"/>
    </row>
    <row r="19" spans="1:10" x14ac:dyDescent="0.25">
      <c r="A19" t="s">
        <v>184</v>
      </c>
      <c r="D19" s="26"/>
      <c r="E19" s="26"/>
      <c r="F19" s="26"/>
      <c r="G19" s="26"/>
      <c r="H19" s="26"/>
      <c r="I19" s="26"/>
      <c r="J19" s="26"/>
    </row>
    <row r="20" spans="1:10" x14ac:dyDescent="0.25">
      <c r="D20" s="26"/>
      <c r="E20" s="26"/>
      <c r="F20" s="26"/>
      <c r="G20" s="26"/>
      <c r="H20" s="26"/>
      <c r="I20" s="26"/>
      <c r="J20" s="26"/>
    </row>
    <row r="21" spans="1:10" x14ac:dyDescent="0.25">
      <c r="A21" t="s">
        <v>185</v>
      </c>
      <c r="D21" s="26"/>
      <c r="E21" s="26"/>
      <c r="F21" s="26"/>
      <c r="G21" s="26"/>
      <c r="H21" s="26"/>
      <c r="I21" s="26"/>
      <c r="J21" s="26"/>
    </row>
    <row r="22" spans="1:10" x14ac:dyDescent="0.25">
      <c r="D22" s="26"/>
      <c r="E22" s="26"/>
      <c r="F22" s="26"/>
      <c r="G22" s="26"/>
      <c r="H22" s="26"/>
      <c r="I22" s="26"/>
      <c r="J22" s="26"/>
    </row>
    <row r="23" spans="1:10" ht="15.75" thickBot="1" x14ac:dyDescent="0.3">
      <c r="A23" s="64" t="s">
        <v>186</v>
      </c>
      <c r="D23" s="30"/>
      <c r="E23" s="26"/>
      <c r="F23" s="30"/>
      <c r="G23" s="26"/>
      <c r="H23" s="30"/>
      <c r="I23" s="26"/>
      <c r="J23" s="30"/>
    </row>
    <row r="24" spans="1:10" ht="15.75" thickTop="1" x14ac:dyDescent="0.25">
      <c r="D24" s="26"/>
      <c r="E24" s="26"/>
      <c r="F24" s="26"/>
      <c r="G24" s="26"/>
      <c r="H24" s="26"/>
      <c r="I24" s="26"/>
      <c r="J24" s="26"/>
    </row>
    <row r="25" spans="1:10" x14ac:dyDescent="0.25">
      <c r="A25" s="64" t="s">
        <v>187</v>
      </c>
      <c r="D25" s="57"/>
      <c r="E25" s="57"/>
      <c r="F25" s="57"/>
      <c r="G25" s="57"/>
      <c r="H25" s="57"/>
      <c r="I25" s="57"/>
      <c r="J25" s="57"/>
    </row>
    <row r="26" spans="1:10" x14ac:dyDescent="0.25">
      <c r="D26" s="57"/>
      <c r="E26" s="57"/>
      <c r="F26" s="57"/>
      <c r="G26" s="57"/>
      <c r="H26" s="57"/>
      <c r="I26" s="57"/>
      <c r="J26" s="57"/>
    </row>
    <row r="27" spans="1:10" x14ac:dyDescent="0.25">
      <c r="A27" t="s">
        <v>188</v>
      </c>
      <c r="D27" s="57"/>
      <c r="E27" s="57"/>
      <c r="F27" s="57"/>
      <c r="G27" s="57"/>
      <c r="H27" s="57"/>
      <c r="I27" s="57"/>
      <c r="J27" s="57"/>
    </row>
    <row r="28" spans="1:10" x14ac:dyDescent="0.25">
      <c r="D28" s="57"/>
      <c r="E28" s="57"/>
      <c r="F28" s="57"/>
      <c r="G28" s="57"/>
      <c r="H28" s="57"/>
      <c r="I28" s="57"/>
      <c r="J28" s="57"/>
    </row>
    <row r="29" spans="1:10" x14ac:dyDescent="0.25">
      <c r="A29" s="64" t="s">
        <v>181</v>
      </c>
      <c r="D29" s="57"/>
      <c r="E29" s="57"/>
      <c r="F29" s="57"/>
      <c r="G29" s="57"/>
      <c r="H29" s="57"/>
      <c r="I29" s="57"/>
      <c r="J29" s="57"/>
    </row>
    <row r="30" spans="1:10" x14ac:dyDescent="0.25">
      <c r="D30" s="57"/>
      <c r="E30" s="57"/>
      <c r="F30" s="57"/>
      <c r="G30" s="57"/>
      <c r="H30" s="57"/>
      <c r="I30" s="57"/>
      <c r="J30" s="57"/>
    </row>
    <row r="31" spans="1:10" x14ac:dyDescent="0.25">
      <c r="A31" t="s">
        <v>182</v>
      </c>
      <c r="D31" s="65"/>
      <c r="E31" s="57"/>
      <c r="F31" s="65"/>
      <c r="G31" s="57"/>
      <c r="H31" s="65"/>
      <c r="I31" s="57"/>
      <c r="J31" s="65"/>
    </row>
    <row r="32" spans="1:10" x14ac:dyDescent="0.25">
      <c r="A32" t="s">
        <v>183</v>
      </c>
      <c r="D32" s="67"/>
      <c r="E32" s="57"/>
      <c r="F32" s="67"/>
      <c r="G32" s="57"/>
      <c r="H32" s="67"/>
      <c r="I32" s="57"/>
      <c r="J32" s="67"/>
    </row>
    <row r="33" spans="1:10" x14ac:dyDescent="0.25">
      <c r="D33" s="57"/>
      <c r="E33" s="57"/>
      <c r="F33" s="57"/>
      <c r="G33" s="57"/>
      <c r="H33" s="57"/>
      <c r="I33" s="57"/>
      <c r="J33" s="57"/>
    </row>
    <row r="34" spans="1:10" x14ac:dyDescent="0.25">
      <c r="A34" s="64" t="s">
        <v>171</v>
      </c>
      <c r="D34" s="57"/>
      <c r="E34" s="57"/>
      <c r="F34" s="57"/>
      <c r="G34" s="57"/>
      <c r="H34" s="57"/>
      <c r="I34" s="57"/>
      <c r="J34" s="57"/>
    </row>
    <row r="35" spans="1:10" x14ac:dyDescent="0.25">
      <c r="D35" s="57"/>
      <c r="E35" s="57"/>
      <c r="F35" s="57"/>
      <c r="G35" s="57"/>
      <c r="H35" s="57"/>
      <c r="I35" s="57"/>
      <c r="J35" s="57"/>
    </row>
    <row r="36" spans="1:10" x14ac:dyDescent="0.25">
      <c r="A36" t="s">
        <v>184</v>
      </c>
      <c r="D36" s="57"/>
      <c r="E36" s="57"/>
      <c r="F36" s="57"/>
      <c r="G36" s="57"/>
      <c r="H36" s="57"/>
      <c r="I36" s="57"/>
      <c r="J36" s="57"/>
    </row>
    <row r="37" spans="1:10" x14ac:dyDescent="0.25">
      <c r="D37" s="57"/>
      <c r="E37" s="57"/>
      <c r="F37" s="57"/>
      <c r="G37" s="57"/>
      <c r="H37" s="57"/>
      <c r="I37" s="57"/>
      <c r="J37" s="57"/>
    </row>
    <row r="38" spans="1:10" x14ac:dyDescent="0.25">
      <c r="A38" t="s">
        <v>185</v>
      </c>
      <c r="D38" s="57"/>
      <c r="E38" s="57"/>
      <c r="F38" s="57"/>
      <c r="G38" s="57"/>
      <c r="H38" s="57"/>
      <c r="I38" s="57"/>
      <c r="J38" s="57"/>
    </row>
    <row r="39" spans="1:10" x14ac:dyDescent="0.25">
      <c r="D39" s="57"/>
      <c r="E39" s="57"/>
      <c r="F39" s="57"/>
      <c r="G39" s="57"/>
      <c r="H39" s="57"/>
      <c r="I39" s="57"/>
      <c r="J39" s="57"/>
    </row>
    <row r="40" spans="1:10" ht="15.75" thickBot="1" x14ac:dyDescent="0.3">
      <c r="A40" s="64" t="s">
        <v>189</v>
      </c>
      <c r="D40" s="60"/>
      <c r="E40" s="57"/>
      <c r="F40" s="60"/>
      <c r="G40" s="57"/>
      <c r="H40" s="60"/>
      <c r="I40" s="57"/>
      <c r="J40" s="60"/>
    </row>
    <row r="41" spans="1:10" ht="15.75" thickTop="1" x14ac:dyDescent="0.25"/>
  </sheetData>
  <mergeCells count="3">
    <mergeCell ref="A1:J1"/>
    <mergeCell ref="A2:J2"/>
    <mergeCell ref="A3:J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5A2687-5457-47D6-A867-7B4BFC545BF5}">
  <dimension ref="A1:J33"/>
  <sheetViews>
    <sheetView workbookViewId="0">
      <selection sqref="A1:J3"/>
    </sheetView>
  </sheetViews>
  <sheetFormatPr defaultRowHeight="15" x14ac:dyDescent="0.25"/>
  <sheetData>
    <row r="1" spans="1:10" ht="18" x14ac:dyDescent="0.25">
      <c r="A1" s="103" t="s">
        <v>132</v>
      </c>
      <c r="B1" s="103"/>
      <c r="C1" s="103"/>
      <c r="D1" s="103"/>
      <c r="E1" s="103"/>
      <c r="F1" s="103"/>
      <c r="G1" s="103"/>
      <c r="H1" s="103"/>
      <c r="I1" s="103"/>
      <c r="J1" s="103"/>
    </row>
    <row r="2" spans="1:10" ht="18" x14ac:dyDescent="0.25">
      <c r="A2" s="103" t="s">
        <v>160</v>
      </c>
      <c r="B2" s="103"/>
      <c r="C2" s="103"/>
      <c r="D2" s="103"/>
      <c r="E2" s="103"/>
      <c r="F2" s="103"/>
      <c r="G2" s="103"/>
      <c r="H2" s="103"/>
      <c r="I2" s="103"/>
      <c r="J2" s="103"/>
    </row>
    <row r="3" spans="1:10" ht="18" x14ac:dyDescent="0.25">
      <c r="A3" s="103" t="s">
        <v>172</v>
      </c>
      <c r="B3" s="103"/>
      <c r="C3" s="103"/>
      <c r="D3" s="103"/>
      <c r="E3" s="103"/>
      <c r="F3" s="103"/>
      <c r="G3" s="103"/>
      <c r="H3" s="103"/>
      <c r="I3" s="103"/>
      <c r="J3" s="103"/>
    </row>
    <row r="4" spans="1:10" x14ac:dyDescent="0.25">
      <c r="H4" s="26"/>
      <c r="I4" s="26"/>
      <c r="J4" s="26"/>
    </row>
    <row r="5" spans="1:10" x14ac:dyDescent="0.25">
      <c r="F5" t="s">
        <v>134</v>
      </c>
      <c r="H5" s="26">
        <v>2021</v>
      </c>
      <c r="I5" s="26"/>
      <c r="J5" s="26">
        <v>2020</v>
      </c>
    </row>
    <row r="6" spans="1:10" x14ac:dyDescent="0.25">
      <c r="H6" s="69" t="s">
        <v>146</v>
      </c>
      <c r="I6" s="69"/>
      <c r="J6" s="69" t="s">
        <v>146</v>
      </c>
    </row>
    <row r="7" spans="1:10" x14ac:dyDescent="0.25">
      <c r="H7" s="26"/>
      <c r="I7" s="26"/>
      <c r="J7" s="26"/>
    </row>
    <row r="8" spans="1:10" x14ac:dyDescent="0.25">
      <c r="A8" s="64" t="s">
        <v>162</v>
      </c>
      <c r="H8" s="26"/>
      <c r="I8" s="26"/>
      <c r="J8" s="26"/>
    </row>
    <row r="9" spans="1:10" x14ac:dyDescent="0.25">
      <c r="A9" t="s">
        <v>163</v>
      </c>
      <c r="H9" s="65"/>
      <c r="I9" s="26"/>
      <c r="J9" s="45"/>
    </row>
    <row r="10" spans="1:10" x14ac:dyDescent="0.25">
      <c r="H10" s="67"/>
      <c r="I10" s="26"/>
      <c r="J10" s="46"/>
    </row>
    <row r="11" spans="1:10" x14ac:dyDescent="0.25">
      <c r="A11" s="64"/>
      <c r="H11" s="57"/>
      <c r="I11" s="26"/>
      <c r="J11" s="26"/>
    </row>
    <row r="12" spans="1:10" x14ac:dyDescent="0.25">
      <c r="H12" s="57"/>
      <c r="I12" s="26"/>
      <c r="J12" s="26"/>
    </row>
    <row r="13" spans="1:10" x14ac:dyDescent="0.25">
      <c r="A13" s="64" t="s">
        <v>164</v>
      </c>
      <c r="H13" s="26"/>
      <c r="I13" s="26"/>
      <c r="J13" s="26"/>
    </row>
    <row r="14" spans="1:10" x14ac:dyDescent="0.25">
      <c r="A14" t="s">
        <v>165</v>
      </c>
      <c r="H14" s="65"/>
      <c r="I14" s="26"/>
      <c r="J14" s="45"/>
    </row>
    <row r="15" spans="1:10" x14ac:dyDescent="0.25">
      <c r="H15" s="67"/>
      <c r="I15" s="26"/>
      <c r="J15" s="46"/>
    </row>
    <row r="16" spans="1:10" x14ac:dyDescent="0.25">
      <c r="H16" s="70"/>
      <c r="I16" s="26"/>
      <c r="J16" s="47"/>
    </row>
    <row r="17" spans="1:10" x14ac:dyDescent="0.25">
      <c r="H17" s="57"/>
      <c r="I17" s="26"/>
      <c r="J17" s="26"/>
    </row>
    <row r="18" spans="1:10" x14ac:dyDescent="0.25">
      <c r="H18" s="57"/>
      <c r="I18" s="26"/>
      <c r="J18" s="26"/>
    </row>
    <row r="19" spans="1:10" x14ac:dyDescent="0.25">
      <c r="A19" s="64" t="s">
        <v>166</v>
      </c>
      <c r="H19" s="59"/>
      <c r="I19" s="26"/>
      <c r="J19" s="48"/>
    </row>
    <row r="20" spans="1:10" x14ac:dyDescent="0.25">
      <c r="H20" s="26"/>
      <c r="I20" s="26"/>
      <c r="J20" s="26"/>
    </row>
    <row r="21" spans="1:10" x14ac:dyDescent="0.25">
      <c r="A21" s="64" t="s">
        <v>153</v>
      </c>
      <c r="H21" s="26"/>
      <c r="I21" s="26"/>
      <c r="J21" s="26"/>
    </row>
    <row r="22" spans="1:10" x14ac:dyDescent="0.25">
      <c r="H22" s="26"/>
      <c r="I22" s="26"/>
      <c r="J22" s="26"/>
    </row>
    <row r="23" spans="1:10" x14ac:dyDescent="0.25">
      <c r="A23" t="s">
        <v>167</v>
      </c>
      <c r="H23" s="65"/>
      <c r="I23" s="26"/>
      <c r="J23" s="45"/>
    </row>
    <row r="24" spans="1:10" x14ac:dyDescent="0.25">
      <c r="A24" t="s">
        <v>168</v>
      </c>
      <c r="H24" s="67"/>
      <c r="I24" s="26"/>
      <c r="J24" s="46"/>
    </row>
    <row r="25" spans="1:10" x14ac:dyDescent="0.25">
      <c r="H25" s="57"/>
      <c r="I25" s="26"/>
      <c r="J25" s="26"/>
    </row>
    <row r="26" spans="1:10" x14ac:dyDescent="0.25">
      <c r="H26" s="57"/>
      <c r="I26" s="26"/>
      <c r="J26" s="26"/>
    </row>
    <row r="27" spans="1:10" x14ac:dyDescent="0.25">
      <c r="H27" s="57"/>
      <c r="I27" s="26"/>
      <c r="J27" s="26"/>
    </row>
    <row r="28" spans="1:10" x14ac:dyDescent="0.25">
      <c r="A28" s="64" t="s">
        <v>169</v>
      </c>
      <c r="H28" s="48"/>
      <c r="I28" s="26"/>
      <c r="J28" s="48"/>
    </row>
    <row r="29" spans="1:10" x14ac:dyDescent="0.25">
      <c r="H29" s="26"/>
      <c r="I29" s="26"/>
      <c r="J29" s="26"/>
    </row>
    <row r="30" spans="1:10" x14ac:dyDescent="0.25">
      <c r="A30" s="64" t="s">
        <v>170</v>
      </c>
      <c r="H30" s="57"/>
      <c r="I30" s="26"/>
      <c r="J30" s="26"/>
    </row>
    <row r="31" spans="1:10" x14ac:dyDescent="0.25">
      <c r="H31" s="26"/>
      <c r="I31" s="26"/>
      <c r="J31" s="26"/>
    </row>
    <row r="32" spans="1:10" ht="15.75" thickBot="1" x14ac:dyDescent="0.3">
      <c r="A32" s="64" t="s">
        <v>171</v>
      </c>
      <c r="H32" s="60"/>
      <c r="I32" s="26"/>
      <c r="J32" s="30"/>
    </row>
    <row r="33" ht="15.75" thickTop="1" x14ac:dyDescent="0.25"/>
  </sheetData>
  <mergeCells count="3">
    <mergeCell ref="A1:J1"/>
    <mergeCell ref="A2:J2"/>
    <mergeCell ref="A3:J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97BB1-F49A-4552-B63B-17120DBCA964}">
  <dimension ref="A1:L56"/>
  <sheetViews>
    <sheetView workbookViewId="0">
      <selection sqref="A1:L3"/>
    </sheetView>
  </sheetViews>
  <sheetFormatPr defaultRowHeight="15" x14ac:dyDescent="0.25"/>
  <cols>
    <col min="11" max="11" width="0.5703125" customWidth="1"/>
  </cols>
  <sheetData>
    <row r="1" spans="1:12" ht="18" x14ac:dyDescent="0.25">
      <c r="A1" s="103" t="s">
        <v>132</v>
      </c>
      <c r="B1" s="103"/>
      <c r="C1" s="103"/>
      <c r="D1" s="103"/>
      <c r="E1" s="103"/>
      <c r="F1" s="103"/>
      <c r="G1" s="103"/>
      <c r="H1" s="103"/>
      <c r="I1" s="103"/>
      <c r="J1" s="103"/>
      <c r="K1" s="103"/>
      <c r="L1" s="103"/>
    </row>
    <row r="2" spans="1:12" ht="18" x14ac:dyDescent="0.25">
      <c r="A2" s="103" t="s">
        <v>248</v>
      </c>
      <c r="B2" s="103"/>
      <c r="C2" s="103"/>
      <c r="D2" s="103"/>
      <c r="E2" s="103"/>
      <c r="F2" s="103"/>
      <c r="G2" s="103"/>
      <c r="H2" s="103"/>
      <c r="I2" s="103"/>
      <c r="J2" s="103"/>
      <c r="K2" s="103"/>
      <c r="L2" s="103"/>
    </row>
    <row r="3" spans="1:12" ht="18" x14ac:dyDescent="0.25">
      <c r="A3" s="103" t="s">
        <v>172</v>
      </c>
      <c r="B3" s="103"/>
      <c r="C3" s="103"/>
      <c r="D3" s="103"/>
      <c r="E3" s="103"/>
      <c r="F3" s="103"/>
      <c r="G3" s="103"/>
      <c r="H3" s="103"/>
      <c r="I3" s="103"/>
      <c r="J3" s="103"/>
      <c r="K3" s="103"/>
      <c r="L3" s="103"/>
    </row>
    <row r="4" spans="1:12" x14ac:dyDescent="0.25">
      <c r="J4" s="74" t="s">
        <v>190</v>
      </c>
      <c r="K4" s="75"/>
      <c r="L4" s="74" t="s">
        <v>191</v>
      </c>
    </row>
    <row r="5" spans="1:12" x14ac:dyDescent="0.25">
      <c r="J5" s="73" t="s">
        <v>146</v>
      </c>
      <c r="K5" s="69"/>
      <c r="L5" s="73" t="s">
        <v>146</v>
      </c>
    </row>
    <row r="6" spans="1:12" x14ac:dyDescent="0.25">
      <c r="J6" s="26"/>
      <c r="K6" s="26"/>
      <c r="L6" s="26"/>
    </row>
    <row r="7" spans="1:12" x14ac:dyDescent="0.25">
      <c r="A7" s="64" t="s">
        <v>192</v>
      </c>
      <c r="J7" s="26"/>
      <c r="K7" s="26"/>
      <c r="L7" s="26"/>
    </row>
    <row r="8" spans="1:12" x14ac:dyDescent="0.25">
      <c r="J8" s="26"/>
      <c r="K8" s="26"/>
      <c r="L8" s="26"/>
    </row>
    <row r="9" spans="1:12" x14ac:dyDescent="0.25">
      <c r="A9" s="64" t="s">
        <v>193</v>
      </c>
      <c r="J9" s="57"/>
      <c r="K9" s="26"/>
      <c r="L9" s="26"/>
    </row>
    <row r="10" spans="1:12" x14ac:dyDescent="0.25">
      <c r="J10" s="26"/>
      <c r="K10" s="26"/>
      <c r="L10" s="26"/>
    </row>
    <row r="11" spans="1:12" x14ac:dyDescent="0.25">
      <c r="A11" s="64" t="s">
        <v>194</v>
      </c>
      <c r="J11" s="26"/>
      <c r="K11" s="26"/>
      <c r="L11" s="26"/>
    </row>
    <row r="12" spans="1:12" x14ac:dyDescent="0.25">
      <c r="J12" s="26"/>
      <c r="K12" s="26"/>
      <c r="L12" s="26"/>
    </row>
    <row r="13" spans="1:12" x14ac:dyDescent="0.25">
      <c r="A13" t="s">
        <v>195</v>
      </c>
      <c r="J13" s="57"/>
      <c r="K13" s="26"/>
      <c r="L13" s="26"/>
    </row>
    <row r="14" spans="1:12" x14ac:dyDescent="0.25">
      <c r="J14" s="57"/>
      <c r="K14" s="26"/>
      <c r="L14" s="26"/>
    </row>
    <row r="15" spans="1:12" x14ac:dyDescent="0.25">
      <c r="J15" s="59"/>
      <c r="K15" s="26"/>
      <c r="L15" s="48"/>
    </row>
    <row r="16" spans="1:12" x14ac:dyDescent="0.25">
      <c r="A16" s="64" t="s">
        <v>196</v>
      </c>
      <c r="J16" s="26"/>
      <c r="K16" s="26"/>
      <c r="L16" s="26"/>
    </row>
    <row r="17" spans="1:12" x14ac:dyDescent="0.25">
      <c r="J17" s="26"/>
      <c r="K17" s="26"/>
      <c r="L17" s="26"/>
    </row>
    <row r="18" spans="1:12" x14ac:dyDescent="0.25">
      <c r="A18" t="s">
        <v>141</v>
      </c>
      <c r="J18" s="65"/>
      <c r="K18" s="26"/>
      <c r="L18" s="45"/>
    </row>
    <row r="19" spans="1:12" x14ac:dyDescent="0.25">
      <c r="A19" t="s">
        <v>117</v>
      </c>
      <c r="J19" s="66"/>
      <c r="K19" s="26"/>
      <c r="L19" s="51"/>
    </row>
    <row r="20" spans="1:12" x14ac:dyDescent="0.25">
      <c r="A20" t="s">
        <v>197</v>
      </c>
      <c r="J20" s="67"/>
      <c r="K20" s="26"/>
      <c r="L20" s="46"/>
    </row>
    <row r="21" spans="1:12" x14ac:dyDescent="0.25">
      <c r="J21" s="26"/>
      <c r="K21" s="26"/>
      <c r="L21" s="26"/>
    </row>
    <row r="22" spans="1:12" x14ac:dyDescent="0.25">
      <c r="J22" s="48"/>
      <c r="K22" s="26"/>
      <c r="L22" s="48"/>
    </row>
    <row r="23" spans="1:12" x14ac:dyDescent="0.25">
      <c r="J23" s="26"/>
      <c r="K23" s="26"/>
      <c r="L23" s="26"/>
    </row>
    <row r="24" spans="1:12" x14ac:dyDescent="0.25">
      <c r="A24" s="64" t="s">
        <v>198</v>
      </c>
      <c r="C24" s="64"/>
      <c r="J24" s="48"/>
      <c r="K24" s="26"/>
      <c r="L24" s="48"/>
    </row>
    <row r="25" spans="1:12" x14ac:dyDescent="0.25">
      <c r="J25" s="26"/>
      <c r="K25" s="26"/>
      <c r="L25" s="26"/>
    </row>
    <row r="26" spans="1:12" x14ac:dyDescent="0.25">
      <c r="A26" s="64" t="s">
        <v>199</v>
      </c>
      <c r="J26" s="26"/>
      <c r="K26" s="26"/>
      <c r="L26" s="26"/>
    </row>
    <row r="27" spans="1:12" x14ac:dyDescent="0.25">
      <c r="J27" s="26"/>
      <c r="K27" s="26"/>
      <c r="L27" s="26"/>
    </row>
    <row r="28" spans="1:12" x14ac:dyDescent="0.25">
      <c r="A28" t="s">
        <v>200</v>
      </c>
      <c r="J28" s="57"/>
      <c r="K28" s="26"/>
      <c r="L28" s="26"/>
    </row>
    <row r="29" spans="1:12" x14ac:dyDescent="0.25">
      <c r="A29" t="s">
        <v>201</v>
      </c>
      <c r="J29" s="57"/>
      <c r="K29" s="26"/>
      <c r="L29" s="26"/>
    </row>
    <row r="30" spans="1:12" x14ac:dyDescent="0.25">
      <c r="A30" t="s">
        <v>202</v>
      </c>
      <c r="J30" s="57"/>
      <c r="K30" s="26"/>
      <c r="L30" s="26"/>
    </row>
    <row r="31" spans="1:12" x14ac:dyDescent="0.25">
      <c r="J31" s="57"/>
      <c r="K31" s="26"/>
      <c r="L31" s="26"/>
    </row>
    <row r="32" spans="1:12" x14ac:dyDescent="0.25">
      <c r="J32" s="59"/>
      <c r="K32" s="26"/>
      <c r="L32" s="48"/>
    </row>
    <row r="33" spans="1:12" x14ac:dyDescent="0.25">
      <c r="J33" s="57"/>
      <c r="K33" s="26"/>
      <c r="L33" s="26"/>
    </row>
    <row r="34" spans="1:12" ht="15.75" thickBot="1" x14ac:dyDescent="0.3">
      <c r="A34" s="64" t="s">
        <v>203</v>
      </c>
      <c r="J34" s="60"/>
      <c r="K34" s="26"/>
      <c r="L34" s="30"/>
    </row>
    <row r="35" spans="1:12" ht="15.75" thickTop="1" x14ac:dyDescent="0.25">
      <c r="J35" s="57"/>
      <c r="K35" s="26"/>
      <c r="L35" s="26"/>
    </row>
    <row r="36" spans="1:12" x14ac:dyDescent="0.25">
      <c r="A36" s="64" t="s">
        <v>204</v>
      </c>
      <c r="J36" s="57"/>
      <c r="K36" s="26"/>
      <c r="L36" s="26"/>
    </row>
    <row r="37" spans="1:12" x14ac:dyDescent="0.25">
      <c r="J37" s="57"/>
      <c r="K37" s="26"/>
      <c r="L37" s="26"/>
    </row>
    <row r="38" spans="1:12" x14ac:dyDescent="0.25">
      <c r="A38" t="s">
        <v>205</v>
      </c>
      <c r="J38" s="65"/>
      <c r="K38" s="26"/>
      <c r="L38" s="45"/>
    </row>
    <row r="39" spans="1:12" x14ac:dyDescent="0.25">
      <c r="A39" t="s">
        <v>206</v>
      </c>
      <c r="J39" s="67"/>
      <c r="K39" s="26"/>
      <c r="L39" s="46"/>
    </row>
    <row r="40" spans="1:12" x14ac:dyDescent="0.25">
      <c r="J40" s="57"/>
      <c r="K40" s="26"/>
      <c r="L40" s="26"/>
    </row>
    <row r="41" spans="1:12" ht="15.75" thickBot="1" x14ac:dyDescent="0.3">
      <c r="A41" s="64" t="s">
        <v>207</v>
      </c>
      <c r="J41" s="60"/>
      <c r="K41" s="26"/>
      <c r="L41" s="30"/>
    </row>
    <row r="42" spans="1:12" ht="15.75" thickTop="1" x14ac:dyDescent="0.25">
      <c r="J42" s="26"/>
      <c r="K42" s="26"/>
      <c r="L42" s="26"/>
    </row>
    <row r="43" spans="1:12" x14ac:dyDescent="0.25">
      <c r="J43" s="26"/>
      <c r="K43" s="26"/>
      <c r="L43" s="26"/>
    </row>
    <row r="44" spans="1:12" x14ac:dyDescent="0.25">
      <c r="A44" s="64" t="s">
        <v>208</v>
      </c>
      <c r="J44" s="26"/>
      <c r="K44" s="26"/>
      <c r="L44" s="26"/>
    </row>
    <row r="45" spans="1:12" x14ac:dyDescent="0.25">
      <c r="J45" s="26"/>
      <c r="K45" s="26"/>
      <c r="L45" s="26"/>
    </row>
    <row r="46" spans="1:12" x14ac:dyDescent="0.25">
      <c r="A46" t="s">
        <v>209</v>
      </c>
      <c r="J46" s="57"/>
      <c r="K46" s="26"/>
      <c r="L46" s="26"/>
    </row>
    <row r="47" spans="1:12" x14ac:dyDescent="0.25">
      <c r="A47" t="s">
        <v>210</v>
      </c>
      <c r="J47" s="57"/>
      <c r="K47" s="26"/>
      <c r="L47" s="26"/>
    </row>
    <row r="48" spans="1:12" x14ac:dyDescent="0.25">
      <c r="J48" s="57"/>
      <c r="K48" s="26"/>
      <c r="L48" s="26"/>
    </row>
    <row r="49" spans="1:12" ht="15.75" thickBot="1" x14ac:dyDescent="0.3">
      <c r="A49" s="64" t="s">
        <v>211</v>
      </c>
      <c r="J49" s="60"/>
      <c r="K49" s="26"/>
      <c r="L49" s="30"/>
    </row>
    <row r="50" spans="1:12" ht="15.75" thickTop="1" x14ac:dyDescent="0.25">
      <c r="J50" s="26"/>
      <c r="K50" s="26"/>
      <c r="L50" s="26"/>
    </row>
    <row r="51" spans="1:12" x14ac:dyDescent="0.25">
      <c r="A51" s="64" t="s">
        <v>212</v>
      </c>
      <c r="J51" s="57"/>
      <c r="K51" s="26"/>
      <c r="L51" s="26"/>
    </row>
    <row r="52" spans="1:12" x14ac:dyDescent="0.25">
      <c r="J52" s="26"/>
      <c r="K52" s="26"/>
      <c r="L52" s="26"/>
    </row>
    <row r="53" spans="1:12" x14ac:dyDescent="0.25">
      <c r="A53" s="64" t="s">
        <v>213</v>
      </c>
      <c r="J53" s="26"/>
      <c r="K53" s="26"/>
      <c r="L53" s="26"/>
    </row>
    <row r="54" spans="1:12" x14ac:dyDescent="0.25">
      <c r="J54" s="26"/>
      <c r="K54" s="26"/>
      <c r="L54" s="26"/>
    </row>
    <row r="55" spans="1:12" ht="15.75" thickBot="1" x14ac:dyDescent="0.3">
      <c r="A55" s="64" t="s">
        <v>214</v>
      </c>
      <c r="J55" s="60"/>
      <c r="K55" s="26"/>
      <c r="L55" s="60"/>
    </row>
    <row r="56" spans="1:12" ht="15.75" thickTop="1" x14ac:dyDescent="0.25">
      <c r="J56" s="26"/>
      <c r="K56" s="26"/>
      <c r="L56" s="26"/>
    </row>
  </sheetData>
  <mergeCells count="3">
    <mergeCell ref="A1:L1"/>
    <mergeCell ref="A3:L3"/>
    <mergeCell ref="A2:L2"/>
  </mergeCells>
  <pageMargins left="0.7" right="0.7" top="0.75" bottom="0.75" header="0.3" footer="0.3"/>
  <pageSetup orientation="portrait" r:id="rId1"/>
  <ignoredErrors>
    <ignoredError sqref="J4 L4" numberStoredAsText="1"/>
  </ignoredError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D8E00-2BAB-4587-8263-BD3B5D0F5925}">
  <dimension ref="A1"/>
  <sheetViews>
    <sheetView workbookViewId="0"/>
  </sheetViews>
  <sheetFormatPr defaultRowHeight="15" x14ac:dyDescent="0.25"/>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89671-539A-4ACD-B607-C12B74C76C09}">
  <dimension ref="A1:L75"/>
  <sheetViews>
    <sheetView view="pageBreakPreview" zoomScale="172" zoomScaleNormal="100" zoomScaleSheetLayoutView="172" workbookViewId="0">
      <selection sqref="A1:L3"/>
    </sheetView>
  </sheetViews>
  <sheetFormatPr defaultRowHeight="15" x14ac:dyDescent="0.25"/>
  <sheetData>
    <row r="1" spans="1:12" ht="18" x14ac:dyDescent="0.25">
      <c r="A1" s="103" t="s">
        <v>132</v>
      </c>
      <c r="B1" s="103"/>
      <c r="C1" s="103"/>
      <c r="D1" s="103"/>
      <c r="E1" s="103"/>
      <c r="F1" s="103"/>
      <c r="G1" s="103"/>
      <c r="H1" s="103"/>
      <c r="I1" s="103"/>
      <c r="J1" s="103"/>
      <c r="K1" s="103"/>
      <c r="L1" s="103"/>
    </row>
    <row r="2" spans="1:12" ht="18" x14ac:dyDescent="0.25">
      <c r="A2" s="103" t="s">
        <v>215</v>
      </c>
      <c r="B2" s="103"/>
      <c r="C2" s="103"/>
      <c r="D2" s="103"/>
      <c r="E2" s="103"/>
      <c r="F2" s="103"/>
      <c r="G2" s="103"/>
      <c r="H2" s="103"/>
      <c r="I2" s="103"/>
      <c r="J2" s="103"/>
      <c r="K2" s="103"/>
      <c r="L2" s="103"/>
    </row>
    <row r="3" spans="1:12" ht="18" x14ac:dyDescent="0.25">
      <c r="A3" s="103" t="s">
        <v>161</v>
      </c>
      <c r="B3" s="103"/>
      <c r="C3" s="103"/>
      <c r="D3" s="103"/>
      <c r="E3" s="103"/>
      <c r="F3" s="103"/>
      <c r="G3" s="103"/>
      <c r="H3" s="103"/>
      <c r="I3" s="103"/>
      <c r="J3" s="103"/>
      <c r="K3" s="103"/>
      <c r="L3" s="103"/>
    </row>
    <row r="4" spans="1:12" x14ac:dyDescent="0.25">
      <c r="A4" s="63"/>
    </row>
    <row r="5" spans="1:12" x14ac:dyDescent="0.25">
      <c r="A5" s="79">
        <v>1</v>
      </c>
      <c r="B5" s="80" t="s">
        <v>216</v>
      </c>
      <c r="C5" s="81"/>
      <c r="D5" s="81"/>
    </row>
    <row r="6" spans="1:12" x14ac:dyDescent="0.25">
      <c r="A6" s="63"/>
    </row>
    <row r="7" spans="1:12" x14ac:dyDescent="0.25">
      <c r="A7" s="63"/>
      <c r="B7" s="106" t="s">
        <v>217</v>
      </c>
      <c r="C7" s="106"/>
      <c r="D7" s="106"/>
      <c r="E7" s="106"/>
      <c r="F7" s="106"/>
      <c r="G7" s="106"/>
      <c r="H7" s="106"/>
      <c r="I7" s="106"/>
      <c r="J7" s="106"/>
      <c r="K7" s="106"/>
      <c r="L7" s="106"/>
    </row>
    <row r="8" spans="1:12" x14ac:dyDescent="0.25">
      <c r="A8" s="63"/>
      <c r="B8" s="106"/>
      <c r="C8" s="106"/>
      <c r="D8" s="106"/>
      <c r="E8" s="106"/>
      <c r="F8" s="106"/>
      <c r="G8" s="106"/>
      <c r="H8" s="106"/>
      <c r="I8" s="106"/>
      <c r="J8" s="106"/>
      <c r="K8" s="106"/>
      <c r="L8" s="106"/>
    </row>
    <row r="9" spans="1:12" x14ac:dyDescent="0.25">
      <c r="A9" s="63"/>
      <c r="B9" s="106"/>
      <c r="C9" s="106"/>
      <c r="D9" s="106"/>
      <c r="E9" s="106"/>
      <c r="F9" s="106"/>
      <c r="G9" s="106"/>
      <c r="H9" s="106"/>
      <c r="I9" s="106"/>
      <c r="J9" s="106"/>
      <c r="K9" s="106"/>
      <c r="L9" s="106"/>
    </row>
    <row r="10" spans="1:12" x14ac:dyDescent="0.25">
      <c r="A10" s="63"/>
    </row>
    <row r="11" spans="1:12" x14ac:dyDescent="0.25">
      <c r="A11" s="79">
        <f>A5+1</f>
        <v>2</v>
      </c>
      <c r="B11" s="80" t="s">
        <v>218</v>
      </c>
      <c r="C11" s="81"/>
    </row>
    <row r="12" spans="1:12" x14ac:dyDescent="0.25">
      <c r="A12" s="63"/>
    </row>
    <row r="13" spans="1:12" x14ac:dyDescent="0.25">
      <c r="A13" s="82">
        <f>A11+0.1</f>
        <v>2.1</v>
      </c>
      <c r="B13" s="80" t="s">
        <v>219</v>
      </c>
      <c r="C13" s="81"/>
    </row>
    <row r="14" spans="1:12" x14ac:dyDescent="0.25">
      <c r="A14" s="63"/>
    </row>
    <row r="15" spans="1:12" x14ac:dyDescent="0.25">
      <c r="A15" s="63"/>
      <c r="B15" s="106" t="s">
        <v>220</v>
      </c>
      <c r="C15" s="106"/>
      <c r="D15" s="106"/>
      <c r="E15" s="106"/>
      <c r="F15" s="106"/>
      <c r="G15" s="106"/>
      <c r="H15" s="106"/>
      <c r="I15" s="106"/>
      <c r="J15" s="106"/>
      <c r="K15" s="106"/>
      <c r="L15" s="106"/>
    </row>
    <row r="16" spans="1:12" x14ac:dyDescent="0.25">
      <c r="A16" s="63"/>
      <c r="B16" s="106"/>
      <c r="C16" s="106"/>
      <c r="D16" s="106"/>
      <c r="E16" s="106"/>
      <c r="F16" s="106"/>
      <c r="G16" s="106"/>
      <c r="H16" s="106"/>
      <c r="I16" s="106"/>
      <c r="J16" s="106"/>
      <c r="K16" s="106"/>
      <c r="L16" s="106"/>
    </row>
    <row r="17" spans="1:12" x14ac:dyDescent="0.25">
      <c r="A17" s="63"/>
    </row>
    <row r="18" spans="1:12" x14ac:dyDescent="0.25">
      <c r="A18" s="63"/>
      <c r="B18" s="106" t="s">
        <v>221</v>
      </c>
      <c r="C18" s="106"/>
      <c r="D18" s="106"/>
      <c r="E18" s="106"/>
      <c r="F18" s="106"/>
      <c r="G18" s="106"/>
      <c r="H18" s="106"/>
      <c r="I18" s="106"/>
      <c r="J18" s="106"/>
      <c r="K18" s="106"/>
      <c r="L18" s="106"/>
    </row>
    <row r="19" spans="1:12" x14ac:dyDescent="0.25">
      <c r="A19" s="63"/>
      <c r="B19" s="106"/>
      <c r="C19" s="106"/>
      <c r="D19" s="106"/>
      <c r="E19" s="106"/>
      <c r="F19" s="106"/>
      <c r="G19" s="106"/>
      <c r="H19" s="106"/>
      <c r="I19" s="106"/>
      <c r="J19" s="106"/>
      <c r="K19" s="106"/>
      <c r="L19" s="106"/>
    </row>
    <row r="20" spans="1:12" x14ac:dyDescent="0.25">
      <c r="A20" s="63"/>
    </row>
    <row r="21" spans="1:12" x14ac:dyDescent="0.25">
      <c r="A21" s="63"/>
      <c r="B21" t="s">
        <v>222</v>
      </c>
    </row>
    <row r="22" spans="1:12" x14ac:dyDescent="0.25">
      <c r="A22" s="63"/>
    </row>
    <row r="23" spans="1:12" x14ac:dyDescent="0.25">
      <c r="A23" s="63"/>
      <c r="B23" s="106" t="s">
        <v>223</v>
      </c>
      <c r="C23" s="106"/>
      <c r="D23" s="106"/>
      <c r="E23" s="106"/>
      <c r="F23" s="106"/>
      <c r="G23" s="106"/>
      <c r="H23" s="106"/>
      <c r="I23" s="106"/>
      <c r="J23" s="106"/>
      <c r="K23" s="106"/>
      <c r="L23" s="106"/>
    </row>
    <row r="24" spans="1:12" x14ac:dyDescent="0.25">
      <c r="A24" s="63"/>
      <c r="B24" s="106"/>
      <c r="C24" s="106"/>
      <c r="D24" s="106"/>
      <c r="E24" s="106"/>
      <c r="F24" s="106"/>
      <c r="G24" s="106"/>
      <c r="H24" s="106"/>
      <c r="I24" s="106"/>
      <c r="J24" s="106"/>
      <c r="K24" s="106"/>
      <c r="L24" s="106"/>
    </row>
    <row r="25" spans="1:12" x14ac:dyDescent="0.25">
      <c r="A25" s="63"/>
    </row>
    <row r="26" spans="1:12" x14ac:dyDescent="0.25">
      <c r="A26" s="82">
        <f>A13+0.1</f>
        <v>2.2000000000000002</v>
      </c>
      <c r="B26" s="80" t="s">
        <v>224</v>
      </c>
      <c r="C26" s="81"/>
    </row>
    <row r="27" spans="1:12" x14ac:dyDescent="0.25">
      <c r="A27" s="63"/>
    </row>
    <row r="28" spans="1:12" x14ac:dyDescent="0.25">
      <c r="A28" s="63"/>
      <c r="B28" s="106" t="s">
        <v>225</v>
      </c>
      <c r="C28" s="106"/>
      <c r="D28" s="106"/>
      <c r="E28" s="106"/>
      <c r="F28" s="106"/>
      <c r="G28" s="106"/>
      <c r="H28" s="106"/>
      <c r="I28" s="106"/>
      <c r="J28" s="106"/>
      <c r="K28" s="106"/>
      <c r="L28" s="106"/>
    </row>
    <row r="29" spans="1:12" x14ac:dyDescent="0.25">
      <c r="A29" s="63"/>
      <c r="B29" s="106"/>
      <c r="C29" s="106"/>
      <c r="D29" s="106"/>
      <c r="E29" s="106"/>
      <c r="F29" s="106"/>
      <c r="G29" s="106"/>
      <c r="H29" s="106"/>
      <c r="I29" s="106"/>
      <c r="J29" s="106"/>
      <c r="K29" s="106"/>
      <c r="L29" s="106"/>
    </row>
    <row r="30" spans="1:12" x14ac:dyDescent="0.25">
      <c r="A30" s="63"/>
    </row>
    <row r="31" spans="1:12" x14ac:dyDescent="0.25">
      <c r="A31" s="82">
        <f>A26+0.1</f>
        <v>2.3000000000000003</v>
      </c>
      <c r="B31" s="80" t="s">
        <v>226</v>
      </c>
      <c r="C31" s="81"/>
      <c r="D31" s="81"/>
      <c r="E31" s="81"/>
      <c r="F31" s="81"/>
      <c r="G31" s="81"/>
      <c r="H31" s="81"/>
    </row>
    <row r="32" spans="1:12" x14ac:dyDescent="0.25">
      <c r="A32" s="63"/>
    </row>
    <row r="33" spans="1:12" x14ac:dyDescent="0.25">
      <c r="A33" s="63"/>
      <c r="B33" s="106" t="s">
        <v>227</v>
      </c>
      <c r="C33" s="106"/>
      <c r="D33" s="106"/>
      <c r="E33" s="106"/>
      <c r="F33" s="106"/>
      <c r="G33" s="106"/>
      <c r="H33" s="106"/>
      <c r="I33" s="106"/>
      <c r="J33" s="106"/>
      <c r="K33" s="106"/>
      <c r="L33" s="106"/>
    </row>
    <row r="34" spans="1:12" x14ac:dyDescent="0.25">
      <c r="A34" s="63"/>
      <c r="B34" s="106"/>
      <c r="C34" s="106"/>
      <c r="D34" s="106"/>
      <c r="E34" s="106"/>
      <c r="F34" s="106"/>
      <c r="G34" s="106"/>
      <c r="H34" s="106"/>
      <c r="I34" s="106"/>
      <c r="J34" s="106"/>
      <c r="K34" s="106"/>
      <c r="L34" s="106"/>
    </row>
    <row r="35" spans="1:12" x14ac:dyDescent="0.25">
      <c r="A35" s="63"/>
      <c r="B35" s="106"/>
      <c r="C35" s="106"/>
      <c r="D35" s="106"/>
      <c r="E35" s="106"/>
      <c r="F35" s="106"/>
      <c r="G35" s="106"/>
      <c r="H35" s="106"/>
      <c r="I35" s="106"/>
      <c r="J35" s="106"/>
      <c r="K35" s="106"/>
      <c r="L35" s="106"/>
    </row>
    <row r="36" spans="1:12" x14ac:dyDescent="0.25">
      <c r="A36" s="63"/>
    </row>
    <row r="37" spans="1:12" x14ac:dyDescent="0.25">
      <c r="A37" s="82" t="str">
        <f>A31&amp;".1"</f>
        <v>2.3.1</v>
      </c>
      <c r="B37" s="80" t="s">
        <v>228</v>
      </c>
      <c r="C37" s="81"/>
      <c r="D37" s="81"/>
      <c r="E37" s="81"/>
      <c r="F37" s="81"/>
      <c r="G37" s="81"/>
      <c r="H37" s="81"/>
    </row>
    <row r="38" spans="1:12" x14ac:dyDescent="0.25">
      <c r="A38" s="76"/>
      <c r="B38" s="64"/>
    </row>
    <row r="39" spans="1:12" x14ac:dyDescent="0.25">
      <c r="A39" s="63"/>
      <c r="B39" t="s">
        <v>229</v>
      </c>
    </row>
    <row r="40" spans="1:12" x14ac:dyDescent="0.25">
      <c r="A40" s="63"/>
    </row>
    <row r="41" spans="1:12" x14ac:dyDescent="0.25">
      <c r="A41" s="63"/>
      <c r="B41" s="80" t="s">
        <v>230</v>
      </c>
      <c r="C41" s="80" t="s">
        <v>231</v>
      </c>
      <c r="D41" s="81"/>
      <c r="E41" s="81"/>
    </row>
    <row r="42" spans="1:12" x14ac:dyDescent="0.25">
      <c r="A42" s="63"/>
      <c r="B42" s="64"/>
      <c r="C42" s="64"/>
    </row>
    <row r="43" spans="1:12" x14ac:dyDescent="0.25">
      <c r="A43" s="63"/>
      <c r="B43" s="64"/>
      <c r="C43" s="106" t="s">
        <v>232</v>
      </c>
      <c r="D43" s="106"/>
      <c r="E43" s="106"/>
      <c r="F43" s="106"/>
      <c r="G43" s="106"/>
      <c r="H43" s="106"/>
      <c r="I43" s="106"/>
      <c r="J43" s="106"/>
      <c r="K43" s="106"/>
      <c r="L43" s="106"/>
    </row>
    <row r="44" spans="1:12" x14ac:dyDescent="0.25">
      <c r="A44" s="63"/>
      <c r="B44" s="64"/>
      <c r="C44" s="106"/>
      <c r="D44" s="106"/>
      <c r="E44" s="106"/>
      <c r="F44" s="106"/>
      <c r="G44" s="106"/>
      <c r="H44" s="106"/>
      <c r="I44" s="106"/>
      <c r="J44" s="106"/>
      <c r="K44" s="106"/>
      <c r="L44" s="106"/>
    </row>
    <row r="45" spans="1:12" x14ac:dyDescent="0.25">
      <c r="A45" s="63"/>
      <c r="B45" s="64"/>
      <c r="C45" s="77"/>
      <c r="D45" s="77"/>
      <c r="E45" s="77"/>
      <c r="F45" s="77"/>
      <c r="G45" s="77"/>
      <c r="H45" s="77"/>
      <c r="I45" s="77"/>
      <c r="J45" s="77"/>
      <c r="K45" s="77"/>
      <c r="L45" s="77"/>
    </row>
    <row r="46" spans="1:12" x14ac:dyDescent="0.25">
      <c r="A46" s="79" t="str">
        <f>A31&amp;".2"</f>
        <v>2.3.2</v>
      </c>
      <c r="B46" s="80" t="s">
        <v>233</v>
      </c>
      <c r="C46" s="80"/>
      <c r="D46" s="81"/>
      <c r="E46" s="81"/>
    </row>
    <row r="47" spans="1:12" x14ac:dyDescent="0.25">
      <c r="A47" s="63"/>
      <c r="B47" s="64"/>
      <c r="C47" s="64"/>
    </row>
    <row r="48" spans="1:12" x14ac:dyDescent="0.25">
      <c r="A48" s="63"/>
      <c r="B48" s="80" t="s">
        <v>195</v>
      </c>
      <c r="C48" s="64"/>
    </row>
    <row r="49" spans="1:10" x14ac:dyDescent="0.25">
      <c r="A49" s="63"/>
      <c r="B49" s="64"/>
      <c r="C49" s="64"/>
    </row>
    <row r="50" spans="1:10" x14ac:dyDescent="0.25">
      <c r="A50" s="63"/>
      <c r="B50" s="64"/>
      <c r="C50" s="64"/>
    </row>
    <row r="51" spans="1:10" x14ac:dyDescent="0.25">
      <c r="A51" s="82">
        <f>A31+0.1</f>
        <v>2.4000000000000004</v>
      </c>
      <c r="B51" s="80" t="s">
        <v>234</v>
      </c>
      <c r="C51" s="80"/>
    </row>
    <row r="52" spans="1:10" x14ac:dyDescent="0.25">
      <c r="A52" s="63"/>
      <c r="B52" s="64"/>
      <c r="C52" s="64"/>
    </row>
    <row r="53" spans="1:10" x14ac:dyDescent="0.25">
      <c r="A53" s="63"/>
      <c r="B53" t="s">
        <v>235</v>
      </c>
      <c r="C53" s="64"/>
    </row>
    <row r="54" spans="1:10" x14ac:dyDescent="0.25">
      <c r="A54" s="63"/>
      <c r="B54" s="64"/>
      <c r="C54" s="64"/>
    </row>
    <row r="55" spans="1:10" x14ac:dyDescent="0.25">
      <c r="A55" s="83">
        <f>A11+1</f>
        <v>3</v>
      </c>
      <c r="B55" s="80" t="s">
        <v>236</v>
      </c>
      <c r="C55" s="81"/>
      <c r="D55" s="81"/>
      <c r="E55" s="81"/>
      <c r="F55" s="81"/>
      <c r="G55" s="81"/>
      <c r="H55" s="81"/>
      <c r="I55" s="81"/>
      <c r="J55" s="81"/>
    </row>
    <row r="56" spans="1:10" x14ac:dyDescent="0.25">
      <c r="A56" s="63"/>
    </row>
    <row r="57" spans="1:10" x14ac:dyDescent="0.25">
      <c r="A57" s="63"/>
    </row>
    <row r="58" spans="1:10" x14ac:dyDescent="0.25">
      <c r="A58" s="63"/>
    </row>
    <row r="59" spans="1:10" x14ac:dyDescent="0.25">
      <c r="A59" s="83">
        <f>A55+1</f>
        <v>4</v>
      </c>
      <c r="B59" s="80" t="s">
        <v>237</v>
      </c>
      <c r="C59" s="81"/>
      <c r="D59" s="81"/>
      <c r="E59" s="81"/>
      <c r="F59" s="81"/>
      <c r="G59" s="81"/>
      <c r="H59" s="81"/>
      <c r="I59" s="81"/>
    </row>
    <row r="60" spans="1:10" x14ac:dyDescent="0.25">
      <c r="A60" s="63"/>
    </row>
    <row r="61" spans="1:10" x14ac:dyDescent="0.25">
      <c r="A61" s="63"/>
    </row>
    <row r="62" spans="1:10" x14ac:dyDescent="0.25">
      <c r="A62" s="63"/>
    </row>
    <row r="63" spans="1:10" x14ac:dyDescent="0.25">
      <c r="A63" s="83">
        <f>A59+1</f>
        <v>5</v>
      </c>
      <c r="B63" s="80" t="s">
        <v>238</v>
      </c>
      <c r="C63" s="81"/>
      <c r="D63" s="81"/>
      <c r="E63" s="81"/>
      <c r="F63" s="81"/>
      <c r="G63" s="81"/>
      <c r="H63" s="81"/>
      <c r="I63" s="81"/>
    </row>
    <row r="64" spans="1:10" x14ac:dyDescent="0.25">
      <c r="A64" s="63"/>
    </row>
    <row r="65" spans="1:12" x14ac:dyDescent="0.25">
      <c r="A65" s="82">
        <f>A63+0.1</f>
        <v>5.0999999999999996</v>
      </c>
      <c r="B65" s="80" t="s">
        <v>239</v>
      </c>
      <c r="C65" s="81"/>
      <c r="D65" s="81"/>
      <c r="E65" s="81"/>
      <c r="F65" s="81"/>
      <c r="G65" s="81"/>
      <c r="H65" s="81"/>
      <c r="I65" s="81"/>
    </row>
    <row r="66" spans="1:12" x14ac:dyDescent="0.25">
      <c r="A66" s="76"/>
      <c r="B66" s="64"/>
    </row>
    <row r="67" spans="1:12" x14ac:dyDescent="0.25">
      <c r="A67" s="63"/>
      <c r="B67" s="106" t="s">
        <v>240</v>
      </c>
      <c r="C67" s="106"/>
      <c r="D67" s="106"/>
      <c r="E67" s="106"/>
      <c r="F67" s="106"/>
      <c r="G67" s="106"/>
      <c r="H67" s="106"/>
      <c r="I67" s="106"/>
      <c r="J67" s="106"/>
      <c r="K67" s="106"/>
      <c r="L67" s="106"/>
    </row>
    <row r="68" spans="1:12" x14ac:dyDescent="0.25">
      <c r="A68" s="63"/>
      <c r="B68" s="106"/>
      <c r="C68" s="106"/>
      <c r="D68" s="106"/>
      <c r="E68" s="106"/>
      <c r="F68" s="106"/>
      <c r="G68" s="106"/>
      <c r="H68" s="106"/>
      <c r="I68" s="106"/>
      <c r="J68" s="106"/>
      <c r="K68" s="106"/>
      <c r="L68" s="106"/>
    </row>
    <row r="69" spans="1:12" x14ac:dyDescent="0.25">
      <c r="A69" s="63"/>
    </row>
    <row r="70" spans="1:12" x14ac:dyDescent="0.25">
      <c r="A70" s="82">
        <f>A65+0.1</f>
        <v>5.1999999999999993</v>
      </c>
      <c r="B70" s="80" t="s">
        <v>141</v>
      </c>
      <c r="C70" s="81"/>
      <c r="D70" s="81"/>
      <c r="E70" s="81"/>
      <c r="F70" s="81"/>
      <c r="G70" s="81"/>
      <c r="H70" s="81"/>
      <c r="I70" s="81"/>
    </row>
    <row r="71" spans="1:12" x14ac:dyDescent="0.25">
      <c r="A71" s="63"/>
    </row>
    <row r="72" spans="1:12" x14ac:dyDescent="0.25">
      <c r="A72" s="63"/>
      <c r="B72" s="106" t="s">
        <v>241</v>
      </c>
      <c r="C72" s="106"/>
      <c r="D72" s="106"/>
      <c r="E72" s="106"/>
      <c r="F72" s="106"/>
      <c r="G72" s="106"/>
      <c r="H72" s="106"/>
      <c r="I72" s="106"/>
      <c r="J72" s="106"/>
      <c r="K72" s="106"/>
      <c r="L72" s="106"/>
    </row>
    <row r="73" spans="1:12" x14ac:dyDescent="0.25">
      <c r="A73" s="63"/>
      <c r="B73" s="106"/>
      <c r="C73" s="106"/>
      <c r="D73" s="106"/>
      <c r="E73" s="106"/>
      <c r="F73" s="106"/>
      <c r="G73" s="106"/>
      <c r="H73" s="106"/>
      <c r="I73" s="106"/>
      <c r="J73" s="106"/>
      <c r="K73" s="106"/>
      <c r="L73" s="106"/>
    </row>
    <row r="74" spans="1:12" x14ac:dyDescent="0.25">
      <c r="A74" s="63"/>
      <c r="B74" s="106"/>
      <c r="C74" s="106"/>
      <c r="D74" s="106"/>
      <c r="E74" s="106"/>
      <c r="F74" s="106"/>
      <c r="G74" s="106"/>
      <c r="H74" s="106"/>
      <c r="I74" s="106"/>
      <c r="J74" s="106"/>
      <c r="K74" s="106"/>
      <c r="L74" s="106"/>
    </row>
    <row r="75" spans="1:12" x14ac:dyDescent="0.25">
      <c r="A75" s="63"/>
    </row>
  </sheetData>
  <mergeCells count="12">
    <mergeCell ref="B72:L74"/>
    <mergeCell ref="A1:L1"/>
    <mergeCell ref="A2:L2"/>
    <mergeCell ref="A3:L3"/>
    <mergeCell ref="B7:L9"/>
    <mergeCell ref="B15:L16"/>
    <mergeCell ref="B18:L19"/>
    <mergeCell ref="B23:L24"/>
    <mergeCell ref="B28:L29"/>
    <mergeCell ref="B33:L35"/>
    <mergeCell ref="C43:L44"/>
    <mergeCell ref="B67:L68"/>
  </mergeCells>
  <pageMargins left="0.7" right="0.7" top="0.75" bottom="0.75" header="0.3" footer="0.3"/>
  <pageSetup scale="82" orientation="portrait" r:id="rId1"/>
  <rowBreaks count="1" manualBreakCount="1">
    <brk id="54" max="16383"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BAD047-F44E-4BE7-A8BC-FED0D4DB3DCC}">
  <dimension ref="A1:L28"/>
  <sheetViews>
    <sheetView topLeftCell="A14" workbookViewId="0">
      <selection activeCell="H15" sqref="H15"/>
    </sheetView>
  </sheetViews>
  <sheetFormatPr defaultRowHeight="15" x14ac:dyDescent="0.25"/>
  <cols>
    <col min="1" max="1" width="9.28515625" bestFit="1" customWidth="1"/>
    <col min="8" max="8" width="17.28515625" customWidth="1"/>
    <col min="9" max="9" width="1.140625" customWidth="1"/>
    <col min="10" max="10" width="9.7109375" bestFit="1" customWidth="1"/>
    <col min="11" max="11" width="1.42578125" customWidth="1"/>
    <col min="12" max="12" width="9.28515625" bestFit="1" customWidth="1"/>
  </cols>
  <sheetData>
    <row r="1" spans="1:12" ht="18" x14ac:dyDescent="0.25">
      <c r="A1" s="103" t="s">
        <v>132</v>
      </c>
      <c r="B1" s="103"/>
      <c r="C1" s="103"/>
      <c r="D1" s="103"/>
      <c r="E1" s="103"/>
      <c r="F1" s="103"/>
      <c r="G1" s="103"/>
      <c r="H1" s="103"/>
      <c r="I1" s="103"/>
      <c r="J1" s="103"/>
      <c r="K1" s="103"/>
      <c r="L1" s="103"/>
    </row>
    <row r="2" spans="1:12" ht="18" x14ac:dyDescent="0.25">
      <c r="A2" s="103" t="s">
        <v>215</v>
      </c>
      <c r="B2" s="103"/>
      <c r="C2" s="103"/>
      <c r="D2" s="103"/>
      <c r="E2" s="103"/>
      <c r="F2" s="103"/>
      <c r="G2" s="103"/>
      <c r="H2" s="103"/>
      <c r="I2" s="103"/>
      <c r="J2" s="103"/>
      <c r="K2" s="103"/>
      <c r="L2" s="103"/>
    </row>
    <row r="3" spans="1:12" ht="18" x14ac:dyDescent="0.25">
      <c r="A3" s="103" t="s">
        <v>172</v>
      </c>
      <c r="B3" s="103"/>
      <c r="C3" s="103"/>
      <c r="D3" s="103"/>
      <c r="E3" s="103"/>
      <c r="F3" s="103"/>
      <c r="G3" s="103"/>
      <c r="H3" s="103"/>
      <c r="I3" s="103"/>
      <c r="J3" s="103"/>
      <c r="K3" s="103"/>
      <c r="L3" s="103"/>
    </row>
    <row r="4" spans="1:12" x14ac:dyDescent="0.25">
      <c r="A4" s="86"/>
    </row>
    <row r="5" spans="1:12" x14ac:dyDescent="0.25">
      <c r="A5" s="86"/>
      <c r="H5" t="s">
        <v>242</v>
      </c>
      <c r="J5" s="87">
        <v>2022</v>
      </c>
      <c r="L5" s="87">
        <v>2021</v>
      </c>
    </row>
    <row r="6" spans="1:12" x14ac:dyDescent="0.25">
      <c r="A6" s="86"/>
      <c r="J6" t="s">
        <v>146</v>
      </c>
      <c r="L6" t="s">
        <v>146</v>
      </c>
    </row>
    <row r="7" spans="1:12" x14ac:dyDescent="0.25">
      <c r="A7" s="86"/>
      <c r="J7" s="26"/>
      <c r="K7" s="26"/>
      <c r="L7" s="26"/>
    </row>
    <row r="8" spans="1:12" x14ac:dyDescent="0.25">
      <c r="A8" s="88">
        <f>'NOTES-ACCOUNTING POLICY'!A63+1</f>
        <v>6</v>
      </c>
      <c r="B8" s="87" t="s">
        <v>138</v>
      </c>
      <c r="J8" s="26"/>
      <c r="K8" s="26"/>
      <c r="L8" s="26"/>
    </row>
    <row r="9" spans="1:12" x14ac:dyDescent="0.25">
      <c r="A9" s="86"/>
      <c r="J9" s="26"/>
      <c r="K9" s="26"/>
      <c r="L9" s="26"/>
    </row>
    <row r="10" spans="1:12" x14ac:dyDescent="0.25">
      <c r="A10" s="86"/>
      <c r="B10" t="s">
        <v>243</v>
      </c>
      <c r="J10" s="26"/>
      <c r="K10" s="26"/>
      <c r="L10" s="26"/>
    </row>
    <row r="11" spans="1:12" x14ac:dyDescent="0.25">
      <c r="A11" s="86"/>
      <c r="B11" t="s">
        <v>249</v>
      </c>
      <c r="J11" s="89">
        <f>-'group liabilities'!L8</f>
        <v>30000</v>
      </c>
      <c r="K11" s="26"/>
      <c r="L11" s="26">
        <v>0</v>
      </c>
    </row>
    <row r="12" spans="1:12" x14ac:dyDescent="0.25">
      <c r="A12" s="86"/>
      <c r="J12" s="26"/>
      <c r="K12" s="26"/>
      <c r="L12" s="26"/>
    </row>
    <row r="13" spans="1:12" ht="15.75" thickBot="1" x14ac:dyDescent="0.3">
      <c r="A13" s="86"/>
      <c r="J13" s="90">
        <f>SUM(J11:J12)</f>
        <v>30000</v>
      </c>
      <c r="K13" s="26"/>
      <c r="L13" s="30">
        <f>SUM(L11:L12)</f>
        <v>0</v>
      </c>
    </row>
    <row r="14" spans="1:12" ht="15.75" thickTop="1" x14ac:dyDescent="0.25">
      <c r="A14" s="86"/>
      <c r="J14" s="26"/>
      <c r="K14" s="26"/>
      <c r="L14" s="26"/>
    </row>
    <row r="15" spans="1:12" x14ac:dyDescent="0.25">
      <c r="A15" s="88">
        <f>A8+1</f>
        <v>7</v>
      </c>
      <c r="B15" s="87" t="s">
        <v>141</v>
      </c>
      <c r="J15" s="26"/>
      <c r="K15" s="26"/>
      <c r="L15" s="26"/>
    </row>
    <row r="16" spans="1:12" x14ac:dyDescent="0.25">
      <c r="A16" s="86"/>
      <c r="J16" s="26"/>
      <c r="K16" s="26"/>
      <c r="L16" s="26"/>
    </row>
    <row r="17" spans="1:12" x14ac:dyDescent="0.25">
      <c r="A17" s="86"/>
      <c r="B17" t="s">
        <v>253</v>
      </c>
      <c r="H17" s="91">
        <f>A15+0.1</f>
        <v>7.1</v>
      </c>
      <c r="J17" s="89">
        <f>-'group liabilities'!L21</f>
        <v>30000</v>
      </c>
      <c r="K17" s="26"/>
      <c r="L17" s="26">
        <v>0</v>
      </c>
    </row>
    <row r="18" spans="1:12" x14ac:dyDescent="0.25">
      <c r="A18" s="86"/>
      <c r="B18" t="s">
        <v>244</v>
      </c>
      <c r="J18" s="89">
        <f>-'group liabilities'!L24</f>
        <v>5000</v>
      </c>
      <c r="K18" s="26"/>
      <c r="L18" s="26">
        <v>0</v>
      </c>
    </row>
    <row r="19" spans="1:12" x14ac:dyDescent="0.25">
      <c r="A19" s="86"/>
      <c r="J19" s="26"/>
      <c r="K19" s="26"/>
      <c r="L19" s="26"/>
    </row>
    <row r="20" spans="1:12" ht="15.75" thickBot="1" x14ac:dyDescent="0.3">
      <c r="A20" s="86"/>
      <c r="J20" s="90">
        <f>SUM(J17:J19)</f>
        <v>35000</v>
      </c>
      <c r="K20" s="26"/>
      <c r="L20" s="90">
        <f>SUM(L17:L19)</f>
        <v>0</v>
      </c>
    </row>
    <row r="21" spans="1:12" ht="15.75" thickTop="1" x14ac:dyDescent="0.25">
      <c r="A21" s="86"/>
      <c r="J21" s="26"/>
      <c r="K21" s="26"/>
      <c r="L21" s="26"/>
    </row>
    <row r="22" spans="1:12" x14ac:dyDescent="0.25">
      <c r="A22" s="92">
        <f>H17</f>
        <v>7.1</v>
      </c>
      <c r="B22" t="s">
        <v>245</v>
      </c>
      <c r="J22" s="26"/>
      <c r="K22" s="26"/>
      <c r="L22" s="26"/>
    </row>
    <row r="23" spans="1:12" x14ac:dyDescent="0.25">
      <c r="A23" s="86"/>
      <c r="J23" s="26"/>
      <c r="K23" s="26"/>
      <c r="L23" s="26"/>
    </row>
    <row r="24" spans="1:12" x14ac:dyDescent="0.25">
      <c r="A24" s="86"/>
      <c r="J24" s="26"/>
      <c r="K24" s="26"/>
      <c r="L24" s="26"/>
    </row>
    <row r="25" spans="1:12" x14ac:dyDescent="0.25">
      <c r="A25" s="88">
        <f>A15+1</f>
        <v>8</v>
      </c>
      <c r="B25" s="87" t="s">
        <v>143</v>
      </c>
      <c r="J25" s="26"/>
      <c r="K25" s="26"/>
      <c r="L25" s="26"/>
    </row>
    <row r="26" spans="1:12" x14ac:dyDescent="0.25">
      <c r="A26" s="86"/>
      <c r="J26" s="26"/>
      <c r="K26" s="26"/>
      <c r="L26" s="26"/>
    </row>
    <row r="27" spans="1:12" x14ac:dyDescent="0.25">
      <c r="A27" s="86"/>
      <c r="B27" t="s">
        <v>246</v>
      </c>
      <c r="J27" s="26"/>
      <c r="K27" s="26"/>
      <c r="L27" s="26"/>
    </row>
    <row r="28" spans="1:12" x14ac:dyDescent="0.25">
      <c r="A28" s="86"/>
      <c r="J28" s="26"/>
      <c r="K28" s="26"/>
      <c r="L28" s="26"/>
    </row>
  </sheetData>
  <mergeCells count="3">
    <mergeCell ref="A1:L1"/>
    <mergeCell ref="A2:L2"/>
    <mergeCell ref="A3:L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C78090-D7A6-4B9D-891F-5607329A34CC}">
  <dimension ref="A1:B1"/>
  <sheetViews>
    <sheetView workbookViewId="0">
      <selection activeCell="B2" sqref="B2"/>
    </sheetView>
  </sheetViews>
  <sheetFormatPr defaultRowHeight="15" x14ac:dyDescent="0.25"/>
  <cols>
    <col min="1" max="1" width="9.7109375" bestFit="1" customWidth="1"/>
  </cols>
  <sheetData>
    <row r="1" spans="1:2" x14ac:dyDescent="0.25">
      <c r="A1" s="94">
        <f ca="1">TODAY()</f>
        <v>45400</v>
      </c>
      <c r="B1" t="s">
        <v>254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B2CA7-49E6-4C0F-BCE3-1EE195B68103}">
  <dimension ref="A3:C15"/>
  <sheetViews>
    <sheetView workbookViewId="0">
      <selection activeCell="A3" sqref="A3"/>
    </sheetView>
  </sheetViews>
  <sheetFormatPr defaultRowHeight="15" x14ac:dyDescent="0.25"/>
  <cols>
    <col min="1" max="1" width="20.140625" bestFit="1" customWidth="1"/>
    <col min="2" max="2" width="12.42578125" bestFit="1" customWidth="1"/>
    <col min="3" max="4" width="13.140625" bestFit="1" customWidth="1"/>
    <col min="5" max="5" width="10.7109375" bestFit="1" customWidth="1"/>
    <col min="6" max="6" width="14" bestFit="1" customWidth="1"/>
    <col min="7" max="7" width="9.28515625" bestFit="1" customWidth="1"/>
    <col min="8" max="8" width="12.140625" bestFit="1" customWidth="1"/>
    <col min="9" max="9" width="11.7109375" bestFit="1" customWidth="1"/>
    <col min="10" max="10" width="15" bestFit="1" customWidth="1"/>
    <col min="11" max="11" width="20.140625" bestFit="1" customWidth="1"/>
    <col min="12" max="12" width="9.85546875" bestFit="1" customWidth="1"/>
    <col min="13" max="13" width="17" bestFit="1" customWidth="1"/>
    <col min="14" max="14" width="12.5703125" bestFit="1" customWidth="1"/>
    <col min="15" max="15" width="6.5703125" bestFit="1" customWidth="1"/>
    <col min="16" max="16" width="11.5703125" bestFit="1" customWidth="1"/>
    <col min="17" max="17" width="5" bestFit="1" customWidth="1"/>
    <col min="18" max="18" width="7.28515625" bestFit="1" customWidth="1"/>
    <col min="19" max="19" width="15.5703125" bestFit="1" customWidth="1"/>
    <col min="20" max="20" width="7" bestFit="1" customWidth="1"/>
    <col min="21" max="21" width="12.85546875" bestFit="1" customWidth="1"/>
    <col min="22" max="22" width="8.85546875" bestFit="1" customWidth="1"/>
    <col min="23" max="23" width="14" bestFit="1" customWidth="1"/>
    <col min="24" max="24" width="9.28515625" bestFit="1" customWidth="1"/>
    <col min="25" max="25" width="12.140625" bestFit="1" customWidth="1"/>
    <col min="26" max="26" width="11.7109375" bestFit="1" customWidth="1"/>
    <col min="27" max="27" width="15" bestFit="1" customWidth="1"/>
    <col min="28" max="28" width="20.140625" bestFit="1" customWidth="1"/>
    <col min="29" max="29" width="9.85546875" bestFit="1" customWidth="1"/>
    <col min="30" max="30" width="17" bestFit="1" customWidth="1"/>
    <col min="31" max="31" width="12.5703125" bestFit="1" customWidth="1"/>
    <col min="32" max="32" width="7" bestFit="1" customWidth="1"/>
    <col min="33" max="33" width="11.5703125" bestFit="1" customWidth="1"/>
    <col min="34" max="34" width="6" bestFit="1" customWidth="1"/>
    <col min="35" max="35" width="7.28515625" bestFit="1" customWidth="1"/>
    <col min="36" max="36" width="15.5703125" bestFit="1" customWidth="1"/>
    <col min="37" max="37" width="6" bestFit="1" customWidth="1"/>
    <col min="38" max="38" width="12.85546875" bestFit="1" customWidth="1"/>
    <col min="39" max="39" width="8.85546875" bestFit="1" customWidth="1"/>
    <col min="40" max="40" width="14" bestFit="1" customWidth="1"/>
    <col min="41" max="41" width="9.28515625" bestFit="1" customWidth="1"/>
    <col min="42" max="42" width="12.140625" bestFit="1" customWidth="1"/>
    <col min="43" max="43" width="11.7109375" bestFit="1" customWidth="1"/>
    <col min="44" max="44" width="15" bestFit="1" customWidth="1"/>
    <col min="45" max="45" width="20.140625" bestFit="1" customWidth="1"/>
    <col min="46" max="46" width="9.85546875" bestFit="1" customWidth="1"/>
    <col min="47" max="47" width="17" bestFit="1" customWidth="1"/>
    <col min="48" max="48" width="12.5703125" bestFit="1" customWidth="1"/>
    <col min="49" max="49" width="6.5703125" bestFit="1" customWidth="1"/>
    <col min="50" max="50" width="11.5703125" bestFit="1" customWidth="1"/>
    <col min="51" max="51" width="4.42578125" bestFit="1" customWidth="1"/>
    <col min="52" max="52" width="7.28515625" bestFit="1" customWidth="1"/>
    <col min="53" max="53" width="18.140625" bestFit="1" customWidth="1"/>
    <col min="54" max="54" width="17.5703125" bestFit="1" customWidth="1"/>
    <col min="55" max="55" width="18.140625" bestFit="1" customWidth="1"/>
  </cols>
  <sheetData>
    <row r="3" spans="1:3" x14ac:dyDescent="0.25">
      <c r="A3" s="15" t="s">
        <v>56</v>
      </c>
      <c r="B3" t="s">
        <v>94</v>
      </c>
      <c r="C3" t="s">
        <v>95</v>
      </c>
    </row>
    <row r="4" spans="1:3" x14ac:dyDescent="0.25">
      <c r="A4" t="s">
        <v>61</v>
      </c>
      <c r="B4">
        <v>40000</v>
      </c>
    </row>
    <row r="5" spans="1:3" x14ac:dyDescent="0.25">
      <c r="A5" t="s">
        <v>66</v>
      </c>
      <c r="B5">
        <v>21000</v>
      </c>
      <c r="C5">
        <v>18900</v>
      </c>
    </row>
    <row r="6" spans="1:3" x14ac:dyDescent="0.25">
      <c r="A6" t="s">
        <v>60</v>
      </c>
      <c r="C6">
        <v>30000</v>
      </c>
    </row>
    <row r="7" spans="1:3" x14ac:dyDescent="0.25">
      <c r="A7" t="s">
        <v>67</v>
      </c>
      <c r="C7">
        <v>71000</v>
      </c>
    </row>
    <row r="8" spans="1:3" x14ac:dyDescent="0.25">
      <c r="A8" t="s">
        <v>64</v>
      </c>
      <c r="B8">
        <v>21000</v>
      </c>
      <c r="C8">
        <v>21000</v>
      </c>
    </row>
    <row r="9" spans="1:3" x14ac:dyDescent="0.25">
      <c r="A9" t="s">
        <v>65</v>
      </c>
      <c r="B9">
        <v>16000</v>
      </c>
      <c r="C9">
        <v>21000</v>
      </c>
    </row>
    <row r="10" spans="1:3" x14ac:dyDescent="0.25">
      <c r="A10" t="s">
        <v>62</v>
      </c>
      <c r="B10">
        <v>10000</v>
      </c>
      <c r="C10">
        <v>40000</v>
      </c>
    </row>
    <row r="11" spans="1:3" x14ac:dyDescent="0.25">
      <c r="A11" t="s">
        <v>63</v>
      </c>
      <c r="B11">
        <v>5000</v>
      </c>
    </row>
    <row r="12" spans="1:3" x14ac:dyDescent="0.25">
      <c r="A12" t="s">
        <v>69</v>
      </c>
      <c r="B12">
        <v>9000</v>
      </c>
      <c r="C12">
        <v>8000</v>
      </c>
    </row>
    <row r="13" spans="1:3" x14ac:dyDescent="0.25">
      <c r="A13" t="s">
        <v>68</v>
      </c>
      <c r="B13">
        <v>18900</v>
      </c>
    </row>
    <row r="14" spans="1:3" x14ac:dyDescent="0.25">
      <c r="A14" t="s">
        <v>59</v>
      </c>
      <c r="B14">
        <v>100000</v>
      </c>
      <c r="C14">
        <v>31000</v>
      </c>
    </row>
    <row r="15" spans="1:3" x14ac:dyDescent="0.25">
      <c r="A15" t="s">
        <v>93</v>
      </c>
      <c r="B15">
        <v>240900</v>
      </c>
      <c r="C15">
        <v>240900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5AB60-058C-49CF-AA55-3E2EFA0FE1AA}">
  <dimension ref="B3:CR21"/>
  <sheetViews>
    <sheetView showGridLines="0" topLeftCell="BK1" zoomScaleNormal="100" workbookViewId="0">
      <selection activeCell="BO23" sqref="BO23"/>
    </sheetView>
  </sheetViews>
  <sheetFormatPr defaultRowHeight="15" x14ac:dyDescent="0.25"/>
  <cols>
    <col min="2" max="2" width="6" bestFit="1" customWidth="1"/>
    <col min="3" max="3" width="12.28515625" bestFit="1" customWidth="1"/>
    <col min="4" max="4" width="13.85546875" bestFit="1" customWidth="1"/>
    <col min="6" max="6" width="6" bestFit="1" customWidth="1"/>
    <col min="7" max="7" width="12.28515625" bestFit="1" customWidth="1"/>
    <col min="8" max="8" width="13.85546875" bestFit="1" customWidth="1"/>
    <col min="12" max="12" width="6" bestFit="1" customWidth="1"/>
    <col min="13" max="13" width="12.28515625" bestFit="1" customWidth="1"/>
    <col min="14" max="14" width="13.85546875" bestFit="1" customWidth="1"/>
    <col min="16" max="16" width="6" bestFit="1" customWidth="1"/>
    <col min="17" max="17" width="12.28515625" bestFit="1" customWidth="1"/>
    <col min="18" max="18" width="13.85546875" bestFit="1" customWidth="1"/>
    <col min="23" max="23" width="6" bestFit="1" customWidth="1"/>
    <col min="24" max="24" width="12.28515625" bestFit="1" customWidth="1"/>
    <col min="25" max="25" width="13.85546875" bestFit="1" customWidth="1"/>
    <col min="27" max="27" width="6" bestFit="1" customWidth="1"/>
    <col min="28" max="28" width="12.28515625" bestFit="1" customWidth="1"/>
    <col min="29" max="29" width="13.85546875" bestFit="1" customWidth="1"/>
    <col min="34" max="34" width="6" bestFit="1" customWidth="1"/>
    <col min="35" max="35" width="12.28515625" bestFit="1" customWidth="1"/>
    <col min="36" max="36" width="13.85546875" bestFit="1" customWidth="1"/>
    <col min="38" max="38" width="6" bestFit="1" customWidth="1"/>
    <col min="39" max="39" width="12.28515625" bestFit="1" customWidth="1"/>
    <col min="40" max="40" width="13.85546875" bestFit="1" customWidth="1"/>
    <col min="45" max="45" width="6" bestFit="1" customWidth="1"/>
    <col min="46" max="46" width="12.28515625" bestFit="1" customWidth="1"/>
    <col min="47" max="47" width="13.85546875" bestFit="1" customWidth="1"/>
    <col min="49" max="49" width="6" bestFit="1" customWidth="1"/>
    <col min="50" max="50" width="12.28515625" bestFit="1" customWidth="1"/>
    <col min="51" max="51" width="13.85546875" bestFit="1" customWidth="1"/>
    <col min="56" max="56" width="6" bestFit="1" customWidth="1"/>
    <col min="57" max="57" width="12.28515625" bestFit="1" customWidth="1"/>
    <col min="58" max="58" width="13.85546875" bestFit="1" customWidth="1"/>
    <col min="60" max="60" width="6" bestFit="1" customWidth="1"/>
    <col min="61" max="61" width="12.28515625" bestFit="1" customWidth="1"/>
    <col min="62" max="62" width="13.85546875" bestFit="1" customWidth="1"/>
    <col min="67" max="67" width="6" bestFit="1" customWidth="1"/>
    <col min="68" max="68" width="12.28515625" bestFit="1" customWidth="1"/>
    <col min="69" max="69" width="13.85546875" bestFit="1" customWidth="1"/>
    <col min="71" max="71" width="6" bestFit="1" customWidth="1"/>
    <col min="72" max="72" width="12.28515625" bestFit="1" customWidth="1"/>
    <col min="73" max="73" width="13.85546875" bestFit="1" customWidth="1"/>
    <col min="78" max="78" width="6" bestFit="1" customWidth="1"/>
    <col min="79" max="79" width="12.28515625" bestFit="1" customWidth="1"/>
    <col min="80" max="80" width="13.85546875" bestFit="1" customWidth="1"/>
    <col min="82" max="82" width="6" bestFit="1" customWidth="1"/>
    <col min="83" max="83" width="12.28515625" bestFit="1" customWidth="1"/>
    <col min="84" max="84" width="13.85546875" bestFit="1" customWidth="1"/>
    <col min="89" max="89" width="6" bestFit="1" customWidth="1"/>
    <col min="90" max="90" width="12.28515625" bestFit="1" customWidth="1"/>
    <col min="91" max="91" width="13.85546875" bestFit="1" customWidth="1"/>
    <col min="93" max="93" width="6" bestFit="1" customWidth="1"/>
    <col min="94" max="94" width="12.28515625" bestFit="1" customWidth="1"/>
    <col min="95" max="95" width="13.85546875" bestFit="1" customWidth="1"/>
  </cols>
  <sheetData>
    <row r="3" spans="2:96" s="12" customFormat="1" ht="18.75" x14ac:dyDescent="0.3">
      <c r="B3" s="97" t="str">
        <f>'trail balance'!A8</f>
        <v>Share Capital</v>
      </c>
      <c r="C3" s="97"/>
      <c r="D3" s="97"/>
      <c r="E3" s="97"/>
      <c r="F3" s="97"/>
      <c r="G3" s="97"/>
      <c r="H3" s="97"/>
      <c r="I3" s="97"/>
      <c r="L3" s="97" t="str">
        <f>'journal entries'!D9</f>
        <v>Bank</v>
      </c>
      <c r="M3" s="97"/>
      <c r="N3" s="97"/>
      <c r="O3" s="97"/>
      <c r="P3" s="97"/>
      <c r="Q3" s="97"/>
      <c r="R3" s="97"/>
      <c r="S3" s="97"/>
      <c r="W3" s="97" t="str">
        <f>'journal entries'!D11</f>
        <v>Van</v>
      </c>
      <c r="X3" s="97"/>
      <c r="Y3" s="97"/>
      <c r="Z3" s="97"/>
      <c r="AA3" s="97"/>
      <c r="AB3" s="97"/>
      <c r="AC3" s="97"/>
      <c r="AD3" s="97"/>
      <c r="AH3" s="97" t="str">
        <f>'journal entries'!D12</f>
        <v>Payable for Van</v>
      </c>
      <c r="AI3" s="97"/>
      <c r="AJ3" s="97"/>
      <c r="AK3" s="97"/>
      <c r="AL3" s="97"/>
      <c r="AM3" s="97"/>
      <c r="AN3" s="97"/>
      <c r="AO3" s="97"/>
      <c r="AS3" s="97" t="str">
        <f>'journal entries'!D13</f>
        <v>Market Stall</v>
      </c>
      <c r="AT3" s="97"/>
      <c r="AU3" s="97"/>
      <c r="AV3" s="97"/>
      <c r="AW3" s="97"/>
      <c r="AX3" s="97"/>
      <c r="AY3" s="97"/>
      <c r="AZ3" s="97"/>
      <c r="BD3" s="97" t="str">
        <f>'journal entries'!D15</f>
        <v>Purchases</v>
      </c>
      <c r="BE3" s="97"/>
      <c r="BF3" s="97"/>
      <c r="BG3" s="97"/>
      <c r="BH3" s="97"/>
      <c r="BI3" s="97"/>
      <c r="BJ3" s="97"/>
      <c r="BK3" s="97"/>
      <c r="BO3" s="97" t="str">
        <f>'journal entries'!D16</f>
        <v>Payable to Supplier A</v>
      </c>
      <c r="BP3" s="97"/>
      <c r="BQ3" s="97"/>
      <c r="BR3" s="97"/>
      <c r="BS3" s="97"/>
      <c r="BT3" s="97"/>
      <c r="BU3" s="97"/>
      <c r="BV3" s="97"/>
      <c r="BZ3" s="97" t="str">
        <f>'journal entries'!D17</f>
        <v>Stocks</v>
      </c>
      <c r="CA3" s="97"/>
      <c r="CB3" s="97"/>
      <c r="CC3" s="97"/>
      <c r="CD3" s="97"/>
      <c r="CE3" s="97"/>
      <c r="CF3" s="97"/>
      <c r="CG3" s="97"/>
      <c r="CK3" s="97">
        <f>'trail balance'!CK8</f>
        <v>0</v>
      </c>
      <c r="CL3" s="97"/>
      <c r="CM3" s="97"/>
      <c r="CN3" s="97"/>
      <c r="CO3" s="97"/>
      <c r="CP3" s="97"/>
      <c r="CQ3" s="97"/>
      <c r="CR3" s="97"/>
    </row>
    <row r="5" spans="2:96" s="4" customFormat="1" x14ac:dyDescent="0.25">
      <c r="B5" s="13" t="s">
        <v>81</v>
      </c>
      <c r="C5" s="13" t="s">
        <v>49</v>
      </c>
      <c r="D5" s="13" t="s">
        <v>82</v>
      </c>
      <c r="E5" s="14" t="s">
        <v>83</v>
      </c>
      <c r="F5" s="13" t="s">
        <v>81</v>
      </c>
      <c r="G5" s="13" t="s">
        <v>49</v>
      </c>
      <c r="H5" s="13" t="s">
        <v>82</v>
      </c>
      <c r="I5" s="14" t="s">
        <v>83</v>
      </c>
      <c r="L5" s="13" t="s">
        <v>81</v>
      </c>
      <c r="M5" s="13" t="s">
        <v>49</v>
      </c>
      <c r="N5" s="13" t="s">
        <v>82</v>
      </c>
      <c r="O5" s="14" t="s">
        <v>83</v>
      </c>
      <c r="P5" s="13" t="s">
        <v>81</v>
      </c>
      <c r="Q5" s="13" t="s">
        <v>49</v>
      </c>
      <c r="R5" s="13" t="s">
        <v>82</v>
      </c>
      <c r="S5" s="14" t="s">
        <v>83</v>
      </c>
      <c r="W5" s="13" t="s">
        <v>81</v>
      </c>
      <c r="X5" s="13" t="s">
        <v>49</v>
      </c>
      <c r="Y5" s="13" t="s">
        <v>82</v>
      </c>
      <c r="Z5" s="14" t="s">
        <v>83</v>
      </c>
      <c r="AA5" s="13" t="s">
        <v>81</v>
      </c>
      <c r="AB5" s="13" t="s">
        <v>49</v>
      </c>
      <c r="AC5" s="13" t="s">
        <v>82</v>
      </c>
      <c r="AD5" s="14" t="s">
        <v>83</v>
      </c>
      <c r="AH5" s="13" t="s">
        <v>81</v>
      </c>
      <c r="AI5" s="13" t="s">
        <v>49</v>
      </c>
      <c r="AJ5" s="13" t="s">
        <v>82</v>
      </c>
      <c r="AK5" s="14" t="s">
        <v>83</v>
      </c>
      <c r="AL5" s="13" t="s">
        <v>81</v>
      </c>
      <c r="AM5" s="13" t="s">
        <v>49</v>
      </c>
      <c r="AN5" s="13" t="s">
        <v>82</v>
      </c>
      <c r="AO5" s="14" t="s">
        <v>83</v>
      </c>
      <c r="AS5" s="13" t="s">
        <v>81</v>
      </c>
      <c r="AT5" s="13" t="s">
        <v>49</v>
      </c>
      <c r="AU5" s="13" t="s">
        <v>82</v>
      </c>
      <c r="AV5" s="14" t="s">
        <v>83</v>
      </c>
      <c r="AW5" s="13" t="s">
        <v>81</v>
      </c>
      <c r="AX5" s="13" t="s">
        <v>49</v>
      </c>
      <c r="AY5" s="13" t="s">
        <v>82</v>
      </c>
      <c r="AZ5" s="14" t="s">
        <v>83</v>
      </c>
      <c r="BD5" s="13" t="s">
        <v>81</v>
      </c>
      <c r="BE5" s="13" t="s">
        <v>49</v>
      </c>
      <c r="BF5" s="13" t="s">
        <v>82</v>
      </c>
      <c r="BG5" s="14" t="s">
        <v>83</v>
      </c>
      <c r="BH5" s="13" t="s">
        <v>81</v>
      </c>
      <c r="BI5" s="13" t="s">
        <v>49</v>
      </c>
      <c r="BJ5" s="13" t="s">
        <v>82</v>
      </c>
      <c r="BK5" s="14" t="s">
        <v>83</v>
      </c>
      <c r="BO5" s="13" t="s">
        <v>81</v>
      </c>
      <c r="BP5" s="13" t="s">
        <v>49</v>
      </c>
      <c r="BQ5" s="13" t="s">
        <v>82</v>
      </c>
      <c r="BR5" s="14" t="s">
        <v>83</v>
      </c>
      <c r="BS5" s="13" t="s">
        <v>81</v>
      </c>
      <c r="BT5" s="13" t="s">
        <v>49</v>
      </c>
      <c r="BU5" s="13" t="s">
        <v>82</v>
      </c>
      <c r="BV5" s="14" t="s">
        <v>83</v>
      </c>
      <c r="BZ5" s="13" t="s">
        <v>81</v>
      </c>
      <c r="CA5" s="13" t="s">
        <v>49</v>
      </c>
      <c r="CB5" s="13" t="s">
        <v>82</v>
      </c>
      <c r="CC5" s="14" t="s">
        <v>83</v>
      </c>
      <c r="CD5" s="13" t="s">
        <v>81</v>
      </c>
      <c r="CE5" s="13" t="s">
        <v>49</v>
      </c>
      <c r="CF5" s="13" t="s">
        <v>82</v>
      </c>
      <c r="CG5" s="14" t="s">
        <v>83</v>
      </c>
      <c r="CK5" s="13" t="s">
        <v>81</v>
      </c>
      <c r="CL5" s="13" t="s">
        <v>49</v>
      </c>
      <c r="CM5" s="13" t="s">
        <v>82</v>
      </c>
      <c r="CN5" s="14" t="s">
        <v>83</v>
      </c>
      <c r="CO5" s="13" t="s">
        <v>81</v>
      </c>
      <c r="CP5" s="13" t="s">
        <v>49</v>
      </c>
      <c r="CQ5" s="13" t="s">
        <v>82</v>
      </c>
      <c r="CR5" s="14" t="s">
        <v>83</v>
      </c>
    </row>
    <row r="6" spans="2:96" x14ac:dyDescent="0.25">
      <c r="E6" s="8"/>
      <c r="F6" s="9"/>
      <c r="G6" t="s">
        <v>84</v>
      </c>
      <c r="I6">
        <v>30000</v>
      </c>
      <c r="M6" t="s">
        <v>85</v>
      </c>
      <c r="O6" s="8">
        <v>30000</v>
      </c>
      <c r="P6" s="9"/>
      <c r="Q6" t="s">
        <v>90</v>
      </c>
      <c r="S6">
        <v>5000</v>
      </c>
      <c r="X6" t="s">
        <v>88</v>
      </c>
      <c r="Z6" s="8">
        <v>400000</v>
      </c>
      <c r="AA6" s="9"/>
      <c r="AK6" s="8"/>
      <c r="AL6" s="9"/>
      <c r="AM6" t="s">
        <v>87</v>
      </c>
      <c r="AO6">
        <v>40000</v>
      </c>
      <c r="AT6" t="s">
        <v>89</v>
      </c>
      <c r="AV6" s="8">
        <v>40000</v>
      </c>
      <c r="AW6" s="9"/>
      <c r="BE6" t="s">
        <v>92</v>
      </c>
      <c r="BG6" s="8">
        <v>180000</v>
      </c>
      <c r="BH6" s="9"/>
      <c r="BR6" s="8"/>
      <c r="BS6" s="9"/>
      <c r="BT6" t="s">
        <v>91</v>
      </c>
      <c r="BV6">
        <v>180000</v>
      </c>
      <c r="CC6" s="8"/>
      <c r="CD6" s="9"/>
      <c r="CE6" t="s">
        <v>84</v>
      </c>
      <c r="CG6">
        <v>30000</v>
      </c>
      <c r="CN6" s="8"/>
      <c r="CO6" s="9"/>
      <c r="CP6" t="s">
        <v>84</v>
      </c>
      <c r="CR6">
        <v>30000</v>
      </c>
    </row>
    <row r="7" spans="2:96" x14ac:dyDescent="0.25">
      <c r="E7" s="8"/>
      <c r="F7" s="9"/>
      <c r="O7" s="8"/>
      <c r="P7" s="9"/>
      <c r="Z7" s="8"/>
      <c r="AA7" s="9"/>
      <c r="AK7" s="8"/>
      <c r="AL7" s="9"/>
      <c r="AV7" s="8"/>
      <c r="AW7" s="9"/>
      <c r="BG7" s="8"/>
      <c r="BH7" s="9"/>
      <c r="BR7" s="8"/>
      <c r="BS7" s="9"/>
      <c r="CC7" s="8"/>
      <c r="CD7" s="9"/>
      <c r="CN7" s="8"/>
      <c r="CO7" s="9"/>
    </row>
    <row r="8" spans="2:96" x14ac:dyDescent="0.25">
      <c r="E8" s="8"/>
      <c r="F8" s="9"/>
      <c r="O8" s="8"/>
      <c r="P8" s="9"/>
      <c r="Z8" s="8"/>
      <c r="AA8" s="9"/>
      <c r="AK8" s="8"/>
      <c r="AL8" s="9"/>
      <c r="AV8" s="8"/>
      <c r="AW8" s="9"/>
      <c r="BG8" s="8"/>
      <c r="BH8" s="9"/>
      <c r="BR8" s="8"/>
      <c r="BS8" s="9"/>
      <c r="CC8" s="8"/>
      <c r="CD8" s="9"/>
      <c r="CN8" s="8"/>
      <c r="CO8" s="9"/>
    </row>
    <row r="9" spans="2:96" x14ac:dyDescent="0.25">
      <c r="E9" s="8"/>
      <c r="O9" s="8"/>
      <c r="Z9" s="8"/>
      <c r="AK9" s="8"/>
      <c r="AV9" s="8"/>
      <c r="BG9" s="8"/>
      <c r="BR9" s="8"/>
      <c r="CC9" s="8"/>
      <c r="CN9" s="8"/>
    </row>
    <row r="10" spans="2:96" x14ac:dyDescent="0.25">
      <c r="E10" s="8"/>
      <c r="O10" s="8"/>
      <c r="Z10" s="8"/>
      <c r="AK10" s="8"/>
      <c r="AV10" s="8"/>
      <c r="BG10" s="8"/>
      <c r="BR10" s="8"/>
      <c r="CC10" s="8"/>
      <c r="CN10" s="8"/>
    </row>
    <row r="11" spans="2:96" x14ac:dyDescent="0.25">
      <c r="E11" s="8"/>
      <c r="O11" s="8"/>
      <c r="Z11" s="8"/>
      <c r="AK11" s="8"/>
      <c r="AV11" s="8"/>
      <c r="BG11" s="8"/>
      <c r="BR11" s="8"/>
      <c r="CC11" s="8"/>
      <c r="CN11" s="8"/>
    </row>
    <row r="12" spans="2:96" x14ac:dyDescent="0.25">
      <c r="E12" s="8"/>
      <c r="O12" s="8"/>
      <c r="Z12" s="8"/>
      <c r="AK12" s="8"/>
      <c r="AV12" s="8"/>
      <c r="BG12" s="8"/>
      <c r="BR12" s="8"/>
      <c r="CC12" s="8"/>
      <c r="CN12" s="8"/>
    </row>
    <row r="13" spans="2:96" x14ac:dyDescent="0.25">
      <c r="E13" s="8"/>
      <c r="O13" s="8"/>
      <c r="Z13" s="8"/>
      <c r="AK13" s="8"/>
      <c r="AV13" s="8"/>
      <c r="BG13" s="8"/>
      <c r="BR13" s="8"/>
      <c r="CC13" s="8"/>
      <c r="CN13" s="8"/>
    </row>
    <row r="14" spans="2:96" x14ac:dyDescent="0.25">
      <c r="E14" s="8"/>
      <c r="O14" s="8"/>
      <c r="Z14" s="8"/>
      <c r="AK14" s="8"/>
      <c r="AV14" s="8"/>
      <c r="BG14" s="8"/>
      <c r="BR14" s="8"/>
      <c r="CC14" s="8"/>
      <c r="CN14" s="8"/>
    </row>
    <row r="15" spans="2:96" x14ac:dyDescent="0.25">
      <c r="E15" s="8"/>
      <c r="O15" s="8"/>
      <c r="Z15" s="8"/>
      <c r="AK15" s="8"/>
      <c r="AV15" s="8"/>
      <c r="BG15" s="8"/>
      <c r="BR15" s="8"/>
      <c r="CC15" s="8"/>
      <c r="CN15" s="8"/>
    </row>
    <row r="16" spans="2:96" x14ac:dyDescent="0.25">
      <c r="E16" s="7">
        <f>SUM(E6:E15)</f>
        <v>0</v>
      </c>
      <c r="I16" s="6">
        <f>SUM(I6:I15)</f>
        <v>30000</v>
      </c>
      <c r="O16" s="7">
        <f>SUM(O6:O15)</f>
        <v>30000</v>
      </c>
      <c r="S16" s="6">
        <f>SUM(S6:S15)</f>
        <v>5000</v>
      </c>
      <c r="Z16" s="7">
        <f>SUM(Z6:Z15)</f>
        <v>400000</v>
      </c>
      <c r="AD16" s="6">
        <f>SUM(AD6:AD15)</f>
        <v>0</v>
      </c>
      <c r="AK16" s="7">
        <f>SUM(AK6:AK15)</f>
        <v>0</v>
      </c>
      <c r="AO16" s="6">
        <f>SUM(AO6:AO15)</f>
        <v>40000</v>
      </c>
      <c r="AV16" s="7">
        <f>SUM(AV6:AV15)</f>
        <v>40000</v>
      </c>
      <c r="AZ16" s="6">
        <f>SUM(AZ6:AZ15)</f>
        <v>0</v>
      </c>
      <c r="BG16" s="7">
        <f>SUM(BG6:BG15)</f>
        <v>180000</v>
      </c>
      <c r="BK16" s="6">
        <f>SUM(BK6:BK15)</f>
        <v>0</v>
      </c>
      <c r="BR16" s="7">
        <f>SUM(BR6:BR15)</f>
        <v>0</v>
      </c>
      <c r="BV16" s="6">
        <f>SUM(BV6:BV15)</f>
        <v>180000</v>
      </c>
      <c r="CC16" s="7">
        <f>SUM(CC6:CC15)</f>
        <v>0</v>
      </c>
      <c r="CG16" s="6">
        <f>SUM(CG6:CG15)</f>
        <v>30000</v>
      </c>
      <c r="CN16" s="7">
        <f>SUM(CN6:CN15)</f>
        <v>0</v>
      </c>
      <c r="CR16" s="6">
        <f>SUM(CR6:CR15)</f>
        <v>30000</v>
      </c>
    </row>
    <row r="17" spans="3:96" x14ac:dyDescent="0.25">
      <c r="E17" s="8"/>
      <c r="O17" s="8"/>
      <c r="Z17" s="8"/>
      <c r="AK17" s="8"/>
      <c r="AV17" s="8"/>
      <c r="BG17" s="8"/>
      <c r="BR17" s="8"/>
      <c r="CC17" s="8"/>
      <c r="CN17" s="8"/>
    </row>
    <row r="18" spans="3:96" x14ac:dyDescent="0.25">
      <c r="C18" t="s">
        <v>86</v>
      </c>
      <c r="E18" s="8">
        <f>IF(I16&gt;E16,I16-E16," ")</f>
        <v>30000</v>
      </c>
      <c r="G18" t="s">
        <v>86</v>
      </c>
      <c r="I18" t="str">
        <f>IF(E16&gt;I16,E16-I16," ")</f>
        <v xml:space="preserve"> </v>
      </c>
      <c r="M18" t="s">
        <v>86</v>
      </c>
      <c r="O18" s="8" t="str">
        <f>IF(S16&gt;O16,S16-O16," ")</f>
        <v xml:space="preserve"> </v>
      </c>
      <c r="Q18" t="s">
        <v>86</v>
      </c>
      <c r="S18">
        <f>IF(O16&gt;S16,O16-S16," ")</f>
        <v>25000</v>
      </c>
      <c r="X18" t="s">
        <v>86</v>
      </c>
      <c r="Z18" s="8" t="str">
        <f>IF(AD16&gt;Z16,AD16-Z16," ")</f>
        <v xml:space="preserve"> </v>
      </c>
      <c r="AB18" t="s">
        <v>86</v>
      </c>
      <c r="AD18">
        <f>IF(Z16&gt;AD16,Z16-AD16," ")</f>
        <v>400000</v>
      </c>
      <c r="AI18" t="s">
        <v>86</v>
      </c>
      <c r="AK18" s="8">
        <f>IF(AO16&gt;AK16,AO16-AK16," ")</f>
        <v>40000</v>
      </c>
      <c r="AM18" t="s">
        <v>86</v>
      </c>
      <c r="AO18" t="str">
        <f>IF(AK16&gt;AO16,AK16-AO16," ")</f>
        <v xml:space="preserve"> </v>
      </c>
      <c r="AT18" t="s">
        <v>86</v>
      </c>
      <c r="AV18" s="8" t="str">
        <f>IF(AZ16&gt;AV16,AZ16-AV16," ")</f>
        <v xml:space="preserve"> </v>
      </c>
      <c r="AX18" t="s">
        <v>86</v>
      </c>
      <c r="AZ18">
        <f>IF(AV16&gt;AZ16,AV16-AZ16," ")</f>
        <v>40000</v>
      </c>
      <c r="BE18" t="s">
        <v>86</v>
      </c>
      <c r="BG18" s="8" t="str">
        <f>IF(BK16&gt;BG16,BK16-BG16," ")</f>
        <v xml:space="preserve"> </v>
      </c>
      <c r="BI18" t="s">
        <v>86</v>
      </c>
      <c r="BK18">
        <f>IF(BG16&gt;BK16,BG16-BK16," ")</f>
        <v>180000</v>
      </c>
      <c r="BP18" t="s">
        <v>86</v>
      </c>
      <c r="BR18" s="8">
        <f>IF(BV16&gt;BR16,BV16-BR16," ")</f>
        <v>180000</v>
      </c>
      <c r="BT18" t="s">
        <v>86</v>
      </c>
      <c r="BV18" t="str">
        <f>IF(BR16&gt;BV16,BR16-BV16," ")</f>
        <v xml:space="preserve"> </v>
      </c>
      <c r="CA18" t="s">
        <v>86</v>
      </c>
      <c r="CC18" s="8">
        <f>IF(CG16&gt;CC16,CG16-CC16," ")</f>
        <v>30000</v>
      </c>
      <c r="CE18" t="s">
        <v>86</v>
      </c>
      <c r="CG18" t="str">
        <f>IF(CC16&gt;CG16,CC16-CG16," ")</f>
        <v xml:space="preserve"> </v>
      </c>
      <c r="CL18" t="s">
        <v>86</v>
      </c>
      <c r="CN18" s="8">
        <f>IF(CR16&gt;CN16,CR16-CN16," ")</f>
        <v>30000</v>
      </c>
      <c r="CP18" t="s">
        <v>86</v>
      </c>
      <c r="CR18" t="str">
        <f>IF(CN16&gt;CR16,CN16-CR16," ")</f>
        <v xml:space="preserve"> </v>
      </c>
    </row>
    <row r="19" spans="3:96" x14ac:dyDescent="0.25">
      <c r="E19" s="11"/>
      <c r="O19" s="11"/>
      <c r="Z19" s="11"/>
      <c r="AK19" s="11"/>
      <c r="AV19" s="11"/>
      <c r="BG19" s="11"/>
      <c r="BR19" s="11"/>
      <c r="CC19" s="11"/>
      <c r="CN19" s="11"/>
    </row>
    <row r="20" spans="3:96" ht="15.75" thickBot="1" x14ac:dyDescent="0.3">
      <c r="E20" s="10">
        <f>SUM(E16:E19)</f>
        <v>30000</v>
      </c>
      <c r="I20" s="10">
        <f>SUM(I16:I19)</f>
        <v>30000</v>
      </c>
      <c r="O20" s="10">
        <f>SUM(O16:O19)</f>
        <v>30000</v>
      </c>
      <c r="S20" s="10">
        <f>SUM(S16:S19)</f>
        <v>30000</v>
      </c>
      <c r="Z20" s="10">
        <f>SUM(Z16:Z19)</f>
        <v>400000</v>
      </c>
      <c r="AD20" s="10">
        <f>SUM(AD16:AD19)</f>
        <v>400000</v>
      </c>
      <c r="AK20" s="10">
        <f>SUM(AK16:AK19)</f>
        <v>40000</v>
      </c>
      <c r="AO20" s="10">
        <f>SUM(AO16:AO19)</f>
        <v>40000</v>
      </c>
      <c r="AV20" s="10">
        <f>SUM(AV16:AV19)</f>
        <v>40000</v>
      </c>
      <c r="AZ20" s="10">
        <f>SUM(AZ16:AZ19)</f>
        <v>40000</v>
      </c>
      <c r="BG20" s="10">
        <f>SUM(BG16:BG19)</f>
        <v>180000</v>
      </c>
      <c r="BK20" s="10">
        <f>SUM(BK16:BK19)</f>
        <v>180000</v>
      </c>
      <c r="BR20" s="10">
        <f>SUM(BR16:BR19)</f>
        <v>180000</v>
      </c>
      <c r="BV20" s="10">
        <f>SUM(BV16:BV19)</f>
        <v>180000</v>
      </c>
      <c r="CC20" s="10">
        <f>SUM(CC16:CC19)</f>
        <v>30000</v>
      </c>
      <c r="CG20" s="10">
        <f>SUM(CG16:CG19)</f>
        <v>30000</v>
      </c>
      <c r="CN20" s="10">
        <f>SUM(CN16:CN19)</f>
        <v>30000</v>
      </c>
      <c r="CR20" s="10">
        <f>SUM(CR16:CR19)</f>
        <v>30000</v>
      </c>
    </row>
    <row r="21" spans="3:96" ht="15.75" thickTop="1" x14ac:dyDescent="0.25"/>
  </sheetData>
  <mergeCells count="9">
    <mergeCell ref="BO3:BV3"/>
    <mergeCell ref="BZ3:CG3"/>
    <mergeCell ref="CK3:CR3"/>
    <mergeCell ref="B3:I3"/>
    <mergeCell ref="L3:S3"/>
    <mergeCell ref="W3:AD3"/>
    <mergeCell ref="AH3:AO3"/>
    <mergeCell ref="AS3:AZ3"/>
    <mergeCell ref="BD3:BK3"/>
  </mergeCells>
  <pageMargins left="0.7" right="0.7" top="0.75" bottom="0.75" header="0.3" footer="0.3"/>
  <pageSetup scale="84"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56A3D7-8030-4A8E-ABA7-B77072AB9E6B}">
  <dimension ref="A1:N43"/>
  <sheetViews>
    <sheetView showGridLines="0" topLeftCell="A22" zoomScaleNormal="100" zoomScaleSheetLayoutView="100" workbookViewId="0">
      <selection activeCell="A40" activeCellId="1" sqref="A38 A40"/>
    </sheetView>
  </sheetViews>
  <sheetFormatPr defaultRowHeight="15" x14ac:dyDescent="0.25"/>
  <cols>
    <col min="1" max="1" width="23" style="19" customWidth="1"/>
    <col min="2" max="2" width="8" style="1" customWidth="1"/>
    <col min="3" max="3" width="12.28515625" style="1" bestFit="1" customWidth="1"/>
    <col min="4" max="4" width="26.85546875" style="1" bestFit="1" customWidth="1"/>
    <col min="5" max="5" width="12.5703125" style="1" bestFit="1" customWidth="1"/>
    <col min="6" max="6" width="12" style="1" customWidth="1"/>
    <col min="7" max="7" width="3.7109375" customWidth="1"/>
    <col min="8" max="8" width="12.5703125" bestFit="1" customWidth="1"/>
    <col min="9" max="9" width="20.7109375" bestFit="1" customWidth="1"/>
  </cols>
  <sheetData>
    <row r="1" spans="1:8" ht="7.5" customHeight="1" x14ac:dyDescent="0.3">
      <c r="A1" s="16"/>
      <c r="B1" s="3"/>
      <c r="C1" s="3"/>
      <c r="D1" s="3"/>
      <c r="E1" s="3"/>
      <c r="F1" s="3"/>
      <c r="H1" s="3"/>
    </row>
    <row r="2" spans="1:8" ht="23.25" x14ac:dyDescent="0.35">
      <c r="A2" s="99" t="s">
        <v>50</v>
      </c>
      <c r="B2" s="98"/>
      <c r="C2" s="98"/>
      <c r="D2" s="98"/>
      <c r="E2" s="98"/>
      <c r="F2" s="98"/>
    </row>
    <row r="3" spans="1:8" ht="6.75" customHeight="1" x14ac:dyDescent="0.3">
      <c r="A3" s="16"/>
      <c r="B3" s="3"/>
      <c r="C3" s="3"/>
      <c r="D3" s="3"/>
      <c r="E3" s="3"/>
      <c r="F3" s="3"/>
    </row>
    <row r="4" spans="1:8" ht="21" customHeight="1" x14ac:dyDescent="0.35">
      <c r="A4" s="99" t="s">
        <v>51</v>
      </c>
      <c r="B4" s="98"/>
      <c r="C4" s="98"/>
      <c r="D4" s="98"/>
      <c r="E4" s="98"/>
      <c r="F4" s="98"/>
    </row>
    <row r="5" spans="1:8" ht="7.5" customHeight="1" x14ac:dyDescent="0.3">
      <c r="A5" s="16"/>
      <c r="B5" s="3"/>
      <c r="C5" s="3"/>
      <c r="D5" s="3"/>
      <c r="E5" s="3"/>
      <c r="F5" s="3"/>
    </row>
    <row r="6" spans="1:8" ht="22.5" customHeight="1" x14ac:dyDescent="0.35">
      <c r="A6" s="98" t="s">
        <v>52</v>
      </c>
      <c r="B6" s="98"/>
      <c r="C6" s="98"/>
      <c r="D6" s="98"/>
      <c r="E6" s="98"/>
      <c r="F6" s="98"/>
    </row>
    <row r="7" spans="1:8" ht="12.75" customHeight="1" x14ac:dyDescent="0.35">
      <c r="A7" s="17"/>
      <c r="B7" s="18"/>
      <c r="C7" s="18"/>
      <c r="D7" s="18"/>
      <c r="E7" s="18"/>
      <c r="F7" s="18"/>
      <c r="H7" s="5"/>
    </row>
    <row r="8" spans="1:8" ht="19.5" x14ac:dyDescent="0.25">
      <c r="A8" s="20" t="s">
        <v>53</v>
      </c>
      <c r="B8" s="21" t="s">
        <v>54</v>
      </c>
      <c r="C8" s="21" t="s">
        <v>55</v>
      </c>
      <c r="D8" s="21" t="s">
        <v>56</v>
      </c>
      <c r="E8" s="21" t="s">
        <v>57</v>
      </c>
      <c r="F8" s="22" t="s">
        <v>58</v>
      </c>
    </row>
    <row r="9" spans="1:8" x14ac:dyDescent="0.25">
      <c r="A9" s="19">
        <f t="shared" ref="A9" ca="1" si="0">TODAY()</f>
        <v>45400</v>
      </c>
      <c r="B9" s="1">
        <v>1</v>
      </c>
      <c r="C9" s="1">
        <f>VLOOKUP(D9,'trail balance'!$A$5:$G$50,2,FALSE)</f>
        <v>5001</v>
      </c>
      <c r="D9" s="1" t="s">
        <v>59</v>
      </c>
      <c r="E9" s="1">
        <v>30000</v>
      </c>
      <c r="H9">
        <v>30000</v>
      </c>
    </row>
    <row r="10" spans="1:8" x14ac:dyDescent="0.25">
      <c r="C10" s="1">
        <f>VLOOKUP(D10,'trail balance'!$A$5:$G$50,2,FALSE)</f>
        <v>1001</v>
      </c>
      <c r="D10" s="1" t="s">
        <v>60</v>
      </c>
      <c r="F10" s="1">
        <v>30000</v>
      </c>
      <c r="H10">
        <v>40000</v>
      </c>
    </row>
    <row r="11" spans="1:8" x14ac:dyDescent="0.25">
      <c r="A11" s="19">
        <f ca="1">A9+1</f>
        <v>45401</v>
      </c>
      <c r="B11" s="1">
        <f>B9+1</f>
        <v>2</v>
      </c>
      <c r="C11" s="1">
        <f>VLOOKUP(D11,'trail balance'!$A$5:$G$50,2,FALSE)</f>
        <v>4001</v>
      </c>
      <c r="D11" s="1" t="s">
        <v>61</v>
      </c>
      <c r="E11" s="1">
        <v>40000</v>
      </c>
      <c r="H11">
        <v>5000</v>
      </c>
    </row>
    <row r="12" spans="1:8" x14ac:dyDescent="0.25">
      <c r="C12" s="1">
        <f>VLOOKUP(D12,'trail balance'!$A$5:$G$50,2,FALSE)</f>
        <v>3002</v>
      </c>
      <c r="D12" s="1" t="s">
        <v>62</v>
      </c>
      <c r="F12" s="1">
        <v>40000</v>
      </c>
      <c r="H12">
        <v>18000</v>
      </c>
    </row>
    <row r="13" spans="1:8" x14ac:dyDescent="0.25">
      <c r="A13" s="19">
        <f ca="1">A11+1</f>
        <v>45402</v>
      </c>
      <c r="B13" s="1">
        <f>B11+1</f>
        <v>3</v>
      </c>
      <c r="C13" s="1">
        <f>VLOOKUP(D13,'trail balance'!$A$5:$G$50,2,FALSE)</f>
        <v>4002</v>
      </c>
      <c r="D13" s="1" t="s">
        <v>63</v>
      </c>
      <c r="E13" s="1">
        <v>5000</v>
      </c>
      <c r="H13">
        <v>18000</v>
      </c>
    </row>
    <row r="14" spans="1:8" x14ac:dyDescent="0.25">
      <c r="C14" s="1">
        <f>VLOOKUP(D14,'trail balance'!$A$5:$G$50,2,FALSE)</f>
        <v>5001</v>
      </c>
      <c r="D14" s="1" t="s">
        <v>59</v>
      </c>
      <c r="F14" s="1">
        <v>5000</v>
      </c>
      <c r="H14">
        <v>10000</v>
      </c>
    </row>
    <row r="15" spans="1:8" x14ac:dyDescent="0.25">
      <c r="A15" s="19">
        <f ca="1">A13+1</f>
        <v>45403</v>
      </c>
      <c r="B15" s="1">
        <f>B13+1</f>
        <v>4</v>
      </c>
      <c r="C15" s="1">
        <f>VLOOKUP(D15,'trail balance'!$A$5:$G$50,2,FALSE)</f>
        <v>7001</v>
      </c>
      <c r="D15" s="1" t="s">
        <v>64</v>
      </c>
      <c r="E15" s="1">
        <v>18000</v>
      </c>
      <c r="H15">
        <v>12000</v>
      </c>
    </row>
    <row r="16" spans="1:8" x14ac:dyDescent="0.25">
      <c r="C16" s="1">
        <f>VLOOKUP(D16,'trail balance'!$A$5:$G$50,2,FALSE)</f>
        <v>3001</v>
      </c>
      <c r="D16" s="1" t="s">
        <v>65</v>
      </c>
      <c r="F16" s="1">
        <v>18000</v>
      </c>
      <c r="H16">
        <v>10800</v>
      </c>
    </row>
    <row r="17" spans="1:14" x14ac:dyDescent="0.25">
      <c r="A17" s="19">
        <f ca="1">A15+1</f>
        <v>45404</v>
      </c>
      <c r="B17" s="1">
        <f>B15+1</f>
        <v>5</v>
      </c>
      <c r="C17" s="1">
        <f>VLOOKUP(D17,'trail balance'!$A$5:$G$50,2,FALSE)</f>
        <v>5002</v>
      </c>
      <c r="D17" s="1" t="s">
        <v>66</v>
      </c>
      <c r="E17" s="1">
        <v>18000</v>
      </c>
      <c r="H17">
        <v>9000</v>
      </c>
    </row>
    <row r="18" spans="1:14" x14ac:dyDescent="0.25">
      <c r="C18" s="1">
        <f>VLOOKUP(D18,'trail balance'!$A$5:$G$50,2,FALSE)</f>
        <v>7001</v>
      </c>
      <c r="D18" s="1" t="s">
        <v>64</v>
      </c>
      <c r="F18" s="1">
        <v>18000</v>
      </c>
      <c r="H18">
        <v>8100</v>
      </c>
    </row>
    <row r="19" spans="1:14" x14ac:dyDescent="0.25">
      <c r="A19" s="19">
        <f ca="1">A17+1</f>
        <v>45405</v>
      </c>
      <c r="B19" s="1">
        <f>B17+1</f>
        <v>6</v>
      </c>
      <c r="C19" s="1">
        <f>VLOOKUP(D19,'trail balance'!$A$5:$G$50,2,FALSE)</f>
        <v>3001</v>
      </c>
      <c r="D19" s="1" t="s">
        <v>65</v>
      </c>
      <c r="E19" s="1">
        <v>10000</v>
      </c>
      <c r="H19">
        <v>10000</v>
      </c>
    </row>
    <row r="20" spans="1:14" x14ac:dyDescent="0.25">
      <c r="C20" s="1">
        <f>VLOOKUP(D20,'trail balance'!$A$5:$G$50,2,FALSE)</f>
        <v>5001</v>
      </c>
      <c r="D20" s="1" t="s">
        <v>59</v>
      </c>
      <c r="F20" s="1">
        <v>10000</v>
      </c>
      <c r="H20">
        <v>6000</v>
      </c>
    </row>
    <row r="21" spans="1:14" x14ac:dyDescent="0.25">
      <c r="A21" s="19">
        <f ca="1">A19+1</f>
        <v>45406</v>
      </c>
      <c r="B21" s="1">
        <f>B19+1</f>
        <v>7</v>
      </c>
      <c r="C21" s="1">
        <f>VLOOKUP(D21,'trail balance'!$A$5:$G$50,2,FALSE)</f>
        <v>5001</v>
      </c>
      <c r="D21" s="1" t="s">
        <v>59</v>
      </c>
      <c r="E21" s="1">
        <v>12000</v>
      </c>
      <c r="H21">
        <v>8000</v>
      </c>
    </row>
    <row r="22" spans="1:14" x14ac:dyDescent="0.25">
      <c r="C22" s="1">
        <f>VLOOKUP(D22,'trail balance'!$A$5:$G$50,2,FALSE)</f>
        <v>6001</v>
      </c>
      <c r="D22" s="1" t="s">
        <v>67</v>
      </c>
      <c r="F22" s="1">
        <v>12000</v>
      </c>
      <c r="H22">
        <v>3000</v>
      </c>
    </row>
    <row r="23" spans="1:14" x14ac:dyDescent="0.25">
      <c r="A23" s="19">
        <f ca="1">A21+1</f>
        <v>45407</v>
      </c>
      <c r="B23" s="1">
        <f>B21+1</f>
        <v>8</v>
      </c>
      <c r="C23" s="1">
        <f>VLOOKUP(D23,'trail balance'!$A$5:$G$50,2,FALSE)</f>
        <v>7002</v>
      </c>
      <c r="D23" s="1" t="s">
        <v>68</v>
      </c>
      <c r="E23" s="1">
        <v>10800</v>
      </c>
      <c r="H23">
        <v>3000</v>
      </c>
    </row>
    <row r="24" spans="1:14" x14ac:dyDescent="0.25">
      <c r="C24" s="1">
        <f>VLOOKUP(D24,'trail balance'!$A$5:$G$50,2,FALSE)</f>
        <v>5002</v>
      </c>
      <c r="D24" s="1" t="s">
        <v>66</v>
      </c>
      <c r="F24" s="1">
        <v>10800</v>
      </c>
      <c r="H24">
        <v>50000</v>
      </c>
    </row>
    <row r="25" spans="1:14" x14ac:dyDescent="0.25">
      <c r="A25" s="19">
        <f ca="1">A23+1</f>
        <v>45408</v>
      </c>
      <c r="B25" s="1">
        <f>B23+1</f>
        <v>9</v>
      </c>
      <c r="C25" s="1">
        <f>VLOOKUP(D25,'trail balance'!$A$5:$G$50,2,FALSE)</f>
        <v>5003</v>
      </c>
      <c r="D25" s="1" t="s">
        <v>69</v>
      </c>
      <c r="E25" s="1">
        <v>9000</v>
      </c>
      <c r="H25">
        <v>4500</v>
      </c>
    </row>
    <row r="26" spans="1:14" x14ac:dyDescent="0.25">
      <c r="C26" s="1">
        <f>VLOOKUP(D26,'trail balance'!$A$5:$G$50,2,FALSE)</f>
        <v>6001</v>
      </c>
      <c r="D26" s="1" t="s">
        <v>67</v>
      </c>
      <c r="F26" s="1">
        <v>9000</v>
      </c>
      <c r="H26" t="s">
        <v>121</v>
      </c>
      <c r="I26" t="s">
        <v>112</v>
      </c>
      <c r="J26">
        <v>4500</v>
      </c>
      <c r="L26" t="s">
        <v>122</v>
      </c>
      <c r="M26" t="s">
        <v>123</v>
      </c>
      <c r="N26">
        <v>4500</v>
      </c>
    </row>
    <row r="27" spans="1:14" x14ac:dyDescent="0.25">
      <c r="A27" s="19">
        <f t="shared" ref="A27" ca="1" si="1">A25+1</f>
        <v>45409</v>
      </c>
      <c r="B27" s="1">
        <f t="shared" ref="B27" si="2">B25+1</f>
        <v>10</v>
      </c>
      <c r="C27" s="1">
        <f>VLOOKUP(D27,'trail balance'!$A$5:$G$50,2,FALSE)</f>
        <v>7002</v>
      </c>
      <c r="D27" s="1" t="s">
        <v>68</v>
      </c>
      <c r="E27" s="1">
        <v>8100</v>
      </c>
    </row>
    <row r="28" spans="1:14" x14ac:dyDescent="0.25">
      <c r="C28" s="1">
        <f>VLOOKUP(D28,'trail balance'!$A$5:$G$50,2,FALSE)</f>
        <v>5002</v>
      </c>
      <c r="D28" s="1" t="s">
        <v>66</v>
      </c>
      <c r="F28" s="1">
        <v>8100</v>
      </c>
    </row>
    <row r="29" spans="1:14" x14ac:dyDescent="0.25">
      <c r="A29" s="19">
        <f ca="1">A27+1</f>
        <v>45410</v>
      </c>
      <c r="B29" s="1">
        <f>B27+1</f>
        <v>11</v>
      </c>
      <c r="C29" s="1">
        <f>VLOOKUP(D29,'trail balance'!$A$5:$G$50,2,FALSE)</f>
        <v>3002</v>
      </c>
      <c r="D29" s="1" t="s">
        <v>62</v>
      </c>
      <c r="E29" s="1">
        <v>10000</v>
      </c>
    </row>
    <row r="30" spans="1:14" x14ac:dyDescent="0.25">
      <c r="C30" s="1">
        <f>VLOOKUP(D30,'trail balance'!$A$5:$G$50,2,FALSE)</f>
        <v>5001</v>
      </c>
      <c r="D30" s="1" t="s">
        <v>59</v>
      </c>
      <c r="F30" s="1">
        <v>10000</v>
      </c>
    </row>
    <row r="31" spans="1:14" x14ac:dyDescent="0.25">
      <c r="A31" s="19">
        <f ca="1">A29+1</f>
        <v>45411</v>
      </c>
      <c r="B31" s="1">
        <f>B29+1</f>
        <v>12</v>
      </c>
      <c r="C31" s="1">
        <f>VLOOKUP(D31,'trail balance'!$A$5:$G$50,2,FALSE)</f>
        <v>3001</v>
      </c>
      <c r="D31" s="1" t="s">
        <v>65</v>
      </c>
      <c r="E31" s="1">
        <v>6000</v>
      </c>
    </row>
    <row r="32" spans="1:14" x14ac:dyDescent="0.25">
      <c r="C32" s="1">
        <f>VLOOKUP(D32,'trail balance'!$A$5:$G$50,2,FALSE)</f>
        <v>5001</v>
      </c>
      <c r="D32" s="1" t="s">
        <v>59</v>
      </c>
      <c r="F32" s="1">
        <v>6000</v>
      </c>
    </row>
    <row r="33" spans="1:6" x14ac:dyDescent="0.25">
      <c r="A33" s="19">
        <f ca="1">A31+1</f>
        <v>45412</v>
      </c>
      <c r="B33" s="1">
        <f>B31+1</f>
        <v>13</v>
      </c>
      <c r="C33" s="1">
        <f>VLOOKUP(D33,'trail balance'!$A$5:$G$50,2,FALSE)</f>
        <v>5001</v>
      </c>
      <c r="D33" s="1" t="s">
        <v>59</v>
      </c>
      <c r="E33" s="1">
        <v>8000</v>
      </c>
    </row>
    <row r="34" spans="1:6" x14ac:dyDescent="0.25">
      <c r="C34" s="1">
        <f>VLOOKUP(D34,'trail balance'!$A$5:$G$50,2,FALSE)</f>
        <v>5003</v>
      </c>
      <c r="D34" s="1" t="s">
        <v>69</v>
      </c>
      <c r="F34" s="1">
        <v>8000</v>
      </c>
    </row>
    <row r="35" spans="1:6" x14ac:dyDescent="0.25">
      <c r="A35" s="19">
        <f ca="1">A33+1</f>
        <v>45413</v>
      </c>
      <c r="B35" s="1">
        <f>B33+1</f>
        <v>14</v>
      </c>
      <c r="C35" s="1">
        <f>VLOOKUP(D35,'trail balance'!$A$5:$G$50,2,FALSE)</f>
        <v>7001</v>
      </c>
      <c r="D35" s="1" t="s">
        <v>64</v>
      </c>
      <c r="E35" s="1">
        <v>3000</v>
      </c>
    </row>
    <row r="36" spans="1:6" x14ac:dyDescent="0.25">
      <c r="C36" s="1">
        <f>VLOOKUP(D36,'trail balance'!$A$5:$G$50,2,FALSE)</f>
        <v>3001</v>
      </c>
      <c r="D36" s="1" t="s">
        <v>65</v>
      </c>
      <c r="F36" s="1">
        <v>3000</v>
      </c>
    </row>
    <row r="37" spans="1:6" x14ac:dyDescent="0.25">
      <c r="A37" s="19">
        <f ca="1">A35+1</f>
        <v>45414</v>
      </c>
      <c r="B37" s="1">
        <f>B35+1</f>
        <v>15</v>
      </c>
      <c r="C37" s="1">
        <f>VLOOKUP(D37,'trail balance'!$A$5:$G$50,2,FALSE)</f>
        <v>5002</v>
      </c>
      <c r="D37" s="1" t="s">
        <v>66</v>
      </c>
      <c r="E37" s="1">
        <v>3000</v>
      </c>
    </row>
    <row r="38" spans="1:6" x14ac:dyDescent="0.25">
      <c r="C38" s="1">
        <f>VLOOKUP(D38,'trail balance'!$A$5:$G$50,2,FALSE)</f>
        <v>7001</v>
      </c>
      <c r="D38" s="1" t="s">
        <v>64</v>
      </c>
      <c r="F38" s="1">
        <v>3000</v>
      </c>
    </row>
    <row r="39" spans="1:6" x14ac:dyDescent="0.25">
      <c r="A39" s="19">
        <f t="shared" ref="A39:A41" ca="1" si="3">A37+1</f>
        <v>45415</v>
      </c>
      <c r="B39" s="1">
        <f t="shared" ref="B39:B41" si="4">B37+1</f>
        <v>16</v>
      </c>
      <c r="C39" s="1">
        <f>VLOOKUP(D39,'trail balance'!$A$5:$G$50,2,FALSE)</f>
        <v>5001</v>
      </c>
      <c r="D39" s="1" t="s">
        <v>59</v>
      </c>
      <c r="E39" s="1">
        <v>50000</v>
      </c>
    </row>
    <row r="40" spans="1:6" x14ac:dyDescent="0.25">
      <c r="C40" s="1">
        <f>VLOOKUP(D40,'trail balance'!$A$5:$G$50,2,FALSE)</f>
        <v>6001</v>
      </c>
      <c r="D40" s="1" t="s">
        <v>67</v>
      </c>
      <c r="F40" s="1">
        <v>50000</v>
      </c>
    </row>
    <row r="41" spans="1:6" x14ac:dyDescent="0.25">
      <c r="A41" s="19">
        <f t="shared" ca="1" si="3"/>
        <v>45416</v>
      </c>
      <c r="B41" s="1">
        <f t="shared" si="4"/>
        <v>17</v>
      </c>
      <c r="C41" s="1">
        <f>VLOOKUP(D41,'trail balance'!$A$5:$G$50,2,FALSE)</f>
        <v>8009</v>
      </c>
      <c r="D41" s="1" t="s">
        <v>112</v>
      </c>
      <c r="E41" s="1">
        <v>4500</v>
      </c>
    </row>
    <row r="42" spans="1:6" x14ac:dyDescent="0.25">
      <c r="C42" s="1">
        <f>VLOOKUP(D42,'trail balance'!$A$5:$G$50,2,FALSE)</f>
        <v>4005</v>
      </c>
      <c r="D42" s="1" t="s">
        <v>113</v>
      </c>
      <c r="F42" s="1">
        <v>4500</v>
      </c>
    </row>
    <row r="43" spans="1:6" x14ac:dyDescent="0.25">
      <c r="E43" s="1">
        <f>SUBTOTAL(109,JournalEntries[Debit])</f>
        <v>245400</v>
      </c>
      <c r="F43" s="1">
        <f>SUBTOTAL(109,JournalEntries[Credit])</f>
        <v>245400</v>
      </c>
    </row>
  </sheetData>
  <mergeCells count="3">
    <mergeCell ref="A6:F6"/>
    <mergeCell ref="A4:F4"/>
    <mergeCell ref="A2:F2"/>
  </mergeCells>
  <pageMargins left="0.7" right="0.7" top="0.75" bottom="0.75" header="0.3" footer="0.3"/>
  <pageSetup scale="61"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63ECB48F-D5A9-4E34-860F-F60E5EC4E23C}">
          <x14:formula1>
            <xm:f>'C:\Users\talha\OneDrive\Desktop\financial freelance\Financial Statements Practice Material\[4-Basic - Assignment 3.xlsx]TB -Entries'!#REF!</xm:f>
          </x14:formula1>
          <xm:sqref>D8 D5 D3 D1</xm:sqref>
        </x14:dataValidation>
        <x14:dataValidation type="list" allowBlank="1" showInputMessage="1" showErrorMessage="1" xr:uid="{E8C7F815-EB60-40EE-9CD8-2259CAD07A36}">
          <x14:formula1>
            <xm:f>'trail balance'!$A$5:$A$51</xm:f>
          </x14:formula1>
          <xm:sqref>D9:D40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A535D-2B66-4EF3-AEFB-5FFE76AC768C}">
  <dimension ref="A1:K52"/>
  <sheetViews>
    <sheetView showGridLines="0" view="pageBreakPreview" topLeftCell="A19" zoomScale="60" zoomScaleNormal="100" workbookViewId="0">
      <selection activeCell="E21" sqref="E21"/>
    </sheetView>
  </sheetViews>
  <sheetFormatPr defaultRowHeight="15" x14ac:dyDescent="0.25"/>
  <cols>
    <col min="1" max="1" width="25.140625" style="1" bestFit="1" customWidth="1"/>
    <col min="2" max="2" width="7" style="1" bestFit="1" customWidth="1"/>
    <col min="3" max="3" width="1.85546875" customWidth="1"/>
    <col min="4" max="4" width="2.28515625" customWidth="1"/>
    <col min="5" max="5" width="27" bestFit="1" customWidth="1"/>
    <col min="6" max="6" width="1" customWidth="1"/>
    <col min="7" max="7" width="27.7109375" bestFit="1" customWidth="1"/>
    <col min="8" max="8" width="13.42578125" bestFit="1" customWidth="1"/>
    <col min="9" max="9" width="1.5703125" customWidth="1"/>
    <col min="10" max="11" width="13.5703125" customWidth="1"/>
  </cols>
  <sheetData>
    <row r="1" spans="1:11" ht="21" x14ac:dyDescent="0.25">
      <c r="A1" s="101" t="s">
        <v>46</v>
      </c>
      <c r="B1" s="102"/>
      <c r="C1" s="102"/>
      <c r="D1" s="102"/>
      <c r="E1" s="102"/>
      <c r="F1" s="102"/>
      <c r="G1" s="102"/>
      <c r="H1" s="102"/>
      <c r="I1" s="102"/>
      <c r="J1" s="102"/>
      <c r="K1" s="102"/>
    </row>
    <row r="2" spans="1:11" ht="21" x14ac:dyDescent="0.25">
      <c r="A2" s="101" t="s">
        <v>47</v>
      </c>
      <c r="B2" s="102"/>
      <c r="C2" s="102"/>
      <c r="D2" s="102"/>
      <c r="E2" s="102"/>
      <c r="F2" s="102"/>
      <c r="G2" s="102"/>
      <c r="H2" s="102"/>
      <c r="I2" s="102"/>
      <c r="J2" s="102"/>
      <c r="K2" s="102"/>
    </row>
    <row r="3" spans="1:11" ht="21" x14ac:dyDescent="0.25">
      <c r="A3" s="101" t="s">
        <v>48</v>
      </c>
      <c r="B3" s="102"/>
      <c r="C3" s="102"/>
      <c r="D3" s="102"/>
      <c r="E3" s="102"/>
      <c r="F3" s="102"/>
      <c r="G3" s="102"/>
      <c r="H3" s="102"/>
      <c r="I3" s="102"/>
      <c r="J3" s="102"/>
      <c r="K3" s="102"/>
    </row>
    <row r="4" spans="1:11" x14ac:dyDescent="0.25">
      <c r="J4" s="100" t="s">
        <v>101</v>
      </c>
      <c r="K4" s="100"/>
    </row>
    <row r="5" spans="1:11" ht="18.75" x14ac:dyDescent="0.3">
      <c r="A5" s="23" t="s">
        <v>96</v>
      </c>
      <c r="B5" s="23" t="s">
        <v>97</v>
      </c>
      <c r="C5" s="23" t="s">
        <v>39</v>
      </c>
      <c r="D5" s="23" t="s">
        <v>39</v>
      </c>
      <c r="E5" s="23" t="s">
        <v>98</v>
      </c>
      <c r="F5" s="23" t="s">
        <v>39</v>
      </c>
      <c r="G5" s="24" t="s">
        <v>99</v>
      </c>
      <c r="H5" s="23" t="s">
        <v>100</v>
      </c>
      <c r="I5" s="4"/>
      <c r="J5" s="23" t="s">
        <v>57</v>
      </c>
      <c r="K5" s="23" t="s">
        <v>58</v>
      </c>
    </row>
    <row r="6" spans="1:11" x14ac:dyDescent="0.25">
      <c r="E6" s="25" t="s">
        <v>80</v>
      </c>
      <c r="F6" s="25"/>
      <c r="G6" s="25" t="s">
        <v>80</v>
      </c>
      <c r="H6" s="26"/>
      <c r="I6" s="26"/>
      <c r="J6" s="27"/>
      <c r="K6" s="27"/>
    </row>
    <row r="7" spans="1:11" ht="15.75" x14ac:dyDescent="0.25">
      <c r="A7" s="28" t="s">
        <v>33</v>
      </c>
      <c r="B7" s="1">
        <v>1000</v>
      </c>
      <c r="E7" s="26"/>
      <c r="F7" s="26"/>
      <c r="G7" s="26"/>
      <c r="H7" s="26"/>
      <c r="I7" s="26"/>
      <c r="J7" s="27"/>
      <c r="K7" s="27"/>
    </row>
    <row r="8" spans="1:11" x14ac:dyDescent="0.25">
      <c r="A8" s="1" t="s">
        <v>60</v>
      </c>
      <c r="B8" s="1">
        <f>IF(A8=$A$4," ",B7+1)</f>
        <v>1001</v>
      </c>
      <c r="E8" s="26">
        <f>SUMIF('journal entries'!$D$9:$D$42,$A8,'journal entries'!$E$9:$E$42)</f>
        <v>0</v>
      </c>
      <c r="F8" s="26"/>
      <c r="G8" s="26">
        <f>SUMIF('journal entries'!$D$9:$D$42,$A8,'journal entries'!$F$9:$F$42)</f>
        <v>30000</v>
      </c>
      <c r="H8" s="26">
        <f>E8-G8</f>
        <v>-30000</v>
      </c>
      <c r="I8" s="26"/>
      <c r="J8" s="27">
        <f>IF(H8&gt;0,H8,)</f>
        <v>0</v>
      </c>
      <c r="K8" s="27">
        <f t="shared" ref="K8:K50" si="0">IF(H8&lt;0,-H8,)</f>
        <v>30000</v>
      </c>
    </row>
    <row r="9" spans="1:11" x14ac:dyDescent="0.25">
      <c r="A9" s="1" t="s">
        <v>39</v>
      </c>
      <c r="B9" s="1" t="str">
        <f>IF(A9=$A$4," ",#REF!+1)</f>
        <v xml:space="preserve"> </v>
      </c>
      <c r="E9" s="26">
        <f>SUMIF('journal entries'!$D$9:$D$42,$A9,'journal entries'!$E$9:$E$42)</f>
        <v>0</v>
      </c>
      <c r="F9" s="26"/>
      <c r="G9" s="26">
        <f>SUMIF('journal entries'!$D$9:$D$42,$A9,'journal entries'!$F$9:$F$42)</f>
        <v>0</v>
      </c>
      <c r="H9" s="26"/>
      <c r="I9" s="26"/>
      <c r="J9" s="27">
        <f t="shared" ref="J9:J50" si="1">IF(H9&gt;0,H9,)</f>
        <v>0</v>
      </c>
      <c r="K9" s="27">
        <f t="shared" si="0"/>
        <v>0</v>
      </c>
    </row>
    <row r="10" spans="1:11" ht="15.75" x14ac:dyDescent="0.25">
      <c r="A10" s="34" t="s">
        <v>40</v>
      </c>
      <c r="E10" s="26">
        <f>SUMIF('journal entries'!$D$9:$D$42,$A10,'journal entries'!$E$9:$E$42)</f>
        <v>0</v>
      </c>
      <c r="F10" s="26"/>
      <c r="G10" s="26">
        <f>SUMIF('journal entries'!$D$9:$D$42,$A10,'journal entries'!$F$9:$F$42)</f>
        <v>0</v>
      </c>
      <c r="H10" s="26">
        <f t="shared" ref="H10:H11" si="2">E10-G10</f>
        <v>0</v>
      </c>
      <c r="I10" s="26"/>
      <c r="J10" s="27">
        <f t="shared" si="1"/>
        <v>0</v>
      </c>
      <c r="K10" s="27">
        <f t="shared" si="0"/>
        <v>0</v>
      </c>
    </row>
    <row r="11" spans="1:11" x14ac:dyDescent="0.25">
      <c r="A11" s="35" t="s">
        <v>34</v>
      </c>
      <c r="B11" s="1">
        <v>2000</v>
      </c>
      <c r="E11" s="26">
        <f>SUMIF('journal entries'!$D$9:$D$42,$A11,'journal entries'!$E$9:$E$42)</f>
        <v>0</v>
      </c>
      <c r="F11" s="26"/>
      <c r="G11" s="26">
        <f>SUMIF('journal entries'!$D$9:$D$42,$A11,'journal entries'!$F$9:$F$42)</f>
        <v>0</v>
      </c>
      <c r="H11" s="26">
        <f t="shared" si="2"/>
        <v>0</v>
      </c>
      <c r="I11" s="26"/>
      <c r="J11" s="27">
        <f t="shared" si="1"/>
        <v>0</v>
      </c>
      <c r="K11" s="27">
        <f t="shared" si="0"/>
        <v>0</v>
      </c>
    </row>
    <row r="12" spans="1:11" x14ac:dyDescent="0.25">
      <c r="A12" s="1" t="s">
        <v>39</v>
      </c>
      <c r="E12" s="26">
        <f>SUMIF('journal entries'!$D$9:$D$42,$A12,'journal entries'!$E$9:$E$42)</f>
        <v>0</v>
      </c>
      <c r="F12" s="26"/>
      <c r="G12" s="26">
        <f>SUMIF('journal entries'!$D$9:$D$42,$A12,'journal entries'!$F$9:$F$42)</f>
        <v>0</v>
      </c>
      <c r="H12" s="26"/>
      <c r="I12" s="26"/>
      <c r="J12" s="27">
        <f t="shared" si="1"/>
        <v>0</v>
      </c>
      <c r="K12" s="27">
        <f t="shared" si="0"/>
        <v>0</v>
      </c>
    </row>
    <row r="13" spans="1:11" ht="15.75" x14ac:dyDescent="0.25">
      <c r="A13" s="28" t="s">
        <v>35</v>
      </c>
      <c r="B13" s="1">
        <v>3000</v>
      </c>
      <c r="E13" s="26">
        <f>SUMIF('journal entries'!$D$9:$D$42,$A13,'journal entries'!$E$9:$E$42)</f>
        <v>0</v>
      </c>
      <c r="F13" s="26"/>
      <c r="G13" s="26">
        <f>SUMIF('journal entries'!$D$9:$D$42,$A13,'journal entries'!$F$9:$F$42)</f>
        <v>0</v>
      </c>
      <c r="H13" s="26"/>
      <c r="I13" s="26"/>
      <c r="J13" s="27">
        <f t="shared" si="1"/>
        <v>0</v>
      </c>
      <c r="K13" s="27">
        <f t="shared" si="0"/>
        <v>0</v>
      </c>
    </row>
    <row r="14" spans="1:11" x14ac:dyDescent="0.25">
      <c r="A14" s="1" t="s">
        <v>65</v>
      </c>
      <c r="B14" s="1">
        <f t="shared" ref="B14:B15" si="3">IF(A14=$A$4," ",B13+1)</f>
        <v>3001</v>
      </c>
      <c r="E14" s="26">
        <f>SUMIF('journal entries'!$D$9:$D$42,$A14,'journal entries'!$E$9:$E$42)</f>
        <v>16000</v>
      </c>
      <c r="F14" s="26"/>
      <c r="G14" s="26">
        <f>SUMIF('journal entries'!$D$9:$D$42,$A14,'journal entries'!$F$9:$F$42)</f>
        <v>21000</v>
      </c>
      <c r="H14" s="26">
        <f>E14-G14</f>
        <v>-5000</v>
      </c>
      <c r="I14" s="26"/>
      <c r="J14" s="27">
        <f t="shared" si="1"/>
        <v>0</v>
      </c>
      <c r="K14" s="27">
        <f t="shared" si="0"/>
        <v>5000</v>
      </c>
    </row>
    <row r="15" spans="1:11" x14ac:dyDescent="0.25">
      <c r="A15" s="1" t="s">
        <v>62</v>
      </c>
      <c r="B15" s="1">
        <f t="shared" si="3"/>
        <v>3002</v>
      </c>
      <c r="E15" s="26">
        <f>SUMIF('journal entries'!$D$9:$D$42,$A15,'journal entries'!$E$9:$E$42)</f>
        <v>10000</v>
      </c>
      <c r="F15" s="26"/>
      <c r="G15" s="26">
        <f>SUMIF('journal entries'!$D$9:$D$42,$A15,'journal entries'!$F$9:$F$42)</f>
        <v>40000</v>
      </c>
      <c r="H15" s="26">
        <f>E15-G15</f>
        <v>-30000</v>
      </c>
      <c r="I15" s="26"/>
      <c r="J15" s="27">
        <f t="shared" si="1"/>
        <v>0</v>
      </c>
      <c r="K15" s="27">
        <f t="shared" si="0"/>
        <v>30000</v>
      </c>
    </row>
    <row r="16" spans="1:11" x14ac:dyDescent="0.25">
      <c r="A16" s="1" t="s">
        <v>39</v>
      </c>
      <c r="B16" s="1" t="str">
        <f>IF(A16=$A$4," ",#REF!+1)</f>
        <v xml:space="preserve"> </v>
      </c>
      <c r="E16" s="26">
        <f>SUMIF('journal entries'!$D$9:$D$42,$A16,'journal entries'!$E$9:$E$42)</f>
        <v>0</v>
      </c>
      <c r="F16" s="26"/>
      <c r="G16" s="26">
        <f>SUMIF('journal entries'!$D$9:$D$42,$A16,'journal entries'!$F$9:$F$42)</f>
        <v>0</v>
      </c>
      <c r="H16" s="26"/>
      <c r="I16" s="26"/>
      <c r="J16" s="27">
        <f t="shared" si="1"/>
        <v>0</v>
      </c>
      <c r="K16" s="27">
        <f t="shared" si="0"/>
        <v>0</v>
      </c>
    </row>
    <row r="17" spans="1:11" ht="15.75" x14ac:dyDescent="0.25">
      <c r="A17" s="28" t="s">
        <v>36</v>
      </c>
      <c r="E17" s="26">
        <f>SUMIF('journal entries'!$D$9:$D$42,$A17,'journal entries'!$E$9:$E$42)</f>
        <v>0</v>
      </c>
      <c r="F17" s="26"/>
      <c r="G17" s="26">
        <f>SUMIF('journal entries'!$D$9:$D$42,$A17,'journal entries'!$F$9:$F$42)</f>
        <v>0</v>
      </c>
      <c r="H17" s="26"/>
      <c r="I17" s="26"/>
      <c r="J17" s="27">
        <f t="shared" si="1"/>
        <v>0</v>
      </c>
      <c r="K17" s="27">
        <f t="shared" si="0"/>
        <v>0</v>
      </c>
    </row>
    <row r="18" spans="1:11" ht="15.75" x14ac:dyDescent="0.25">
      <c r="A18" s="28" t="s">
        <v>37</v>
      </c>
      <c r="B18" s="1">
        <v>4000</v>
      </c>
      <c r="E18" s="26">
        <f>SUMIF('journal entries'!$D$9:$D$42,$A18,'journal entries'!$E$9:$E$42)</f>
        <v>0</v>
      </c>
      <c r="F18" s="26"/>
      <c r="G18" s="26">
        <f>SUMIF('journal entries'!$D$9:$D$42,$A18,'journal entries'!$F$9:$F$42)</f>
        <v>0</v>
      </c>
      <c r="H18" s="26"/>
      <c r="I18" s="26"/>
      <c r="J18" s="27">
        <f t="shared" si="1"/>
        <v>0</v>
      </c>
      <c r="K18" s="27">
        <f t="shared" si="0"/>
        <v>0</v>
      </c>
    </row>
    <row r="19" spans="1:11" x14ac:dyDescent="0.25">
      <c r="A19" s="1" t="s">
        <v>61</v>
      </c>
      <c r="B19" s="1">
        <f t="shared" ref="B19:B24" si="4">IF(A19=$A$4," ",B18+1)</f>
        <v>4001</v>
      </c>
      <c r="E19" s="26">
        <f>SUMIF('journal entries'!$D$9:$D$42,$A19,'journal entries'!$E$9:$E$42)</f>
        <v>40000</v>
      </c>
      <c r="F19" s="26"/>
      <c r="G19" s="26">
        <f>SUMIF('journal entries'!$D$9:$D$42,$A19,'journal entries'!$F$9:$F$42)</f>
        <v>0</v>
      </c>
      <c r="H19" s="26">
        <f t="shared" ref="H19:H23" si="5">E19-G19</f>
        <v>40000</v>
      </c>
      <c r="I19" s="26"/>
      <c r="J19" s="27">
        <f t="shared" si="1"/>
        <v>40000</v>
      </c>
      <c r="K19" s="27">
        <f t="shared" si="0"/>
        <v>0</v>
      </c>
    </row>
    <row r="20" spans="1:11" x14ac:dyDescent="0.25">
      <c r="A20" s="1" t="s">
        <v>63</v>
      </c>
      <c r="B20" s="1">
        <f>IF(A20=$A$4," ",B19+1)</f>
        <v>4002</v>
      </c>
      <c r="E20" s="26">
        <f>SUMIF('journal entries'!$D$9:$D$42,$A20,'journal entries'!$E$9:$E$42)</f>
        <v>5000</v>
      </c>
      <c r="F20" s="26"/>
      <c r="G20" s="26">
        <f>SUMIF('journal entries'!$D$9:$D$42,$A20,'journal entries'!$F$9:$F$42)</f>
        <v>0</v>
      </c>
      <c r="H20" s="26">
        <f t="shared" si="5"/>
        <v>5000</v>
      </c>
      <c r="I20" s="26"/>
      <c r="J20" s="27">
        <f t="shared" si="1"/>
        <v>5000</v>
      </c>
      <c r="K20" s="27">
        <f t="shared" si="0"/>
        <v>0</v>
      </c>
    </row>
    <row r="21" spans="1:11" x14ac:dyDescent="0.25">
      <c r="A21" s="1" t="s">
        <v>70</v>
      </c>
      <c r="B21" s="1">
        <f t="shared" si="4"/>
        <v>4003</v>
      </c>
      <c r="E21" s="26">
        <f>SUMIF('journal entries'!$D$9:$D$42,$A21,'journal entries'!$E$9:$E$42)</f>
        <v>0</v>
      </c>
      <c r="F21" s="26"/>
      <c r="G21" s="26">
        <f>SUMIF('journal entries'!$D$9:$D$42,$A21,'journal entries'!$F$9:$F$42)</f>
        <v>0</v>
      </c>
      <c r="H21" s="26">
        <f t="shared" si="5"/>
        <v>0</v>
      </c>
      <c r="I21" s="26"/>
      <c r="J21" s="27">
        <f t="shared" si="1"/>
        <v>0</v>
      </c>
      <c r="K21" s="27">
        <f t="shared" si="0"/>
        <v>0</v>
      </c>
    </row>
    <row r="22" spans="1:11" x14ac:dyDescent="0.25">
      <c r="A22" s="1" t="s">
        <v>71</v>
      </c>
      <c r="B22" s="1">
        <f t="shared" si="4"/>
        <v>4004</v>
      </c>
      <c r="E22" s="26">
        <f>SUMIF('journal entries'!$D$9:$D$42,$A22,'journal entries'!$E$9:$E$42)</f>
        <v>0</v>
      </c>
      <c r="F22" s="26"/>
      <c r="G22" s="26">
        <f>SUMIF('journal entries'!$D$9:$D$42,$A22,'journal entries'!$F$9:$F$42)</f>
        <v>0</v>
      </c>
      <c r="H22" s="26">
        <f t="shared" si="5"/>
        <v>0</v>
      </c>
      <c r="I22" s="26"/>
      <c r="J22" s="27">
        <f t="shared" si="1"/>
        <v>0</v>
      </c>
      <c r="K22" s="27">
        <f t="shared" si="0"/>
        <v>0</v>
      </c>
    </row>
    <row r="23" spans="1:11" x14ac:dyDescent="0.25">
      <c r="A23" s="1" t="s">
        <v>113</v>
      </c>
      <c r="B23" s="1">
        <f t="shared" si="4"/>
        <v>4005</v>
      </c>
      <c r="E23" s="26">
        <f>SUMIF('journal entries'!$D$9:$D$42,$A23,'journal entries'!$E$9:$E$42)</f>
        <v>0</v>
      </c>
      <c r="F23" s="26"/>
      <c r="G23" s="26">
        <f>SUMIF('journal entries'!$D$9:$D$42,$A23,'journal entries'!$F$9:$F$42)</f>
        <v>4500</v>
      </c>
      <c r="H23" s="26">
        <f t="shared" si="5"/>
        <v>-4500</v>
      </c>
      <c r="I23" s="26"/>
      <c r="J23" s="27">
        <f t="shared" si="1"/>
        <v>0</v>
      </c>
      <c r="K23" s="27">
        <f t="shared" si="0"/>
        <v>4500</v>
      </c>
    </row>
    <row r="24" spans="1:11" x14ac:dyDescent="0.25">
      <c r="B24" s="1" t="str">
        <f t="shared" si="4"/>
        <v xml:space="preserve"> </v>
      </c>
      <c r="E24" s="26"/>
      <c r="F24" s="26"/>
      <c r="G24" s="26"/>
      <c r="H24" s="26"/>
      <c r="I24" s="26"/>
      <c r="J24" s="27"/>
      <c r="K24" s="27"/>
    </row>
    <row r="25" spans="1:11" x14ac:dyDescent="0.25">
      <c r="A25" s="1" t="s">
        <v>39</v>
      </c>
      <c r="B25" s="1" t="str">
        <f>IF(A25=$A$4," ",B22+1)</f>
        <v xml:space="preserve"> </v>
      </c>
      <c r="E25" s="26">
        <f>SUMIF('journal entries'!$D$9:$D$42,$A25,'journal entries'!$E$9:$E$42)</f>
        <v>0</v>
      </c>
      <c r="F25" s="26"/>
      <c r="G25" s="26">
        <f>SUMIF('journal entries'!$D$9:$D$42,$A25,'journal entries'!$F$9:$F$42)</f>
        <v>0</v>
      </c>
      <c r="H25" s="26"/>
      <c r="I25" s="26"/>
      <c r="J25" s="27">
        <f t="shared" si="1"/>
        <v>0</v>
      </c>
      <c r="K25" s="27">
        <f t="shared" si="0"/>
        <v>0</v>
      </c>
    </row>
    <row r="26" spans="1:11" ht="15.75" x14ac:dyDescent="0.25">
      <c r="A26" s="28" t="s">
        <v>38</v>
      </c>
      <c r="B26" s="1">
        <v>5000</v>
      </c>
      <c r="E26" s="26">
        <f>SUMIF('journal entries'!$D$9:$D$42,$A26,'journal entries'!$E$9:$E$42)</f>
        <v>0</v>
      </c>
      <c r="F26" s="26"/>
      <c r="G26" s="26">
        <f>SUMIF('journal entries'!$D$9:$D$42,$A26,'journal entries'!$F$9:$F$42)</f>
        <v>0</v>
      </c>
      <c r="H26" s="26"/>
      <c r="I26" s="26"/>
      <c r="J26" s="27">
        <f t="shared" si="1"/>
        <v>0</v>
      </c>
      <c r="K26" s="27">
        <f t="shared" si="0"/>
        <v>0</v>
      </c>
    </row>
    <row r="27" spans="1:11" x14ac:dyDescent="0.25">
      <c r="A27" s="1" t="s">
        <v>59</v>
      </c>
      <c r="B27" s="1">
        <f t="shared" ref="B27:B29" si="6">IF(A27=$A$4," ",B26+1)</f>
        <v>5001</v>
      </c>
      <c r="E27" s="26">
        <f>SUMIF('journal entries'!$D$9:$D$42,$A27,'journal entries'!$E$9:$E$42)</f>
        <v>100000</v>
      </c>
      <c r="F27" s="26"/>
      <c r="G27" s="26">
        <f>SUMIF('journal entries'!$D$9:$D$42,$A27,'journal entries'!$F$9:$F$42)</f>
        <v>31000</v>
      </c>
      <c r="H27" s="26">
        <f t="shared" ref="H27:H29" si="7">E27-G27</f>
        <v>69000</v>
      </c>
      <c r="I27" s="26"/>
      <c r="J27" s="27">
        <f t="shared" si="1"/>
        <v>69000</v>
      </c>
      <c r="K27" s="27">
        <f t="shared" si="0"/>
        <v>0</v>
      </c>
    </row>
    <row r="28" spans="1:11" x14ac:dyDescent="0.25">
      <c r="A28" s="1" t="s">
        <v>66</v>
      </c>
      <c r="B28" s="1">
        <f t="shared" si="6"/>
        <v>5002</v>
      </c>
      <c r="E28" s="26">
        <f>SUMIF('journal entries'!$D$9:$D$42,$A28,'journal entries'!$E$9:$E$42)</f>
        <v>21000</v>
      </c>
      <c r="F28" s="26"/>
      <c r="G28" s="26">
        <f>SUMIF('journal entries'!$D$9:$D$42,$A28,'journal entries'!$F$9:$F$42)</f>
        <v>18900</v>
      </c>
      <c r="H28" s="26">
        <f t="shared" si="7"/>
        <v>2100</v>
      </c>
      <c r="I28" s="26"/>
      <c r="J28" s="27">
        <f t="shared" si="1"/>
        <v>2100</v>
      </c>
      <c r="K28" s="27">
        <f t="shared" si="0"/>
        <v>0</v>
      </c>
    </row>
    <row r="29" spans="1:11" x14ac:dyDescent="0.25">
      <c r="A29" s="1" t="s">
        <v>69</v>
      </c>
      <c r="B29" s="1">
        <f t="shared" si="6"/>
        <v>5003</v>
      </c>
      <c r="E29" s="26">
        <f>SUMIF('journal entries'!$D$9:$D$42,$A29,'journal entries'!$E$9:$E$42)</f>
        <v>9000</v>
      </c>
      <c r="F29" s="26"/>
      <c r="G29" s="26">
        <f>SUMIF('journal entries'!$D$9:$D$42,$A29,'journal entries'!$F$9:$F$42)</f>
        <v>8000</v>
      </c>
      <c r="H29" s="26">
        <f t="shared" si="7"/>
        <v>1000</v>
      </c>
      <c r="I29" s="26"/>
      <c r="J29" s="27">
        <f t="shared" si="1"/>
        <v>1000</v>
      </c>
      <c r="K29" s="27">
        <f t="shared" si="0"/>
        <v>0</v>
      </c>
    </row>
    <row r="30" spans="1:11" x14ac:dyDescent="0.25">
      <c r="A30" s="1" t="s">
        <v>39</v>
      </c>
      <c r="B30" s="1" t="str">
        <f>IF(A30=$A$4," ",#REF!+1)</f>
        <v xml:space="preserve"> </v>
      </c>
      <c r="E30" s="26">
        <f>SUMIF('journal entries'!$D$9:$D$42,$A30,'journal entries'!$E$9:$E$42)</f>
        <v>0</v>
      </c>
      <c r="F30" s="26"/>
      <c r="G30" s="26">
        <f>SUMIF('journal entries'!$D$9:$D$42,$A30,'journal entries'!$F$9:$F$42)</f>
        <v>0</v>
      </c>
      <c r="H30" s="26"/>
      <c r="I30" s="26"/>
      <c r="J30" s="27">
        <f t="shared" si="1"/>
        <v>0</v>
      </c>
      <c r="K30" s="27">
        <f t="shared" si="0"/>
        <v>0</v>
      </c>
    </row>
    <row r="31" spans="1:11" ht="15.75" x14ac:dyDescent="0.25">
      <c r="A31" s="28" t="s">
        <v>41</v>
      </c>
      <c r="B31" s="1">
        <v>6000</v>
      </c>
      <c r="E31" s="26">
        <f>SUMIF('journal entries'!$D$9:$D$42,$A31,'journal entries'!$E$9:$E$42)</f>
        <v>0</v>
      </c>
      <c r="F31" s="26"/>
      <c r="G31" s="26">
        <f>SUMIF('journal entries'!$D$9:$D$42,$A31,'journal entries'!$F$9:$F$42)</f>
        <v>0</v>
      </c>
      <c r="H31" s="26"/>
      <c r="I31" s="26"/>
      <c r="J31" s="27">
        <f t="shared" si="1"/>
        <v>0</v>
      </c>
      <c r="K31" s="27">
        <f t="shared" si="0"/>
        <v>0</v>
      </c>
    </row>
    <row r="32" spans="1:11" x14ac:dyDescent="0.25">
      <c r="A32" s="1" t="s">
        <v>67</v>
      </c>
      <c r="B32" s="1">
        <f t="shared" ref="B32" si="8">IF(A32=$A$4," ",B31+1)</f>
        <v>6001</v>
      </c>
      <c r="E32" s="26">
        <f>SUMIF('journal entries'!$D$9:$D$42,$A32,'journal entries'!$E$9:$E$42)</f>
        <v>0</v>
      </c>
      <c r="F32" s="26"/>
      <c r="G32" s="26">
        <f>SUMIF('journal entries'!$D$9:$D$42,$A32,'journal entries'!$F$9:$F$42)</f>
        <v>71000</v>
      </c>
      <c r="H32" s="26">
        <f>E32-G32</f>
        <v>-71000</v>
      </c>
      <c r="I32" s="26"/>
      <c r="J32" s="27">
        <f t="shared" si="1"/>
        <v>0</v>
      </c>
      <c r="K32" s="27">
        <f t="shared" si="0"/>
        <v>71000</v>
      </c>
    </row>
    <row r="33" spans="1:11" x14ac:dyDescent="0.25">
      <c r="A33" s="1" t="s">
        <v>39</v>
      </c>
      <c r="B33" s="1" t="str">
        <f>IF(A33=$A$4," ",#REF!+1)</f>
        <v xml:space="preserve"> </v>
      </c>
      <c r="E33" s="26">
        <f>SUMIF('journal entries'!$D$9:$D$42,$A33,'journal entries'!$E$9:$E$42)</f>
        <v>0</v>
      </c>
      <c r="F33" s="26"/>
      <c r="G33" s="26">
        <f>SUMIF('journal entries'!$D$9:$D$42,$A33,'journal entries'!$F$9:$F$42)</f>
        <v>0</v>
      </c>
      <c r="H33" s="26"/>
      <c r="I33" s="26"/>
      <c r="J33" s="27">
        <f t="shared" si="1"/>
        <v>0</v>
      </c>
      <c r="K33" s="27">
        <f t="shared" si="0"/>
        <v>0</v>
      </c>
    </row>
    <row r="34" spans="1:11" ht="15.75" x14ac:dyDescent="0.25">
      <c r="A34" s="28" t="s">
        <v>42</v>
      </c>
      <c r="B34" s="1">
        <v>7000</v>
      </c>
      <c r="E34" s="26">
        <f>SUMIF('journal entries'!$D$9:$D$42,$A34,'journal entries'!$E$9:$E$42)</f>
        <v>0</v>
      </c>
      <c r="F34" s="26"/>
      <c r="G34" s="26">
        <f>SUMIF('journal entries'!$D$9:$D$42,$A34,'journal entries'!$F$9:$F$42)</f>
        <v>0</v>
      </c>
      <c r="H34" s="26"/>
      <c r="I34" s="26"/>
      <c r="J34" s="27">
        <f t="shared" si="1"/>
        <v>0</v>
      </c>
      <c r="K34" s="27">
        <f t="shared" si="0"/>
        <v>0</v>
      </c>
    </row>
    <row r="35" spans="1:11" x14ac:dyDescent="0.25">
      <c r="A35" s="1" t="s">
        <v>64</v>
      </c>
      <c r="B35" s="1">
        <f t="shared" ref="B35:B36" si="9">IF(A35=$A$4," ",B34+1)</f>
        <v>7001</v>
      </c>
      <c r="E35" s="26">
        <f>SUMIF('journal entries'!$D$9:$D$42,$A35,'journal entries'!$E$9:$E$42)</f>
        <v>21000</v>
      </c>
      <c r="F35" s="26"/>
      <c r="G35" s="26">
        <f>SUMIF('journal entries'!$D$9:$D$42,$A35,'journal entries'!$F$9:$F$42)</f>
        <v>21000</v>
      </c>
      <c r="H35" s="26">
        <f t="shared" ref="H35:H36" si="10">E35-G35</f>
        <v>0</v>
      </c>
      <c r="I35" s="26"/>
      <c r="J35" s="27">
        <f t="shared" si="1"/>
        <v>0</v>
      </c>
      <c r="K35" s="27">
        <f t="shared" si="0"/>
        <v>0</v>
      </c>
    </row>
    <row r="36" spans="1:11" x14ac:dyDescent="0.25">
      <c r="A36" s="1" t="s">
        <v>68</v>
      </c>
      <c r="B36" s="1">
        <f t="shared" si="9"/>
        <v>7002</v>
      </c>
      <c r="E36" s="26">
        <f>SUMIF('journal entries'!$D$9:$D$42,$A36,'journal entries'!$E$9:$E$42)</f>
        <v>18900</v>
      </c>
      <c r="F36" s="26"/>
      <c r="G36" s="26">
        <f>SUMIF('journal entries'!$D$9:$D$42,$A36,'journal entries'!$F$9:$F$42)</f>
        <v>0</v>
      </c>
      <c r="H36" s="26">
        <f t="shared" si="10"/>
        <v>18900</v>
      </c>
      <c r="I36" s="26"/>
      <c r="J36" s="27">
        <f t="shared" si="1"/>
        <v>18900</v>
      </c>
      <c r="K36" s="27">
        <f t="shared" si="0"/>
        <v>0</v>
      </c>
    </row>
    <row r="37" spans="1:11" x14ac:dyDescent="0.25">
      <c r="A37" s="1" t="s">
        <v>39</v>
      </c>
      <c r="B37" s="1" t="str">
        <f>IF(A37=$A$4," ",#REF!+1)</f>
        <v xml:space="preserve"> </v>
      </c>
      <c r="E37" s="26">
        <f>SUMIF('journal entries'!$D$9:$D$42,$A37,'journal entries'!$E$9:$E$42)</f>
        <v>0</v>
      </c>
      <c r="F37" s="26"/>
      <c r="G37" s="26">
        <f>SUMIF('journal entries'!$D$9:$D$42,$A37,'journal entries'!$F$9:$F$42)</f>
        <v>0</v>
      </c>
      <c r="H37" s="26"/>
      <c r="I37" s="26"/>
      <c r="J37" s="27">
        <f t="shared" si="1"/>
        <v>0</v>
      </c>
      <c r="K37" s="27">
        <f t="shared" si="0"/>
        <v>0</v>
      </c>
    </row>
    <row r="38" spans="1:11" ht="15.75" x14ac:dyDescent="0.25">
      <c r="A38" s="28" t="s">
        <v>43</v>
      </c>
      <c r="B38" s="1">
        <v>8000</v>
      </c>
      <c r="E38" s="26">
        <f>SUMIF('journal entries'!$D$9:$D$42,$A38,'journal entries'!$E$9:$E$42)</f>
        <v>0</v>
      </c>
      <c r="F38" s="26"/>
      <c r="G38" s="26">
        <f>SUMIF('journal entries'!$D$9:$D$42,$A38,'journal entries'!$F$9:$F$42)</f>
        <v>0</v>
      </c>
      <c r="H38" s="26"/>
      <c r="I38" s="26"/>
      <c r="J38" s="27">
        <f t="shared" si="1"/>
        <v>0</v>
      </c>
      <c r="K38" s="27">
        <f t="shared" si="0"/>
        <v>0</v>
      </c>
    </row>
    <row r="39" spans="1:11" x14ac:dyDescent="0.25">
      <c r="A39" s="1" t="s">
        <v>75</v>
      </c>
      <c r="B39" s="1">
        <f t="shared" ref="B39:B47" si="11">IF(A39=$A$4," ",B38+1)</f>
        <v>8001</v>
      </c>
      <c r="E39" s="26">
        <f>SUMIF('journal entries'!$D$9:$D$42,$A39,'journal entries'!$E$9:$E$42)</f>
        <v>0</v>
      </c>
      <c r="F39" s="26"/>
      <c r="G39" s="26">
        <f>SUMIF('journal entries'!$D$9:$D$42,$A39,'journal entries'!$F$9:$F$42)</f>
        <v>0</v>
      </c>
      <c r="H39" s="26">
        <f t="shared" ref="H39:H47" si="12">E39-G39</f>
        <v>0</v>
      </c>
      <c r="I39" s="26"/>
      <c r="J39" s="27">
        <f t="shared" si="1"/>
        <v>0</v>
      </c>
      <c r="K39" s="27">
        <f t="shared" si="0"/>
        <v>0</v>
      </c>
    </row>
    <row r="40" spans="1:11" x14ac:dyDescent="0.25">
      <c r="A40" s="1" t="s">
        <v>76</v>
      </c>
      <c r="B40" s="1">
        <f t="shared" si="11"/>
        <v>8002</v>
      </c>
      <c r="E40" s="26">
        <f>SUMIF('journal entries'!$D$9:$D$42,$A40,'journal entries'!$E$9:$E$42)</f>
        <v>0</v>
      </c>
      <c r="F40" s="26"/>
      <c r="G40" s="26">
        <f>SUMIF('journal entries'!$D$9:$D$42,$A40,'journal entries'!$F$9:$F$42)</f>
        <v>0</v>
      </c>
      <c r="H40" s="26">
        <f t="shared" si="12"/>
        <v>0</v>
      </c>
      <c r="I40" s="26"/>
      <c r="J40" s="27">
        <f t="shared" si="1"/>
        <v>0</v>
      </c>
      <c r="K40" s="27">
        <f t="shared" si="0"/>
        <v>0</v>
      </c>
    </row>
    <row r="41" spans="1:11" x14ac:dyDescent="0.25">
      <c r="A41" s="1" t="s">
        <v>72</v>
      </c>
      <c r="B41" s="1">
        <f t="shared" si="11"/>
        <v>8003</v>
      </c>
      <c r="E41" s="26">
        <f>SUMIF('journal entries'!$D$9:$D$42,$A41,'journal entries'!$E$9:$E$42)</f>
        <v>0</v>
      </c>
      <c r="F41" s="26"/>
      <c r="G41" s="26">
        <f>SUMIF('journal entries'!$D$9:$D$42,$A41,'journal entries'!$F$9:$F$42)</f>
        <v>0</v>
      </c>
      <c r="H41" s="26">
        <f t="shared" si="12"/>
        <v>0</v>
      </c>
      <c r="I41" s="26"/>
      <c r="J41" s="27">
        <f t="shared" si="1"/>
        <v>0</v>
      </c>
      <c r="K41" s="27">
        <f t="shared" si="0"/>
        <v>0</v>
      </c>
    </row>
    <row r="42" spans="1:11" x14ac:dyDescent="0.25">
      <c r="A42" s="1" t="s">
        <v>77</v>
      </c>
      <c r="B42" s="1">
        <f t="shared" si="11"/>
        <v>8004</v>
      </c>
      <c r="E42" s="26">
        <f>SUMIF('journal entries'!$D$9:$D$42,$A42,'journal entries'!$E$9:$E$42)</f>
        <v>0</v>
      </c>
      <c r="F42" s="26"/>
      <c r="G42" s="26">
        <f>SUMIF('journal entries'!$D$9:$D$42,$A42,'journal entries'!$F$9:$F$42)</f>
        <v>0</v>
      </c>
      <c r="H42" s="26">
        <f t="shared" si="12"/>
        <v>0</v>
      </c>
      <c r="I42" s="26"/>
      <c r="J42" s="27">
        <f t="shared" si="1"/>
        <v>0</v>
      </c>
      <c r="K42" s="27">
        <f t="shared" si="0"/>
        <v>0</v>
      </c>
    </row>
    <row r="43" spans="1:11" x14ac:dyDescent="0.25">
      <c r="A43" s="1" t="s">
        <v>73</v>
      </c>
      <c r="B43" s="1">
        <f t="shared" si="11"/>
        <v>8005</v>
      </c>
      <c r="E43" s="26">
        <f>SUMIF('journal entries'!$D$9:$D$42,$A43,'journal entries'!$E$9:$E$42)</f>
        <v>0</v>
      </c>
      <c r="F43" s="26"/>
      <c r="G43" s="26">
        <f>SUMIF('journal entries'!$D$9:$D$42,$A43,'journal entries'!$F$9:$F$42)</f>
        <v>0</v>
      </c>
      <c r="H43" s="26">
        <f t="shared" si="12"/>
        <v>0</v>
      </c>
      <c r="I43" s="26"/>
      <c r="J43" s="27">
        <f t="shared" si="1"/>
        <v>0</v>
      </c>
      <c r="K43" s="27">
        <f t="shared" si="0"/>
        <v>0</v>
      </c>
    </row>
    <row r="44" spans="1:11" x14ac:dyDescent="0.25">
      <c r="A44" s="1" t="s">
        <v>74</v>
      </c>
      <c r="B44" s="1">
        <f t="shared" si="11"/>
        <v>8006</v>
      </c>
      <c r="E44" s="26">
        <f>SUMIF('journal entries'!$D$9:$D$42,$A44,'journal entries'!$E$9:$E$42)</f>
        <v>0</v>
      </c>
      <c r="F44" s="26"/>
      <c r="G44" s="26">
        <f>SUMIF('journal entries'!$D$9:$D$42,$A44,'journal entries'!$F$9:$F$42)</f>
        <v>0</v>
      </c>
      <c r="H44" s="26">
        <f t="shared" si="12"/>
        <v>0</v>
      </c>
      <c r="I44" s="26"/>
      <c r="J44" s="27">
        <f t="shared" si="1"/>
        <v>0</v>
      </c>
      <c r="K44" s="27">
        <f t="shared" si="0"/>
        <v>0</v>
      </c>
    </row>
    <row r="45" spans="1:11" x14ac:dyDescent="0.25">
      <c r="A45" s="1" t="s">
        <v>78</v>
      </c>
      <c r="B45" s="1">
        <f t="shared" si="11"/>
        <v>8007</v>
      </c>
      <c r="E45" s="26">
        <f>SUMIF('journal entries'!$D$9:$D$42,$A45,'journal entries'!$E$9:$E$42)</f>
        <v>0</v>
      </c>
      <c r="F45" s="26"/>
      <c r="G45" s="26">
        <f>SUMIF('journal entries'!$D$9:$D$42,$A45,'journal entries'!$F$9:$F$42)</f>
        <v>0</v>
      </c>
      <c r="H45" s="26">
        <f t="shared" si="12"/>
        <v>0</v>
      </c>
      <c r="I45" s="26"/>
      <c r="J45" s="27">
        <f t="shared" si="1"/>
        <v>0</v>
      </c>
      <c r="K45" s="27">
        <f t="shared" si="0"/>
        <v>0</v>
      </c>
    </row>
    <row r="46" spans="1:11" x14ac:dyDescent="0.25">
      <c r="A46" s="1" t="s">
        <v>79</v>
      </c>
      <c r="B46" s="1">
        <f t="shared" si="11"/>
        <v>8008</v>
      </c>
      <c r="E46" s="26">
        <f>SUMIF('journal entries'!$D$9:$D$42,$A46,'journal entries'!$E$9:$E$42)</f>
        <v>0</v>
      </c>
      <c r="F46" s="26"/>
      <c r="G46" s="26">
        <f>SUMIF('journal entries'!$D$9:$D$42,$A46,'journal entries'!$F$9:$F$42)</f>
        <v>0</v>
      </c>
      <c r="H46" s="26">
        <f t="shared" si="12"/>
        <v>0</v>
      </c>
      <c r="I46" s="26"/>
      <c r="J46" s="27">
        <f t="shared" si="1"/>
        <v>0</v>
      </c>
      <c r="K46" s="27">
        <f t="shared" si="0"/>
        <v>0</v>
      </c>
    </row>
    <row r="47" spans="1:11" x14ac:dyDescent="0.25">
      <c r="A47" s="1" t="s">
        <v>112</v>
      </c>
      <c r="B47" s="1">
        <f t="shared" si="11"/>
        <v>8009</v>
      </c>
      <c r="E47" s="26">
        <f>SUMIF('journal entries'!$D$9:$D$42,$A47,'journal entries'!$E$9:$E$42)</f>
        <v>4500</v>
      </c>
      <c r="F47" s="26"/>
      <c r="G47" s="26">
        <f>SUMIF('journal entries'!$D$9:$D$42,$A47,'journal entries'!$F$9:$F$42)</f>
        <v>0</v>
      </c>
      <c r="H47" s="26">
        <f t="shared" si="12"/>
        <v>4500</v>
      </c>
      <c r="I47" s="26"/>
      <c r="J47" s="27">
        <f t="shared" si="1"/>
        <v>4500</v>
      </c>
      <c r="K47" s="27">
        <f t="shared" si="0"/>
        <v>0</v>
      </c>
    </row>
    <row r="48" spans="1:11" ht="15.75" x14ac:dyDescent="0.25">
      <c r="A48" s="28" t="s">
        <v>44</v>
      </c>
      <c r="B48" s="1">
        <v>9000</v>
      </c>
      <c r="E48" s="26">
        <f>SUMIF('journal entries'!$D$9:$D$42,$A48,'journal entries'!$E$9:$E$42)</f>
        <v>0</v>
      </c>
      <c r="F48" s="26"/>
      <c r="G48" s="26">
        <f>SUMIF('journal entries'!$D$9:$D$42,$A48,'journal entries'!$F$9:$F$42)</f>
        <v>0</v>
      </c>
      <c r="H48" s="26">
        <f>E48-G48</f>
        <v>0</v>
      </c>
      <c r="I48" s="26"/>
      <c r="J48" s="27">
        <f t="shared" si="1"/>
        <v>0</v>
      </c>
      <c r="K48" s="27">
        <f t="shared" si="0"/>
        <v>0</v>
      </c>
    </row>
    <row r="49" spans="1:11" ht="15.75" x14ac:dyDescent="0.25">
      <c r="A49" s="28" t="s">
        <v>126</v>
      </c>
      <c r="B49" s="1">
        <v>10000</v>
      </c>
      <c r="E49" s="26">
        <f>SUMIF('journal entries'!$D$9:$D$42,$A49,'journal entries'!$E$9:$E$42)</f>
        <v>0</v>
      </c>
      <c r="F49" s="26"/>
      <c r="G49" s="26">
        <f>SUMIF('journal entries'!$D$9:$D$42,$A49,'journal entries'!$F$9:$F$42)</f>
        <v>0</v>
      </c>
      <c r="H49" s="26">
        <f>E49-G49</f>
        <v>0</v>
      </c>
      <c r="I49" s="26"/>
      <c r="J49" s="27">
        <f t="shared" si="1"/>
        <v>0</v>
      </c>
      <c r="K49" s="27">
        <f t="shared" si="0"/>
        <v>0</v>
      </c>
    </row>
    <row r="50" spans="1:11" ht="15.75" x14ac:dyDescent="0.25">
      <c r="A50" s="28" t="s">
        <v>45</v>
      </c>
      <c r="B50" s="1">
        <v>11000</v>
      </c>
      <c r="E50" s="26">
        <f>SUMIF('journal entries'!$D$9:$D$42,$A50,'journal entries'!$E$9:$E$42)</f>
        <v>0</v>
      </c>
      <c r="F50" s="26"/>
      <c r="G50" s="26">
        <f>SUMIF('journal entries'!$D$9:$D$42,$A50,'journal entries'!$F$9:$F$42)</f>
        <v>0</v>
      </c>
      <c r="H50" s="26">
        <f>E50-G50</f>
        <v>0</v>
      </c>
      <c r="I50" s="26"/>
      <c r="J50" s="27">
        <f t="shared" si="1"/>
        <v>0</v>
      </c>
      <c r="K50" s="27">
        <f t="shared" si="0"/>
        <v>0</v>
      </c>
    </row>
    <row r="51" spans="1:11" ht="15.75" thickBot="1" x14ac:dyDescent="0.3">
      <c r="E51" s="30">
        <f>SUM(E8:E50)</f>
        <v>245400</v>
      </c>
      <c r="F51" s="30"/>
      <c r="G51" s="30">
        <f>SUM(G8:G50)</f>
        <v>245400</v>
      </c>
      <c r="H51" s="26">
        <f>SUM(H8:H50)</f>
        <v>0</v>
      </c>
      <c r="I51" s="26"/>
      <c r="J51" s="29">
        <f>SUM(J8:J50)</f>
        <v>140500</v>
      </c>
      <c r="K51" s="29">
        <f>SUM(K8:K50)</f>
        <v>140500</v>
      </c>
    </row>
    <row r="52" spans="1:11" ht="15.75" thickTop="1" x14ac:dyDescent="0.25"/>
  </sheetData>
  <mergeCells count="4">
    <mergeCell ref="J4:K4"/>
    <mergeCell ref="A3:K3"/>
    <mergeCell ref="A2:K2"/>
    <mergeCell ref="A1:K1"/>
  </mergeCells>
  <pageMargins left="0.7" right="0.7" top="0.75" bottom="0.75" header="0.3" footer="0.3"/>
  <pageSetup scale="67"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C29D7-6055-4B8F-B02D-D09C5D24C7BB}">
  <dimension ref="A4:L37"/>
  <sheetViews>
    <sheetView showGridLines="0" view="pageBreakPreview" topLeftCell="A8" zoomScaleNormal="100" zoomScaleSheetLayoutView="100" workbookViewId="0">
      <selection activeCell="L38" sqref="L38"/>
    </sheetView>
  </sheetViews>
  <sheetFormatPr defaultRowHeight="15" x14ac:dyDescent="0.25"/>
  <cols>
    <col min="1" max="1" width="25" style="4" bestFit="1" customWidth="1"/>
    <col min="3" max="9" width="3.7109375" customWidth="1"/>
    <col min="11" max="11" width="10.5703125" bestFit="1" customWidth="1"/>
    <col min="12" max="12" width="12.28515625" bestFit="1" customWidth="1"/>
  </cols>
  <sheetData>
    <row r="4" spans="1:12" x14ac:dyDescent="0.25">
      <c r="A4" s="4" t="s">
        <v>56</v>
      </c>
      <c r="B4" s="4" t="s">
        <v>97</v>
      </c>
      <c r="J4" s="4" t="s">
        <v>57</v>
      </c>
      <c r="K4" s="4" t="s">
        <v>58</v>
      </c>
      <c r="L4" s="4" t="s">
        <v>106</v>
      </c>
    </row>
    <row r="5" spans="1:12" ht="18.75" x14ac:dyDescent="0.3">
      <c r="A5" s="33" t="s">
        <v>33</v>
      </c>
      <c r="B5" s="33"/>
      <c r="C5" s="33"/>
      <c r="D5" s="33"/>
      <c r="E5" s="33"/>
      <c r="F5" s="33"/>
      <c r="G5" s="33"/>
      <c r="H5" s="33"/>
      <c r="I5" s="33"/>
      <c r="J5" s="33"/>
      <c r="K5" s="33"/>
      <c r="L5" s="33"/>
    </row>
    <row r="6" spans="1:12" ht="15.75" customHeight="1" x14ac:dyDescent="0.25">
      <c r="A6" s="32" t="str">
        <f>PROPER(A8)</f>
        <v>Share Capital</v>
      </c>
      <c r="B6" s="32"/>
      <c r="C6" s="32"/>
      <c r="D6" s="32"/>
      <c r="E6" s="32"/>
      <c r="F6" s="32"/>
      <c r="G6" s="32"/>
      <c r="H6" s="32"/>
      <c r="I6" s="32"/>
      <c r="J6" s="32"/>
      <c r="K6" s="32"/>
      <c r="L6" s="32"/>
    </row>
    <row r="7" spans="1:12" ht="15.75" customHeight="1" x14ac:dyDescent="0.25">
      <c r="A7" s="31"/>
      <c r="B7" s="31"/>
      <c r="C7" s="31"/>
      <c r="D7" s="31"/>
      <c r="E7" s="31"/>
      <c r="F7" s="31"/>
      <c r="G7" s="31"/>
      <c r="H7" s="31"/>
    </row>
    <row r="8" spans="1:12" x14ac:dyDescent="0.25">
      <c r="A8" t="str">
        <f>'trail balance'!A8</f>
        <v>Share Capital</v>
      </c>
      <c r="B8">
        <f>'trail balance'!B8</f>
        <v>1001</v>
      </c>
      <c r="J8" s="26">
        <f>'trail balance'!J8</f>
        <v>0</v>
      </c>
      <c r="K8" s="26">
        <f>'trail balance'!K8</f>
        <v>30000</v>
      </c>
      <c r="L8" s="26">
        <f>SUM(J8)-K8</f>
        <v>-30000</v>
      </c>
    </row>
    <row r="9" spans="1:12" ht="3.75" customHeight="1" x14ac:dyDescent="0.25"/>
    <row r="10" spans="1:12" ht="15.75" thickBot="1" x14ac:dyDescent="0.3">
      <c r="A10" s="4" t="s">
        <v>102</v>
      </c>
      <c r="L10" s="30">
        <f>SUM(K8:K9)</f>
        <v>30000</v>
      </c>
    </row>
    <row r="11" spans="1:12" ht="15.75" thickTop="1" x14ac:dyDescent="0.25"/>
    <row r="12" spans="1:12" ht="21" x14ac:dyDescent="0.35">
      <c r="A12" s="36" t="s">
        <v>40</v>
      </c>
      <c r="B12" s="36"/>
      <c r="C12" s="36"/>
      <c r="D12" s="36"/>
      <c r="E12" s="36"/>
      <c r="F12" s="36"/>
      <c r="G12" s="36"/>
      <c r="H12" s="36"/>
      <c r="I12" s="36"/>
      <c r="J12" s="36"/>
      <c r="K12" s="36"/>
      <c r="L12" s="36"/>
    </row>
    <row r="14" spans="1:12" ht="15.75" x14ac:dyDescent="0.25">
      <c r="A14" s="32" t="s">
        <v>34</v>
      </c>
      <c r="B14" s="32"/>
      <c r="C14" s="32"/>
      <c r="D14" s="32"/>
      <c r="E14" s="32"/>
      <c r="F14" s="32"/>
      <c r="G14" s="32"/>
      <c r="H14" s="32"/>
      <c r="I14" s="32"/>
      <c r="J14" s="32"/>
      <c r="K14" s="32"/>
      <c r="L14" s="32"/>
    </row>
    <row r="16" spans="1:12" ht="15.75" x14ac:dyDescent="0.25">
      <c r="A16" s="32" t="s">
        <v>35</v>
      </c>
      <c r="B16" s="32"/>
      <c r="C16" s="32"/>
      <c r="D16" s="32"/>
      <c r="E16" s="32"/>
      <c r="F16" s="32"/>
      <c r="G16" s="32"/>
      <c r="H16" s="32"/>
      <c r="I16" s="32"/>
      <c r="J16" s="32"/>
      <c r="K16" s="32"/>
      <c r="L16" s="32"/>
    </row>
    <row r="18" spans="1:12" x14ac:dyDescent="0.25">
      <c r="A18" s="4" t="s">
        <v>105</v>
      </c>
    </row>
    <row r="20" spans="1:12" x14ac:dyDescent="0.25">
      <c r="A20" s="4" t="s">
        <v>103</v>
      </c>
    </row>
    <row r="21" spans="1:12" x14ac:dyDescent="0.25">
      <c r="A21" t="str">
        <f>'trail balance'!A15</f>
        <v>Payable for Van</v>
      </c>
      <c r="B21">
        <f>'trail balance'!B15</f>
        <v>3002</v>
      </c>
      <c r="J21">
        <f>'trail balance'!J15</f>
        <v>0</v>
      </c>
      <c r="K21">
        <f>'trail balance'!K15</f>
        <v>30000</v>
      </c>
      <c r="L21" s="26">
        <f>SUM(J21)-K21</f>
        <v>-30000</v>
      </c>
    </row>
    <row r="23" spans="1:12" x14ac:dyDescent="0.25">
      <c r="A23" s="4" t="s">
        <v>104</v>
      </c>
    </row>
    <row r="24" spans="1:12" x14ac:dyDescent="0.25">
      <c r="A24" t="str">
        <f>'trail balance'!A14</f>
        <v>Payable to Supplier A</v>
      </c>
      <c r="B24">
        <f>'trail balance'!B14</f>
        <v>3001</v>
      </c>
      <c r="J24">
        <f>'trail balance'!J14</f>
        <v>0</v>
      </c>
      <c r="K24">
        <f>'trail balance'!K14</f>
        <v>5000</v>
      </c>
      <c r="L24" s="26">
        <f>SUM(J24)-K24</f>
        <v>-5000</v>
      </c>
    </row>
    <row r="26" spans="1:12" ht="15.75" thickBot="1" x14ac:dyDescent="0.3">
      <c r="A26" s="4" t="s">
        <v>107</v>
      </c>
      <c r="L26" s="10">
        <f>SUM(K21:K24)</f>
        <v>35000</v>
      </c>
    </row>
    <row r="27" spans="1:12" ht="15.75" thickTop="1" x14ac:dyDescent="0.25"/>
    <row r="29" spans="1:12" x14ac:dyDescent="0.25">
      <c r="J29">
        <f>SUM(J7:J27)</f>
        <v>0</v>
      </c>
      <c r="K29">
        <f>SUM(K7:K27)</f>
        <v>65000</v>
      </c>
    </row>
    <row r="31" spans="1:12" x14ac:dyDescent="0.25">
      <c r="A31" s="4" t="s">
        <v>128</v>
      </c>
      <c r="J31" s="53">
        <f>'group assets'!J37</f>
        <v>117100</v>
      </c>
      <c r="K31" s="53">
        <f>'group assets'!K37</f>
        <v>4500</v>
      </c>
      <c r="L31">
        <f>J31-K31</f>
        <v>112600</v>
      </c>
    </row>
    <row r="32" spans="1:12" x14ac:dyDescent="0.25">
      <c r="A32" s="4" t="s">
        <v>129</v>
      </c>
      <c r="J32" s="53">
        <f>J29</f>
        <v>0</v>
      </c>
      <c r="K32" s="53">
        <f>K29</f>
        <v>65000</v>
      </c>
      <c r="L32">
        <f t="shared" ref="L32:L35" si="0">J32-K32</f>
        <v>-65000</v>
      </c>
    </row>
    <row r="33" spans="1:12" x14ac:dyDescent="0.25">
      <c r="A33" s="4" t="s">
        <v>130</v>
      </c>
      <c r="J33" s="53">
        <f>'GROUP PROFIT LOSS'!J39</f>
        <v>23400</v>
      </c>
      <c r="K33" s="53">
        <f>'GROUP PROFIT LOSS'!K39</f>
        <v>71000</v>
      </c>
      <c r="L33">
        <f t="shared" si="0"/>
        <v>-47600</v>
      </c>
    </row>
    <row r="34" spans="1:12" x14ac:dyDescent="0.25">
      <c r="A34" s="4" t="s">
        <v>11</v>
      </c>
      <c r="J34" s="53">
        <f>SUM(J31:J33)</f>
        <v>140500</v>
      </c>
      <c r="K34" s="53">
        <f>SUM(K31:K33)</f>
        <v>140500</v>
      </c>
      <c r="L34">
        <f t="shared" si="0"/>
        <v>0</v>
      </c>
    </row>
    <row r="35" spans="1:12" x14ac:dyDescent="0.25">
      <c r="A35" s="4" t="s">
        <v>131</v>
      </c>
      <c r="J35">
        <f>'trail balance'!J51</f>
        <v>140500</v>
      </c>
      <c r="K35">
        <f>'trail balance'!K51</f>
        <v>140500</v>
      </c>
      <c r="L35">
        <f t="shared" si="0"/>
        <v>0</v>
      </c>
    </row>
    <row r="36" spans="1:12" ht="15.75" thickBot="1" x14ac:dyDescent="0.3">
      <c r="J36" s="10">
        <f>J35-J34</f>
        <v>0</v>
      </c>
      <c r="K36" s="10">
        <f>K35-K34</f>
        <v>0</v>
      </c>
    </row>
    <row r="37" spans="1:12" ht="15.75" thickTop="1" x14ac:dyDescent="0.25"/>
  </sheetData>
  <pageMargins left="0.7" right="0.7" top="0.75" bottom="0.75" header="0.3" footer="0.3"/>
  <pageSetup scale="98"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216FC9-FC49-4EF0-B0D3-A78D0B110FB4}">
  <dimension ref="A4:L50"/>
  <sheetViews>
    <sheetView showGridLines="0" view="pageBreakPreview" zoomScaleNormal="100" zoomScaleSheetLayoutView="100" workbookViewId="0">
      <selection activeCell="N21" sqref="N21"/>
    </sheetView>
  </sheetViews>
  <sheetFormatPr defaultRowHeight="15" x14ac:dyDescent="0.25"/>
  <cols>
    <col min="1" max="1" width="25" style="4" bestFit="1" customWidth="1"/>
    <col min="2" max="2" width="9.5703125" style="26" bestFit="1" customWidth="1"/>
    <col min="3" max="9" width="0.85546875" style="26" customWidth="1"/>
    <col min="10" max="10" width="10.5703125" style="26" bestFit="1" customWidth="1"/>
    <col min="11" max="11" width="11.5703125" style="26" bestFit="1" customWidth="1"/>
    <col min="12" max="12" width="12.42578125" style="26" bestFit="1" customWidth="1"/>
  </cols>
  <sheetData>
    <row r="4" spans="1:12" x14ac:dyDescent="0.25">
      <c r="A4" s="4" t="s">
        <v>56</v>
      </c>
      <c r="B4" s="37" t="s">
        <v>97</v>
      </c>
      <c r="J4" s="37" t="s">
        <v>57</v>
      </c>
      <c r="K4" s="37" t="s">
        <v>58</v>
      </c>
      <c r="L4" s="37" t="s">
        <v>106</v>
      </c>
    </row>
    <row r="5" spans="1:12" ht="15.75" x14ac:dyDescent="0.25">
      <c r="A5" s="32" t="s">
        <v>124</v>
      </c>
      <c r="B5" s="49"/>
      <c r="C5" s="49"/>
      <c r="D5" s="49"/>
      <c r="E5" s="49"/>
      <c r="F5" s="49"/>
      <c r="G5" s="49"/>
      <c r="H5" s="49"/>
      <c r="I5" s="49"/>
      <c r="J5" s="49"/>
      <c r="K5" s="49"/>
      <c r="L5" s="49"/>
    </row>
    <row r="6" spans="1:12" ht="15.75" customHeight="1" x14ac:dyDescent="0.25">
      <c r="A6" s="31"/>
      <c r="B6" s="50"/>
      <c r="C6" s="50"/>
      <c r="D6" s="50"/>
      <c r="E6" s="50"/>
      <c r="F6" s="50"/>
      <c r="G6" s="50"/>
      <c r="H6" s="50"/>
    </row>
    <row r="7" spans="1:12" ht="15.75" customHeight="1" x14ac:dyDescent="0.25">
      <c r="A7" t="str">
        <f>'trail balance'!A32</f>
        <v>Sales of inventory</v>
      </c>
      <c r="B7" s="26">
        <f>'trail balance'!B32</f>
        <v>6001</v>
      </c>
      <c r="J7" s="26">
        <f>'trail balance'!J32</f>
        <v>0</v>
      </c>
      <c r="K7" s="26">
        <f>'trail balance'!K32</f>
        <v>71000</v>
      </c>
      <c r="L7" s="26">
        <f>-(J7-K7)</f>
        <v>71000</v>
      </c>
    </row>
    <row r="8" spans="1:12" ht="15.75" thickBot="1" x14ac:dyDescent="0.3">
      <c r="L8" s="30">
        <f>SUM(L7)</f>
        <v>71000</v>
      </c>
    </row>
    <row r="9" spans="1:12" ht="3.75" customHeight="1" thickTop="1" x14ac:dyDescent="0.25">
      <c r="A9" s="4" t="s">
        <v>102</v>
      </c>
    </row>
    <row r="11" spans="1:12" ht="15.75" x14ac:dyDescent="0.25">
      <c r="A11" s="32" t="s">
        <v>125</v>
      </c>
      <c r="B11" s="49"/>
      <c r="C11" s="49"/>
      <c r="D11" s="49"/>
      <c r="E11" s="49"/>
      <c r="F11" s="49"/>
      <c r="G11" s="49"/>
      <c r="H11" s="49"/>
      <c r="I11" s="49"/>
      <c r="J11" s="49"/>
      <c r="K11" s="49"/>
      <c r="L11" s="49"/>
    </row>
    <row r="12" spans="1:12" x14ac:dyDescent="0.25">
      <c r="A12" s="4" t="s">
        <v>64</v>
      </c>
    </row>
    <row r="13" spans="1:12" x14ac:dyDescent="0.25">
      <c r="A13" s="4" t="str">
        <f>'trail balance'!A35</f>
        <v>Purchases</v>
      </c>
      <c r="B13" s="26">
        <f>'trail balance'!B35</f>
        <v>7001</v>
      </c>
      <c r="J13" s="26">
        <f>'trail balance'!J35</f>
        <v>0</v>
      </c>
      <c r="K13" s="26">
        <f>'trail balance'!K35</f>
        <v>0</v>
      </c>
      <c r="L13" s="26">
        <f>J13-K13</f>
        <v>0</v>
      </c>
    </row>
    <row r="14" spans="1:12" x14ac:dyDescent="0.25">
      <c r="A14"/>
    </row>
    <row r="15" spans="1:12" x14ac:dyDescent="0.25">
      <c r="A15" s="4" t="s">
        <v>68</v>
      </c>
    </row>
    <row r="16" spans="1:12" x14ac:dyDescent="0.25">
      <c r="A16" t="str">
        <f>'trail balance'!A36</f>
        <v>Consumption</v>
      </c>
      <c r="B16" s="26">
        <f>'trail balance'!B36</f>
        <v>7002</v>
      </c>
      <c r="J16" s="26">
        <f>'trail balance'!J36</f>
        <v>18900</v>
      </c>
      <c r="K16" s="26">
        <f>'trail balance'!K36</f>
        <v>0</v>
      </c>
      <c r="L16" s="26">
        <f>J16-K16</f>
        <v>18900</v>
      </c>
    </row>
    <row r="17" spans="1:12" ht="15.75" thickBot="1" x14ac:dyDescent="0.3">
      <c r="A17" s="4" t="s">
        <v>127</v>
      </c>
      <c r="L17" s="30">
        <f>SUM(L16)</f>
        <v>18900</v>
      </c>
    </row>
    <row r="18" spans="1:12" ht="15.75" thickTop="1" x14ac:dyDescent="0.25"/>
    <row r="19" spans="1:12" ht="15.75" x14ac:dyDescent="0.25">
      <c r="A19" s="32" t="s">
        <v>43</v>
      </c>
      <c r="B19" s="49"/>
      <c r="C19" s="49"/>
      <c r="D19" s="49"/>
      <c r="E19" s="49"/>
      <c r="F19" s="49"/>
      <c r="G19" s="49"/>
      <c r="H19" s="49"/>
      <c r="I19" s="49"/>
      <c r="J19" s="49"/>
      <c r="K19" s="49"/>
      <c r="L19" s="49"/>
    </row>
    <row r="21" spans="1:12" x14ac:dyDescent="0.25">
      <c r="A21" t="str">
        <f>'trail balance'!A39</f>
        <v>Telephone Bills</v>
      </c>
      <c r="B21" s="26">
        <f>'trail balance'!B39</f>
        <v>8001</v>
      </c>
      <c r="J21" s="26">
        <f>'trail balance'!J39</f>
        <v>0</v>
      </c>
      <c r="K21" s="26">
        <f>'trail balance'!K39</f>
        <v>0</v>
      </c>
      <c r="L21" s="45">
        <f>-(J21-K21)</f>
        <v>0</v>
      </c>
    </row>
    <row r="22" spans="1:12" x14ac:dyDescent="0.25">
      <c r="A22" t="str">
        <f>'trail balance'!A40</f>
        <v>Internet Bills</v>
      </c>
      <c r="B22" s="26">
        <f>'trail balance'!B40</f>
        <v>8002</v>
      </c>
      <c r="J22" s="26">
        <f>'trail balance'!J40</f>
        <v>0</v>
      </c>
      <c r="K22" s="26">
        <f>'trail balance'!K40</f>
        <v>0</v>
      </c>
      <c r="L22" s="51">
        <f t="shared" ref="L22:L29" si="0">-(J22-K22)</f>
        <v>0</v>
      </c>
    </row>
    <row r="23" spans="1:12" x14ac:dyDescent="0.25">
      <c r="A23" t="str">
        <f>'trail balance'!A41</f>
        <v>Sui Gas Bills</v>
      </c>
      <c r="B23" s="26">
        <f>'trail balance'!B41</f>
        <v>8003</v>
      </c>
      <c r="J23" s="26">
        <f>'trail balance'!J41</f>
        <v>0</v>
      </c>
      <c r="K23" s="26">
        <f>'trail balance'!K41</f>
        <v>0</v>
      </c>
      <c r="L23" s="51">
        <f t="shared" si="0"/>
        <v>0</v>
      </c>
    </row>
    <row r="24" spans="1:12" x14ac:dyDescent="0.25">
      <c r="A24" t="str">
        <f>'trail balance'!A42</f>
        <v>Water Bills</v>
      </c>
      <c r="B24" s="26">
        <f>'trail balance'!B42</f>
        <v>8004</v>
      </c>
      <c r="J24" s="26">
        <f>'trail balance'!J42</f>
        <v>0</v>
      </c>
      <c r="K24" s="26">
        <f>'trail balance'!K42</f>
        <v>0</v>
      </c>
      <c r="L24" s="51">
        <f t="shared" si="0"/>
        <v>0</v>
      </c>
    </row>
    <row r="25" spans="1:12" x14ac:dyDescent="0.25">
      <c r="A25" t="str">
        <f>'trail balance'!A43</f>
        <v>Electricity Bills</v>
      </c>
      <c r="B25" s="26">
        <f>'trail balance'!B43</f>
        <v>8005</v>
      </c>
      <c r="J25" s="26">
        <f>'trail balance'!J43</f>
        <v>0</v>
      </c>
      <c r="K25" s="26">
        <f>'trail balance'!K43</f>
        <v>0</v>
      </c>
      <c r="L25" s="51">
        <f t="shared" si="0"/>
        <v>0</v>
      </c>
    </row>
    <row r="26" spans="1:12" x14ac:dyDescent="0.25">
      <c r="A26" t="str">
        <f>'trail balance'!A44</f>
        <v>Lawyer's fee</v>
      </c>
      <c r="B26" s="26">
        <f>'trail balance'!B44</f>
        <v>8006</v>
      </c>
      <c r="J26" s="26">
        <f>'trail balance'!J44</f>
        <v>0</v>
      </c>
      <c r="K26" s="26">
        <f>'trail balance'!K44</f>
        <v>0</v>
      </c>
      <c r="L26" s="51">
        <f t="shared" si="0"/>
        <v>0</v>
      </c>
    </row>
    <row r="27" spans="1:12" x14ac:dyDescent="0.25">
      <c r="A27" t="str">
        <f>'trail balance'!A45</f>
        <v>Tax Consultant fee</v>
      </c>
      <c r="B27" s="26">
        <f>'trail balance'!B45</f>
        <v>8007</v>
      </c>
      <c r="J27" s="26">
        <f>'trail balance'!J45</f>
        <v>0</v>
      </c>
      <c r="K27" s="26">
        <f>'trail balance'!K45</f>
        <v>0</v>
      </c>
      <c r="L27" s="51">
        <f t="shared" si="0"/>
        <v>0</v>
      </c>
    </row>
    <row r="28" spans="1:12" x14ac:dyDescent="0.25">
      <c r="A28" t="str">
        <f>'trail balance'!A46</f>
        <v>Annual Subscription fee</v>
      </c>
      <c r="B28" s="26">
        <f>'trail balance'!B46</f>
        <v>8008</v>
      </c>
      <c r="J28" s="26">
        <f>'trail balance'!J46</f>
        <v>0</v>
      </c>
      <c r="K28" s="26">
        <f>'trail balance'!K46</f>
        <v>0</v>
      </c>
      <c r="L28" s="51">
        <f t="shared" si="0"/>
        <v>0</v>
      </c>
    </row>
    <row r="29" spans="1:12" x14ac:dyDescent="0.25">
      <c r="A29" t="str">
        <f>'trail balance'!A47</f>
        <v>Depreciation-vehicles</v>
      </c>
      <c r="B29" s="26">
        <f>'trail balance'!B47</f>
        <v>8009</v>
      </c>
      <c r="J29" s="26">
        <f>'trail balance'!J47</f>
        <v>4500</v>
      </c>
      <c r="K29" s="26">
        <f>'trail balance'!K47</f>
        <v>0</v>
      </c>
      <c r="L29" s="46">
        <f t="shared" si="0"/>
        <v>-4500</v>
      </c>
    </row>
    <row r="30" spans="1:12" x14ac:dyDescent="0.25">
      <c r="L30" s="47">
        <f>SUM(L21:L29)</f>
        <v>-4500</v>
      </c>
    </row>
    <row r="31" spans="1:12" x14ac:dyDescent="0.25">
      <c r="L31" s="47"/>
    </row>
    <row r="32" spans="1:12" x14ac:dyDescent="0.25">
      <c r="L32" s="47"/>
    </row>
    <row r="33" spans="1:12" ht="15.75" x14ac:dyDescent="0.25">
      <c r="A33" s="32" t="s">
        <v>44</v>
      </c>
      <c r="B33" s="49"/>
      <c r="C33" s="49"/>
      <c r="D33" s="49"/>
      <c r="E33" s="49"/>
      <c r="F33" s="49"/>
      <c r="G33" s="49"/>
      <c r="H33" s="49"/>
      <c r="I33" s="49"/>
      <c r="J33" s="49"/>
      <c r="K33" s="49"/>
      <c r="L33" s="49"/>
    </row>
    <row r="34" spans="1:12" x14ac:dyDescent="0.25">
      <c r="A34"/>
    </row>
    <row r="35" spans="1:12" ht="15.75" x14ac:dyDescent="0.25">
      <c r="A35" s="32" t="s">
        <v>126</v>
      </c>
      <c r="B35" s="49"/>
      <c r="C35" s="49"/>
      <c r="D35" s="49"/>
      <c r="E35" s="49"/>
      <c r="F35" s="49"/>
      <c r="G35" s="49"/>
      <c r="H35" s="49"/>
      <c r="I35" s="49"/>
      <c r="J35" s="49"/>
      <c r="K35" s="49"/>
      <c r="L35" s="49"/>
    </row>
    <row r="36" spans="1:12" x14ac:dyDescent="0.25">
      <c r="A36"/>
    </row>
    <row r="37" spans="1:12" ht="15.75" x14ac:dyDescent="0.25">
      <c r="A37" s="32" t="s">
        <v>45</v>
      </c>
      <c r="B37" s="49"/>
      <c r="C37" s="49"/>
      <c r="D37" s="49"/>
      <c r="E37" s="49"/>
      <c r="F37" s="49"/>
      <c r="G37" s="49"/>
      <c r="H37" s="49"/>
      <c r="I37" s="49"/>
      <c r="J37" s="49"/>
      <c r="K37" s="49"/>
      <c r="L37" s="49"/>
    </row>
    <row r="38" spans="1:12" x14ac:dyDescent="0.25">
      <c r="A38"/>
      <c r="B38"/>
      <c r="C38"/>
      <c r="D38"/>
      <c r="E38"/>
      <c r="F38"/>
      <c r="G38"/>
      <c r="H38"/>
      <c r="I38"/>
      <c r="J38"/>
      <c r="K38"/>
      <c r="L38"/>
    </row>
    <row r="39" spans="1:12" x14ac:dyDescent="0.25">
      <c r="A39"/>
      <c r="B39"/>
      <c r="C39"/>
      <c r="D39"/>
      <c r="E39"/>
      <c r="F39"/>
      <c r="G39"/>
      <c r="H39"/>
      <c r="I39"/>
      <c r="J39" s="52">
        <f>SUM(J6:J38)</f>
        <v>23400</v>
      </c>
      <c r="K39" s="52">
        <f>SUM(K6:K38)</f>
        <v>71000</v>
      </c>
      <c r="L39"/>
    </row>
    <row r="40" spans="1:12" x14ac:dyDescent="0.25">
      <c r="A40"/>
      <c r="B40"/>
      <c r="C40"/>
      <c r="D40"/>
      <c r="E40"/>
      <c r="F40"/>
      <c r="G40"/>
      <c r="H40"/>
      <c r="I40"/>
      <c r="J40"/>
      <c r="K40"/>
      <c r="L40"/>
    </row>
    <row r="41" spans="1:12" x14ac:dyDescent="0.25">
      <c r="A41"/>
      <c r="B41"/>
      <c r="C41"/>
      <c r="D41"/>
      <c r="E41"/>
      <c r="F41"/>
      <c r="G41"/>
      <c r="H41"/>
      <c r="I41"/>
      <c r="J41"/>
      <c r="K41"/>
      <c r="L41"/>
    </row>
    <row r="42" spans="1:12" x14ac:dyDescent="0.25">
      <c r="A42"/>
      <c r="B42"/>
      <c r="C42"/>
      <c r="D42"/>
      <c r="E42"/>
      <c r="F42"/>
      <c r="G42"/>
      <c r="H42"/>
      <c r="I42"/>
      <c r="J42"/>
      <c r="K42"/>
      <c r="L42"/>
    </row>
    <row r="43" spans="1:12" x14ac:dyDescent="0.25">
      <c r="A43"/>
      <c r="B43"/>
      <c r="C43"/>
      <c r="D43"/>
      <c r="E43"/>
      <c r="F43"/>
      <c r="G43"/>
      <c r="H43"/>
      <c r="I43"/>
      <c r="J43"/>
      <c r="K43"/>
      <c r="L43"/>
    </row>
    <row r="44" spans="1:12" x14ac:dyDescent="0.25">
      <c r="A44"/>
      <c r="B44"/>
      <c r="C44"/>
      <c r="D44"/>
      <c r="E44"/>
      <c r="F44"/>
      <c r="G44"/>
      <c r="H44"/>
      <c r="I44"/>
      <c r="J44"/>
      <c r="K44"/>
      <c r="L44"/>
    </row>
    <row r="45" spans="1:12" x14ac:dyDescent="0.25">
      <c r="A45"/>
      <c r="B45"/>
      <c r="C45"/>
      <c r="D45"/>
      <c r="E45"/>
      <c r="F45"/>
      <c r="G45"/>
      <c r="H45"/>
      <c r="I45"/>
      <c r="J45"/>
      <c r="K45"/>
      <c r="L45"/>
    </row>
    <row r="46" spans="1:12" x14ac:dyDescent="0.25">
      <c r="A46"/>
      <c r="B46"/>
      <c r="C46"/>
      <c r="D46"/>
      <c r="E46"/>
      <c r="F46"/>
      <c r="G46"/>
      <c r="H46"/>
      <c r="I46"/>
      <c r="J46"/>
      <c r="K46"/>
      <c r="L46"/>
    </row>
    <row r="47" spans="1:12" x14ac:dyDescent="0.25">
      <c r="A47"/>
      <c r="B47"/>
      <c r="C47"/>
      <c r="D47"/>
      <c r="E47"/>
      <c r="F47"/>
      <c r="G47"/>
      <c r="H47"/>
      <c r="I47"/>
      <c r="J47"/>
      <c r="K47"/>
      <c r="L47"/>
    </row>
    <row r="48" spans="1:12" x14ac:dyDescent="0.25">
      <c r="A48"/>
      <c r="B48"/>
      <c r="C48"/>
      <c r="D48"/>
      <c r="E48"/>
      <c r="F48"/>
      <c r="G48"/>
      <c r="H48"/>
      <c r="I48"/>
      <c r="J48"/>
      <c r="K48"/>
      <c r="L48"/>
    </row>
    <row r="49" customFormat="1" x14ac:dyDescent="0.25"/>
    <row r="50" customFormat="1" x14ac:dyDescent="0.25"/>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1B31E-6111-4717-BAA4-24E4DF663C38}">
  <dimension ref="A1:K34"/>
  <sheetViews>
    <sheetView view="pageBreakPreview" topLeftCell="A21" zoomScale="130" zoomScaleNormal="100" zoomScaleSheetLayoutView="130" workbookViewId="0">
      <selection activeCell="H36" sqref="H36"/>
    </sheetView>
  </sheetViews>
  <sheetFormatPr defaultRowHeight="15" x14ac:dyDescent="0.25"/>
  <cols>
    <col min="7" max="7" width="1.42578125" customWidth="1"/>
    <col min="9" max="9" width="1" customWidth="1"/>
  </cols>
  <sheetData>
    <row r="1" spans="1:10" ht="18" x14ac:dyDescent="0.25">
      <c r="A1" s="103" t="s">
        <v>132</v>
      </c>
      <c r="B1" s="103"/>
      <c r="C1" s="103"/>
      <c r="D1" s="103"/>
      <c r="E1" s="103"/>
      <c r="F1" s="103"/>
      <c r="G1" s="103"/>
      <c r="H1" s="103"/>
      <c r="I1" s="103"/>
      <c r="J1" s="103"/>
    </row>
    <row r="2" spans="1:10" ht="18" x14ac:dyDescent="0.25">
      <c r="A2" s="103" t="s">
        <v>133</v>
      </c>
      <c r="B2" s="103"/>
      <c r="C2" s="103"/>
      <c r="D2" s="103"/>
      <c r="E2" s="103"/>
      <c r="F2" s="103"/>
      <c r="G2" s="103"/>
      <c r="H2" s="103"/>
      <c r="I2" s="103"/>
      <c r="J2" s="103"/>
    </row>
    <row r="3" spans="1:10" ht="18" x14ac:dyDescent="0.25">
      <c r="A3" s="103" t="s">
        <v>251</v>
      </c>
      <c r="B3" s="103"/>
      <c r="C3" s="103"/>
      <c r="D3" s="103"/>
      <c r="E3" s="103"/>
      <c r="F3" s="103"/>
      <c r="G3" s="103"/>
      <c r="H3" s="103"/>
      <c r="I3" s="103"/>
      <c r="J3" s="103"/>
    </row>
    <row r="5" spans="1:10" x14ac:dyDescent="0.25">
      <c r="F5" t="s">
        <v>134</v>
      </c>
      <c r="H5">
        <v>2022</v>
      </c>
      <c r="J5">
        <v>2021</v>
      </c>
    </row>
    <row r="8" spans="1:10" x14ac:dyDescent="0.25">
      <c r="H8" s="26"/>
      <c r="I8" s="26"/>
      <c r="J8" s="26"/>
    </row>
    <row r="9" spans="1:10" ht="18.75" x14ac:dyDescent="0.3">
      <c r="A9" s="12" t="s">
        <v>135</v>
      </c>
      <c r="B9" s="78"/>
      <c r="C9" s="78"/>
    </row>
    <row r="10" spans="1:10" x14ac:dyDescent="0.25">
      <c r="H10" s="4"/>
    </row>
    <row r="11" spans="1:10" x14ac:dyDescent="0.25">
      <c r="A11" s="4" t="s">
        <v>136</v>
      </c>
      <c r="H11" s="4"/>
    </row>
    <row r="12" spans="1:10" x14ac:dyDescent="0.25">
      <c r="H12" s="4"/>
    </row>
    <row r="13" spans="1:10" x14ac:dyDescent="0.25">
      <c r="A13" t="s">
        <v>137</v>
      </c>
      <c r="H13" s="4"/>
    </row>
    <row r="14" spans="1:10" x14ac:dyDescent="0.25">
      <c r="A14" s="54" t="s">
        <v>250</v>
      </c>
      <c r="B14" s="54"/>
      <c r="C14" s="54"/>
      <c r="D14" s="54"/>
      <c r="E14" s="54"/>
      <c r="H14" s="85">
        <v>100000</v>
      </c>
      <c r="J14">
        <v>0</v>
      </c>
    </row>
    <row r="15" spans="1:10" x14ac:dyDescent="0.25">
      <c r="H15" s="4"/>
    </row>
    <row r="16" spans="1:10" x14ac:dyDescent="0.25">
      <c r="A16" t="s">
        <v>138</v>
      </c>
      <c r="F16" s="84">
        <f>NOTES!A8</f>
        <v>6</v>
      </c>
      <c r="H16" s="4">
        <f>NOTES!J11</f>
        <v>30000</v>
      </c>
      <c r="J16">
        <v>0</v>
      </c>
    </row>
    <row r="17" spans="1:11" x14ac:dyDescent="0.25">
      <c r="A17" t="s">
        <v>139</v>
      </c>
      <c r="H17" s="4"/>
      <c r="K17" t="s">
        <v>252</v>
      </c>
    </row>
    <row r="19" spans="1:11" ht="15.75" thickBot="1" x14ac:dyDescent="0.3">
      <c r="A19" s="4" t="s">
        <v>140</v>
      </c>
      <c r="H19" s="93">
        <f>SUM(H16:H17)</f>
        <v>30000</v>
      </c>
      <c r="J19" s="93">
        <f>SUM(J16:J17)</f>
        <v>0</v>
      </c>
    </row>
    <row r="20" spans="1:11" ht="15.75" thickTop="1" x14ac:dyDescent="0.25">
      <c r="H20" s="4"/>
    </row>
    <row r="21" spans="1:11" x14ac:dyDescent="0.25">
      <c r="A21" s="4" t="s">
        <v>34</v>
      </c>
      <c r="H21" s="4">
        <v>0</v>
      </c>
      <c r="J21">
        <v>0</v>
      </c>
    </row>
    <row r="22" spans="1:11" x14ac:dyDescent="0.25">
      <c r="H22" s="4"/>
    </row>
    <row r="23" spans="1:11" x14ac:dyDescent="0.25">
      <c r="A23" s="4" t="s">
        <v>35</v>
      </c>
      <c r="H23" s="4"/>
    </row>
    <row r="24" spans="1:11" x14ac:dyDescent="0.25">
      <c r="H24" s="4"/>
    </row>
    <row r="25" spans="1:11" x14ac:dyDescent="0.25">
      <c r="A25" t="s">
        <v>141</v>
      </c>
      <c r="F25" s="84">
        <f>NOTES!A15</f>
        <v>7</v>
      </c>
      <c r="H25" s="4">
        <f>NOTES!J20</f>
        <v>35000</v>
      </c>
    </row>
    <row r="26" spans="1:11" x14ac:dyDescent="0.25">
      <c r="H26" s="4"/>
    </row>
    <row r="27" spans="1:11" x14ac:dyDescent="0.25">
      <c r="H27" s="4"/>
    </row>
    <row r="28" spans="1:11" x14ac:dyDescent="0.25">
      <c r="H28" s="4"/>
    </row>
    <row r="29" spans="1:11" ht="15.75" thickBot="1" x14ac:dyDescent="0.3">
      <c r="A29" s="4" t="s">
        <v>142</v>
      </c>
      <c r="H29" s="93">
        <f>SUM(H25:H28)</f>
        <v>35000</v>
      </c>
      <c r="J29" s="93">
        <f>SUM(J25:J28)</f>
        <v>0</v>
      </c>
    </row>
    <row r="30" spans="1:11" ht="15.75" thickTop="1" x14ac:dyDescent="0.25">
      <c r="A30" s="4"/>
      <c r="H30" s="4"/>
    </row>
    <row r="31" spans="1:11" x14ac:dyDescent="0.25">
      <c r="A31" s="4" t="s">
        <v>143</v>
      </c>
      <c r="F31" s="84">
        <f>NOTES!A25</f>
        <v>8</v>
      </c>
      <c r="H31" s="4"/>
    </row>
    <row r="32" spans="1:11" x14ac:dyDescent="0.25">
      <c r="H32" s="4"/>
    </row>
    <row r="33" spans="1:10" ht="15.75" thickBot="1" x14ac:dyDescent="0.3">
      <c r="A33" s="4" t="s">
        <v>144</v>
      </c>
      <c r="H33" s="93">
        <f>SUM(H29,H19)</f>
        <v>65000</v>
      </c>
      <c r="J33" s="93">
        <f>SUM(J29,J19)</f>
        <v>0</v>
      </c>
    </row>
    <row r="34" spans="1:10" ht="15.75" thickTop="1" x14ac:dyDescent="0.25"/>
  </sheetData>
  <mergeCells count="3">
    <mergeCell ref="A1:J1"/>
    <mergeCell ref="A2:J2"/>
    <mergeCell ref="A3:J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5</vt:i4>
      </vt:variant>
    </vt:vector>
  </HeadingPairs>
  <TitlesOfParts>
    <vt:vector size="24" baseType="lpstr">
      <vt:lpstr>Sheet1</vt:lpstr>
      <vt:lpstr>charts of account</vt:lpstr>
      <vt:lpstr>Sheet4</vt:lpstr>
      <vt:lpstr>GENERAL LEDGER</vt:lpstr>
      <vt:lpstr>journal entries</vt:lpstr>
      <vt:lpstr>trail balance</vt:lpstr>
      <vt:lpstr>group liabilities</vt:lpstr>
      <vt:lpstr>GROUP PROFIT LOSS</vt:lpstr>
      <vt:lpstr>SOFP E &amp; L</vt:lpstr>
      <vt:lpstr>group assets</vt:lpstr>
      <vt:lpstr>SOFP ASSETS</vt:lpstr>
      <vt:lpstr>PPE NOTE</vt:lpstr>
      <vt:lpstr>SOCI</vt:lpstr>
      <vt:lpstr>SOCE</vt:lpstr>
      <vt:lpstr>OCI</vt:lpstr>
      <vt:lpstr>CF</vt:lpstr>
      <vt:lpstr>Cashflow Workings</vt:lpstr>
      <vt:lpstr>NOTES-ACCOUNTING POLICY</vt:lpstr>
      <vt:lpstr>NOTES</vt:lpstr>
      <vt:lpstr>'group assets'!Print_Area</vt:lpstr>
      <vt:lpstr>'group liabilities'!Print_Area</vt:lpstr>
      <vt:lpstr>'GROUP PROFIT LOSS'!Print_Area</vt:lpstr>
      <vt:lpstr>'journal entries'!Print_Area</vt:lpstr>
      <vt:lpstr>'SOFP E &amp; 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Talha Mazhar</dc:creator>
  <cp:lastModifiedBy>Talha Mazhar</cp:lastModifiedBy>
  <cp:lastPrinted>2023-09-17T11:28:32Z</cp:lastPrinted>
  <dcterms:created xsi:type="dcterms:W3CDTF">2023-09-17T09:41:55Z</dcterms:created>
  <dcterms:modified xsi:type="dcterms:W3CDTF">2024-04-18T19:42:01Z</dcterms:modified>
</cp:coreProperties>
</file>