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cf74c3676d6265/Desktop/financial freelance/"/>
    </mc:Choice>
  </mc:AlternateContent>
  <xr:revisionPtr revIDLastSave="0" documentId="13_ncr:1_{B0F8DC9E-D811-4E54-8B9C-0A8AADF66061}" xr6:coauthVersionLast="43" xr6:coauthVersionMax="47" xr10:uidLastSave="{00000000-0000-0000-0000-000000000000}"/>
  <bookViews>
    <workbookView xWindow="-120" yWindow="-120" windowWidth="20730" windowHeight="11160" xr2:uid="{4CC13000-3C24-49BF-9497-9912D4F8B30B}"/>
  </bookViews>
  <sheets>
    <sheet name="BS" sheetId="4" r:id="rId1"/>
    <sheet name="Notes" sheetId="3" r:id="rId2"/>
    <sheet name="Trial Balance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3" l="1"/>
  <c r="B35" i="3" l="1"/>
  <c r="B49" i="3"/>
  <c r="B36" i="3"/>
  <c r="B22" i="3"/>
  <c r="B31" i="3"/>
  <c r="B2" i="3"/>
  <c r="B16" i="3" l="1"/>
  <c r="B24" i="3"/>
  <c r="B10" i="3"/>
  <c r="B9" i="3" l="1"/>
  <c r="B26" i="3"/>
  <c r="B11" i="3"/>
  <c r="B69" i="3" l="1"/>
  <c r="B68" i="3"/>
  <c r="B67" i="3"/>
  <c r="B66" i="3"/>
  <c r="B65" i="3"/>
  <c r="B64" i="3"/>
  <c r="B63" i="3"/>
  <c r="B62" i="3"/>
  <c r="B61" i="3"/>
  <c r="B60" i="3"/>
  <c r="B58" i="3"/>
  <c r="B57" i="3"/>
  <c r="B56" i="3"/>
  <c r="B55" i="3"/>
  <c r="B54" i="3"/>
  <c r="B53" i="3"/>
  <c r="B52" i="3"/>
  <c r="B51" i="3"/>
  <c r="B50" i="3"/>
  <c r="B46" i="3"/>
  <c r="B45" i="3"/>
  <c r="B44" i="3"/>
  <c r="B41" i="3"/>
  <c r="B40" i="3"/>
  <c r="B39" i="3"/>
  <c r="B38" i="3"/>
  <c r="B37" i="3"/>
  <c r="B34" i="3"/>
  <c r="B32" i="3"/>
  <c r="D10" i="4" s="1"/>
  <c r="B28" i="3"/>
  <c r="B27" i="3"/>
  <c r="B25" i="3"/>
  <c r="B23" i="3"/>
  <c r="B21" i="3"/>
  <c r="B18" i="3"/>
  <c r="B17" i="3"/>
  <c r="B15" i="3"/>
  <c r="B12" i="3"/>
  <c r="B8" i="3"/>
  <c r="B7" i="3"/>
  <c r="B3" i="3"/>
  <c r="B42" i="3" l="1"/>
  <c r="D11" i="4" s="1"/>
  <c r="B13" i="3"/>
  <c r="D4" i="4" s="1"/>
  <c r="B29" i="3"/>
  <c r="D9" i="4" s="1"/>
  <c r="B19" i="3"/>
  <c r="D5" i="4" s="1"/>
  <c r="B70" i="3"/>
  <c r="B47" i="3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71" i="3" l="1"/>
  <c r="D12" i="4"/>
  <c r="B4" i="3" l="1"/>
  <c r="B5" i="3" s="1"/>
  <c r="D3" i="4" s="1"/>
  <c r="D6" i="4" s="1"/>
  <c r="D14" i="4" s="1"/>
</calcChain>
</file>

<file path=xl/sharedStrings.xml><?xml version="1.0" encoding="utf-8"?>
<sst xmlns="http://schemas.openxmlformats.org/spreadsheetml/2006/main" count="304" uniqueCount="101">
  <si>
    <t>Debit</t>
  </si>
  <si>
    <t>Credit</t>
  </si>
  <si>
    <t>Capital Account</t>
  </si>
  <si>
    <t>Share Capital</t>
  </si>
  <si>
    <t>Share Premium</t>
  </si>
  <si>
    <t>Loans (Liability)</t>
  </si>
  <si>
    <t>Current Liabilities</t>
  </si>
  <si>
    <t>Duties &amp; Taxes</t>
  </si>
  <si>
    <t>Sundry Creditors</t>
  </si>
  <si>
    <t>Audit Fee Payable</t>
  </si>
  <si>
    <t>Fixed Assets</t>
  </si>
  <si>
    <t>Asset Under Development</t>
  </si>
  <si>
    <t>Office Equipment</t>
  </si>
  <si>
    <t>Investments</t>
  </si>
  <si>
    <t>Current Assets</t>
  </si>
  <si>
    <t>Sundry Debtors</t>
  </si>
  <si>
    <t>Bank Accounts</t>
  </si>
  <si>
    <t>Income Tax Refundable 12-13</t>
  </si>
  <si>
    <t>Income Tax Refundable 13-14</t>
  </si>
  <si>
    <t>Security For Rent</t>
  </si>
  <si>
    <t>Tds Receivables</t>
  </si>
  <si>
    <t>Sales Accounts</t>
  </si>
  <si>
    <t>Indirect Expenses</t>
  </si>
  <si>
    <t>Audit Fees</t>
  </si>
  <si>
    <t>Depreciation Exp</t>
  </si>
  <si>
    <t>Lunar Server</t>
  </si>
  <si>
    <t>Misc Expenses</t>
  </si>
  <si>
    <t>Mohit Sharma</t>
  </si>
  <si>
    <t>Pratibha Gupta</t>
  </si>
  <si>
    <t>Quick Heal</t>
  </si>
  <si>
    <t>Short &amp; Excess</t>
  </si>
  <si>
    <t>Staffwelfare Exp</t>
  </si>
  <si>
    <t>Profit &amp; Loss A/c</t>
  </si>
  <si>
    <t>BS</t>
  </si>
  <si>
    <t>PL</t>
  </si>
  <si>
    <t>BS/PL</t>
  </si>
  <si>
    <t>Liabilities</t>
  </si>
  <si>
    <t>Assets</t>
  </si>
  <si>
    <t>Income</t>
  </si>
  <si>
    <t>Expense</t>
  </si>
  <si>
    <t>Dr/Cr</t>
  </si>
  <si>
    <t>Asset/Liab</t>
  </si>
  <si>
    <t>Grouping</t>
  </si>
  <si>
    <t>Audit Fees Payable</t>
  </si>
  <si>
    <t>Air Conditioner</t>
  </si>
  <si>
    <t>Computer &amp; Laptop</t>
  </si>
  <si>
    <t>Furniture</t>
  </si>
  <si>
    <t>Ups</t>
  </si>
  <si>
    <t>Water Cooler</t>
  </si>
  <si>
    <t>Cash-In-Hand</t>
  </si>
  <si>
    <t>Tds Receivable Fy 2017-18</t>
  </si>
  <si>
    <t>Monthly Maintance A/C (Ex.Up) 18%</t>
  </si>
  <si>
    <t>Monthly Maintance A/C (In Up) 18%</t>
  </si>
  <si>
    <t>Monthly Maintenace Charges</t>
  </si>
  <si>
    <t>Airtel</t>
  </si>
  <si>
    <t>Bank Charges</t>
  </si>
  <si>
    <t>Electricity Exp. (Ski Blue Hotel)</t>
  </si>
  <si>
    <t>Late Fee</t>
  </si>
  <si>
    <t>Leagle &amp; Proffesional Exp.</t>
  </si>
  <si>
    <t>Ministry Of Corporate Affairs Fees</t>
  </si>
  <si>
    <t>Rent (Explit Computer)</t>
  </si>
  <si>
    <t>Rent (Office)</t>
  </si>
  <si>
    <t>Salary &amp; Wages</t>
  </si>
  <si>
    <t>Server Exp.</t>
  </si>
  <si>
    <t>Telephone &amp; Mobile Exp.</t>
  </si>
  <si>
    <t>Tour &amp; Travelling Exp.</t>
  </si>
  <si>
    <t>Profit &amp; Loss A/C</t>
  </si>
  <si>
    <t>Software</t>
  </si>
  <si>
    <t>FD For Sales Tax</t>
  </si>
  <si>
    <t>Account</t>
  </si>
  <si>
    <t>Net Amount</t>
  </si>
  <si>
    <t>Profit During the Period</t>
  </si>
  <si>
    <t>Total Loans (Liability)</t>
  </si>
  <si>
    <t>Total Current Liabilities</t>
  </si>
  <si>
    <t>Total Fixed Assets</t>
  </si>
  <si>
    <t>Total Investments</t>
  </si>
  <si>
    <t>Total Current Assets</t>
  </si>
  <si>
    <t>Total Capital</t>
  </si>
  <si>
    <t>Total Sale</t>
  </si>
  <si>
    <t>Total Expense</t>
  </si>
  <si>
    <t>Check</t>
  </si>
  <si>
    <t>Total Liabilities</t>
  </si>
  <si>
    <t>Total Assets</t>
  </si>
  <si>
    <t>Amount</t>
  </si>
  <si>
    <t>Capital</t>
  </si>
  <si>
    <t>Mr. Rehman</t>
  </si>
  <si>
    <t>Mr. Kumar</t>
  </si>
  <si>
    <t>Mr. Kailash</t>
  </si>
  <si>
    <t>Mr. Khalid</t>
  </si>
  <si>
    <t>Mr. Talha</t>
  </si>
  <si>
    <t>Mrs. Tabish</t>
  </si>
  <si>
    <t>Creditors</t>
  </si>
  <si>
    <t>AC</t>
  </si>
  <si>
    <t>Income Tax Refundable</t>
  </si>
  <si>
    <t>Receivable</t>
  </si>
  <si>
    <t>T Receivables</t>
  </si>
  <si>
    <t>Monthly Maintance 18%</t>
  </si>
  <si>
    <t>Monthly Maintance A/C 18%</t>
  </si>
  <si>
    <t>Mr. Qaim</t>
  </si>
  <si>
    <t>Mr. Abbas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</si>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</sst>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</cellStyleXfs>
  <cellXfs count="35">
    <xf numFmtId="0" fontId="0" fillId="0" borderId="0" xfId="0"/>
    <xf numFmtId="0" fontId="4" fillId="0" borderId="0" xfId="0" applyFont="1"/>
    <xf numFmtId="49" fontId="1" fillId="0" borderId="1" xfId="0" applyNumberFormat="1" applyFont="1" applyBorder="1" applyAlignment="1">
      <alignment vertical="top"/>
    </xf>
    <xf numFmtId="165" fontId="1" fillId="0" borderId="1" xfId="1" applyNumberFormat="1" applyFont="1" applyBorder="1" applyAlignment="1">
      <alignment horizontal="right" vertical="top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  <xf numFmtId="165" fontId="0" fillId="0" borderId="3" xfId="1" applyNumberFormat="1" applyFont="1" applyBorder="1"/>
    <xf numFmtId="0" fontId="0" fillId="0" borderId="5" xfId="0" applyBorder="1"/>
    <xf numFmtId="164" fontId="0" fillId="0" borderId="0" xfId="1" applyFont="1" applyAlignment="1">
      <alignment horizontal="center"/>
    </xf>
    <xf numFmtId="164" fontId="0" fillId="0" borderId="3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165" fontId="1" fillId="0" borderId="1" xfId="1" applyNumberFormat="1" applyFont="1" applyFill="1" applyBorder="1" applyAlignment="1">
      <alignment horizontal="right" vertical="top"/>
    </xf>
    <xf numFmtId="0" fontId="0" fillId="0" borderId="0" xfId="0" applyFill="1"/>
    <xf numFmtId="165" fontId="0" fillId="0" borderId="0" xfId="0" applyNumberFormat="1"/>
    <xf numFmtId="0" fontId="7" fillId="0" borderId="0" xfId="3"/>
    <xf numFmtId="165" fontId="0" fillId="0" borderId="0" xfId="1" applyNumberFormat="1" applyFont="1" applyFill="1"/>
    <xf numFmtId="0" fontId="8" fillId="0" borderId="0" xfId="3" applyFont="1" applyFill="1"/>
    <xf numFmtId="0" fontId="9" fillId="0" borderId="0" xfId="3" applyFont="1" applyFill="1"/>
    <xf numFmtId="0" fontId="6" fillId="0" borderId="0" xfId="2" applyFill="1"/>
    <xf numFmtId="0" fontId="7" fillId="0" borderId="0" xfId="0" applyFont="1" applyFill="1"/>
    <xf numFmtId="0" fontId="7" fillId="0" borderId="0" xfId="3" applyFill="1"/>
    <xf numFmtId="0" fontId="4" fillId="0" borderId="0" xfId="0" applyFont="1" applyFill="1"/>
    <xf numFmtId="49" fontId="0" fillId="0" borderId="0" xfId="0" applyNumberFormat="1"/>
    <xf numFmtId="0" fontId="3" fillId="2" borderId="0" xfId="0" applyFont="1" applyFill="1"/>
    <xf numFmtId="165" fontId="3" fillId="2" borderId="0" xfId="1" applyNumberFormat="1" applyFont="1" applyFill="1" applyAlignment="1">
      <alignment horizontal="right"/>
    </xf>
    <xf numFmtId="0" fontId="3" fillId="2" borderId="4" xfId="0" applyFont="1" applyFill="1" applyBorder="1"/>
    <xf numFmtId="164" fontId="3" fillId="2" borderId="2" xfId="1" applyFont="1" applyFill="1" applyBorder="1" applyAlignment="1">
      <alignment horizontal="center"/>
    </xf>
    <xf numFmtId="165" fontId="3" fillId="2" borderId="2" xfId="1" applyNumberFormat="1" applyFont="1" applyFill="1" applyBorder="1" applyAlignment="1">
      <alignment horizontal="center"/>
    </xf>
    <xf numFmtId="0" fontId="3" fillId="2" borderId="1" xfId="0" applyFont="1" applyFill="1" applyBorder="1"/>
    <xf numFmtId="49" fontId="5" fillId="2" borderId="1" xfId="0" applyNumberFormat="1" applyFont="1" applyFill="1" applyBorder="1" applyAlignment="1">
      <alignment horizontal="left" vertical="top" indent="2"/>
    </xf>
    <xf numFmtId="49" fontId="5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Normal_Book1" xfId="3" xr:uid="{5E9F997B-DCA2-4F53-8769-115C165B93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3E00-CB76-46DC-B2DC-88EEF6277D9D}">
  <dimension ref="B1:N14"/>
  <sheetViews>
    <sheetView showGridLines="0" tabSelected="1" zoomScaleNormal="100" workbookViewId="0">
      <selection activeCell="D10" sqref="D10"/>
    </sheetView>
  </sheetViews>
  <sheetFormatPr defaultRowHeight="15" x14ac:dyDescent="0.25"/>
  <cols>
    <col min="1" max="1" width="2.7109375" customWidth="1"/>
    <col min="2" max="2" width="25.28515625" customWidth="1"/>
    <col min="3" max="3" width="7.42578125" style="11" customWidth="1"/>
    <col min="4" max="4" width="19.7109375" style="8" customWidth="1"/>
    <col min="11" max="11" width="11.28515625" customWidth="1"/>
  </cols>
  <sheetData>
    <row r="1" spans="2:14" ht="15.75" thickBot="1" x14ac:dyDescent="0.3">
      <c r="J1" s="19"/>
      <c r="K1" s="19"/>
      <c r="L1" s="19"/>
      <c r="M1" s="19"/>
      <c r="N1" s="17"/>
    </row>
    <row r="2" spans="2:14" x14ac:dyDescent="0.25">
      <c r="B2" s="28" t="s">
        <v>36</v>
      </c>
      <c r="C2" s="29" t="s">
        <v>100</v>
      </c>
      <c r="D2" s="30" t="s">
        <v>83</v>
      </c>
      <c r="J2" s="20"/>
      <c r="K2" s="20"/>
      <c r="L2" s="20"/>
      <c r="M2" s="20"/>
      <c r="N2" s="17"/>
    </row>
    <row r="3" spans="2:14" x14ac:dyDescent="0.25">
      <c r="B3" s="10" t="s">
        <v>84</v>
      </c>
      <c r="C3" s="13">
        <v>1</v>
      </c>
      <c r="D3" s="9">
        <f>Notes!$B$5</f>
        <v>5240220.54</v>
      </c>
      <c r="J3" s="20"/>
      <c r="K3" s="21"/>
      <c r="L3" s="20"/>
      <c r="M3" s="20"/>
      <c r="N3" s="17"/>
    </row>
    <row r="4" spans="2:14" x14ac:dyDescent="0.25">
      <c r="B4" s="10" t="s">
        <v>5</v>
      </c>
      <c r="C4" s="13">
        <v>2</v>
      </c>
      <c r="D4" s="9">
        <f>Notes!$B$13</f>
        <v>78282.040000000037</v>
      </c>
      <c r="J4" s="15"/>
      <c r="K4" s="15"/>
      <c r="L4" s="15"/>
      <c r="M4" s="15"/>
      <c r="N4" s="17"/>
    </row>
    <row r="5" spans="2:14" ht="15.75" thickBot="1" x14ac:dyDescent="0.3">
      <c r="B5" s="10" t="s">
        <v>6</v>
      </c>
      <c r="C5" s="13">
        <v>3</v>
      </c>
      <c r="D5" s="9">
        <f>Notes!$B$19</f>
        <v>3271807.6300000004</v>
      </c>
      <c r="J5" s="22"/>
      <c r="K5" s="15"/>
      <c r="L5" s="15"/>
      <c r="M5" s="15"/>
      <c r="N5" s="17"/>
    </row>
    <row r="6" spans="2:14" x14ac:dyDescent="0.25">
      <c r="B6" s="28" t="s">
        <v>81</v>
      </c>
      <c r="C6" s="29"/>
      <c r="D6" s="30">
        <f>SUM(D3:D5)</f>
        <v>8590310.2100000009</v>
      </c>
      <c r="J6" s="21"/>
      <c r="K6" s="15"/>
      <c r="L6" s="15"/>
      <c r="M6" s="15"/>
      <c r="N6" s="17"/>
    </row>
    <row r="7" spans="2:14" ht="15.75" thickBot="1" x14ac:dyDescent="0.3">
      <c r="B7" s="10"/>
      <c r="C7" s="12"/>
      <c r="D7" s="9"/>
      <c r="J7" s="15"/>
      <c r="K7" s="15"/>
      <c r="L7" s="15"/>
      <c r="M7" s="15"/>
    </row>
    <row r="8" spans="2:14" x14ac:dyDescent="0.25">
      <c r="B8" s="28" t="s">
        <v>37</v>
      </c>
      <c r="C8" s="29" t="s">
        <v>100</v>
      </c>
      <c r="D8" s="30" t="s">
        <v>83</v>
      </c>
      <c r="J8" s="15"/>
      <c r="K8" s="15"/>
      <c r="L8" s="15"/>
      <c r="M8" s="15"/>
    </row>
    <row r="9" spans="2:14" x14ac:dyDescent="0.25">
      <c r="B9" s="10" t="s">
        <v>10</v>
      </c>
      <c r="C9" s="13">
        <v>4</v>
      </c>
      <c r="D9" s="9">
        <f>Notes!$B$29</f>
        <v>2543133</v>
      </c>
    </row>
    <row r="10" spans="2:14" x14ac:dyDescent="0.25">
      <c r="B10" s="10" t="s">
        <v>13</v>
      </c>
      <c r="C10" s="13">
        <v>5</v>
      </c>
      <c r="D10" s="9">
        <f>Notes!$B$32</f>
        <v>25000</v>
      </c>
    </row>
    <row r="11" spans="2:14" ht="15.75" thickBot="1" x14ac:dyDescent="0.3">
      <c r="B11" s="10" t="s">
        <v>14</v>
      </c>
      <c r="C11" s="13">
        <v>6</v>
      </c>
      <c r="D11" s="9">
        <f>Notes!$B$42</f>
        <v>5802177.0200000005</v>
      </c>
    </row>
    <row r="12" spans="2:14" x14ac:dyDescent="0.25">
      <c r="B12" s="28" t="s">
        <v>82</v>
      </c>
      <c r="C12" s="29"/>
      <c r="D12" s="30">
        <f>SUM(D9:D11)</f>
        <v>8370310.0200000005</v>
      </c>
    </row>
    <row r="14" spans="2:14" x14ac:dyDescent="0.25">
      <c r="B14" t="s">
        <v>80</v>
      </c>
      <c r="D14" s="8">
        <f>D6-D12</f>
        <v>220000.19000000041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1690-603A-4E17-B67A-9DB8F0C4F808}">
  <dimension ref="A1:M71"/>
  <sheetViews>
    <sheetView showGridLines="0" zoomScaleNormal="100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36" customWidth="1"/>
    <col min="2" max="2" width="18.7109375" style="8" customWidth="1"/>
    <col min="4" max="4" width="10" bestFit="1" customWidth="1"/>
    <col min="10" max="10" width="10.7109375" customWidth="1"/>
  </cols>
  <sheetData>
    <row r="1" spans="1:13" s="24" customFormat="1" x14ac:dyDescent="0.25">
      <c r="A1" s="26" t="s">
        <v>69</v>
      </c>
      <c r="B1" s="27" t="s">
        <v>83</v>
      </c>
      <c r="C1" s="1"/>
      <c r="D1" s="1"/>
      <c r="E1" s="1"/>
      <c r="F1" s="1"/>
      <c r="G1" s="1"/>
      <c r="H1" s="1"/>
      <c r="I1" s="19"/>
      <c r="J1" s="19"/>
      <c r="K1" s="19"/>
      <c r="L1" s="19"/>
      <c r="M1" s="23"/>
    </row>
    <row r="2" spans="1:13" s="15" customFormat="1" x14ac:dyDescent="0.25">
      <c r="A2" t="s">
        <v>3</v>
      </c>
      <c r="B2" s="8">
        <f>-'Trial Balance'!F2</f>
        <v>1277580</v>
      </c>
      <c r="C2"/>
      <c r="D2"/>
      <c r="E2"/>
      <c r="F2"/>
      <c r="G2"/>
      <c r="H2"/>
      <c r="I2" s="20"/>
      <c r="J2" s="20"/>
      <c r="K2" s="20"/>
      <c r="L2" s="20"/>
      <c r="M2" s="23"/>
    </row>
    <row r="3" spans="1:13" s="15" customFormat="1" x14ac:dyDescent="0.25">
      <c r="A3" t="s">
        <v>4</v>
      </c>
      <c r="B3" s="8">
        <f>-'Trial Balance'!F3</f>
        <v>8222060</v>
      </c>
      <c r="C3"/>
      <c r="D3" s="16"/>
      <c r="E3"/>
      <c r="F3"/>
      <c r="G3"/>
      <c r="H3"/>
      <c r="I3" s="20"/>
      <c r="J3" s="21"/>
      <c r="K3" s="20"/>
      <c r="L3" s="20"/>
      <c r="M3" s="23"/>
    </row>
    <row r="4" spans="1:13" s="15" customFormat="1" x14ac:dyDescent="0.25">
      <c r="A4" t="s">
        <v>66</v>
      </c>
      <c r="B4" s="8">
        <f>-'Trial Balance'!F55+B71+'Trial Balance'!F47</f>
        <v>-4259419.46</v>
      </c>
      <c r="C4"/>
      <c r="D4"/>
      <c r="E4"/>
      <c r="F4"/>
      <c r="G4"/>
      <c r="H4"/>
      <c r="M4" s="23"/>
    </row>
    <row r="5" spans="1:13" s="15" customFormat="1" x14ac:dyDescent="0.25">
      <c r="A5" s="26" t="s">
        <v>77</v>
      </c>
      <c r="B5" s="27">
        <f>SUM(B2:B4)</f>
        <v>5240220.54</v>
      </c>
      <c r="C5"/>
      <c r="D5"/>
      <c r="E5"/>
      <c r="F5"/>
      <c r="G5"/>
      <c r="H5"/>
      <c r="I5" s="22"/>
      <c r="M5" s="23"/>
    </row>
    <row r="6" spans="1:13" s="15" customFormat="1" x14ac:dyDescent="0.25">
      <c r="A6"/>
      <c r="B6" s="8"/>
      <c r="C6"/>
      <c r="D6"/>
      <c r="E6"/>
      <c r="F6"/>
      <c r="G6"/>
      <c r="H6"/>
      <c r="I6" s="21"/>
      <c r="M6" s="23"/>
    </row>
    <row r="7" spans="1:13" s="15" customFormat="1" x14ac:dyDescent="0.25">
      <c r="A7" s="25" t="s">
        <v>85</v>
      </c>
      <c r="B7" s="8">
        <f>-'Trial Balance'!F4</f>
        <v>8000</v>
      </c>
      <c r="C7"/>
      <c r="D7"/>
      <c r="E7"/>
      <c r="F7"/>
      <c r="G7"/>
      <c r="H7"/>
    </row>
    <row r="8" spans="1:13" s="15" customFormat="1" x14ac:dyDescent="0.25">
      <c r="A8" s="25" t="s">
        <v>86</v>
      </c>
      <c r="B8" s="8">
        <f>-'Trial Balance'!F5</f>
        <v>63</v>
      </c>
      <c r="C8"/>
      <c r="D8"/>
      <c r="E8"/>
      <c r="F8"/>
      <c r="G8"/>
      <c r="H8"/>
    </row>
    <row r="9" spans="1:13" s="15" customFormat="1" x14ac:dyDescent="0.25">
      <c r="A9" s="25" t="s">
        <v>87</v>
      </c>
      <c r="B9" s="8">
        <f>-'Trial Balance'!F6</f>
        <v>-7709</v>
      </c>
      <c r="C9"/>
      <c r="D9"/>
      <c r="E9"/>
      <c r="F9"/>
      <c r="G9"/>
      <c r="H9"/>
    </row>
    <row r="10" spans="1:13" x14ac:dyDescent="0.25">
      <c r="A10" s="25" t="s">
        <v>88</v>
      </c>
      <c r="B10" s="18">
        <f>-'Trial Balance'!F7-50000</f>
        <v>-442000</v>
      </c>
    </row>
    <row r="11" spans="1:13" x14ac:dyDescent="0.25">
      <c r="A11" s="25" t="s">
        <v>89</v>
      </c>
      <c r="B11" s="18">
        <f>-'Trial Balance'!F8-100000</f>
        <v>100008.04000000001</v>
      </c>
    </row>
    <row r="12" spans="1:13" x14ac:dyDescent="0.25">
      <c r="A12" s="25" t="s">
        <v>90</v>
      </c>
      <c r="B12" s="8">
        <f>-'Trial Balance'!F9</f>
        <v>419920</v>
      </c>
    </row>
    <row r="13" spans="1:13" s="15" customFormat="1" x14ac:dyDescent="0.25">
      <c r="A13" s="26" t="s">
        <v>72</v>
      </c>
      <c r="B13" s="27">
        <f>SUM(B7:B12)</f>
        <v>78282.040000000037</v>
      </c>
      <c r="C13"/>
      <c r="D13"/>
      <c r="E13"/>
      <c r="F13"/>
      <c r="G13"/>
      <c r="H13"/>
      <c r="I13" s="22"/>
      <c r="M13" s="23"/>
    </row>
    <row r="15" spans="1:13" x14ac:dyDescent="0.25">
      <c r="A15" t="s">
        <v>7</v>
      </c>
      <c r="B15" s="8">
        <f>-'Trial Balance'!F10</f>
        <v>-171262.32999999996</v>
      </c>
    </row>
    <row r="16" spans="1:13" x14ac:dyDescent="0.25">
      <c r="A16" t="s">
        <v>8</v>
      </c>
      <c r="B16" s="18">
        <f>-'Trial Balance'!F11+7800+121200</f>
        <v>3413069.9600000004</v>
      </c>
    </row>
    <row r="17" spans="1:13" x14ac:dyDescent="0.25">
      <c r="A17" t="s">
        <v>9</v>
      </c>
      <c r="B17" s="8">
        <f>-'Trial Balance'!F12</f>
        <v>25000</v>
      </c>
    </row>
    <row r="18" spans="1:13" x14ac:dyDescent="0.25">
      <c r="A18" t="s">
        <v>43</v>
      </c>
      <c r="B18" s="8">
        <f>-'Trial Balance'!F13</f>
        <v>5000</v>
      </c>
    </row>
    <row r="19" spans="1:13" s="15" customFormat="1" x14ac:dyDescent="0.25">
      <c r="A19" s="26" t="s">
        <v>73</v>
      </c>
      <c r="B19" s="27">
        <f>SUM(B15:B18)</f>
        <v>3271807.6300000004</v>
      </c>
      <c r="C19"/>
      <c r="D19"/>
      <c r="E19"/>
      <c r="F19"/>
      <c r="G19"/>
      <c r="H19"/>
      <c r="I19" s="22"/>
      <c r="M19" s="23"/>
    </row>
    <row r="21" spans="1:13" x14ac:dyDescent="0.25">
      <c r="A21" t="s">
        <v>44</v>
      </c>
      <c r="B21" s="8">
        <f>'Trial Balance'!F14</f>
        <v>4952</v>
      </c>
    </row>
    <row r="22" spans="1:13" x14ac:dyDescent="0.25">
      <c r="A22" t="s">
        <v>11</v>
      </c>
      <c r="B22" s="8">
        <f>'Trial Balance'!F15</f>
        <v>312500</v>
      </c>
    </row>
    <row r="23" spans="1:13" x14ac:dyDescent="0.25">
      <c r="A23" t="s">
        <v>45</v>
      </c>
      <c r="B23" s="8">
        <f>'Trial Balance'!F16</f>
        <v>15735</v>
      </c>
    </row>
    <row r="24" spans="1:13" x14ac:dyDescent="0.25">
      <c r="A24" t="s">
        <v>46</v>
      </c>
      <c r="B24" s="18">
        <f>'Trial Balance'!F17+79000</f>
        <v>111387</v>
      </c>
    </row>
    <row r="25" spans="1:13" x14ac:dyDescent="0.25">
      <c r="A25" t="s">
        <v>12</v>
      </c>
      <c r="B25" s="18">
        <f>'Trial Balance'!F18</f>
        <v>2940</v>
      </c>
    </row>
    <row r="26" spans="1:13" x14ac:dyDescent="0.25">
      <c r="A26" t="s">
        <v>67</v>
      </c>
      <c r="B26" s="18">
        <f>'Trial Balance'!F19-100000</f>
        <v>2091655</v>
      </c>
    </row>
    <row r="27" spans="1:13" x14ac:dyDescent="0.25">
      <c r="A27" t="s">
        <v>47</v>
      </c>
      <c r="B27" s="8">
        <f>'Trial Balance'!F20</f>
        <v>3434</v>
      </c>
    </row>
    <row r="28" spans="1:13" x14ac:dyDescent="0.25">
      <c r="A28" t="s">
        <v>48</v>
      </c>
      <c r="B28" s="8">
        <f>'Trial Balance'!F21</f>
        <v>530</v>
      </c>
    </row>
    <row r="29" spans="1:13" s="15" customFormat="1" x14ac:dyDescent="0.25">
      <c r="A29" s="26" t="s">
        <v>74</v>
      </c>
      <c r="B29" s="27">
        <f>SUM(B21:B28)</f>
        <v>2543133</v>
      </c>
      <c r="C29"/>
      <c r="D29"/>
      <c r="E29"/>
      <c r="F29"/>
      <c r="G29"/>
      <c r="H29"/>
      <c r="I29" s="22"/>
      <c r="M29" s="23"/>
    </row>
    <row r="31" spans="1:13" x14ac:dyDescent="0.25">
      <c r="A31" t="s">
        <v>68</v>
      </c>
      <c r="B31" s="8">
        <f>'Trial Balance'!F22</f>
        <v>25000</v>
      </c>
    </row>
    <row r="32" spans="1:13" s="15" customFormat="1" x14ac:dyDescent="0.25">
      <c r="A32" s="26" t="s">
        <v>75</v>
      </c>
      <c r="B32" s="27">
        <f>SUM(B31)</f>
        <v>25000</v>
      </c>
      <c r="C32"/>
      <c r="D32"/>
      <c r="E32"/>
      <c r="F32"/>
      <c r="G32"/>
      <c r="H32"/>
      <c r="I32" s="22"/>
      <c r="M32" s="23"/>
    </row>
    <row r="34" spans="1:13" x14ac:dyDescent="0.25">
      <c r="A34" t="s">
        <v>15</v>
      </c>
      <c r="B34" s="8">
        <f>'Trial Balance'!F23</f>
        <v>3233219.0000000005</v>
      </c>
    </row>
    <row r="35" spans="1:13" x14ac:dyDescent="0.25">
      <c r="A35" t="s">
        <v>49</v>
      </c>
      <c r="B35" s="8">
        <f>'Trial Balance'!F24-29000</f>
        <v>-2950.0600000000013</v>
      </c>
    </row>
    <row r="36" spans="1:13" x14ac:dyDescent="0.25">
      <c r="A36" t="s">
        <v>16</v>
      </c>
      <c r="B36" s="8">
        <f>'Trial Balance'!F25+24000</f>
        <v>1876905.53</v>
      </c>
    </row>
    <row r="37" spans="1:13" x14ac:dyDescent="0.25">
      <c r="A37" t="s">
        <v>17</v>
      </c>
      <c r="B37" s="8">
        <f>'Trial Balance'!F26</f>
        <v>11954</v>
      </c>
    </row>
    <row r="38" spans="1:13" x14ac:dyDescent="0.25">
      <c r="A38" t="s">
        <v>18</v>
      </c>
      <c r="B38" s="8">
        <f>'Trial Balance'!F27</f>
        <v>76993</v>
      </c>
    </row>
    <row r="39" spans="1:13" x14ac:dyDescent="0.25">
      <c r="A39" t="s">
        <v>19</v>
      </c>
      <c r="B39" s="8">
        <f>'Trial Balance'!F28</f>
        <v>32290</v>
      </c>
    </row>
    <row r="40" spans="1:13" x14ac:dyDescent="0.25">
      <c r="A40" t="s">
        <v>50</v>
      </c>
      <c r="B40" s="8">
        <f>'Trial Balance'!F29</f>
        <v>538608.55000000005</v>
      </c>
    </row>
    <row r="41" spans="1:13" x14ac:dyDescent="0.25">
      <c r="A41" t="s">
        <v>20</v>
      </c>
      <c r="B41" s="8">
        <f>'Trial Balance'!F30</f>
        <v>35157</v>
      </c>
    </row>
    <row r="42" spans="1:13" s="15" customFormat="1" x14ac:dyDescent="0.25">
      <c r="A42" s="26" t="s">
        <v>76</v>
      </c>
      <c r="B42" s="27">
        <f>SUM(B34:B41)</f>
        <v>5802177.0200000005</v>
      </c>
      <c r="C42"/>
      <c r="D42"/>
      <c r="E42"/>
      <c r="F42"/>
      <c r="G42"/>
      <c r="H42"/>
      <c r="I42" s="22"/>
      <c r="M42" s="23"/>
    </row>
    <row r="44" spans="1:13" x14ac:dyDescent="0.25">
      <c r="A44" t="s">
        <v>51</v>
      </c>
      <c r="B44" s="8">
        <f>-'Trial Balance'!F31</f>
        <v>2858720</v>
      </c>
    </row>
    <row r="45" spans="1:13" x14ac:dyDescent="0.25">
      <c r="A45" t="s">
        <v>52</v>
      </c>
      <c r="B45" s="8">
        <f>-'Trial Balance'!F32</f>
        <v>5817998</v>
      </c>
    </row>
    <row r="46" spans="1:13" x14ac:dyDescent="0.25">
      <c r="A46" t="s">
        <v>53</v>
      </c>
      <c r="B46" s="8">
        <f>-'Trial Balance'!F33</f>
        <v>1704196.83</v>
      </c>
    </row>
    <row r="47" spans="1:13" s="15" customFormat="1" x14ac:dyDescent="0.25">
      <c r="A47" s="26" t="s">
        <v>78</v>
      </c>
      <c r="B47" s="27">
        <f>SUM(B44:B46)</f>
        <v>10380914.83</v>
      </c>
      <c r="C47"/>
      <c r="D47"/>
      <c r="E47"/>
      <c r="F47"/>
      <c r="G47"/>
      <c r="H47"/>
      <c r="I47" s="22"/>
      <c r="M47" s="23"/>
    </row>
    <row r="49" spans="1:2" x14ac:dyDescent="0.25">
      <c r="A49" t="s">
        <v>54</v>
      </c>
      <c r="B49" s="8">
        <f>'Trial Balance'!F34+5000</f>
        <v>25553</v>
      </c>
    </row>
    <row r="50" spans="1:2" x14ac:dyDescent="0.25">
      <c r="A50" t="s">
        <v>23</v>
      </c>
      <c r="B50" s="8">
        <f>'Trial Balance'!F35</f>
        <v>25000</v>
      </c>
    </row>
    <row r="51" spans="1:2" x14ac:dyDescent="0.25">
      <c r="A51" t="s">
        <v>55</v>
      </c>
      <c r="B51" s="8">
        <f>'Trial Balance'!F36</f>
        <v>25617.27</v>
      </c>
    </row>
    <row r="52" spans="1:2" x14ac:dyDescent="0.25">
      <c r="A52" t="s">
        <v>24</v>
      </c>
      <c r="B52" s="8">
        <f>'Trial Balance'!F37</f>
        <v>976842.2</v>
      </c>
    </row>
    <row r="53" spans="1:2" x14ac:dyDescent="0.25">
      <c r="A53" t="s">
        <v>56</v>
      </c>
      <c r="B53" s="8">
        <f>'Trial Balance'!F38</f>
        <v>130000</v>
      </c>
    </row>
    <row r="54" spans="1:2" x14ac:dyDescent="0.25">
      <c r="A54" t="s">
        <v>57</v>
      </c>
      <c r="B54" s="8">
        <f>'Trial Balance'!F39</f>
        <v>2515</v>
      </c>
    </row>
    <row r="55" spans="1:2" x14ac:dyDescent="0.25">
      <c r="A55" t="s">
        <v>58</v>
      </c>
      <c r="B55" s="8">
        <f>'Trial Balance'!F40</f>
        <v>627825</v>
      </c>
    </row>
    <row r="56" spans="1:2" x14ac:dyDescent="0.25">
      <c r="A56" t="s">
        <v>25</v>
      </c>
      <c r="B56" s="8">
        <f>'Trial Balance'!F41</f>
        <v>30513.47</v>
      </c>
    </row>
    <row r="57" spans="1:2" x14ac:dyDescent="0.25">
      <c r="A57" t="s">
        <v>59</v>
      </c>
      <c r="B57" s="8">
        <f>'Trial Balance'!F42</f>
        <v>2800</v>
      </c>
    </row>
    <row r="58" spans="1:2" x14ac:dyDescent="0.25">
      <c r="A58" t="s">
        <v>26</v>
      </c>
      <c r="B58" s="8">
        <f>'Trial Balance'!F43</f>
        <v>0.19</v>
      </c>
    </row>
    <row r="59" spans="1:2" x14ac:dyDescent="0.25">
      <c r="A59" t="s">
        <v>27</v>
      </c>
      <c r="B59" s="8">
        <f>'Trial Balance'!F44</f>
        <v>10000</v>
      </c>
    </row>
    <row r="60" spans="1:2" x14ac:dyDescent="0.25">
      <c r="A60" t="s">
        <v>28</v>
      </c>
      <c r="B60" s="8">
        <f>'Trial Balance'!F45</f>
        <v>5400</v>
      </c>
    </row>
    <row r="61" spans="1:2" x14ac:dyDescent="0.25">
      <c r="A61" t="s">
        <v>29</v>
      </c>
      <c r="B61" s="8">
        <f>'Trial Balance'!F46</f>
        <v>3203.39</v>
      </c>
    </row>
    <row r="62" spans="1:2" x14ac:dyDescent="0.25">
      <c r="A62" t="s">
        <v>60</v>
      </c>
      <c r="B62" s="8">
        <f>'Trial Balance'!F47</f>
        <v>220000</v>
      </c>
    </row>
    <row r="63" spans="1:2" x14ac:dyDescent="0.25">
      <c r="A63" t="s">
        <v>61</v>
      </c>
      <c r="B63" s="8">
        <f>'Trial Balance'!F48</f>
        <v>322920</v>
      </c>
    </row>
    <row r="64" spans="1:2" x14ac:dyDescent="0.25">
      <c r="A64" t="s">
        <v>62</v>
      </c>
      <c r="B64" s="8">
        <f>'Trial Balance'!F49</f>
        <v>5382500</v>
      </c>
    </row>
    <row r="65" spans="1:13" x14ac:dyDescent="0.25">
      <c r="A65" t="s">
        <v>63</v>
      </c>
      <c r="B65" s="8">
        <f>'Trial Balance'!F50</f>
        <v>1901434.66</v>
      </c>
    </row>
    <row r="66" spans="1:13" x14ac:dyDescent="0.25">
      <c r="A66" t="s">
        <v>30</v>
      </c>
      <c r="B66" s="8">
        <f>'Trial Balance'!F51</f>
        <v>1861.67</v>
      </c>
    </row>
    <row r="67" spans="1:13" x14ac:dyDescent="0.25">
      <c r="A67" t="s">
        <v>31</v>
      </c>
      <c r="B67" s="8">
        <f>'Trial Balance'!F52</f>
        <v>85534</v>
      </c>
    </row>
    <row r="68" spans="1:13" x14ac:dyDescent="0.25">
      <c r="A68" t="s">
        <v>64</v>
      </c>
      <c r="B68" s="8">
        <f>'Trial Balance'!F53</f>
        <v>54809.17</v>
      </c>
    </row>
    <row r="69" spans="1:13" x14ac:dyDescent="0.25">
      <c r="A69" t="s">
        <v>65</v>
      </c>
      <c r="B69" s="8">
        <f>'Trial Balance'!F54</f>
        <v>233904</v>
      </c>
    </row>
    <row r="70" spans="1:13" s="15" customFormat="1" x14ac:dyDescent="0.25">
      <c r="A70" s="26" t="s">
        <v>79</v>
      </c>
      <c r="B70" s="27">
        <f>SUM(B49:B69)</f>
        <v>10068233.02</v>
      </c>
      <c r="C70"/>
      <c r="D70"/>
      <c r="E70"/>
      <c r="F70"/>
      <c r="G70"/>
      <c r="H70"/>
      <c r="I70" s="22"/>
      <c r="M70" s="23"/>
    </row>
    <row r="71" spans="1:13" s="15" customFormat="1" x14ac:dyDescent="0.25">
      <c r="A71" s="26" t="s">
        <v>71</v>
      </c>
      <c r="B71" s="27">
        <f>ROUND(B47-B70,0)</f>
        <v>312682</v>
      </c>
      <c r="C71"/>
      <c r="D71"/>
      <c r="E71"/>
      <c r="F71"/>
      <c r="G71"/>
      <c r="H71"/>
      <c r="I71" s="22"/>
      <c r="M71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74BD-3892-4CE7-93AC-37B65FC65CFB}">
  <dimension ref="A1:S56"/>
  <sheetViews>
    <sheetView showGridLines="0" zoomScaleNormal="100" workbookViewId="0">
      <pane ySplit="1" topLeftCell="A35" activePane="bottomLeft" state="frozen"/>
      <selection pane="bottomLeft" activeCell="F47" sqref="F47"/>
    </sheetView>
  </sheetViews>
  <sheetFormatPr defaultRowHeight="15" x14ac:dyDescent="0.25"/>
  <cols>
    <col min="1" max="1" width="9.42578125" bestFit="1" customWidth="1"/>
    <col min="2" max="2" width="15.28515625" bestFit="1" customWidth="1"/>
    <col min="3" max="3" width="27.7109375" bestFit="1" customWidth="1"/>
    <col min="4" max="6" width="14.7109375" customWidth="1"/>
    <col min="7" max="8" width="8.28515625" style="6" customWidth="1"/>
  </cols>
  <sheetData>
    <row r="1" spans="1:19" s="24" customFormat="1" x14ac:dyDescent="0.25">
      <c r="A1" s="31" t="s">
        <v>41</v>
      </c>
      <c r="B1" s="31" t="s">
        <v>42</v>
      </c>
      <c r="C1" s="32" t="s">
        <v>69</v>
      </c>
      <c r="D1" s="33" t="s">
        <v>0</v>
      </c>
      <c r="E1" s="33" t="s">
        <v>1</v>
      </c>
      <c r="F1" s="33" t="s">
        <v>70</v>
      </c>
      <c r="G1" s="33" t="s">
        <v>40</v>
      </c>
      <c r="H1" s="34" t="s">
        <v>35</v>
      </c>
      <c r="I1" s="1"/>
      <c r="J1" s="1"/>
      <c r="K1" s="1"/>
      <c r="L1" s="1"/>
      <c r="M1" s="1"/>
      <c r="N1" s="1"/>
      <c r="O1" s="19"/>
      <c r="P1" s="19"/>
      <c r="Q1" s="19"/>
      <c r="R1" s="19"/>
      <c r="S1" s="23"/>
    </row>
    <row r="2" spans="1:19" s="15" customFormat="1" x14ac:dyDescent="0.25">
      <c r="A2" s="4" t="s">
        <v>36</v>
      </c>
      <c r="B2" s="2" t="s">
        <v>2</v>
      </c>
      <c r="C2" s="2" t="s">
        <v>3</v>
      </c>
      <c r="D2" s="3"/>
      <c r="E2" s="3">
        <v>1277580</v>
      </c>
      <c r="F2" s="14">
        <f>D2-E2</f>
        <v>-1277580</v>
      </c>
      <c r="G2" s="7" t="str">
        <f>IF(D2="","Cr","Dr")</f>
        <v>Cr</v>
      </c>
      <c r="H2" s="5" t="s">
        <v>33</v>
      </c>
      <c r="I2"/>
      <c r="J2"/>
      <c r="K2"/>
      <c r="L2"/>
      <c r="M2"/>
      <c r="N2"/>
      <c r="O2" s="20"/>
      <c r="P2" s="20"/>
      <c r="Q2" s="20"/>
      <c r="R2" s="20"/>
      <c r="S2" s="23"/>
    </row>
    <row r="3" spans="1:19" s="15" customFormat="1" x14ac:dyDescent="0.25">
      <c r="A3" s="4" t="s">
        <v>36</v>
      </c>
      <c r="B3" s="2" t="s">
        <v>2</v>
      </c>
      <c r="C3" s="2" t="s">
        <v>4</v>
      </c>
      <c r="D3" s="3"/>
      <c r="E3" s="3">
        <v>8222060</v>
      </c>
      <c r="F3" s="14">
        <f t="shared" ref="F3:F55" si="0">D3-E3</f>
        <v>-8222060</v>
      </c>
      <c r="G3" s="7" t="str">
        <f t="shared" ref="G3:G55" si="1">IF(D3="","Cr","Dr")</f>
        <v>Cr</v>
      </c>
      <c r="H3" s="5" t="s">
        <v>33</v>
      </c>
      <c r="I3"/>
      <c r="J3"/>
      <c r="K3"/>
      <c r="L3"/>
      <c r="M3"/>
      <c r="N3"/>
      <c r="O3" s="20"/>
      <c r="P3" s="21"/>
      <c r="Q3" s="20"/>
      <c r="R3" s="20"/>
      <c r="S3" s="23"/>
    </row>
    <row r="4" spans="1:19" s="15" customFormat="1" x14ac:dyDescent="0.25">
      <c r="A4" s="4" t="s">
        <v>36</v>
      </c>
      <c r="B4" s="2" t="s">
        <v>5</v>
      </c>
      <c r="C4" s="2" t="s">
        <v>85</v>
      </c>
      <c r="D4" s="3"/>
      <c r="E4" s="3">
        <v>8000</v>
      </c>
      <c r="F4" s="14">
        <f t="shared" si="0"/>
        <v>-8000</v>
      </c>
      <c r="G4" s="7" t="str">
        <f t="shared" si="1"/>
        <v>Cr</v>
      </c>
      <c r="H4" s="5" t="s">
        <v>33</v>
      </c>
      <c r="I4"/>
      <c r="J4"/>
      <c r="K4"/>
      <c r="L4"/>
      <c r="M4"/>
      <c r="N4"/>
      <c r="S4" s="23"/>
    </row>
    <row r="5" spans="1:19" s="15" customFormat="1" x14ac:dyDescent="0.25">
      <c r="A5" s="4" t="s">
        <v>36</v>
      </c>
      <c r="B5" s="2" t="s">
        <v>5</v>
      </c>
      <c r="C5" s="2" t="s">
        <v>86</v>
      </c>
      <c r="D5" s="3"/>
      <c r="E5" s="3">
        <v>63</v>
      </c>
      <c r="F5" s="14">
        <f t="shared" si="0"/>
        <v>-63</v>
      </c>
      <c r="G5" s="7" t="str">
        <f t="shared" si="1"/>
        <v>Cr</v>
      </c>
      <c r="H5" s="5" t="s">
        <v>33</v>
      </c>
      <c r="I5"/>
      <c r="J5"/>
      <c r="K5"/>
      <c r="L5"/>
      <c r="M5"/>
      <c r="N5"/>
      <c r="O5" s="22"/>
      <c r="S5" s="23"/>
    </row>
    <row r="6" spans="1:19" s="15" customFormat="1" x14ac:dyDescent="0.25">
      <c r="A6" s="4" t="s">
        <v>36</v>
      </c>
      <c r="B6" s="2" t="s">
        <v>5</v>
      </c>
      <c r="C6" s="2" t="s">
        <v>87</v>
      </c>
      <c r="D6" s="3">
        <v>7709</v>
      </c>
      <c r="E6" s="3"/>
      <c r="F6" s="3">
        <f t="shared" si="0"/>
        <v>7709</v>
      </c>
      <c r="G6" s="7" t="str">
        <f t="shared" si="1"/>
        <v>Dr</v>
      </c>
      <c r="H6" s="5" t="s">
        <v>33</v>
      </c>
      <c r="I6"/>
      <c r="J6"/>
      <c r="K6"/>
      <c r="L6"/>
      <c r="M6"/>
      <c r="N6"/>
      <c r="O6" s="21"/>
      <c r="S6" s="23"/>
    </row>
    <row r="7" spans="1:19" x14ac:dyDescent="0.25">
      <c r="A7" s="4" t="s">
        <v>36</v>
      </c>
      <c r="B7" s="2" t="s">
        <v>5</v>
      </c>
      <c r="C7" s="2" t="s">
        <v>88</v>
      </c>
      <c r="D7" s="3">
        <v>392000</v>
      </c>
      <c r="E7" s="3"/>
      <c r="F7" s="3">
        <f t="shared" si="0"/>
        <v>392000</v>
      </c>
      <c r="G7" s="7" t="str">
        <f t="shared" si="1"/>
        <v>Dr</v>
      </c>
      <c r="H7" s="5" t="s">
        <v>33</v>
      </c>
    </row>
    <row r="8" spans="1:19" x14ac:dyDescent="0.25">
      <c r="A8" s="4" t="s">
        <v>36</v>
      </c>
      <c r="B8" s="2" t="s">
        <v>5</v>
      </c>
      <c r="C8" s="2" t="s">
        <v>89</v>
      </c>
      <c r="D8" s="3"/>
      <c r="E8" s="3">
        <v>200008.04</v>
      </c>
      <c r="F8" s="3">
        <f t="shared" si="0"/>
        <v>-200008.04</v>
      </c>
      <c r="G8" s="7" t="str">
        <f t="shared" si="1"/>
        <v>Cr</v>
      </c>
      <c r="H8" s="5" t="s">
        <v>33</v>
      </c>
    </row>
    <row r="9" spans="1:19" x14ac:dyDescent="0.25">
      <c r="A9" s="4" t="s">
        <v>36</v>
      </c>
      <c r="B9" s="2" t="s">
        <v>5</v>
      </c>
      <c r="C9" s="2" t="s">
        <v>90</v>
      </c>
      <c r="D9" s="3"/>
      <c r="E9" s="3">
        <v>419920</v>
      </c>
      <c r="F9" s="3">
        <f t="shared" si="0"/>
        <v>-419920</v>
      </c>
      <c r="G9" s="7" t="str">
        <f t="shared" si="1"/>
        <v>Cr</v>
      </c>
      <c r="H9" s="5" t="s">
        <v>33</v>
      </c>
    </row>
    <row r="10" spans="1:19" x14ac:dyDescent="0.25">
      <c r="A10" s="4" t="s">
        <v>36</v>
      </c>
      <c r="B10" s="2" t="s">
        <v>6</v>
      </c>
      <c r="C10" s="2" t="s">
        <v>7</v>
      </c>
      <c r="D10" s="3">
        <v>563474.18999999994</v>
      </c>
      <c r="E10" s="3">
        <v>392211.86</v>
      </c>
      <c r="F10" s="3">
        <f t="shared" si="0"/>
        <v>171262.32999999996</v>
      </c>
      <c r="G10" s="7" t="str">
        <f t="shared" si="1"/>
        <v>Dr</v>
      </c>
      <c r="H10" s="5" t="s">
        <v>33</v>
      </c>
    </row>
    <row r="11" spans="1:19" x14ac:dyDescent="0.25">
      <c r="A11" s="4" t="s">
        <v>36</v>
      </c>
      <c r="B11" s="2" t="s">
        <v>6</v>
      </c>
      <c r="C11" s="2" t="s">
        <v>91</v>
      </c>
      <c r="D11" s="3">
        <v>2399250.23</v>
      </c>
      <c r="E11" s="3">
        <v>5683320.1900000004</v>
      </c>
      <c r="F11" s="3">
        <f t="shared" si="0"/>
        <v>-3284069.9600000004</v>
      </c>
      <c r="G11" s="7" t="str">
        <f t="shared" si="1"/>
        <v>Dr</v>
      </c>
      <c r="H11" s="5" t="s">
        <v>33</v>
      </c>
    </row>
    <row r="12" spans="1:19" x14ac:dyDescent="0.25">
      <c r="A12" s="4" t="s">
        <v>36</v>
      </c>
      <c r="B12" s="2" t="s">
        <v>6</v>
      </c>
      <c r="C12" s="2" t="s">
        <v>9</v>
      </c>
      <c r="D12" s="3"/>
      <c r="E12" s="3">
        <v>25000</v>
      </c>
      <c r="F12" s="3">
        <f t="shared" si="0"/>
        <v>-25000</v>
      </c>
      <c r="G12" s="7" t="str">
        <f t="shared" si="1"/>
        <v>Cr</v>
      </c>
      <c r="H12" s="5" t="s">
        <v>33</v>
      </c>
    </row>
    <row r="13" spans="1:19" x14ac:dyDescent="0.25">
      <c r="A13" s="4" t="s">
        <v>36</v>
      </c>
      <c r="B13" s="2" t="s">
        <v>6</v>
      </c>
      <c r="C13" s="2" t="s">
        <v>43</v>
      </c>
      <c r="D13" s="3"/>
      <c r="E13" s="3">
        <v>5000</v>
      </c>
      <c r="F13" s="3">
        <f t="shared" si="0"/>
        <v>-5000</v>
      </c>
      <c r="G13" s="7" t="str">
        <f t="shared" si="1"/>
        <v>Cr</v>
      </c>
      <c r="H13" s="5" t="s">
        <v>33</v>
      </c>
    </row>
    <row r="14" spans="1:19" x14ac:dyDescent="0.25">
      <c r="A14" s="4" t="s">
        <v>37</v>
      </c>
      <c r="B14" s="2" t="s">
        <v>10</v>
      </c>
      <c r="C14" s="2" t="s">
        <v>92</v>
      </c>
      <c r="D14" s="3">
        <v>4952</v>
      </c>
      <c r="E14" s="3"/>
      <c r="F14" s="3">
        <f t="shared" si="0"/>
        <v>4952</v>
      </c>
      <c r="G14" s="7" t="str">
        <f t="shared" si="1"/>
        <v>Dr</v>
      </c>
      <c r="H14" s="5" t="s">
        <v>33</v>
      </c>
      <c r="J14" s="16"/>
    </row>
    <row r="15" spans="1:19" x14ac:dyDescent="0.25">
      <c r="A15" s="4" t="s">
        <v>37</v>
      </c>
      <c r="B15" s="2" t="s">
        <v>10</v>
      </c>
      <c r="C15" s="2" t="s">
        <v>11</v>
      </c>
      <c r="D15" s="3">
        <v>312500</v>
      </c>
      <c r="E15" s="3"/>
      <c r="F15" s="3">
        <f t="shared" si="0"/>
        <v>312500</v>
      </c>
      <c r="G15" s="7" t="str">
        <f t="shared" si="1"/>
        <v>Dr</v>
      </c>
      <c r="H15" s="5" t="s">
        <v>33</v>
      </c>
    </row>
    <row r="16" spans="1:19" x14ac:dyDescent="0.25">
      <c r="A16" s="4" t="s">
        <v>37</v>
      </c>
      <c r="B16" s="2" t="s">
        <v>10</v>
      </c>
      <c r="C16" s="2" t="s">
        <v>45</v>
      </c>
      <c r="D16" s="3">
        <v>15735</v>
      </c>
      <c r="E16" s="3"/>
      <c r="F16" s="3">
        <f t="shared" si="0"/>
        <v>15735</v>
      </c>
      <c r="G16" s="7" t="str">
        <f t="shared" si="1"/>
        <v>Dr</v>
      </c>
      <c r="H16" s="5" t="s">
        <v>33</v>
      </c>
    </row>
    <row r="17" spans="1:8" x14ac:dyDescent="0.25">
      <c r="A17" s="4" t="s">
        <v>37</v>
      </c>
      <c r="B17" s="2" t="s">
        <v>10</v>
      </c>
      <c r="C17" s="2" t="s">
        <v>46</v>
      </c>
      <c r="D17" s="3">
        <v>32387</v>
      </c>
      <c r="E17" s="3"/>
      <c r="F17" s="3">
        <f t="shared" si="0"/>
        <v>32387</v>
      </c>
      <c r="G17" s="7" t="str">
        <f t="shared" si="1"/>
        <v>Dr</v>
      </c>
      <c r="H17" s="5" t="s">
        <v>33</v>
      </c>
    </row>
    <row r="18" spans="1:8" x14ac:dyDescent="0.25">
      <c r="A18" s="4" t="s">
        <v>37</v>
      </c>
      <c r="B18" s="2" t="s">
        <v>10</v>
      </c>
      <c r="C18" s="2" t="s">
        <v>12</v>
      </c>
      <c r="D18" s="3">
        <v>2940</v>
      </c>
      <c r="E18" s="3"/>
      <c r="F18" s="3">
        <f t="shared" si="0"/>
        <v>2940</v>
      </c>
      <c r="G18" s="7" t="str">
        <f t="shared" si="1"/>
        <v>Dr</v>
      </c>
      <c r="H18" s="5" t="s">
        <v>33</v>
      </c>
    </row>
    <row r="19" spans="1:8" x14ac:dyDescent="0.25">
      <c r="A19" s="4" t="s">
        <v>37</v>
      </c>
      <c r="B19" s="2" t="s">
        <v>10</v>
      </c>
      <c r="C19" s="2" t="s">
        <v>67</v>
      </c>
      <c r="D19" s="3">
        <v>2191655</v>
      </c>
      <c r="E19" s="3"/>
      <c r="F19" s="3">
        <f t="shared" si="0"/>
        <v>2191655</v>
      </c>
      <c r="G19" s="7" t="str">
        <f t="shared" si="1"/>
        <v>Dr</v>
      </c>
      <c r="H19" s="5" t="s">
        <v>33</v>
      </c>
    </row>
    <row r="20" spans="1:8" x14ac:dyDescent="0.25">
      <c r="A20" s="4" t="s">
        <v>37</v>
      </c>
      <c r="B20" s="2" t="s">
        <v>10</v>
      </c>
      <c r="C20" s="2" t="s">
        <v>47</v>
      </c>
      <c r="D20" s="3">
        <v>3434</v>
      </c>
      <c r="E20" s="3"/>
      <c r="F20" s="3">
        <f t="shared" si="0"/>
        <v>3434</v>
      </c>
      <c r="G20" s="7" t="str">
        <f t="shared" si="1"/>
        <v>Dr</v>
      </c>
      <c r="H20" s="5" t="s">
        <v>33</v>
      </c>
    </row>
    <row r="21" spans="1:8" x14ac:dyDescent="0.25">
      <c r="A21" s="4" t="s">
        <v>37</v>
      </c>
      <c r="B21" s="2" t="s">
        <v>10</v>
      </c>
      <c r="C21" s="2" t="s">
        <v>48</v>
      </c>
      <c r="D21" s="3">
        <v>530</v>
      </c>
      <c r="E21" s="3"/>
      <c r="F21" s="3">
        <f t="shared" si="0"/>
        <v>530</v>
      </c>
      <c r="G21" s="7" t="str">
        <f t="shared" si="1"/>
        <v>Dr</v>
      </c>
      <c r="H21" s="5" t="s">
        <v>33</v>
      </c>
    </row>
    <row r="22" spans="1:8" x14ac:dyDescent="0.25">
      <c r="A22" s="4" t="s">
        <v>37</v>
      </c>
      <c r="B22" s="2" t="s">
        <v>13</v>
      </c>
      <c r="C22" s="2" t="s">
        <v>68</v>
      </c>
      <c r="D22" s="3">
        <v>25000</v>
      </c>
      <c r="E22" s="3"/>
      <c r="F22" s="3">
        <f t="shared" si="0"/>
        <v>25000</v>
      </c>
      <c r="G22" s="7" t="str">
        <f t="shared" si="1"/>
        <v>Dr</v>
      </c>
      <c r="H22" s="5" t="s">
        <v>33</v>
      </c>
    </row>
    <row r="23" spans="1:8" x14ac:dyDescent="0.25">
      <c r="A23" s="4" t="s">
        <v>37</v>
      </c>
      <c r="B23" s="2" t="s">
        <v>14</v>
      </c>
      <c r="C23" s="2" t="s">
        <v>15</v>
      </c>
      <c r="D23" s="3">
        <v>5392956.2300000004</v>
      </c>
      <c r="E23" s="3">
        <v>2159737.23</v>
      </c>
      <c r="F23" s="3">
        <f t="shared" si="0"/>
        <v>3233219.0000000005</v>
      </c>
      <c r="G23" s="7" t="str">
        <f t="shared" si="1"/>
        <v>Dr</v>
      </c>
      <c r="H23" s="5" t="s">
        <v>33</v>
      </c>
    </row>
    <row r="24" spans="1:8" x14ac:dyDescent="0.25">
      <c r="A24" s="4" t="s">
        <v>37</v>
      </c>
      <c r="B24" s="2" t="s">
        <v>14</v>
      </c>
      <c r="C24" s="2" t="s">
        <v>49</v>
      </c>
      <c r="D24" s="3">
        <v>26049.94</v>
      </c>
      <c r="E24" s="3"/>
      <c r="F24" s="14">
        <f t="shared" si="0"/>
        <v>26049.94</v>
      </c>
      <c r="G24" s="7" t="str">
        <f t="shared" si="1"/>
        <v>Dr</v>
      </c>
      <c r="H24" s="5" t="s">
        <v>33</v>
      </c>
    </row>
    <row r="25" spans="1:8" x14ac:dyDescent="0.25">
      <c r="A25" s="4" t="s">
        <v>37</v>
      </c>
      <c r="B25" s="2" t="s">
        <v>14</v>
      </c>
      <c r="C25" s="2" t="s">
        <v>16</v>
      </c>
      <c r="D25" s="3">
        <v>1852905.53</v>
      </c>
      <c r="E25" s="3"/>
      <c r="F25" s="14">
        <f t="shared" si="0"/>
        <v>1852905.53</v>
      </c>
      <c r="G25" s="7" t="str">
        <f t="shared" si="1"/>
        <v>Dr</v>
      </c>
      <c r="H25" s="5" t="s">
        <v>33</v>
      </c>
    </row>
    <row r="26" spans="1:8" x14ac:dyDescent="0.25">
      <c r="A26" s="4" t="s">
        <v>37</v>
      </c>
      <c r="B26" s="2" t="s">
        <v>14</v>
      </c>
      <c r="C26" s="2" t="s">
        <v>93</v>
      </c>
      <c r="D26" s="3">
        <v>11954</v>
      </c>
      <c r="E26" s="3"/>
      <c r="F26" s="14">
        <f t="shared" si="0"/>
        <v>11954</v>
      </c>
      <c r="G26" s="7" t="str">
        <f t="shared" si="1"/>
        <v>Dr</v>
      </c>
      <c r="H26" s="5" t="s">
        <v>33</v>
      </c>
    </row>
    <row r="27" spans="1:8" x14ac:dyDescent="0.25">
      <c r="A27" s="4" t="s">
        <v>37</v>
      </c>
      <c r="B27" s="2" t="s">
        <v>14</v>
      </c>
      <c r="C27" s="2" t="s">
        <v>93</v>
      </c>
      <c r="D27" s="3">
        <v>76993</v>
      </c>
      <c r="E27" s="3"/>
      <c r="F27" s="14">
        <f t="shared" si="0"/>
        <v>76993</v>
      </c>
      <c r="G27" s="7" t="str">
        <f t="shared" si="1"/>
        <v>Dr</v>
      </c>
      <c r="H27" s="5" t="s">
        <v>33</v>
      </c>
    </row>
    <row r="28" spans="1:8" x14ac:dyDescent="0.25">
      <c r="A28" s="4" t="s">
        <v>37</v>
      </c>
      <c r="B28" s="2" t="s">
        <v>14</v>
      </c>
      <c r="C28" s="2" t="s">
        <v>19</v>
      </c>
      <c r="D28" s="3">
        <v>32290</v>
      </c>
      <c r="E28" s="3"/>
      <c r="F28" s="14">
        <f t="shared" si="0"/>
        <v>32290</v>
      </c>
      <c r="G28" s="7" t="str">
        <f t="shared" si="1"/>
        <v>Dr</v>
      </c>
      <c r="H28" s="5" t="s">
        <v>33</v>
      </c>
    </row>
    <row r="29" spans="1:8" x14ac:dyDescent="0.25">
      <c r="A29" s="4" t="s">
        <v>37</v>
      </c>
      <c r="B29" s="2" t="s">
        <v>14</v>
      </c>
      <c r="C29" s="2" t="s">
        <v>94</v>
      </c>
      <c r="D29" s="3">
        <v>538608.55000000005</v>
      </c>
      <c r="E29" s="3"/>
      <c r="F29" s="14">
        <f t="shared" si="0"/>
        <v>538608.55000000005</v>
      </c>
      <c r="G29" s="7" t="str">
        <f t="shared" si="1"/>
        <v>Dr</v>
      </c>
      <c r="H29" s="5" t="s">
        <v>33</v>
      </c>
    </row>
    <row r="30" spans="1:8" x14ac:dyDescent="0.25">
      <c r="A30" s="4" t="s">
        <v>37</v>
      </c>
      <c r="B30" s="2" t="s">
        <v>14</v>
      </c>
      <c r="C30" s="2" t="s">
        <v>95</v>
      </c>
      <c r="D30" s="3">
        <v>35157</v>
      </c>
      <c r="E30" s="3"/>
      <c r="F30" s="14">
        <f t="shared" si="0"/>
        <v>35157</v>
      </c>
      <c r="G30" s="7" t="str">
        <f t="shared" si="1"/>
        <v>Dr</v>
      </c>
      <c r="H30" s="5" t="s">
        <v>33</v>
      </c>
    </row>
    <row r="31" spans="1:8" x14ac:dyDescent="0.25">
      <c r="A31" s="4" t="s">
        <v>38</v>
      </c>
      <c r="B31" s="2" t="s">
        <v>21</v>
      </c>
      <c r="C31" s="2" t="s">
        <v>96</v>
      </c>
      <c r="D31" s="3"/>
      <c r="E31" s="3">
        <v>2858720</v>
      </c>
      <c r="F31" s="14">
        <f t="shared" si="0"/>
        <v>-2858720</v>
      </c>
      <c r="G31" s="7" t="str">
        <f t="shared" si="1"/>
        <v>Cr</v>
      </c>
      <c r="H31" s="5" t="s">
        <v>34</v>
      </c>
    </row>
    <row r="32" spans="1:8" x14ac:dyDescent="0.25">
      <c r="A32" s="4" t="s">
        <v>38</v>
      </c>
      <c r="B32" s="2" t="s">
        <v>21</v>
      </c>
      <c r="C32" s="2" t="s">
        <v>97</v>
      </c>
      <c r="D32" s="3"/>
      <c r="E32" s="3">
        <v>5817998</v>
      </c>
      <c r="F32" s="14">
        <f t="shared" si="0"/>
        <v>-5817998</v>
      </c>
      <c r="G32" s="7" t="str">
        <f t="shared" si="1"/>
        <v>Cr</v>
      </c>
      <c r="H32" s="5" t="s">
        <v>34</v>
      </c>
    </row>
    <row r="33" spans="1:8" x14ac:dyDescent="0.25">
      <c r="A33" s="4" t="s">
        <v>38</v>
      </c>
      <c r="B33" s="2" t="s">
        <v>21</v>
      </c>
      <c r="C33" s="2" t="s">
        <v>53</v>
      </c>
      <c r="D33" s="3"/>
      <c r="E33" s="3">
        <v>1704196.83</v>
      </c>
      <c r="F33" s="14">
        <f t="shared" si="0"/>
        <v>-1704196.83</v>
      </c>
      <c r="G33" s="7" t="str">
        <f t="shared" si="1"/>
        <v>Cr</v>
      </c>
      <c r="H33" s="5" t="s">
        <v>34</v>
      </c>
    </row>
    <row r="34" spans="1:8" x14ac:dyDescent="0.25">
      <c r="A34" s="4" t="s">
        <v>39</v>
      </c>
      <c r="B34" s="2" t="s">
        <v>22</v>
      </c>
      <c r="C34" s="2" t="s">
        <v>54</v>
      </c>
      <c r="D34" s="3">
        <v>20553</v>
      </c>
      <c r="E34" s="3"/>
      <c r="F34" s="14">
        <f t="shared" si="0"/>
        <v>20553</v>
      </c>
      <c r="G34" s="7" t="str">
        <f t="shared" si="1"/>
        <v>Dr</v>
      </c>
      <c r="H34" s="5" t="s">
        <v>34</v>
      </c>
    </row>
    <row r="35" spans="1:8" x14ac:dyDescent="0.25">
      <c r="A35" s="4" t="s">
        <v>39</v>
      </c>
      <c r="B35" s="2" t="s">
        <v>22</v>
      </c>
      <c r="C35" s="2" t="s">
        <v>23</v>
      </c>
      <c r="D35" s="3">
        <v>25000</v>
      </c>
      <c r="E35" s="3"/>
      <c r="F35" s="14">
        <f t="shared" si="0"/>
        <v>25000</v>
      </c>
      <c r="G35" s="7" t="str">
        <f t="shared" si="1"/>
        <v>Dr</v>
      </c>
      <c r="H35" s="5" t="s">
        <v>34</v>
      </c>
    </row>
    <row r="36" spans="1:8" x14ac:dyDescent="0.25">
      <c r="A36" s="4" t="s">
        <v>39</v>
      </c>
      <c r="B36" s="2" t="s">
        <v>22</v>
      </c>
      <c r="C36" s="2" t="s">
        <v>55</v>
      </c>
      <c r="D36" s="3">
        <v>25617.27</v>
      </c>
      <c r="E36" s="3"/>
      <c r="F36" s="14">
        <f t="shared" si="0"/>
        <v>25617.27</v>
      </c>
      <c r="G36" s="7" t="str">
        <f t="shared" si="1"/>
        <v>Dr</v>
      </c>
      <c r="H36" s="5" t="s">
        <v>34</v>
      </c>
    </row>
    <row r="37" spans="1:8" x14ac:dyDescent="0.25">
      <c r="A37" s="4" t="s">
        <v>39</v>
      </c>
      <c r="B37" s="2" t="s">
        <v>22</v>
      </c>
      <c r="C37" s="2" t="s">
        <v>24</v>
      </c>
      <c r="D37" s="3">
        <v>976842.2</v>
      </c>
      <c r="E37" s="3"/>
      <c r="F37" s="14">
        <f t="shared" si="0"/>
        <v>976842.2</v>
      </c>
      <c r="G37" s="7" t="str">
        <f t="shared" si="1"/>
        <v>Dr</v>
      </c>
      <c r="H37" s="5" t="s">
        <v>34</v>
      </c>
    </row>
    <row r="38" spans="1:8" x14ac:dyDescent="0.25">
      <c r="A38" s="4" t="s">
        <v>39</v>
      </c>
      <c r="B38" s="2" t="s">
        <v>22</v>
      </c>
      <c r="C38" s="2" t="s">
        <v>56</v>
      </c>
      <c r="D38" s="3">
        <v>130000</v>
      </c>
      <c r="E38" s="3"/>
      <c r="F38" s="14">
        <f t="shared" si="0"/>
        <v>130000</v>
      </c>
      <c r="G38" s="7" t="str">
        <f t="shared" si="1"/>
        <v>Dr</v>
      </c>
      <c r="H38" s="5" t="s">
        <v>34</v>
      </c>
    </row>
    <row r="39" spans="1:8" x14ac:dyDescent="0.25">
      <c r="A39" s="4" t="s">
        <v>39</v>
      </c>
      <c r="B39" s="2" t="s">
        <v>22</v>
      </c>
      <c r="C39" s="2" t="s">
        <v>57</v>
      </c>
      <c r="D39" s="3">
        <v>2515</v>
      </c>
      <c r="E39" s="3"/>
      <c r="F39" s="14">
        <f t="shared" si="0"/>
        <v>2515</v>
      </c>
      <c r="G39" s="7" t="str">
        <f t="shared" si="1"/>
        <v>Dr</v>
      </c>
      <c r="H39" s="5" t="s">
        <v>34</v>
      </c>
    </row>
    <row r="40" spans="1:8" x14ac:dyDescent="0.25">
      <c r="A40" s="4" t="s">
        <v>39</v>
      </c>
      <c r="B40" s="2" t="s">
        <v>22</v>
      </c>
      <c r="C40" s="2" t="s">
        <v>58</v>
      </c>
      <c r="D40" s="3">
        <v>627825</v>
      </c>
      <c r="E40" s="3"/>
      <c r="F40" s="14">
        <f t="shared" si="0"/>
        <v>627825</v>
      </c>
      <c r="G40" s="7" t="str">
        <f t="shared" si="1"/>
        <v>Dr</v>
      </c>
      <c r="H40" s="5" t="s">
        <v>34</v>
      </c>
    </row>
    <row r="41" spans="1:8" x14ac:dyDescent="0.25">
      <c r="A41" s="4" t="s">
        <v>39</v>
      </c>
      <c r="B41" s="2" t="s">
        <v>22</v>
      </c>
      <c r="C41" s="2" t="s">
        <v>25</v>
      </c>
      <c r="D41" s="3">
        <v>30513.47</v>
      </c>
      <c r="E41" s="3"/>
      <c r="F41" s="14">
        <f t="shared" si="0"/>
        <v>30513.47</v>
      </c>
      <c r="G41" s="7" t="str">
        <f t="shared" si="1"/>
        <v>Dr</v>
      </c>
      <c r="H41" s="5" t="s">
        <v>34</v>
      </c>
    </row>
    <row r="42" spans="1:8" x14ac:dyDescent="0.25">
      <c r="A42" s="4" t="s">
        <v>39</v>
      </c>
      <c r="B42" s="2" t="s">
        <v>22</v>
      </c>
      <c r="C42" s="2" t="s">
        <v>59</v>
      </c>
      <c r="D42" s="3">
        <v>2800</v>
      </c>
      <c r="E42" s="3"/>
      <c r="F42" s="14">
        <f t="shared" si="0"/>
        <v>2800</v>
      </c>
      <c r="G42" s="7" t="str">
        <f t="shared" si="1"/>
        <v>Dr</v>
      </c>
      <c r="H42" s="5" t="s">
        <v>34</v>
      </c>
    </row>
    <row r="43" spans="1:8" x14ac:dyDescent="0.25">
      <c r="A43" s="4" t="s">
        <v>39</v>
      </c>
      <c r="B43" s="2" t="s">
        <v>22</v>
      </c>
      <c r="C43" s="2" t="s">
        <v>26</v>
      </c>
      <c r="D43" s="3">
        <v>0.19</v>
      </c>
      <c r="E43" s="3"/>
      <c r="F43" s="14">
        <f t="shared" si="0"/>
        <v>0.19</v>
      </c>
      <c r="G43" s="7" t="str">
        <f t="shared" si="1"/>
        <v>Dr</v>
      </c>
      <c r="H43" s="5" t="s">
        <v>34</v>
      </c>
    </row>
    <row r="44" spans="1:8" x14ac:dyDescent="0.25">
      <c r="A44" s="4" t="s">
        <v>39</v>
      </c>
      <c r="B44" s="2" t="s">
        <v>22</v>
      </c>
      <c r="C44" s="2" t="s">
        <v>98</v>
      </c>
      <c r="D44" s="3">
        <v>10000</v>
      </c>
      <c r="E44" s="3"/>
      <c r="F44" s="14">
        <f t="shared" si="0"/>
        <v>10000</v>
      </c>
      <c r="G44" s="7" t="str">
        <f t="shared" si="1"/>
        <v>Dr</v>
      </c>
      <c r="H44" s="5" t="s">
        <v>34</v>
      </c>
    </row>
    <row r="45" spans="1:8" x14ac:dyDescent="0.25">
      <c r="A45" s="4" t="s">
        <v>39</v>
      </c>
      <c r="B45" s="2" t="s">
        <v>22</v>
      </c>
      <c r="C45" s="2" t="s">
        <v>99</v>
      </c>
      <c r="D45" s="3">
        <v>5400</v>
      </c>
      <c r="E45" s="3"/>
      <c r="F45" s="14">
        <f t="shared" si="0"/>
        <v>5400</v>
      </c>
      <c r="G45" s="7" t="str">
        <f t="shared" si="1"/>
        <v>Dr</v>
      </c>
      <c r="H45" s="5" t="s">
        <v>34</v>
      </c>
    </row>
    <row r="46" spans="1:8" x14ac:dyDescent="0.25">
      <c r="A46" s="4" t="s">
        <v>39</v>
      </c>
      <c r="B46" s="2" t="s">
        <v>22</v>
      </c>
      <c r="C46" s="2" t="s">
        <v>29</v>
      </c>
      <c r="D46" s="3">
        <v>3203.39</v>
      </c>
      <c r="E46" s="3"/>
      <c r="F46" s="14">
        <f t="shared" si="0"/>
        <v>3203.39</v>
      </c>
      <c r="G46" s="7" t="str">
        <f t="shared" si="1"/>
        <v>Dr</v>
      </c>
      <c r="H46" s="5" t="s">
        <v>34</v>
      </c>
    </row>
    <row r="47" spans="1:8" x14ac:dyDescent="0.25">
      <c r="A47" s="4" t="s">
        <v>39</v>
      </c>
      <c r="B47" s="2" t="s">
        <v>22</v>
      </c>
      <c r="C47" s="2" t="s">
        <v>60</v>
      </c>
      <c r="D47" s="3">
        <v>220000</v>
      </c>
      <c r="E47" s="3"/>
      <c r="F47" s="14">
        <f t="shared" si="0"/>
        <v>220000</v>
      </c>
      <c r="G47" s="7" t="str">
        <f t="shared" si="1"/>
        <v>Dr</v>
      </c>
      <c r="H47" s="5" t="s">
        <v>34</v>
      </c>
    </row>
    <row r="48" spans="1:8" x14ac:dyDescent="0.25">
      <c r="A48" s="4" t="s">
        <v>39</v>
      </c>
      <c r="B48" s="2" t="s">
        <v>22</v>
      </c>
      <c r="C48" s="2" t="s">
        <v>61</v>
      </c>
      <c r="D48" s="3">
        <v>322920</v>
      </c>
      <c r="E48" s="3"/>
      <c r="F48" s="14">
        <f t="shared" si="0"/>
        <v>322920</v>
      </c>
      <c r="G48" s="7" t="str">
        <f t="shared" si="1"/>
        <v>Dr</v>
      </c>
      <c r="H48" s="5" t="s">
        <v>34</v>
      </c>
    </row>
    <row r="49" spans="1:8" x14ac:dyDescent="0.25">
      <c r="A49" s="4" t="s">
        <v>39</v>
      </c>
      <c r="B49" s="2" t="s">
        <v>22</v>
      </c>
      <c r="C49" s="2" t="s">
        <v>62</v>
      </c>
      <c r="D49" s="3">
        <v>5382500</v>
      </c>
      <c r="E49" s="3"/>
      <c r="F49" s="14">
        <f t="shared" si="0"/>
        <v>5382500</v>
      </c>
      <c r="G49" s="7" t="str">
        <f t="shared" si="1"/>
        <v>Dr</v>
      </c>
      <c r="H49" s="5" t="s">
        <v>34</v>
      </c>
    </row>
    <row r="50" spans="1:8" x14ac:dyDescent="0.25">
      <c r="A50" s="4" t="s">
        <v>39</v>
      </c>
      <c r="B50" s="2" t="s">
        <v>22</v>
      </c>
      <c r="C50" s="2" t="s">
        <v>63</v>
      </c>
      <c r="D50" s="3">
        <v>1901434.66</v>
      </c>
      <c r="E50" s="3"/>
      <c r="F50" s="14">
        <f t="shared" si="0"/>
        <v>1901434.66</v>
      </c>
      <c r="G50" s="7" t="str">
        <f t="shared" si="1"/>
        <v>Dr</v>
      </c>
      <c r="H50" s="5" t="s">
        <v>34</v>
      </c>
    </row>
    <row r="51" spans="1:8" x14ac:dyDescent="0.25">
      <c r="A51" s="4" t="s">
        <v>39</v>
      </c>
      <c r="B51" s="2" t="s">
        <v>22</v>
      </c>
      <c r="C51" s="2" t="s">
        <v>30</v>
      </c>
      <c r="D51" s="3">
        <v>1861.67</v>
      </c>
      <c r="E51" s="3"/>
      <c r="F51" s="14">
        <f t="shared" si="0"/>
        <v>1861.67</v>
      </c>
      <c r="G51" s="7" t="str">
        <f t="shared" si="1"/>
        <v>Dr</v>
      </c>
      <c r="H51" s="5" t="s">
        <v>34</v>
      </c>
    </row>
    <row r="52" spans="1:8" x14ac:dyDescent="0.25">
      <c r="A52" s="4" t="s">
        <v>39</v>
      </c>
      <c r="B52" s="2" t="s">
        <v>22</v>
      </c>
      <c r="C52" s="2" t="s">
        <v>31</v>
      </c>
      <c r="D52" s="3">
        <v>85534</v>
      </c>
      <c r="E52" s="3"/>
      <c r="F52" s="14">
        <f t="shared" si="0"/>
        <v>85534</v>
      </c>
      <c r="G52" s="7" t="str">
        <f t="shared" si="1"/>
        <v>Dr</v>
      </c>
      <c r="H52" s="5" t="s">
        <v>34</v>
      </c>
    </row>
    <row r="53" spans="1:8" x14ac:dyDescent="0.25">
      <c r="A53" s="4" t="s">
        <v>39</v>
      </c>
      <c r="B53" s="2" t="s">
        <v>22</v>
      </c>
      <c r="C53" s="2" t="s">
        <v>64</v>
      </c>
      <c r="D53" s="3">
        <v>54809.17</v>
      </c>
      <c r="E53" s="3"/>
      <c r="F53" s="14">
        <f t="shared" si="0"/>
        <v>54809.17</v>
      </c>
      <c r="G53" s="7" t="str">
        <f t="shared" si="1"/>
        <v>Dr</v>
      </c>
      <c r="H53" s="5" t="s">
        <v>34</v>
      </c>
    </row>
    <row r="54" spans="1:8" x14ac:dyDescent="0.25">
      <c r="A54" s="4" t="s">
        <v>39</v>
      </c>
      <c r="B54" s="2" t="s">
        <v>22</v>
      </c>
      <c r="C54" s="2" t="s">
        <v>65</v>
      </c>
      <c r="D54" s="3">
        <v>233904</v>
      </c>
      <c r="E54" s="3"/>
      <c r="F54" s="14">
        <f t="shared" si="0"/>
        <v>233904</v>
      </c>
      <c r="G54" s="7" t="str">
        <f t="shared" si="1"/>
        <v>Dr</v>
      </c>
      <c r="H54" s="5" t="s">
        <v>34</v>
      </c>
    </row>
    <row r="55" spans="1:8" x14ac:dyDescent="0.25">
      <c r="A55" s="4" t="s">
        <v>36</v>
      </c>
      <c r="B55" s="2" t="s">
        <v>32</v>
      </c>
      <c r="C55" s="2" t="s">
        <v>66</v>
      </c>
      <c r="D55" s="3">
        <v>4792101.46</v>
      </c>
      <c r="E55" s="3"/>
      <c r="F55" s="14">
        <f t="shared" si="0"/>
        <v>4792101.46</v>
      </c>
      <c r="G55" s="7" t="str">
        <f t="shared" si="1"/>
        <v>Dr</v>
      </c>
      <c r="H55" s="5" t="s">
        <v>33</v>
      </c>
    </row>
    <row r="56" spans="1:8" x14ac:dyDescent="0.25">
      <c r="F56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</vt:lpstr>
      <vt:lpstr>Notes</vt:lpstr>
      <vt:lpstr>Trial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Jain</dc:creator>
  <cp:lastModifiedBy>BAHRIA</cp:lastModifiedBy>
  <dcterms:created xsi:type="dcterms:W3CDTF">2020-03-22T05:33:26Z</dcterms:created>
  <dcterms:modified xsi:type="dcterms:W3CDTF">2024-03-19T09:13:21Z</dcterms:modified>
</cp:coreProperties>
</file>