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cf74c3676d6265/Desktop/financial freelance/"/>
    </mc:Choice>
  </mc:AlternateContent>
  <xr:revisionPtr revIDLastSave="8" documentId="8_{BC81AE34-B3D7-4AD6-9A08-0CD691EDD9EB}" xr6:coauthVersionLast="43" xr6:coauthVersionMax="43" xr10:uidLastSave="{E57A6688-0D69-4C21-B8A9-965843287F31}"/>
  <bookViews>
    <workbookView xWindow="-120" yWindow="-120" windowWidth="20730" windowHeight="11160" activeTab="2" xr2:uid="{8CECA278-D532-4070-9092-F5AA53FB92C0}"/>
  </bookViews>
  <sheets>
    <sheet name="cashbook" sheetId="2" r:id="rId1"/>
    <sheet name="bs" sheetId="1" r:id="rId2"/>
    <sheet name="BRS" sheetId="3" r:id="rId3"/>
    <sheet name="w1 (bs to cb)" sheetId="4" r:id="rId4"/>
    <sheet name="w2 (cb to bs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G16" i="3" s="1"/>
  <c r="B13" i="3"/>
  <c r="I19" i="2"/>
  <c r="F9" i="3"/>
  <c r="G9" i="3" s="1"/>
  <c r="B9" i="3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5" i="5"/>
  <c r="M5" i="5" s="1"/>
  <c r="K25" i="4"/>
  <c r="L25" i="4" s="1"/>
  <c r="L24" i="4"/>
  <c r="K26" i="4"/>
  <c r="L26" i="4" s="1"/>
  <c r="K27" i="4"/>
  <c r="L27" i="4" s="1"/>
  <c r="K28" i="4"/>
  <c r="L28" i="4" s="1"/>
  <c r="K29" i="4"/>
  <c r="L29" i="4" s="1"/>
  <c r="K30" i="4"/>
  <c r="L30" i="4" s="1"/>
  <c r="E25" i="4"/>
  <c r="F25" i="4" s="1"/>
  <c r="E27" i="4"/>
  <c r="F27" i="4" s="1"/>
  <c r="E26" i="4"/>
  <c r="F26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G5" i="3"/>
  <c r="D19" i="2"/>
  <c r="H18" i="2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H17" i="3" s="1"/>
  <c r="G17" i="3" l="1"/>
  <c r="I17" i="3" s="1"/>
</calcChain>
</file>

<file path=xl/sharedStrings.xml><?xml version="1.0" encoding="utf-8"?>
<sst xmlns="http://schemas.openxmlformats.org/spreadsheetml/2006/main" count="154" uniqueCount="63">
  <si>
    <t>Date</t>
  </si>
  <si>
    <t>Details/Particulars</t>
  </si>
  <si>
    <t>Debit</t>
  </si>
  <si>
    <t>Credit</t>
  </si>
  <si>
    <t>Balance</t>
  </si>
  <si>
    <t>Electricity bill Cheque # 0007864</t>
  </si>
  <si>
    <t>Dividend Income - Online Transfer</t>
  </si>
  <si>
    <t>Receipt Cheque # 0007981</t>
  </si>
  <si>
    <t>Payment Cheque # 0007866</t>
  </si>
  <si>
    <t>Outward Payment Cheque # 007867</t>
  </si>
  <si>
    <t>Receipt Cheque # 07982</t>
  </si>
  <si>
    <t>Bank Charges</t>
  </si>
  <si>
    <t>Payment Cheque # 0007865</t>
  </si>
  <si>
    <t>Receipt Cheque # 0007983</t>
  </si>
  <si>
    <t>Outward Payment Ch. No 007868</t>
  </si>
  <si>
    <t>Rental Paid - Ch. No. 7870</t>
  </si>
  <si>
    <t>Receipt Ch. No. 0007984</t>
  </si>
  <si>
    <t>Direct Debit</t>
  </si>
  <si>
    <t>Payment Cheque # 0007873</t>
  </si>
  <si>
    <t>Receipt Ch. No. 0007985</t>
  </si>
  <si>
    <t>Payment Cheque # 0007871</t>
  </si>
  <si>
    <t>Debit-Dr</t>
  </si>
  <si>
    <t>Credit-Cr</t>
  </si>
  <si>
    <t>Details</t>
  </si>
  <si>
    <t>Amount (PKR)</t>
  </si>
  <si>
    <t>Balance b/d</t>
  </si>
  <si>
    <t>Electricity - 7864</t>
  </si>
  <si>
    <t>Mr. Afaq - 7981</t>
  </si>
  <si>
    <t>Mr. Yaseen - 7865</t>
  </si>
  <si>
    <t>Mr. Tariq - 7982</t>
  </si>
  <si>
    <t>Mr. Rehman - 7866</t>
  </si>
  <si>
    <t>Mrs. Shiza - 7983</t>
  </si>
  <si>
    <t>Mrs. Fatima - 7867</t>
  </si>
  <si>
    <t>Mr. Qaim - 7984</t>
  </si>
  <si>
    <t>Mr. John - 7868</t>
  </si>
  <si>
    <t>Mr. Bismil - 7985</t>
  </si>
  <si>
    <t>Mr. Nasir - 7850</t>
  </si>
  <si>
    <t>Mrs. Husna - 7986</t>
  </si>
  <si>
    <t>Rental - 7870</t>
  </si>
  <si>
    <t>Mr. Kumail - 7987</t>
  </si>
  <si>
    <t>Mr. Mosa - 7871</t>
  </si>
  <si>
    <t>Mr. Waseem UK - 7952</t>
  </si>
  <si>
    <t>Mr. Saleem - 7873</t>
  </si>
  <si>
    <t>Balance c/d</t>
  </si>
  <si>
    <t>Total</t>
  </si>
  <si>
    <t xml:space="preserve">Balance at bank as per cashbook </t>
  </si>
  <si>
    <t>add</t>
  </si>
  <si>
    <t>less</t>
  </si>
  <si>
    <t>Balance at bank as per bankstatement</t>
  </si>
  <si>
    <t>cheque no</t>
  </si>
  <si>
    <t>rges</t>
  </si>
  <si>
    <t>ebit</t>
  </si>
  <si>
    <t>credit side of cashbook</t>
  </si>
  <si>
    <t>difference</t>
  </si>
  <si>
    <t>Column1</t>
  </si>
  <si>
    <t>Column2</t>
  </si>
  <si>
    <t>Column3</t>
  </si>
  <si>
    <t>lars</t>
  </si>
  <si>
    <t>sfer</t>
  </si>
  <si>
    <t>debit side of cashbook</t>
  </si>
  <si>
    <t>credit side of bs</t>
  </si>
  <si>
    <t>debit side of bs</t>
  </si>
  <si>
    <t>BANK RECONCILIATION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</si>
</sst>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3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3" fontId="3" fillId="2" borderId="2" xfId="0" applyNumberFormat="1" applyFont="1" applyFill="1" applyBorder="1"/>
    <xf numFmtId="3" fontId="3" fillId="2" borderId="3" xfId="0" applyNumberFormat="1" applyFont="1" applyFill="1" applyBorder="1"/>
    <xf numFmtId="15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3" fontId="0" fillId="0" borderId="6" xfId="0" applyNumberFormat="1" applyBorder="1"/>
    <xf numFmtId="15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3" fontId="2" fillId="2" borderId="11" xfId="0" applyNumberFormat="1" applyFont="1" applyFill="1" applyBorder="1"/>
    <xf numFmtId="0" fontId="0" fillId="0" borderId="11" xfId="0" applyBorder="1"/>
    <xf numFmtId="15" fontId="0" fillId="0" borderId="12" xfId="0" applyNumberFormat="1" applyBorder="1"/>
    <xf numFmtId="0" fontId="0" fillId="0" borderId="13" xfId="0" applyBorder="1"/>
    <xf numFmtId="3" fontId="0" fillId="0" borderId="13" xfId="0" applyNumberFormat="1" applyBorder="1"/>
    <xf numFmtId="3" fontId="0" fillId="0" borderId="14" xfId="0" applyNumberFormat="1" applyBorder="1"/>
    <xf numFmtId="0" fontId="0" fillId="0" borderId="12" xfId="0" applyBorder="1"/>
    <xf numFmtId="0" fontId="4" fillId="0" borderId="13" xfId="0" applyFont="1" applyBorder="1"/>
    <xf numFmtId="3" fontId="4" fillId="0" borderId="14" xfId="0" applyNumberFormat="1" applyFont="1" applyBorder="1"/>
    <xf numFmtId="0" fontId="0" fillId="0" borderId="15" xfId="0" applyBorder="1"/>
    <xf numFmtId="0" fontId="1" fillId="0" borderId="16" xfId="0" applyFont="1" applyBorder="1"/>
    <xf numFmtId="3" fontId="1" fillId="0" borderId="16" xfId="0" applyNumberFormat="1" applyFont="1" applyBorder="1"/>
    <xf numFmtId="0" fontId="0" fillId="0" borderId="16" xfId="0" applyBorder="1"/>
    <xf numFmtId="3" fontId="1" fillId="0" borderId="17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3" fontId="0" fillId="0" borderId="30" xfId="0" applyNumberFormat="1" applyBorder="1"/>
    <xf numFmtId="0" fontId="3" fillId="2" borderId="31" xfId="0" applyFont="1" applyFill="1" applyBorder="1"/>
    <xf numFmtId="3" fontId="3" fillId="2" borderId="32" xfId="0" applyNumberFormat="1" applyFont="1" applyFill="1" applyBorder="1"/>
    <xf numFmtId="3" fontId="3" fillId="2" borderId="33" xfId="0" applyNumberFormat="1" applyFont="1" applyFill="1" applyBorder="1"/>
    <xf numFmtId="0" fontId="0" fillId="0" borderId="34" xfId="0" applyBorder="1"/>
    <xf numFmtId="3" fontId="0" fillId="0" borderId="35" xfId="0" applyNumberFormat="1" applyBorder="1"/>
    <xf numFmtId="3" fontId="0" fillId="0" borderId="36" xfId="0" applyNumberFormat="1" applyBorder="1"/>
    <xf numFmtId="0" fontId="0" fillId="0" borderId="0" xfId="0" applyAlignment="1">
      <alignment horizontal="center" vertical="center" wrapText="1"/>
    </xf>
    <xf numFmtId="3" fontId="0" fillId="0" borderId="0" xfId="0" applyNumberFormat="1" applyBorder="1"/>
    <xf numFmtId="0" fontId="2" fillId="2" borderId="28" xfId="0" applyFont="1" applyFill="1" applyBorder="1"/>
    <xf numFmtId="3" fontId="2" fillId="2" borderId="28" xfId="0" applyNumberFormat="1" applyFont="1" applyFill="1" applyBorder="1"/>
    <xf numFmtId="0" fontId="2" fillId="2" borderId="27" xfId="0" applyFont="1" applyFill="1" applyBorder="1"/>
    <xf numFmtId="3" fontId="2" fillId="2" borderId="27" xfId="0" applyNumberFormat="1" applyFont="1" applyFill="1" applyBorder="1"/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3" fillId="3" borderId="0" xfId="0" applyFont="1" applyFill="1" applyBorder="1"/>
    <xf numFmtId="0" fontId="3" fillId="3" borderId="24" xfId="0" applyFont="1" applyFill="1" applyBorder="1"/>
    <xf numFmtId="3" fontId="0" fillId="0" borderId="25" xfId="0" applyNumberFormat="1" applyBorder="1"/>
    <xf numFmtId="3" fontId="0" fillId="0" borderId="37" xfId="0" applyNumberFormat="1" applyBorder="1"/>
    <xf numFmtId="3" fontId="0" fillId="0" borderId="27" xfId="0" applyNumberFormat="1" applyBorder="1"/>
    <xf numFmtId="0" fontId="0" fillId="0" borderId="21" xfId="0" applyBorder="1" applyAlignment="1">
      <alignment horizontal="lef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" formatCode="#,##0"/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0" formatCode="General"/>
    </dxf>
    <dxf>
      <numFmt numFmtId="3" formatCode="#,##0"/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numFmt numFmtId="3" formatCode="#,##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/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top style="dashed">
          <color auto="1"/>
        </top>
      </border>
    </dxf>
    <dxf>
      <border outline="0">
        <bottom style="dashed">
          <color auto="1"/>
        </bottom>
      </border>
    </dxf>
    <dxf>
      <border outline="0">
        <left style="dashed">
          <color auto="1"/>
        </left>
        <right style="dashed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7620</xdr:rowOff>
    </xdr:from>
    <xdr:to>
      <xdr:col>8</xdr:col>
      <xdr:colOff>7620</xdr:colOff>
      <xdr:row>4</xdr:row>
      <xdr:rowOff>159689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F4BED2-F316-47C7-A753-CB9E38464514}"/>
            </a:ext>
          </a:extLst>
        </xdr:cNvPr>
        <xdr:cNvSpPr/>
      </xdr:nvSpPr>
      <xdr:spPr>
        <a:xfrm>
          <a:off x="609600" y="388620"/>
          <a:ext cx="6875145" cy="53306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/>
            <a:t>Company Cashbook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0</xdr:row>
      <xdr:rowOff>184150</xdr:rowOff>
    </xdr:from>
    <xdr:to>
      <xdr:col>6</xdr:col>
      <xdr:colOff>8255</xdr:colOff>
      <xdr:row>3</xdr:row>
      <xdr:rowOff>145719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CEBF38-D5AB-4757-8970-95237FB39E3B}"/>
            </a:ext>
          </a:extLst>
        </xdr:cNvPr>
        <xdr:cNvSpPr/>
      </xdr:nvSpPr>
      <xdr:spPr>
        <a:xfrm>
          <a:off x="615950" y="184150"/>
          <a:ext cx="4472305" cy="533069"/>
        </a:xfrm>
        <a:prstGeom prst="round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/>
            <a:t>Bank Statement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EF686-F00A-4CDE-AA83-BECC1E77A78B}" name="Table1" displayName="Table1" ref="B2:D20" totalsRowShown="0" headerRowBorderDxfId="16" tableBorderDxfId="17" totalsRowBorderDxfId="15">
  <autoFilter ref="B2:D20" xr:uid="{AF52EA9A-FF39-4CF7-A694-D613D7270387}"/>
  <tableColumns count="3">
    <tableColumn id="1" xr3:uid="{4378FF5C-2D79-492D-9010-C5C7062F6A18}" name="Details/Particulars" dataDxfId="14"/>
    <tableColumn id="2" xr3:uid="{22DCEA20-524D-43D8-B82B-2F48C252678F}" name="Debit" dataDxfId="13"/>
    <tableColumn id="3" xr3:uid="{7C3B3BD7-879A-4B29-A299-27D2BCE5765B}" name="Cred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F0DAA-EED0-441F-9F84-2D712A44DB87}" name="Table2" displayName="Table2" ref="B22:F35" totalsRowShown="0">
  <autoFilter ref="B22:F35" xr:uid="{5673AD0D-DB90-4237-91D6-8C171BD29AFF}"/>
  <tableColumns count="5">
    <tableColumn id="1" xr3:uid="{BFF83296-64B5-47C5-A2FA-AFC10D4B690F}" name="Column1"/>
    <tableColumn id="2" xr3:uid="{7054B764-F537-4B41-9A4C-C8634542D379}" name="Column2"/>
    <tableColumn id="3" xr3:uid="{C1459D9A-8F9C-4C5F-BB28-473DD28A0085}" name="cheque no"/>
    <tableColumn id="4" xr3:uid="{7D2FB1B6-BCAC-41B1-875C-59751AE75BCF}" name="credit side of cashbook">
      <calculatedColumnFormula>VLOOKUP("*"&amp;D23&amp;"*",cashbook!$G$8:$H$17,2,FALSE)</calculatedColumnFormula>
    </tableColumn>
    <tableColumn id="5" xr3:uid="{F9F26C28-1FA8-4948-ACA8-809898F9C0E8}" name="Column3">
      <calculatedColumnFormula>E23-C23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030101-F5BA-4932-90AA-A1F588EBBB0B}" name="Table3" displayName="Table3" ref="H23:L30" totalsRowShown="0">
  <autoFilter ref="H23:L30" xr:uid="{722087CC-3888-4FFD-B1F0-58EABA0DB1A1}"/>
  <tableColumns count="5">
    <tableColumn id="1" xr3:uid="{FEA05048-6B6D-47B6-ACE4-F6672DC806DD}" name="Column1"/>
    <tableColumn id="2" xr3:uid="{EC0DCDF0-B983-4787-9DF6-313191513839}" name="Column2"/>
    <tableColumn id="3" xr3:uid="{1BA612F3-8E1B-4764-9A29-D1BCCFAA9DC1}" name="cheque no"/>
    <tableColumn id="4" xr3:uid="{42035580-BE2C-4BFB-990A-E803BEE78C51}" name="debit side of cashbook">
      <calculatedColumnFormula>VLOOKUP("*"&amp;J24&amp;"*",cashbook!$C$9:$D$15,2,FALSE)</calculatedColumnFormula>
    </tableColumn>
    <tableColumn id="5" xr3:uid="{0513AFED-31B1-4839-A5D1-7F87654F83C9}" name="difference" dataDxfId="11">
      <calculatedColumnFormula>Table3[[#This Row],[debit side of cashbook]]-Table3[[#This Row],[Column2]]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E090484-3418-4D9B-AACB-3F2E244F1470}" name="Table5" displayName="Table5" ref="I4:M14" totalsRowShown="0" headerRowDxfId="6" headerRowBorderDxfId="9" tableBorderDxfId="10">
  <autoFilter ref="I4:M14" xr:uid="{B549B7D7-56C0-4940-8817-D3CAC26A8AF6}"/>
  <tableColumns count="5">
    <tableColumn id="1" xr3:uid="{D900138A-C61E-49EF-839D-ADC201417577}" name="Details"/>
    <tableColumn id="2" xr3:uid="{1D70BA3E-7B8A-43F0-B264-11839B1593FD}" name="Amount (PKR)" dataDxfId="8"/>
    <tableColumn id="3" xr3:uid="{429E69B0-5603-4715-85E7-C06EA439ADB6}" name="cheque no"/>
    <tableColumn id="4" xr3:uid="{4DA2381A-5EB7-419B-B48C-81E2F3AD611F}" name="debit side of bs">
      <calculatedColumnFormula>VLOOKUP("*"&amp;K5&amp;"*",bs!$C$5:$D$23,2,FALSE)</calculatedColumnFormula>
    </tableColumn>
    <tableColumn id="5" xr3:uid="{E7291AF3-9A49-4A40-9C65-D36B2B8D573E}" name="difference" dataDxfId="7">
      <calculatedColumnFormula>L5-J5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EB9206-92F4-46EE-AF52-B1E35CC64133}" name="Table6" displayName="Table6" ref="B4:F12" totalsRowShown="0" headerRowDxfId="0" tableBorderDxfId="5">
  <autoFilter ref="B4:F12" xr:uid="{764CFE3E-3DEE-4A57-A527-27BDB5CBBFE8}"/>
  <tableColumns count="5">
    <tableColumn id="1" xr3:uid="{C4CA4E88-1C22-4A5D-9D25-D6DF44223D14}" name="Details"/>
    <tableColumn id="2" xr3:uid="{D8502E90-4D72-4900-8364-78B4E15B6941}" name="Amount (PKR)" dataDxfId="4"/>
    <tableColumn id="3" xr3:uid="{D5D86855-5565-45B5-AF51-DD6E6ED8DE63}" name="cheque no" dataDxfId="3"/>
    <tableColumn id="4" xr3:uid="{650693D9-6DEC-4958-B5A0-C7B7C6330B5E}" name="credit side of bs" dataDxfId="2">
      <calculatedColumnFormula>VLOOKUP("*"&amp;D5&amp;"*",bs!$C$6:$E$23,3,FALSE)</calculatedColumnFormula>
    </tableColumn>
    <tableColumn id="5" xr3:uid="{B4AA7A2F-99F1-4FC4-8C90-EB4011527F15}" name="difference" dataDxfId="1">
      <calculatedColumnFormula>E5-C5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9E0F-6DD0-4A6A-BF00-BE256F6C0796}">
  <dimension ref="B6:J19"/>
  <sheetViews>
    <sheetView workbookViewId="0">
      <selection activeCell="I19" sqref="I19"/>
    </sheetView>
  </sheetViews>
  <sheetFormatPr defaultRowHeight="15" x14ac:dyDescent="0.25"/>
  <cols>
    <col min="2" max="2" width="9.28515625" bestFit="1" customWidth="1"/>
    <col min="3" max="3" width="30.140625" customWidth="1"/>
    <col min="4" max="4" width="12.140625" style="1" bestFit="1" customWidth="1"/>
    <col min="5" max="5" width="0.85546875" customWidth="1"/>
    <col min="6" max="6" width="9.28515625" bestFit="1" customWidth="1"/>
    <col min="7" max="7" width="29.140625" customWidth="1"/>
    <col min="8" max="8" width="12.140625" style="1" bestFit="1" customWidth="1"/>
  </cols>
  <sheetData>
    <row r="6" spans="2:8" x14ac:dyDescent="0.25">
      <c r="D6" s="14" t="s">
        <v>21</v>
      </c>
      <c r="E6" s="14"/>
      <c r="F6" s="14"/>
      <c r="G6" s="14"/>
      <c r="H6" s="15" t="s">
        <v>22</v>
      </c>
    </row>
    <row r="7" spans="2:8" x14ac:dyDescent="0.25">
      <c r="B7" s="16" t="s">
        <v>0</v>
      </c>
      <c r="C7" s="17" t="s">
        <v>23</v>
      </c>
      <c r="D7" s="18" t="s">
        <v>24</v>
      </c>
      <c r="E7" s="19"/>
      <c r="F7" s="16" t="s">
        <v>0</v>
      </c>
      <c r="G7" s="17" t="s">
        <v>23</v>
      </c>
      <c r="H7" s="18" t="s">
        <v>24</v>
      </c>
    </row>
    <row r="8" spans="2:8" x14ac:dyDescent="0.25">
      <c r="B8" s="20">
        <v>45078</v>
      </c>
      <c r="C8" s="21" t="s">
        <v>25</v>
      </c>
      <c r="D8" s="22">
        <v>186200</v>
      </c>
      <c r="E8" s="21"/>
      <c r="F8" s="20">
        <v>45078</v>
      </c>
      <c r="G8" s="21" t="s">
        <v>26</v>
      </c>
      <c r="H8" s="23">
        <v>24300</v>
      </c>
    </row>
    <row r="9" spans="2:8" x14ac:dyDescent="0.25">
      <c r="B9" s="20">
        <v>45081</v>
      </c>
      <c r="C9" s="21" t="s">
        <v>27</v>
      </c>
      <c r="D9" s="22">
        <v>21200</v>
      </c>
      <c r="E9" s="21"/>
      <c r="F9" s="20">
        <v>45079</v>
      </c>
      <c r="G9" s="21" t="s">
        <v>28</v>
      </c>
      <c r="H9" s="23">
        <v>30700</v>
      </c>
    </row>
    <row r="10" spans="2:8" x14ac:dyDescent="0.25">
      <c r="B10" s="20">
        <v>45086</v>
      </c>
      <c r="C10" s="21" t="s">
        <v>29</v>
      </c>
      <c r="D10" s="22">
        <v>18500</v>
      </c>
      <c r="E10" s="21"/>
      <c r="F10" s="20">
        <v>45082</v>
      </c>
      <c r="G10" s="21" t="s">
        <v>30</v>
      </c>
      <c r="H10" s="23">
        <v>17400</v>
      </c>
    </row>
    <row r="11" spans="2:8" x14ac:dyDescent="0.25">
      <c r="B11" s="20">
        <v>45096</v>
      </c>
      <c r="C11" s="21" t="s">
        <v>31</v>
      </c>
      <c r="D11" s="22">
        <v>11800</v>
      </c>
      <c r="E11" s="21"/>
      <c r="F11" s="20">
        <v>45083</v>
      </c>
      <c r="G11" s="21" t="s">
        <v>32</v>
      </c>
      <c r="H11" s="23">
        <v>1700</v>
      </c>
    </row>
    <row r="12" spans="2:8" x14ac:dyDescent="0.25">
      <c r="B12" s="20">
        <v>45101</v>
      </c>
      <c r="C12" s="21" t="s">
        <v>33</v>
      </c>
      <c r="D12" s="22">
        <v>4700</v>
      </c>
      <c r="E12" s="21"/>
      <c r="F12" s="20">
        <v>45087</v>
      </c>
      <c r="G12" s="21" t="s">
        <v>34</v>
      </c>
      <c r="H12" s="23">
        <v>9500</v>
      </c>
    </row>
    <row r="13" spans="2:8" x14ac:dyDescent="0.25">
      <c r="B13" s="20">
        <v>45104</v>
      </c>
      <c r="C13" s="21" t="s">
        <v>35</v>
      </c>
      <c r="D13" s="22">
        <v>27900</v>
      </c>
      <c r="E13" s="21"/>
      <c r="F13" s="20">
        <v>45091</v>
      </c>
      <c r="G13" s="21" t="s">
        <v>36</v>
      </c>
      <c r="H13" s="23">
        <v>7100</v>
      </c>
    </row>
    <row r="14" spans="2:8" x14ac:dyDescent="0.25">
      <c r="B14" s="20">
        <v>45106</v>
      </c>
      <c r="C14" s="21" t="s">
        <v>37</v>
      </c>
      <c r="D14" s="22">
        <v>9800</v>
      </c>
      <c r="E14" s="21"/>
      <c r="F14" s="20">
        <v>45093</v>
      </c>
      <c r="G14" s="21" t="s">
        <v>38</v>
      </c>
      <c r="H14" s="23">
        <v>16100</v>
      </c>
    </row>
    <row r="15" spans="2:8" x14ac:dyDescent="0.25">
      <c r="B15" s="20">
        <v>45107</v>
      </c>
      <c r="C15" s="21" t="s">
        <v>39</v>
      </c>
      <c r="D15" s="22">
        <v>13400</v>
      </c>
      <c r="E15" s="21"/>
      <c r="F15" s="20">
        <v>45097</v>
      </c>
      <c r="G15" s="21" t="s">
        <v>40</v>
      </c>
      <c r="H15" s="23">
        <v>2500</v>
      </c>
    </row>
    <row r="16" spans="2:8" x14ac:dyDescent="0.25">
      <c r="B16" s="24"/>
      <c r="C16" s="21"/>
      <c r="D16" s="22"/>
      <c r="E16" s="21"/>
      <c r="F16" s="20">
        <v>45098</v>
      </c>
      <c r="G16" s="21" t="s">
        <v>41</v>
      </c>
      <c r="H16" s="23">
        <v>3700</v>
      </c>
    </row>
    <row r="17" spans="2:10" x14ac:dyDescent="0.25">
      <c r="B17" s="24"/>
      <c r="C17" s="21"/>
      <c r="D17" s="22"/>
      <c r="E17" s="21"/>
      <c r="F17" s="20">
        <v>45099</v>
      </c>
      <c r="G17" s="21" t="s">
        <v>42</v>
      </c>
      <c r="H17" s="23">
        <v>1200</v>
      </c>
    </row>
    <row r="18" spans="2:10" x14ac:dyDescent="0.25">
      <c r="B18" s="24"/>
      <c r="C18" s="21"/>
      <c r="D18" s="22"/>
      <c r="E18" s="21"/>
      <c r="F18" s="20">
        <v>45107</v>
      </c>
      <c r="G18" s="25" t="s">
        <v>43</v>
      </c>
      <c r="H18" s="26">
        <f>H19-SUM(H8:H17)</f>
        <v>179300</v>
      </c>
    </row>
    <row r="19" spans="2:10" x14ac:dyDescent="0.25">
      <c r="B19" s="27"/>
      <c r="C19" s="28" t="s">
        <v>44</v>
      </c>
      <c r="D19" s="29">
        <f>SUM(D8:D18)</f>
        <v>293500</v>
      </c>
      <c r="E19" s="30"/>
      <c r="F19" s="30"/>
      <c r="G19" s="28" t="s">
        <v>44</v>
      </c>
      <c r="H19" s="31">
        <v>293500</v>
      </c>
      <c r="I19" s="1">
        <f>SUM(D8:D15)-SUM(H8:H17)</f>
        <v>179300</v>
      </c>
      <c r="J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BBE7-F1ED-4E55-9CCA-9BBB6FD10E1A}">
  <dimension ref="B1:F23"/>
  <sheetViews>
    <sheetView zoomScale="150" zoomScaleNormal="150" workbookViewId="0">
      <selection activeCell="D12" sqref="D12"/>
    </sheetView>
  </sheetViews>
  <sheetFormatPr defaultRowHeight="15" x14ac:dyDescent="0.25"/>
  <cols>
    <col min="2" max="2" width="9.42578125" bestFit="1" customWidth="1"/>
    <col min="3" max="3" width="32.85546875" bestFit="1" customWidth="1"/>
    <col min="4" max="4" width="7.140625" bestFit="1" customWidth="1"/>
    <col min="5" max="5" width="7.85546875" bestFit="1" customWidth="1"/>
    <col min="6" max="6" width="9.7109375" bestFit="1" customWidth="1"/>
  </cols>
  <sheetData>
    <row r="1" spans="2:6" x14ac:dyDescent="0.25">
      <c r="D1" s="1"/>
      <c r="E1" s="1"/>
      <c r="F1" s="1"/>
    </row>
    <row r="2" spans="2:6" x14ac:dyDescent="0.25">
      <c r="D2" s="1"/>
      <c r="E2" s="1"/>
      <c r="F2" s="1"/>
    </row>
    <row r="3" spans="2:6" x14ac:dyDescent="0.25">
      <c r="D3" s="1"/>
      <c r="E3" s="1"/>
      <c r="F3" s="1"/>
    </row>
    <row r="4" spans="2:6" ht="15.75" thickBot="1" x14ac:dyDescent="0.3">
      <c r="D4" s="1"/>
      <c r="E4" s="1"/>
      <c r="F4" s="1"/>
    </row>
    <row r="5" spans="2:6" ht="18.75" x14ac:dyDescent="0.3">
      <c r="B5" s="2" t="s">
        <v>0</v>
      </c>
      <c r="C5" s="3" t="s">
        <v>1</v>
      </c>
      <c r="D5" s="4" t="s">
        <v>2</v>
      </c>
      <c r="E5" s="4" t="s">
        <v>3</v>
      </c>
      <c r="F5" s="5" t="s">
        <v>4</v>
      </c>
    </row>
    <row r="6" spans="2:6" x14ac:dyDescent="0.25">
      <c r="B6" s="6">
        <v>45078</v>
      </c>
      <c r="C6" s="7" t="s">
        <v>4</v>
      </c>
      <c r="D6" s="8"/>
      <c r="E6" s="8"/>
      <c r="F6" s="9">
        <v>186200</v>
      </c>
    </row>
    <row r="7" spans="2:6" x14ac:dyDescent="0.25">
      <c r="B7" s="6">
        <v>45082</v>
      </c>
      <c r="C7" s="7" t="s">
        <v>5</v>
      </c>
      <c r="D7" s="8">
        <v>24300</v>
      </c>
      <c r="E7" s="8"/>
      <c r="F7" s="9">
        <f>F6-D7+E7</f>
        <v>161900</v>
      </c>
    </row>
    <row r="8" spans="2:6" x14ac:dyDescent="0.25">
      <c r="B8" s="6">
        <v>45082</v>
      </c>
      <c r="C8" s="7" t="s">
        <v>6</v>
      </c>
      <c r="D8" s="8"/>
      <c r="E8" s="8">
        <v>2600</v>
      </c>
      <c r="F8" s="9">
        <f t="shared" ref="F8:F23" si="0">F7-D8+E8</f>
        <v>164500</v>
      </c>
    </row>
    <row r="9" spans="2:6" x14ac:dyDescent="0.25">
      <c r="B9" s="6">
        <v>45082</v>
      </c>
      <c r="C9" s="7" t="s">
        <v>7</v>
      </c>
      <c r="D9" s="8"/>
      <c r="E9" s="8">
        <v>21200</v>
      </c>
      <c r="F9" s="9">
        <f t="shared" si="0"/>
        <v>185700</v>
      </c>
    </row>
    <row r="10" spans="2:6" x14ac:dyDescent="0.25">
      <c r="B10" s="6">
        <v>45085</v>
      </c>
      <c r="C10" s="7" t="s">
        <v>8</v>
      </c>
      <c r="D10" s="8">
        <v>17400</v>
      </c>
      <c r="E10" s="8"/>
      <c r="F10" s="9">
        <f t="shared" si="0"/>
        <v>168300</v>
      </c>
    </row>
    <row r="11" spans="2:6" x14ac:dyDescent="0.25">
      <c r="B11" s="6">
        <v>45087</v>
      </c>
      <c r="C11" s="7" t="s">
        <v>9</v>
      </c>
      <c r="D11" s="8">
        <v>17000</v>
      </c>
      <c r="E11" s="8"/>
      <c r="F11" s="9">
        <f t="shared" si="0"/>
        <v>151300</v>
      </c>
    </row>
    <row r="12" spans="2:6" x14ac:dyDescent="0.25">
      <c r="B12" s="6">
        <v>45090</v>
      </c>
      <c r="C12" s="7" t="s">
        <v>10</v>
      </c>
      <c r="D12" s="8"/>
      <c r="E12" s="8">
        <v>18500</v>
      </c>
      <c r="F12" s="9">
        <f t="shared" si="0"/>
        <v>169800</v>
      </c>
    </row>
    <row r="13" spans="2:6" x14ac:dyDescent="0.25">
      <c r="B13" s="6">
        <v>45091</v>
      </c>
      <c r="C13" s="7" t="s">
        <v>11</v>
      </c>
      <c r="D13" s="8">
        <v>3200</v>
      </c>
      <c r="E13" s="8"/>
      <c r="F13" s="9">
        <f t="shared" si="0"/>
        <v>166600</v>
      </c>
    </row>
    <row r="14" spans="2:6" x14ac:dyDescent="0.25">
      <c r="B14" s="6">
        <v>45097</v>
      </c>
      <c r="C14" s="7" t="s">
        <v>12</v>
      </c>
      <c r="D14" s="8">
        <v>30700</v>
      </c>
      <c r="E14" s="8"/>
      <c r="F14" s="9">
        <f t="shared" si="0"/>
        <v>135900</v>
      </c>
    </row>
    <row r="15" spans="2:6" x14ac:dyDescent="0.25">
      <c r="B15" s="6">
        <v>45097</v>
      </c>
      <c r="C15" s="7" t="s">
        <v>13</v>
      </c>
      <c r="D15" s="8"/>
      <c r="E15" s="8">
        <v>11800</v>
      </c>
      <c r="F15" s="9">
        <f t="shared" si="0"/>
        <v>147700</v>
      </c>
    </row>
    <row r="16" spans="2:6" x14ac:dyDescent="0.25">
      <c r="B16" s="6">
        <v>45098</v>
      </c>
      <c r="C16" s="7" t="s">
        <v>14</v>
      </c>
      <c r="D16" s="8">
        <v>9500</v>
      </c>
      <c r="E16" s="8"/>
      <c r="F16" s="9">
        <f t="shared" si="0"/>
        <v>138200</v>
      </c>
    </row>
    <row r="17" spans="2:6" x14ac:dyDescent="0.25">
      <c r="B17" s="6">
        <v>45098</v>
      </c>
      <c r="C17" s="7" t="s">
        <v>15</v>
      </c>
      <c r="D17" s="8">
        <v>16100</v>
      </c>
      <c r="E17" s="8"/>
      <c r="F17" s="9">
        <f t="shared" si="0"/>
        <v>122100</v>
      </c>
    </row>
    <row r="18" spans="2:6" x14ac:dyDescent="0.25">
      <c r="B18" s="6">
        <v>45101</v>
      </c>
      <c r="C18" s="7" t="s">
        <v>11</v>
      </c>
      <c r="D18" s="8">
        <v>1800</v>
      </c>
      <c r="E18" s="8"/>
      <c r="F18" s="9">
        <f t="shared" si="0"/>
        <v>120300</v>
      </c>
    </row>
    <row r="19" spans="2:6" x14ac:dyDescent="0.25">
      <c r="B19" s="6">
        <v>45104</v>
      </c>
      <c r="C19" s="7" t="s">
        <v>16</v>
      </c>
      <c r="D19" s="8"/>
      <c r="E19" s="8">
        <v>4700</v>
      </c>
      <c r="F19" s="9">
        <f t="shared" si="0"/>
        <v>125000</v>
      </c>
    </row>
    <row r="20" spans="2:6" x14ac:dyDescent="0.25">
      <c r="B20" s="6">
        <v>45105</v>
      </c>
      <c r="C20" s="7" t="s">
        <v>17</v>
      </c>
      <c r="D20" s="8">
        <v>8800</v>
      </c>
      <c r="E20" s="8"/>
      <c r="F20" s="9">
        <f t="shared" si="0"/>
        <v>116200</v>
      </c>
    </row>
    <row r="21" spans="2:6" x14ac:dyDescent="0.25">
      <c r="B21" s="6">
        <v>45106</v>
      </c>
      <c r="C21" s="7" t="s">
        <v>18</v>
      </c>
      <c r="D21" s="8">
        <v>1200</v>
      </c>
      <c r="E21" s="8"/>
      <c r="F21" s="9">
        <f t="shared" si="0"/>
        <v>115000</v>
      </c>
    </row>
    <row r="22" spans="2:6" x14ac:dyDescent="0.25">
      <c r="B22" s="6">
        <v>45106</v>
      </c>
      <c r="C22" s="7" t="s">
        <v>19</v>
      </c>
      <c r="D22" s="8"/>
      <c r="E22" s="8">
        <v>27900</v>
      </c>
      <c r="F22" s="9">
        <f t="shared" si="0"/>
        <v>142900</v>
      </c>
    </row>
    <row r="23" spans="2:6" ht="15.75" thickBot="1" x14ac:dyDescent="0.3">
      <c r="B23" s="10">
        <v>45107</v>
      </c>
      <c r="C23" s="11" t="s">
        <v>20</v>
      </c>
      <c r="D23" s="12">
        <v>2500</v>
      </c>
      <c r="E23" s="12"/>
      <c r="F23" s="13">
        <f t="shared" si="0"/>
        <v>140400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8C51-E8C7-4D79-8AAD-FFB8E4E333CB}">
  <dimension ref="B2:I18"/>
  <sheetViews>
    <sheetView showGridLines="0" tabSelected="1" workbookViewId="0">
      <selection activeCell="J7" sqref="J7"/>
    </sheetView>
  </sheetViews>
  <sheetFormatPr defaultRowHeight="15" x14ac:dyDescent="0.25"/>
  <sheetData>
    <row r="2" spans="2:8" ht="15" customHeight="1" x14ac:dyDescent="0.25">
      <c r="B2" s="58" t="s">
        <v>62</v>
      </c>
      <c r="C2" s="58"/>
      <c r="D2" s="58"/>
      <c r="E2" s="58"/>
      <c r="F2" s="58"/>
      <c r="G2" s="58"/>
      <c r="H2" s="59"/>
    </row>
    <row r="3" spans="2:8" ht="15" customHeight="1" x14ac:dyDescent="0.25">
      <c r="B3" s="60"/>
      <c r="C3" s="60"/>
      <c r="D3" s="60"/>
      <c r="E3" s="60"/>
      <c r="F3" s="60"/>
      <c r="G3" s="60"/>
      <c r="H3" s="61"/>
    </row>
    <row r="4" spans="2:8" ht="15" customHeight="1" x14ac:dyDescent="0.25">
      <c r="B4" s="60"/>
      <c r="C4" s="60"/>
      <c r="D4" s="60"/>
      <c r="E4" s="60"/>
      <c r="F4" s="60"/>
      <c r="G4" s="60"/>
      <c r="H4" s="61"/>
    </row>
    <row r="5" spans="2:8" ht="15" customHeight="1" x14ac:dyDescent="0.3">
      <c r="B5" s="62" t="s">
        <v>45</v>
      </c>
      <c r="C5" s="62"/>
      <c r="D5" s="62"/>
      <c r="E5" s="62"/>
      <c r="F5" s="62"/>
      <c r="G5" s="53">
        <f>cashbook!H18</f>
        <v>179300</v>
      </c>
      <c r="H5" s="37"/>
    </row>
    <row r="6" spans="2:8" ht="15" customHeight="1" x14ac:dyDescent="0.25">
      <c r="B6" s="67" t="s">
        <v>46</v>
      </c>
      <c r="C6" s="36"/>
      <c r="D6" s="36"/>
      <c r="E6" s="36"/>
      <c r="F6" s="36"/>
      <c r="G6" s="36"/>
      <c r="H6" s="37"/>
    </row>
    <row r="7" spans="2:8" ht="15" customHeight="1" x14ac:dyDescent="0.25">
      <c r="B7" s="32" t="s">
        <v>36</v>
      </c>
      <c r="C7" s="33"/>
      <c r="D7" s="33"/>
      <c r="E7" s="34"/>
      <c r="F7" s="41">
        <v>7100</v>
      </c>
      <c r="G7" s="36"/>
      <c r="H7" s="37"/>
    </row>
    <row r="8" spans="2:8" x14ac:dyDescent="0.25">
      <c r="B8" s="35" t="s">
        <v>41</v>
      </c>
      <c r="C8" s="36"/>
      <c r="D8" s="36"/>
      <c r="E8" s="37"/>
      <c r="F8" s="42">
        <v>3700</v>
      </c>
      <c r="G8" s="36"/>
      <c r="H8" s="37"/>
    </row>
    <row r="9" spans="2:8" x14ac:dyDescent="0.25">
      <c r="B9" s="38" t="str">
        <f>'w1 (bs to cb)'!H25</f>
        <v>Dividend Income - Online Transfer</v>
      </c>
      <c r="C9" s="39"/>
      <c r="D9" s="39"/>
      <c r="E9" s="40"/>
      <c r="F9" s="43">
        <f>'w1 (bs to cb)'!I25</f>
        <v>2600</v>
      </c>
      <c r="G9" s="36">
        <f>SUM(F7:F9)</f>
        <v>13400</v>
      </c>
      <c r="H9" s="37"/>
    </row>
    <row r="10" spans="2:8" x14ac:dyDescent="0.25">
      <c r="B10" s="67" t="s">
        <v>47</v>
      </c>
      <c r="C10" s="36"/>
      <c r="D10" s="36"/>
      <c r="E10" s="36"/>
      <c r="F10" s="36"/>
      <c r="G10" s="36"/>
      <c r="H10" s="37"/>
    </row>
    <row r="11" spans="2:8" x14ac:dyDescent="0.25">
      <c r="B11" s="32" t="s">
        <v>11</v>
      </c>
      <c r="C11" s="33"/>
      <c r="D11" s="33"/>
      <c r="E11" s="33"/>
      <c r="F11" s="41">
        <v>3200</v>
      </c>
      <c r="G11" s="36"/>
      <c r="H11" s="37"/>
    </row>
    <row r="12" spans="2:8" x14ac:dyDescent="0.25">
      <c r="B12" s="35" t="s">
        <v>11</v>
      </c>
      <c r="C12" s="36"/>
      <c r="D12" s="36"/>
      <c r="E12" s="36"/>
      <c r="F12" s="42">
        <v>1800</v>
      </c>
      <c r="G12" s="36"/>
      <c r="H12" s="37"/>
    </row>
    <row r="13" spans="2:8" x14ac:dyDescent="0.25">
      <c r="B13" s="35" t="str">
        <f>'w2 (cb to bs)'!I8</f>
        <v>Mrs. Fatima - 7867</v>
      </c>
      <c r="C13" s="36"/>
      <c r="D13" s="36"/>
      <c r="E13" s="36"/>
      <c r="F13" s="66">
        <f>'w2 (cb to bs)'!M8</f>
        <v>15300</v>
      </c>
      <c r="G13" s="36"/>
      <c r="H13" s="37"/>
    </row>
    <row r="14" spans="2:8" x14ac:dyDescent="0.25">
      <c r="B14" s="35" t="s">
        <v>17</v>
      </c>
      <c r="C14" s="36"/>
      <c r="D14" s="36"/>
      <c r="E14" s="36"/>
      <c r="F14" s="42">
        <v>8800</v>
      </c>
      <c r="G14" s="36"/>
      <c r="H14" s="37"/>
    </row>
    <row r="15" spans="2:8" x14ac:dyDescent="0.25">
      <c r="B15" s="35" t="s">
        <v>37</v>
      </c>
      <c r="C15" s="36"/>
      <c r="D15" s="36"/>
      <c r="E15" s="36"/>
      <c r="F15" s="42">
        <v>9800</v>
      </c>
      <c r="G15" s="36"/>
      <c r="H15" s="37"/>
    </row>
    <row r="16" spans="2:8" x14ac:dyDescent="0.25">
      <c r="B16" s="38" t="s">
        <v>39</v>
      </c>
      <c r="C16" s="39"/>
      <c r="D16" s="39"/>
      <c r="E16" s="39"/>
      <c r="F16" s="43">
        <v>13400</v>
      </c>
      <c r="G16" s="36">
        <f>-SUM(F11:F16)</f>
        <v>-52300</v>
      </c>
      <c r="H16" s="37"/>
    </row>
    <row r="17" spans="2:9" ht="19.5" thickBot="1" x14ac:dyDescent="0.35">
      <c r="B17" s="63" t="s">
        <v>48</v>
      </c>
      <c r="C17" s="63"/>
      <c r="D17" s="63"/>
      <c r="E17" s="63"/>
      <c r="F17" s="63"/>
      <c r="G17" s="65">
        <f>G5+G9+G16</f>
        <v>140400</v>
      </c>
      <c r="H17" s="64">
        <f>bs!F23</f>
        <v>140400</v>
      </c>
      <c r="I17" s="1">
        <f>H17-G17</f>
        <v>0</v>
      </c>
    </row>
    <row r="18" spans="2:9" ht="15.75" thickTop="1" x14ac:dyDescent="0.25"/>
  </sheetData>
  <mergeCells count="1">
    <mergeCell ref="B2:H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291C-6F82-423D-900C-399D1A9CF447}">
  <dimension ref="B2:L35"/>
  <sheetViews>
    <sheetView topLeftCell="A11" workbookViewId="0">
      <selection activeCell="C28" sqref="C28"/>
    </sheetView>
  </sheetViews>
  <sheetFormatPr defaultRowHeight="15" x14ac:dyDescent="0.25"/>
  <cols>
    <col min="2" max="2" width="32.85546875" bestFit="1" customWidth="1"/>
    <col min="3" max="3" width="11" customWidth="1"/>
    <col min="4" max="4" width="12.42578125" customWidth="1"/>
    <col min="5" max="5" width="23.42578125" customWidth="1"/>
    <col min="6" max="6" width="11" customWidth="1"/>
    <col min="8" max="8" width="32" bestFit="1" customWidth="1"/>
    <col min="9" max="9" width="11" customWidth="1"/>
    <col min="10" max="10" width="12.42578125" customWidth="1"/>
    <col min="11" max="11" width="23" customWidth="1"/>
    <col min="12" max="12" width="11" customWidth="1"/>
  </cols>
  <sheetData>
    <row r="2" spans="2:4" ht="18.75" x14ac:dyDescent="0.3">
      <c r="B2" s="46" t="s">
        <v>1</v>
      </c>
      <c r="C2" s="47" t="s">
        <v>2</v>
      </c>
      <c r="D2" s="48" t="s">
        <v>3</v>
      </c>
    </row>
    <row r="3" spans="2:4" x14ac:dyDescent="0.25">
      <c r="B3" s="44" t="s">
        <v>4</v>
      </c>
      <c r="C3" s="8"/>
      <c r="D3" s="45"/>
    </row>
    <row r="4" spans="2:4" x14ac:dyDescent="0.25">
      <c r="B4" s="44" t="s">
        <v>5</v>
      </c>
      <c r="C4" s="8">
        <v>24300</v>
      </c>
      <c r="D4" s="45"/>
    </row>
    <row r="5" spans="2:4" x14ac:dyDescent="0.25">
      <c r="B5" s="44" t="s">
        <v>6</v>
      </c>
      <c r="C5" s="8"/>
      <c r="D5" s="45">
        <v>2600</v>
      </c>
    </row>
    <row r="6" spans="2:4" x14ac:dyDescent="0.25">
      <c r="B6" s="44" t="s">
        <v>7</v>
      </c>
      <c r="C6" s="8"/>
      <c r="D6" s="45">
        <v>21200</v>
      </c>
    </row>
    <row r="7" spans="2:4" x14ac:dyDescent="0.25">
      <c r="B7" s="44" t="s">
        <v>8</v>
      </c>
      <c r="C7" s="8">
        <v>17400</v>
      </c>
      <c r="D7" s="45"/>
    </row>
    <row r="8" spans="2:4" x14ac:dyDescent="0.25">
      <c r="B8" s="44" t="s">
        <v>9</v>
      </c>
      <c r="C8" s="8">
        <v>17000</v>
      </c>
      <c r="D8" s="45"/>
    </row>
    <row r="9" spans="2:4" x14ac:dyDescent="0.25">
      <c r="B9" s="44" t="s">
        <v>10</v>
      </c>
      <c r="C9" s="8"/>
      <c r="D9" s="45">
        <v>18500</v>
      </c>
    </row>
    <row r="10" spans="2:4" x14ac:dyDescent="0.25">
      <c r="B10" s="44" t="s">
        <v>11</v>
      </c>
      <c r="C10" s="8">
        <v>3200</v>
      </c>
      <c r="D10" s="45"/>
    </row>
    <row r="11" spans="2:4" x14ac:dyDescent="0.25">
      <c r="B11" s="44" t="s">
        <v>12</v>
      </c>
      <c r="C11" s="8">
        <v>30700</v>
      </c>
      <c r="D11" s="45"/>
    </row>
    <row r="12" spans="2:4" x14ac:dyDescent="0.25">
      <c r="B12" s="44" t="s">
        <v>13</v>
      </c>
      <c r="C12" s="8"/>
      <c r="D12" s="45">
        <v>11800</v>
      </c>
    </row>
    <row r="13" spans="2:4" x14ac:dyDescent="0.25">
      <c r="B13" s="44" t="s">
        <v>14</v>
      </c>
      <c r="C13" s="8">
        <v>9500</v>
      </c>
      <c r="D13" s="45"/>
    </row>
    <row r="14" spans="2:4" x14ac:dyDescent="0.25">
      <c r="B14" s="44" t="s">
        <v>15</v>
      </c>
      <c r="C14" s="8">
        <v>16100</v>
      </c>
      <c r="D14" s="45"/>
    </row>
    <row r="15" spans="2:4" x14ac:dyDescent="0.25">
      <c r="B15" s="44" t="s">
        <v>11</v>
      </c>
      <c r="C15" s="8">
        <v>1800</v>
      </c>
      <c r="D15" s="45"/>
    </row>
    <row r="16" spans="2:4" x14ac:dyDescent="0.25">
      <c r="B16" s="44" t="s">
        <v>16</v>
      </c>
      <c r="C16" s="8"/>
      <c r="D16" s="45">
        <v>4700</v>
      </c>
    </row>
    <row r="17" spans="2:12" x14ac:dyDescent="0.25">
      <c r="B17" s="44" t="s">
        <v>17</v>
      </c>
      <c r="C17" s="8">
        <v>8800</v>
      </c>
      <c r="D17" s="45"/>
    </row>
    <row r="18" spans="2:12" x14ac:dyDescent="0.25">
      <c r="B18" s="44" t="s">
        <v>18</v>
      </c>
      <c r="C18" s="8">
        <v>1200</v>
      </c>
      <c r="D18" s="45"/>
    </row>
    <row r="19" spans="2:12" x14ac:dyDescent="0.25">
      <c r="B19" s="44" t="s">
        <v>19</v>
      </c>
      <c r="C19" s="8"/>
      <c r="D19" s="45">
        <v>27900</v>
      </c>
    </row>
    <row r="20" spans="2:12" x14ac:dyDescent="0.25">
      <c r="B20" s="49" t="s">
        <v>20</v>
      </c>
      <c r="C20" s="50">
        <v>2500</v>
      </c>
      <c r="D20" s="51"/>
    </row>
    <row r="22" spans="2:12" x14ac:dyDescent="0.25">
      <c r="B22" t="s">
        <v>54</v>
      </c>
      <c r="C22" t="s">
        <v>55</v>
      </c>
      <c r="D22" t="s">
        <v>49</v>
      </c>
      <c r="E22" s="52" t="s">
        <v>52</v>
      </c>
      <c r="F22" t="s">
        <v>56</v>
      </c>
    </row>
    <row r="23" spans="2:12" x14ac:dyDescent="0.25">
      <c r="D23" t="s">
        <v>49</v>
      </c>
      <c r="E23" s="52"/>
      <c r="H23" t="s">
        <v>54</v>
      </c>
      <c r="I23" t="s">
        <v>55</v>
      </c>
      <c r="J23" t="s">
        <v>49</v>
      </c>
      <c r="K23" t="s">
        <v>59</v>
      </c>
      <c r="L23" t="s">
        <v>53</v>
      </c>
    </row>
    <row r="24" spans="2:12" x14ac:dyDescent="0.25">
      <c r="B24" t="s">
        <v>1</v>
      </c>
      <c r="C24" t="s">
        <v>2</v>
      </c>
      <c r="D24" t="s">
        <v>49</v>
      </c>
      <c r="E24" s="52"/>
      <c r="F24" t="s">
        <v>53</v>
      </c>
      <c r="H24" t="s">
        <v>1</v>
      </c>
      <c r="I24" t="s">
        <v>3</v>
      </c>
      <c r="J24" t="s">
        <v>57</v>
      </c>
      <c r="L24" t="e">
        <f>Table3[[#This Row],[debit side of cashbook]]-Table3[[#This Row],[Column2]]</f>
        <v>#VALUE!</v>
      </c>
    </row>
    <row r="25" spans="2:12" x14ac:dyDescent="0.25">
      <c r="B25" t="s">
        <v>5</v>
      </c>
      <c r="C25">
        <v>24300</v>
      </c>
      <c r="D25">
        <v>7864</v>
      </c>
      <c r="E25">
        <f>VLOOKUP("*"&amp;D25&amp;"*",cashbook!$G$8:$H$17,2,FALSE)</f>
        <v>24300</v>
      </c>
      <c r="F25">
        <f>E25-C25</f>
        <v>0</v>
      </c>
      <c r="H25" t="s">
        <v>6</v>
      </c>
      <c r="I25">
        <v>2600</v>
      </c>
      <c r="J25" t="s">
        <v>58</v>
      </c>
      <c r="K25" t="e">
        <f>VLOOKUP("*"&amp;J25&amp;"*",cashbook!$C$9:$D$15,2,FALSE)</f>
        <v>#N/A</v>
      </c>
      <c r="L25" t="e">
        <f>Table3[[#This Row],[debit side of cashbook]]-Table3[[#This Row],[Column2]]</f>
        <v>#N/A</v>
      </c>
    </row>
    <row r="26" spans="2:12" x14ac:dyDescent="0.25">
      <c r="B26" t="s">
        <v>8</v>
      </c>
      <c r="C26">
        <v>17400</v>
      </c>
      <c r="D26">
        <v>7866</v>
      </c>
      <c r="E26">
        <f>VLOOKUP("*"&amp;D26&amp;"*",cashbook!$G$8:$H$17,2,FALSE)</f>
        <v>17400</v>
      </c>
      <c r="F26">
        <f t="shared" ref="F26:F35" si="0">E26-C26</f>
        <v>0</v>
      </c>
      <c r="H26" t="s">
        <v>7</v>
      </c>
      <c r="I26">
        <v>21200</v>
      </c>
      <c r="J26">
        <v>7981</v>
      </c>
      <c r="K26">
        <f>VLOOKUP("*"&amp;J26&amp;"*",cashbook!$C$9:$D$15,2,FALSE)</f>
        <v>21200</v>
      </c>
      <c r="L26">
        <f>Table3[[#This Row],[debit side of cashbook]]-Table3[[#This Row],[Column2]]</f>
        <v>0</v>
      </c>
    </row>
    <row r="27" spans="2:12" x14ac:dyDescent="0.25">
      <c r="B27" t="s">
        <v>9</v>
      </c>
      <c r="C27">
        <v>17000</v>
      </c>
      <c r="D27">
        <v>7867</v>
      </c>
      <c r="E27">
        <f>VLOOKUP("*"&amp;D27&amp;"*",cashbook!$G$8:$H$17,2,FALSE)</f>
        <v>1700</v>
      </c>
      <c r="F27">
        <f t="shared" si="0"/>
        <v>-15300</v>
      </c>
      <c r="H27" t="s">
        <v>10</v>
      </c>
      <c r="I27">
        <v>18500</v>
      </c>
      <c r="J27">
        <v>7982</v>
      </c>
      <c r="K27">
        <f>VLOOKUP("*"&amp;J27&amp;"*",cashbook!$C$9:$D$15,2,FALSE)</f>
        <v>18500</v>
      </c>
      <c r="L27">
        <f>Table3[[#This Row],[debit side of cashbook]]-Table3[[#This Row],[Column2]]</f>
        <v>0</v>
      </c>
    </row>
    <row r="28" spans="2:12" x14ac:dyDescent="0.25">
      <c r="B28" t="s">
        <v>11</v>
      </c>
      <c r="C28">
        <v>3200</v>
      </c>
      <c r="D28" t="s">
        <v>50</v>
      </c>
      <c r="E28" t="e">
        <f>VLOOKUP("*"&amp;D28&amp;"*",cashbook!$G$8:$H$17,2,FALSE)</f>
        <v>#N/A</v>
      </c>
      <c r="F28" t="e">
        <f t="shared" si="0"/>
        <v>#N/A</v>
      </c>
      <c r="H28" t="s">
        <v>13</v>
      </c>
      <c r="I28">
        <v>11800</v>
      </c>
      <c r="J28">
        <v>7983</v>
      </c>
      <c r="K28">
        <f>VLOOKUP("*"&amp;J28&amp;"*",cashbook!$C$9:$D$15,2,FALSE)</f>
        <v>11800</v>
      </c>
      <c r="L28">
        <f>Table3[[#This Row],[debit side of cashbook]]-Table3[[#This Row],[Column2]]</f>
        <v>0</v>
      </c>
    </row>
    <row r="29" spans="2:12" x14ac:dyDescent="0.25">
      <c r="B29" t="s">
        <v>12</v>
      </c>
      <c r="C29">
        <v>30700</v>
      </c>
      <c r="D29">
        <v>7865</v>
      </c>
      <c r="E29">
        <f>VLOOKUP("*"&amp;D29&amp;"*",cashbook!$G$8:$H$17,2,FALSE)</f>
        <v>30700</v>
      </c>
      <c r="F29">
        <f t="shared" si="0"/>
        <v>0</v>
      </c>
      <c r="H29" t="s">
        <v>16</v>
      </c>
      <c r="I29">
        <v>4700</v>
      </c>
      <c r="J29">
        <v>7984</v>
      </c>
      <c r="K29">
        <f>VLOOKUP("*"&amp;J29&amp;"*",cashbook!$C$9:$D$15,2,FALSE)</f>
        <v>4700</v>
      </c>
      <c r="L29">
        <f>Table3[[#This Row],[debit side of cashbook]]-Table3[[#This Row],[Column2]]</f>
        <v>0</v>
      </c>
    </row>
    <row r="30" spans="2:12" x14ac:dyDescent="0.25">
      <c r="B30" t="s">
        <v>14</v>
      </c>
      <c r="C30">
        <v>9500</v>
      </c>
      <c r="D30">
        <v>7868</v>
      </c>
      <c r="E30">
        <f>VLOOKUP("*"&amp;D30&amp;"*",cashbook!$G$8:$H$17,2,FALSE)</f>
        <v>9500</v>
      </c>
      <c r="F30">
        <f t="shared" si="0"/>
        <v>0</v>
      </c>
      <c r="H30" t="s">
        <v>19</v>
      </c>
      <c r="I30">
        <v>27900</v>
      </c>
      <c r="J30">
        <v>7985</v>
      </c>
      <c r="K30">
        <f>VLOOKUP("*"&amp;J30&amp;"*",cashbook!$C$9:$D$15,2,FALSE)</f>
        <v>27900</v>
      </c>
      <c r="L30">
        <f>Table3[[#This Row],[debit side of cashbook]]-Table3[[#This Row],[Column2]]</f>
        <v>0</v>
      </c>
    </row>
    <row r="31" spans="2:12" x14ac:dyDescent="0.25">
      <c r="B31" t="s">
        <v>15</v>
      </c>
      <c r="C31">
        <v>16100</v>
      </c>
      <c r="D31">
        <v>7870</v>
      </c>
      <c r="E31">
        <f>VLOOKUP("*"&amp;D31&amp;"*",cashbook!$G$8:$H$17,2,FALSE)</f>
        <v>16100</v>
      </c>
      <c r="F31">
        <f t="shared" si="0"/>
        <v>0</v>
      </c>
    </row>
    <row r="32" spans="2:12" x14ac:dyDescent="0.25">
      <c r="B32" t="s">
        <v>11</v>
      </c>
      <c r="C32">
        <v>1800</v>
      </c>
      <c r="D32" t="s">
        <v>50</v>
      </c>
      <c r="E32" t="e">
        <f>VLOOKUP("*"&amp;D32&amp;"*",cashbook!$G$8:$H$17,2,FALSE)</f>
        <v>#N/A</v>
      </c>
      <c r="F32" t="e">
        <f t="shared" si="0"/>
        <v>#N/A</v>
      </c>
    </row>
    <row r="33" spans="2:6" x14ac:dyDescent="0.25">
      <c r="B33" t="s">
        <v>17</v>
      </c>
      <c r="C33">
        <v>8800</v>
      </c>
      <c r="D33" t="s">
        <v>51</v>
      </c>
      <c r="E33" t="e">
        <f>VLOOKUP("*"&amp;D33&amp;"*",cashbook!$G$8:$H$17,2,FALSE)</f>
        <v>#N/A</v>
      </c>
      <c r="F33" t="e">
        <f t="shared" si="0"/>
        <v>#N/A</v>
      </c>
    </row>
    <row r="34" spans="2:6" x14ac:dyDescent="0.25">
      <c r="B34" t="s">
        <v>18</v>
      </c>
      <c r="C34">
        <v>1200</v>
      </c>
      <c r="D34">
        <v>7873</v>
      </c>
      <c r="E34">
        <f>VLOOKUP("*"&amp;D34&amp;"*",cashbook!$G$8:$H$17,2,FALSE)</f>
        <v>1200</v>
      </c>
      <c r="F34">
        <f t="shared" si="0"/>
        <v>0</v>
      </c>
    </row>
    <row r="35" spans="2:6" x14ac:dyDescent="0.25">
      <c r="B35" t="s">
        <v>20</v>
      </c>
      <c r="C35">
        <v>2500</v>
      </c>
      <c r="D35">
        <v>7871</v>
      </c>
      <c r="E35">
        <f>VLOOKUP("*"&amp;D35&amp;"*",cashbook!$G$8:$H$17,2,FALSE)</f>
        <v>2500</v>
      </c>
      <c r="F35">
        <f t="shared" si="0"/>
        <v>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F163-E2C3-4B97-8E96-06038160EA25}">
  <dimension ref="B3:M14"/>
  <sheetViews>
    <sheetView workbookViewId="0">
      <selection activeCell="M8" sqref="M8"/>
    </sheetView>
  </sheetViews>
  <sheetFormatPr defaultRowHeight="15" x14ac:dyDescent="0.25"/>
  <cols>
    <col min="2" max="2" width="16.42578125" bestFit="1" customWidth="1"/>
    <col min="3" max="3" width="15.5703125" customWidth="1"/>
    <col min="4" max="4" width="13.5703125" customWidth="1"/>
    <col min="5" max="5" width="17.140625" customWidth="1"/>
    <col min="6" max="6" width="13.5703125" customWidth="1"/>
    <col min="8" max="8" width="9.42578125" bestFit="1" customWidth="1"/>
    <col min="9" max="9" width="20.85546875" bestFit="1" customWidth="1"/>
    <col min="10" max="10" width="15.5703125" customWidth="1"/>
    <col min="11" max="11" width="12.42578125" customWidth="1"/>
    <col min="12" max="12" width="16.7109375" customWidth="1"/>
    <col min="13" max="13" width="12.42578125" customWidth="1"/>
  </cols>
  <sheetData>
    <row r="3" spans="2:13" x14ac:dyDescent="0.25">
      <c r="C3" s="14" t="s">
        <v>21</v>
      </c>
      <c r="D3" s="14"/>
      <c r="E3" s="14"/>
      <c r="F3" s="14"/>
      <c r="G3" s="14"/>
      <c r="H3" s="14"/>
      <c r="I3" s="14"/>
      <c r="J3" s="15" t="s">
        <v>22</v>
      </c>
    </row>
    <row r="4" spans="2:13" x14ac:dyDescent="0.25">
      <c r="B4" s="56" t="s">
        <v>23</v>
      </c>
      <c r="C4" s="57" t="s">
        <v>24</v>
      </c>
      <c r="D4" s="57" t="s">
        <v>49</v>
      </c>
      <c r="E4" s="57" t="s">
        <v>60</v>
      </c>
      <c r="F4" s="57" t="s">
        <v>53</v>
      </c>
      <c r="G4" s="36"/>
      <c r="I4" s="54" t="s">
        <v>23</v>
      </c>
      <c r="J4" s="55" t="s">
        <v>24</v>
      </c>
      <c r="K4" s="55" t="s">
        <v>49</v>
      </c>
      <c r="L4" s="55" t="s">
        <v>61</v>
      </c>
      <c r="M4" s="55" t="s">
        <v>53</v>
      </c>
    </row>
    <row r="5" spans="2:13" x14ac:dyDescent="0.25">
      <c r="B5" s="36" t="s">
        <v>25</v>
      </c>
      <c r="C5" s="53">
        <v>186200</v>
      </c>
      <c r="D5" s="53"/>
      <c r="E5" s="53"/>
      <c r="F5" s="53"/>
      <c r="G5" s="36"/>
      <c r="I5" s="36" t="s">
        <v>26</v>
      </c>
      <c r="J5" s="53">
        <v>24300</v>
      </c>
      <c r="K5">
        <v>7864</v>
      </c>
      <c r="L5">
        <f>VLOOKUP("*"&amp;K5&amp;"*",bs!$C$5:$D$23,2,FALSE)</f>
        <v>24300</v>
      </c>
      <c r="M5" s="1">
        <f>L5-J5</f>
        <v>0</v>
      </c>
    </row>
    <row r="6" spans="2:13" x14ac:dyDescent="0.25">
      <c r="B6" s="36" t="s">
        <v>27</v>
      </c>
      <c r="C6" s="53">
        <v>21200</v>
      </c>
      <c r="D6" s="53">
        <v>7981</v>
      </c>
      <c r="E6" s="53">
        <f>VLOOKUP("*"&amp;D6&amp;"*",bs!$C$6:$E$23,3,FALSE)</f>
        <v>21200</v>
      </c>
      <c r="F6" s="53">
        <f>E6-C6</f>
        <v>0</v>
      </c>
      <c r="G6" s="36"/>
      <c r="I6" s="36" t="s">
        <v>28</v>
      </c>
      <c r="J6" s="53">
        <v>30700</v>
      </c>
      <c r="K6">
        <v>7865</v>
      </c>
      <c r="L6">
        <f>VLOOKUP("*"&amp;K6&amp;"*",bs!$C$5:$D$23,2,FALSE)</f>
        <v>30700</v>
      </c>
      <c r="M6" s="1">
        <f t="shared" ref="M6:M14" si="0">L6-J6</f>
        <v>0</v>
      </c>
    </row>
    <row r="7" spans="2:13" x14ac:dyDescent="0.25">
      <c r="B7" s="36" t="s">
        <v>29</v>
      </c>
      <c r="C7" s="53">
        <v>18500</v>
      </c>
      <c r="D7" s="53">
        <v>7982</v>
      </c>
      <c r="E7" s="53">
        <f>VLOOKUP("*"&amp;D7&amp;"*",bs!$C$6:$E$23,3,FALSE)</f>
        <v>18500</v>
      </c>
      <c r="F7" s="53">
        <f t="shared" ref="F7:F12" si="1">E7-C7</f>
        <v>0</v>
      </c>
      <c r="G7" s="36"/>
      <c r="I7" s="36" t="s">
        <v>30</v>
      </c>
      <c r="J7" s="53">
        <v>17400</v>
      </c>
      <c r="K7">
        <v>7866</v>
      </c>
      <c r="L7">
        <f>VLOOKUP("*"&amp;K7&amp;"*",bs!$C$5:$D$23,2,FALSE)</f>
        <v>17400</v>
      </c>
      <c r="M7" s="1">
        <f t="shared" si="0"/>
        <v>0</v>
      </c>
    </row>
    <row r="8" spans="2:13" x14ac:dyDescent="0.25">
      <c r="B8" s="36" t="s">
        <v>31</v>
      </c>
      <c r="C8" s="53">
        <v>11800</v>
      </c>
      <c r="D8" s="53">
        <v>7983</v>
      </c>
      <c r="E8" s="53">
        <f>VLOOKUP("*"&amp;D8&amp;"*",bs!$C$6:$E$23,3,FALSE)</f>
        <v>11800</v>
      </c>
      <c r="F8" s="53">
        <f t="shared" si="1"/>
        <v>0</v>
      </c>
      <c r="G8" s="36"/>
      <c r="I8" s="36" t="s">
        <v>32</v>
      </c>
      <c r="J8" s="53">
        <v>1700</v>
      </c>
      <c r="K8">
        <v>7867</v>
      </c>
      <c r="L8">
        <f>VLOOKUP("*"&amp;K8&amp;"*",bs!$C$5:$D$23,2,FALSE)</f>
        <v>17000</v>
      </c>
      <c r="M8" s="1">
        <f t="shared" si="0"/>
        <v>15300</v>
      </c>
    </row>
    <row r="9" spans="2:13" x14ac:dyDescent="0.25">
      <c r="B9" s="36" t="s">
        <v>33</v>
      </c>
      <c r="C9" s="53">
        <v>4700</v>
      </c>
      <c r="D9" s="53">
        <v>7984</v>
      </c>
      <c r="E9" s="53">
        <f>VLOOKUP("*"&amp;D9&amp;"*",bs!$C$6:$E$23,3,FALSE)</f>
        <v>4700</v>
      </c>
      <c r="F9" s="53">
        <f t="shared" si="1"/>
        <v>0</v>
      </c>
      <c r="G9" s="36"/>
      <c r="I9" s="36" t="s">
        <v>34</v>
      </c>
      <c r="J9" s="53">
        <v>9500</v>
      </c>
      <c r="K9">
        <v>7868</v>
      </c>
      <c r="L9">
        <f>VLOOKUP("*"&amp;K9&amp;"*",bs!$C$5:$D$23,2,FALSE)</f>
        <v>9500</v>
      </c>
      <c r="M9" s="1">
        <f t="shared" si="0"/>
        <v>0</v>
      </c>
    </row>
    <row r="10" spans="2:13" x14ac:dyDescent="0.25">
      <c r="B10" s="36" t="s">
        <v>35</v>
      </c>
      <c r="C10" s="53">
        <v>27900</v>
      </c>
      <c r="D10" s="53">
        <v>7985</v>
      </c>
      <c r="E10" s="53">
        <f>VLOOKUP("*"&amp;D10&amp;"*",bs!$C$6:$E$23,3,FALSE)</f>
        <v>27900</v>
      </c>
      <c r="F10" s="53">
        <f t="shared" si="1"/>
        <v>0</v>
      </c>
      <c r="G10" s="36"/>
      <c r="I10" s="36" t="s">
        <v>36</v>
      </c>
      <c r="J10" s="53">
        <v>7100</v>
      </c>
      <c r="K10">
        <v>7850</v>
      </c>
      <c r="L10" t="e">
        <f>VLOOKUP("*"&amp;K10&amp;"*",bs!$C$5:$D$23,2,FALSE)</f>
        <v>#N/A</v>
      </c>
      <c r="M10" s="1" t="e">
        <f t="shared" si="0"/>
        <v>#N/A</v>
      </c>
    </row>
    <row r="11" spans="2:13" x14ac:dyDescent="0.25">
      <c r="B11" s="36" t="s">
        <v>37</v>
      </c>
      <c r="C11" s="53">
        <v>9800</v>
      </c>
      <c r="D11" s="53">
        <v>7986</v>
      </c>
      <c r="E11" s="53" t="e">
        <f>VLOOKUP("*"&amp;D11&amp;"*",bs!$C$6:$E$23,3,FALSE)</f>
        <v>#N/A</v>
      </c>
      <c r="F11" s="53" t="e">
        <f t="shared" si="1"/>
        <v>#N/A</v>
      </c>
      <c r="G11" s="36"/>
      <c r="I11" s="36" t="s">
        <v>38</v>
      </c>
      <c r="J11" s="53">
        <v>16100</v>
      </c>
      <c r="K11">
        <v>7870</v>
      </c>
      <c r="L11">
        <f>VLOOKUP("*"&amp;K11&amp;"*",bs!$C$5:$D$23,2,FALSE)</f>
        <v>16100</v>
      </c>
      <c r="M11" s="1">
        <f t="shared" si="0"/>
        <v>0</v>
      </c>
    </row>
    <row r="12" spans="2:13" x14ac:dyDescent="0.25">
      <c r="B12" s="36" t="s">
        <v>39</v>
      </c>
      <c r="C12" s="53">
        <v>13400</v>
      </c>
      <c r="D12" s="53">
        <v>7987</v>
      </c>
      <c r="E12" s="53" t="e">
        <f>VLOOKUP("*"&amp;D12&amp;"*",bs!$C$6:$E$23,3,FALSE)</f>
        <v>#N/A</v>
      </c>
      <c r="F12" s="53" t="e">
        <f t="shared" si="1"/>
        <v>#N/A</v>
      </c>
      <c r="G12" s="36"/>
      <c r="I12" s="36" t="s">
        <v>40</v>
      </c>
      <c r="J12" s="53">
        <v>2500</v>
      </c>
      <c r="K12">
        <v>7871</v>
      </c>
      <c r="L12">
        <f>VLOOKUP("*"&amp;K12&amp;"*",bs!$C$5:$D$23,2,FALSE)</f>
        <v>2500</v>
      </c>
      <c r="M12" s="1">
        <f t="shared" si="0"/>
        <v>0</v>
      </c>
    </row>
    <row r="13" spans="2:13" x14ac:dyDescent="0.25">
      <c r="B13" s="36"/>
      <c r="C13" s="53"/>
      <c r="D13" s="53"/>
      <c r="E13" s="53"/>
      <c r="F13" s="53"/>
      <c r="G13" s="36"/>
      <c r="I13" s="36" t="s">
        <v>41</v>
      </c>
      <c r="J13" s="53">
        <v>3700</v>
      </c>
      <c r="K13">
        <v>7952</v>
      </c>
      <c r="L13" t="e">
        <f>VLOOKUP("*"&amp;K13&amp;"*",bs!$C$5:$D$23,2,FALSE)</f>
        <v>#N/A</v>
      </c>
      <c r="M13" s="1" t="e">
        <f t="shared" si="0"/>
        <v>#N/A</v>
      </c>
    </row>
    <row r="14" spans="2:13" x14ac:dyDescent="0.25">
      <c r="B14" s="36"/>
      <c r="C14" s="53"/>
      <c r="D14" s="53"/>
      <c r="E14" s="53"/>
      <c r="F14" s="53"/>
      <c r="G14" s="36"/>
      <c r="I14" s="36" t="s">
        <v>42</v>
      </c>
      <c r="J14" s="53">
        <v>1200</v>
      </c>
      <c r="K14">
        <v>7873</v>
      </c>
      <c r="L14">
        <f>VLOOKUP("*"&amp;K14&amp;"*",bs!$C$5:$D$23,2,FALSE)</f>
        <v>1200</v>
      </c>
      <c r="M14" s="1">
        <f t="shared" si="0"/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cashbook</vt:lpstr>
      <vt:lpstr>bs</vt:lpstr>
      <vt:lpstr>BRS</vt:lpstr>
      <vt:lpstr>w1 (bs to cb)</vt:lpstr>
      <vt:lpstr>w2 (cb to bs)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BAHRIA</dc:creator>
  <cp:lastModifiedBy>BAHRIA</cp:lastModifiedBy>
  <dcterms:created xsi:type="dcterms:W3CDTF">2024-03-18T11:38:36Z</dcterms:created>
  <dcterms:modified xsi:type="dcterms:W3CDTF">2024-03-18T14:08:02Z</dcterms:modified>
</cp:coreProperties>
</file>