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all folder/financial freelance/"/>
    </mc:Choice>
  </mc:AlternateContent>
  <xr:revisionPtr revIDLastSave="5" documentId="13_ncr:1_{89E2C89D-D3ED-46CE-A938-174D4D1C7BA1}" xr6:coauthVersionLast="47" xr6:coauthVersionMax="47" xr10:uidLastSave="{069A9294-621A-48AD-AF30-61DF1D7BF092}"/>
  <bookViews>
    <workbookView xWindow="-120" yWindow="-120" windowWidth="20730" windowHeight="11160" firstSheet="2" activeTab="5" xr2:uid="{468F6D29-77AE-4361-ADC6-6C6AA7E9C427}"/>
  </bookViews>
  <sheets>
    <sheet name="Details" sheetId="1" state="hidden" r:id="rId1"/>
    <sheet name="BRS Format" sheetId="2" state="hidden" r:id="rId2"/>
    <sheet name="Cashbook" sheetId="3" r:id="rId3"/>
    <sheet name="Bank Statement" sheetId="4" r:id="rId4"/>
    <sheet name="BRS" sheetId="6" r:id="rId5"/>
    <sheet name="W-1 (BS to CB)" sheetId="11" r:id="rId6"/>
    <sheet name="W-2 (CB to BS)" sheetId="12" r:id="rId7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C17" i="6"/>
  <c r="D10" i="6"/>
  <c r="C10" i="6"/>
  <c r="D9" i="6"/>
  <c r="E12" i="6"/>
  <c r="C9" i="6"/>
  <c r="D15" i="6"/>
  <c r="C15" i="6"/>
  <c r="D14" i="6"/>
  <c r="C14" i="6"/>
  <c r="D11" i="6"/>
  <c r="C11" i="6"/>
  <c r="D19" i="6"/>
  <c r="C19" i="6"/>
  <c r="D18" i="6"/>
  <c r="C18" i="6"/>
  <c r="D16" i="6"/>
  <c r="C16" i="6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4" i="12"/>
  <c r="L4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5" i="12"/>
  <c r="E5" i="12" s="1"/>
  <c r="K25" i="11"/>
  <c r="L25" i="11" s="1"/>
  <c r="K26" i="11"/>
  <c r="L26" i="11" s="1"/>
  <c r="K27" i="11"/>
  <c r="L27" i="11" s="1"/>
  <c r="K28" i="11"/>
  <c r="L28" i="11" s="1"/>
  <c r="K29" i="11"/>
  <c r="L29" i="11" s="1"/>
  <c r="K24" i="11"/>
  <c r="L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24" i="11"/>
  <c r="F24" i="11" s="1"/>
  <c r="E7" i="6"/>
  <c r="F7" i="4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G23" i="4" s="1"/>
  <c r="H18" i="3"/>
  <c r="D19" i="3"/>
  <c r="E19" i="6" l="1"/>
  <c r="F21" i="6"/>
  <c r="E21" i="6"/>
  <c r="E15" i="2"/>
  <c r="E11" i="2"/>
</calcChain>
</file>

<file path=xl/sharedStrings.xml><?xml version="1.0" encoding="utf-8"?>
<sst xmlns="http://schemas.openxmlformats.org/spreadsheetml/2006/main" count="192" uniqueCount="106">
  <si>
    <t>Summary of Cash and Bank transactions.</t>
  </si>
  <si>
    <t>Maintained by Firm/Co. to record all transactions.</t>
  </si>
  <si>
    <t>Maintain Bank Statement.</t>
  </si>
  <si>
    <t>Recording of cash movement (Deposits &amp; Withdrawals)</t>
  </si>
  <si>
    <t>At Receiving Funds</t>
  </si>
  <si>
    <t>Dr. Cashbook</t>
  </si>
  <si>
    <t>- Customers</t>
  </si>
  <si>
    <t>- Debtors (A/C Rec.)</t>
  </si>
  <si>
    <t>Deposited Funds</t>
  </si>
  <si>
    <t>Cr. Firm's Account</t>
  </si>
  <si>
    <t>In practice however, this might not be the case and the two (Balance as per bank statement and cashbook</t>
  </si>
  <si>
    <t>might be different.</t>
  </si>
  <si>
    <t>Statement which explains difference between bank statement and cashbook.</t>
  </si>
  <si>
    <t>Factors Leading to the difference in Cashbook and Bank Statement Balances:</t>
  </si>
  <si>
    <t>A</t>
  </si>
  <si>
    <t>- Unpresented Cheques</t>
  </si>
  <si>
    <t>Items appearing in the Cashbook and not reflected in the Bank Statement:</t>
  </si>
  <si>
    <t>B</t>
  </si>
  <si>
    <t>- Automatic Deposits</t>
  </si>
  <si>
    <t>- Interest Earned</t>
  </si>
  <si>
    <t>- Overstatement</t>
  </si>
  <si>
    <t>C</t>
  </si>
  <si>
    <t>- Automatic Withdrawals</t>
  </si>
  <si>
    <t>- Deposits in Transit</t>
  </si>
  <si>
    <t>- Bank Service Charges</t>
  </si>
  <si>
    <t>- Understatements</t>
  </si>
  <si>
    <t>Errors made in the Cashbook, which include:</t>
  </si>
  <si>
    <t>- Over/understated Payments</t>
  </si>
  <si>
    <t>- Over/understated Deposited</t>
  </si>
  <si>
    <t>- Misposted Deposits and Payments</t>
  </si>
  <si>
    <t>- Overcasting/Undercasting of Balance C/D in Cashbook.</t>
  </si>
  <si>
    <t>Balance at Bank as per updated cashbook</t>
  </si>
  <si>
    <t>Add:</t>
  </si>
  <si>
    <t>Unpresented cheques</t>
  </si>
  <si>
    <t xml:space="preserve">Errors/Transactions on Bank Statement that will </t>
  </si>
  <si>
    <t>an effect of increasing the balance at bank</t>
  </si>
  <si>
    <t>Less:</t>
  </si>
  <si>
    <t>Uncredited Deposits</t>
  </si>
  <si>
    <t>an effect of decreasing the balance at bank</t>
  </si>
  <si>
    <t>Balance as per the Bank Statemen</t>
  </si>
  <si>
    <t>XXXX</t>
  </si>
  <si>
    <t>-</t>
  </si>
  <si>
    <t>- Uncredited Deposits/Cheques</t>
  </si>
  <si>
    <t>Errors Transactions in Bank Statement that will have an effect of increasing the Balance at Bank:</t>
  </si>
  <si>
    <t>Errors Transactions in Bank Statement that will have an effect of Decreasing the Balance at Bank:</t>
  </si>
  <si>
    <t>Date</t>
  </si>
  <si>
    <t>Details</t>
  </si>
  <si>
    <t>Balance b/d</t>
  </si>
  <si>
    <t>Balance c/d</t>
  </si>
  <si>
    <t>Total</t>
  </si>
  <si>
    <t>Debit-Dr</t>
  </si>
  <si>
    <t>Credit-Cr</t>
  </si>
  <si>
    <t>Details/Particulars</t>
  </si>
  <si>
    <t>Debit</t>
  </si>
  <si>
    <t>Credit</t>
  </si>
  <si>
    <t>Balance</t>
  </si>
  <si>
    <t>Electricity bill Cheque # 0007864</t>
  </si>
  <si>
    <t>Electricity - 7864</t>
  </si>
  <si>
    <t>Mr. Afaq - 7981</t>
  </si>
  <si>
    <t>Receipt Cheque # 0007981</t>
  </si>
  <si>
    <t>Payment Cheque # 0007866</t>
  </si>
  <si>
    <t>Mr. Rehman - 7866</t>
  </si>
  <si>
    <t>Outward Payment Cheque # 007867</t>
  </si>
  <si>
    <t>Dividend Income - Online Transfer</t>
  </si>
  <si>
    <t>Mr. Tariq - 7982</t>
  </si>
  <si>
    <t>Receipt Cheque # 07982</t>
  </si>
  <si>
    <t>Bank Charges</t>
  </si>
  <si>
    <t>Payment Cheque # 0007865</t>
  </si>
  <si>
    <t>Mr. Yaseen - 7865</t>
  </si>
  <si>
    <t>Receipt Cheque # 0007983</t>
  </si>
  <si>
    <t>Mr. John - 7868</t>
  </si>
  <si>
    <t>Outward Payment Ch. No 007868</t>
  </si>
  <si>
    <t>Rental Paid - Ch. No. 7870</t>
  </si>
  <si>
    <t>Rental - 7870</t>
  </si>
  <si>
    <t>Mrs. Shiza - 7983</t>
  </si>
  <si>
    <t>Mr. Qaim - 7984</t>
  </si>
  <si>
    <t>Receipt Ch. No. 0007984</t>
  </si>
  <si>
    <t>Direct Debit</t>
  </si>
  <si>
    <t>Mr. Saleem - 7873</t>
  </si>
  <si>
    <t>Payment Cheque # 0007873</t>
  </si>
  <si>
    <t>Mr. Bismil - 7985</t>
  </si>
  <si>
    <t>Receipt Ch. No. 0007985</t>
  </si>
  <si>
    <t>Mr. Mosa - 7871</t>
  </si>
  <si>
    <t>Payment Cheque # 0007871</t>
  </si>
  <si>
    <t>Mrs. Husna - 7986</t>
  </si>
  <si>
    <t>Mr. Kumail - 7987</t>
  </si>
  <si>
    <t>Mr. Nasir - 7850</t>
  </si>
  <si>
    <t>Mr. Waseem UK - 7952</t>
  </si>
  <si>
    <t>rges</t>
  </si>
  <si>
    <t>ebit</t>
  </si>
  <si>
    <t>sfer</t>
  </si>
  <si>
    <t>Mrs. Fatima - 7867</t>
  </si>
  <si>
    <t>DR.</t>
  </si>
  <si>
    <t>d</t>
  </si>
  <si>
    <t>Balance as per the Bank Statement</t>
  </si>
  <si>
    <t>Ch. No</t>
  </si>
  <si>
    <t>Difference</t>
  </si>
  <si>
    <t>Cr.</t>
  </si>
  <si>
    <t>Cheq No</t>
  </si>
  <si>
    <t>Cr. In BS</t>
  </si>
  <si>
    <t>Cr. Of CB</t>
  </si>
  <si>
    <t>Dr. of CB</t>
  </si>
  <si>
    <t>Dr</t>
  </si>
  <si>
    <t>Cr</t>
  </si>
  <si>
    <t>N-1</t>
  </si>
  <si>
    <t>Amount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</si>
</sst>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quotePrefix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2" borderId="5" xfId="0" applyFont="1" applyFill="1" applyBorder="1"/>
    <xf numFmtId="0" fontId="9" fillId="2" borderId="0" xfId="0" applyFont="1" applyFill="1"/>
    <xf numFmtId="0" fontId="1" fillId="0" borderId="5" xfId="0" applyFont="1" applyBorder="1"/>
    <xf numFmtId="0" fontId="9" fillId="2" borderId="7" xfId="0" applyFont="1" applyFill="1" applyBorder="1"/>
    <xf numFmtId="0" fontId="9" fillId="2" borderId="8" xfId="0" applyFont="1" applyFill="1" applyBorder="1"/>
    <xf numFmtId="3" fontId="9" fillId="2" borderId="6" xfId="0" applyNumberFormat="1" applyFont="1" applyFill="1" applyBorder="1"/>
    <xf numFmtId="3" fontId="0" fillId="0" borderId="6" xfId="0" applyNumberFormat="1" applyBorder="1"/>
    <xf numFmtId="3" fontId="9" fillId="2" borderId="9" xfId="0" applyNumberFormat="1" applyFont="1" applyFill="1" applyBorder="1"/>
    <xf numFmtId="0" fontId="1" fillId="0" borderId="5" xfId="0" quotePrefix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0" borderId="20" xfId="0" applyNumberFormat="1" applyBorder="1"/>
    <xf numFmtId="3" fontId="9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38" fontId="0" fillId="0" borderId="20" xfId="0" applyNumberFormat="1" applyBorder="1"/>
    <xf numFmtId="3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3" fontId="0" fillId="0" borderId="24" xfId="0" applyNumberFormat="1" applyBorder="1"/>
    <xf numFmtId="3" fontId="0" fillId="0" borderId="25" xfId="0" applyNumberFormat="1" applyBorder="1"/>
    <xf numFmtId="0" fontId="10" fillId="0" borderId="24" xfId="0" applyFont="1" applyBorder="1"/>
    <xf numFmtId="3" fontId="10" fillId="0" borderId="25" xfId="0" applyNumberFormat="1" applyFont="1" applyBorder="1"/>
    <xf numFmtId="0" fontId="0" fillId="0" borderId="26" xfId="0" applyBorder="1"/>
    <xf numFmtId="0" fontId="1" fillId="0" borderId="27" xfId="0" applyFont="1" applyBorder="1"/>
    <xf numFmtId="3" fontId="1" fillId="0" borderId="27" xfId="0" applyNumberFormat="1" applyFont="1" applyBorder="1"/>
    <xf numFmtId="0" fontId="0" fillId="0" borderId="27" xfId="0" applyBorder="1"/>
    <xf numFmtId="3" fontId="1" fillId="0" borderId="28" xfId="0" applyNumberFormat="1" applyFont="1" applyBorder="1"/>
    <xf numFmtId="0" fontId="2" fillId="2" borderId="21" xfId="0" applyFont="1" applyFill="1" applyBorder="1"/>
    <xf numFmtId="0" fontId="2" fillId="2" borderId="22" xfId="0" applyFont="1" applyFill="1" applyBorder="1"/>
    <xf numFmtId="3" fontId="2" fillId="2" borderId="22" xfId="0" applyNumberFormat="1" applyFont="1" applyFill="1" applyBorder="1"/>
    <xf numFmtId="0" fontId="0" fillId="0" borderId="0" xfId="0" applyAlignment="1">
      <alignment horizontal="center" vertical="center"/>
    </xf>
    <xf numFmtId="15" fontId="0" fillId="0" borderId="23" xfId="0" applyNumberFormat="1" applyBorder="1"/>
    <xf numFmtId="0" fontId="8" fillId="2" borderId="29" xfId="0" applyFont="1" applyFill="1" applyBorder="1"/>
    <xf numFmtId="0" fontId="8" fillId="2" borderId="30" xfId="0" applyFont="1" applyFill="1" applyBorder="1"/>
    <xf numFmtId="3" fontId="8" fillId="2" borderId="30" xfId="0" applyNumberFormat="1" applyFont="1" applyFill="1" applyBorder="1"/>
    <xf numFmtId="3" fontId="8" fillId="2" borderId="31" xfId="0" applyNumberFormat="1" applyFont="1" applyFill="1" applyBorder="1"/>
    <xf numFmtId="15" fontId="0" fillId="0" borderId="32" xfId="0" applyNumberFormat="1" applyBorder="1"/>
    <xf numFmtId="0" fontId="0" fillId="0" borderId="10" xfId="0" applyBorder="1"/>
    <xf numFmtId="3" fontId="0" fillId="0" borderId="10" xfId="0" applyNumberFormat="1" applyBorder="1"/>
    <xf numFmtId="3" fontId="0" fillId="0" borderId="33" xfId="0" applyNumberFormat="1" applyBorder="1"/>
    <xf numFmtId="15" fontId="0" fillId="0" borderId="34" xfId="0" applyNumberFormat="1" applyBorder="1"/>
    <xf numFmtId="0" fontId="0" fillId="0" borderId="35" xfId="0" applyBorder="1"/>
    <xf numFmtId="3" fontId="0" fillId="0" borderId="35" xfId="0" applyNumberFormat="1" applyBorder="1"/>
    <xf numFmtId="3" fontId="0" fillId="0" borderId="36" xfId="0" applyNumberFormat="1" applyBorder="1"/>
    <xf numFmtId="0" fontId="1" fillId="0" borderId="5" xfId="0" applyFont="1" applyBorder="1" applyAlignment="1">
      <alignment horizontal="center" vertical="center"/>
    </xf>
    <xf numFmtId="0" fontId="11" fillId="0" borderId="0" xfId="0" applyFont="1"/>
    <xf numFmtId="3" fontId="0" fillId="0" borderId="18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3" fontId="0" fillId="0" borderId="40" xfId="0" applyNumberFormat="1" applyBorder="1"/>
    <xf numFmtId="3" fontId="0" fillId="0" borderId="17" xfId="0" applyNumberFormat="1" applyBorder="1"/>
    <xf numFmtId="3" fontId="0" fillId="0" borderId="19" xfId="0" applyNumberFormat="1" applyBorder="1" applyAlignment="1">
      <alignment horizontal="center" vertical="center"/>
    </xf>
    <xf numFmtId="0" fontId="0" fillId="0" borderId="41" xfId="0" applyBorder="1"/>
    <xf numFmtId="3" fontId="0" fillId="0" borderId="42" xfId="0" applyNumberFormat="1" applyBorder="1"/>
    <xf numFmtId="0" fontId="8" fillId="2" borderId="16" xfId="0" applyFont="1" applyFill="1" applyBorder="1"/>
    <xf numFmtId="3" fontId="8" fillId="2" borderId="13" xfId="0" applyNumberFormat="1" applyFont="1" applyFill="1" applyBorder="1"/>
    <xf numFmtId="3" fontId="8" fillId="2" borderId="43" xfId="0" applyNumberFormat="1" applyFont="1" applyFill="1" applyBorder="1"/>
    <xf numFmtId="0" fontId="0" fillId="0" borderId="14" xfId="0" applyBorder="1"/>
    <xf numFmtId="3" fontId="0" fillId="0" borderId="11" xfId="0" applyNumberFormat="1" applyBorder="1"/>
    <xf numFmtId="3" fontId="0" fillId="0" borderId="44" xfId="0" applyNumberFormat="1" applyBorder="1"/>
    <xf numFmtId="0" fontId="0" fillId="0" borderId="48" xfId="0" applyBorder="1"/>
    <xf numFmtId="3" fontId="0" fillId="0" borderId="49" xfId="0" applyNumberFormat="1" applyBorder="1"/>
    <xf numFmtId="0" fontId="0" fillId="0" borderId="50" xfId="0" applyBorder="1"/>
    <xf numFmtId="3" fontId="0" fillId="0" borderId="51" xfId="0" applyNumberFormat="1" applyBorder="1"/>
    <xf numFmtId="0" fontId="0" fillId="0" borderId="51" xfId="0" applyBorder="1"/>
    <xf numFmtId="3" fontId="0" fillId="0" borderId="52" xfId="0" applyNumberFormat="1" applyBorder="1"/>
    <xf numFmtId="0" fontId="2" fillId="2" borderId="46" xfId="0" applyFont="1" applyFill="1" applyBorder="1"/>
    <xf numFmtId="3" fontId="2" fillId="2" borderId="45" xfId="0" applyNumberFormat="1" applyFont="1" applyFill="1" applyBorder="1"/>
    <xf numFmtId="3" fontId="2" fillId="2" borderId="47" xfId="0" applyNumberFormat="1" applyFont="1" applyFill="1" applyBorder="1"/>
    <xf numFmtId="15" fontId="0" fillId="0" borderId="48" xfId="0" applyNumberFormat="1" applyBorder="1"/>
    <xf numFmtId="0" fontId="2" fillId="2" borderId="45" xfId="0" applyFont="1" applyFill="1" applyBorder="1"/>
    <xf numFmtId="0" fontId="0" fillId="3" borderId="18" xfId="0" applyFill="1" applyBorder="1"/>
    <xf numFmtId="0" fontId="0" fillId="3" borderId="19" xfId="0" applyFill="1" applyBorder="1"/>
    <xf numFmtId="3" fontId="0" fillId="3" borderId="18" xfId="0" applyNumberForma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4">
    <dxf>
      <numFmt numFmtId="3" formatCode="#,##0"/>
    </dxf>
    <dxf>
      <numFmt numFmtId="3" formatCode="#,##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3" formatCode="#,##0"/>
      <border diagonalUp="0" diagonalDown="0">
        <left style="hair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d\-mmm\-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theme="3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3" formatCode="#,##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3" formatCode="#,##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3" formatCode="#,##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thin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theme="3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3" formatCode="#,##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numFmt numFmtId="3" formatCode="#,##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/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top style="dashed">
          <color auto="1"/>
        </top>
      </border>
    </dxf>
    <dxf>
      <border outline="0">
        <left style="dashed">
          <color auto="1"/>
        </left>
        <right style="dashed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ash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22860</xdr:rowOff>
    </xdr:from>
    <xdr:to>
      <xdr:col>5</xdr:col>
      <xdr:colOff>15240</xdr:colOff>
      <xdr:row>9</xdr:row>
      <xdr:rowOff>106680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857B45E-F889-9399-FF46-1E1FFB08C61F}"/>
            </a:ext>
          </a:extLst>
        </xdr:cNvPr>
        <xdr:cNvSpPr/>
      </xdr:nvSpPr>
      <xdr:spPr>
        <a:xfrm>
          <a:off x="1234440" y="754380"/>
          <a:ext cx="2438400" cy="998220"/>
        </a:xfrm>
        <a:prstGeom prst="roundRect">
          <a:avLst/>
        </a:prstGeom>
        <a:ln w="19050">
          <a:prstDash val="lgDashDotDot"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 b="1" i="1" cap="none" spc="0">
              <a:ln w="0"/>
              <a:solidFill>
                <a:schemeClr val="tx2">
                  <a:lumMod val="50000"/>
                </a:schemeClr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CASHBOOK</a:t>
          </a:r>
          <a:endParaRPr lang="en-US" sz="1100" b="1" i="1">
            <a:solidFill>
              <a:schemeClr val="tx2">
                <a:lumMod val="50000"/>
              </a:schemeClr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3</xdr:col>
      <xdr:colOff>548640</xdr:colOff>
      <xdr:row>16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62B06A-82F6-F862-8DE6-2564D19DC013}"/>
            </a:ext>
          </a:extLst>
        </xdr:cNvPr>
        <xdr:cNvSpPr txBox="1"/>
      </xdr:nvSpPr>
      <xdr:spPr>
        <a:xfrm>
          <a:off x="2377440" y="274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480060</xdr:colOff>
      <xdr:row>4</xdr:row>
      <xdr:rowOff>22860</xdr:rowOff>
    </xdr:from>
    <xdr:to>
      <xdr:col>12</xdr:col>
      <xdr:colOff>480060</xdr:colOff>
      <xdr:row>9</xdr:row>
      <xdr:rowOff>106680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34A2E53-90C6-461E-BE7B-E05EAF714713}"/>
            </a:ext>
          </a:extLst>
        </xdr:cNvPr>
        <xdr:cNvSpPr/>
      </xdr:nvSpPr>
      <xdr:spPr>
        <a:xfrm>
          <a:off x="4747260" y="754380"/>
          <a:ext cx="2438400" cy="998220"/>
        </a:xfrm>
        <a:prstGeom prst="roundRect">
          <a:avLst/>
        </a:prstGeom>
        <a:ln w="19050">
          <a:prstDash val="lgDashDotDot"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 b="1" i="1" cap="none" spc="0">
              <a:ln w="0"/>
              <a:solidFill>
                <a:schemeClr val="tx2">
                  <a:lumMod val="50000"/>
                </a:schemeClr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Bank</a:t>
          </a:r>
          <a:endParaRPr lang="en-US" sz="1100" b="1" i="1">
            <a:solidFill>
              <a:schemeClr val="tx2">
                <a:lumMod val="50000"/>
              </a:schemeClr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502920</xdr:colOff>
      <xdr:row>15</xdr:row>
      <xdr:rowOff>121920</xdr:rowOff>
    </xdr:from>
    <xdr:to>
      <xdr:col>3</xdr:col>
      <xdr:colOff>525780</xdr:colOff>
      <xdr:row>17</xdr:row>
      <xdr:rowOff>106680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759E5B49-63A6-8A29-48CC-6628DA77B2A1}"/>
            </a:ext>
          </a:extLst>
        </xdr:cNvPr>
        <xdr:cNvCxnSpPr/>
      </xdr:nvCxnSpPr>
      <xdr:spPr>
        <a:xfrm>
          <a:off x="4160520" y="2865120"/>
          <a:ext cx="632460" cy="35052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548640</xdr:colOff>
      <xdr:row>16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97BCC7C-F1FA-43F9-ADB1-E89591913968}"/>
            </a:ext>
          </a:extLst>
        </xdr:cNvPr>
        <xdr:cNvSpPr txBox="1"/>
      </xdr:nvSpPr>
      <xdr:spPr>
        <a:xfrm>
          <a:off x="4815840" y="2926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502920</xdr:colOff>
      <xdr:row>15</xdr:row>
      <xdr:rowOff>121920</xdr:rowOff>
    </xdr:from>
    <xdr:to>
      <xdr:col>11</xdr:col>
      <xdr:colOff>525780</xdr:colOff>
      <xdr:row>17</xdr:row>
      <xdr:rowOff>106680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1691380D-9ECD-416F-8B2F-02CE8638769D}"/>
            </a:ext>
          </a:extLst>
        </xdr:cNvPr>
        <xdr:cNvCxnSpPr/>
      </xdr:nvCxnSpPr>
      <xdr:spPr>
        <a:xfrm>
          <a:off x="4160520" y="2865120"/>
          <a:ext cx="632460" cy="35052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14</xdr:row>
      <xdr:rowOff>160020</xdr:rowOff>
    </xdr:from>
    <xdr:to>
      <xdr:col>6</xdr:col>
      <xdr:colOff>38100</xdr:colOff>
      <xdr:row>18</xdr:row>
      <xdr:rowOff>15240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B183A0A-D748-F43B-8450-C9E7DA285C6C}"/>
            </a:ext>
          </a:extLst>
        </xdr:cNvPr>
        <xdr:cNvSpPr/>
      </xdr:nvSpPr>
      <xdr:spPr>
        <a:xfrm>
          <a:off x="3055620" y="2720340"/>
          <a:ext cx="3078480" cy="586740"/>
        </a:xfrm>
        <a:prstGeom prst="rect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563880</xdr:colOff>
      <xdr:row>14</xdr:row>
      <xdr:rowOff>175260</xdr:rowOff>
    </xdr:from>
    <xdr:to>
      <xdr:col>13</xdr:col>
      <xdr:colOff>594360</xdr:colOff>
      <xdr:row>18</xdr:row>
      <xdr:rowOff>30480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7148546-6564-4CB3-B6C9-9A9594169262}"/>
            </a:ext>
          </a:extLst>
        </xdr:cNvPr>
        <xdr:cNvSpPr/>
      </xdr:nvSpPr>
      <xdr:spPr>
        <a:xfrm>
          <a:off x="5440680" y="2750294"/>
          <a:ext cx="3078480" cy="590945"/>
        </a:xfrm>
        <a:prstGeom prst="rect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15</xdr:row>
      <xdr:rowOff>83820</xdr:rowOff>
    </xdr:from>
    <xdr:to>
      <xdr:col>8</xdr:col>
      <xdr:colOff>373380</xdr:colOff>
      <xdr:row>16</xdr:row>
      <xdr:rowOff>144780</xdr:rowOff>
    </xdr:to>
    <xdr:sp macro="" textlink="">
      <xdr:nvSpPr>
        <xdr:cNvPr id="13" name="Arrow: Left-Right 12">
          <a:extLst>
            <a:ext uri="{FF2B5EF4-FFF2-40B4-BE49-F238E27FC236}">
              <a16:creationId xmlns:a16="http://schemas.microsoft.com/office/drawing/2014/main" id="{D8A96F30-BD11-E589-2799-95AC42572527}"/>
            </a:ext>
          </a:extLst>
        </xdr:cNvPr>
        <xdr:cNvSpPr/>
      </xdr:nvSpPr>
      <xdr:spPr>
        <a:xfrm>
          <a:off x="6278880" y="2827020"/>
          <a:ext cx="1409700" cy="243840"/>
        </a:xfrm>
        <a:prstGeom prst="left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558248</xdr:colOff>
      <xdr:row>20</xdr:row>
      <xdr:rowOff>10269</xdr:rowOff>
    </xdr:from>
    <xdr:to>
      <xdr:col>7</xdr:col>
      <xdr:colOff>603968</xdr:colOff>
      <xdr:row>21</xdr:row>
      <xdr:rowOff>157700</xdr:rowOff>
    </xdr:to>
    <xdr:sp macro="" textlink="">
      <xdr:nvSpPr>
        <xdr:cNvPr id="15" name="Equals 14">
          <a:extLst>
            <a:ext uri="{FF2B5EF4-FFF2-40B4-BE49-F238E27FC236}">
              <a16:creationId xmlns:a16="http://schemas.microsoft.com/office/drawing/2014/main" id="{94270CC1-1167-1BAB-2578-E83A2259513A}"/>
            </a:ext>
          </a:extLst>
        </xdr:cNvPr>
        <xdr:cNvSpPr/>
      </xdr:nvSpPr>
      <xdr:spPr>
        <a:xfrm>
          <a:off x="6654248" y="3720878"/>
          <a:ext cx="655320" cy="332961"/>
        </a:xfrm>
        <a:prstGeom prst="mathEqual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19878</xdr:colOff>
      <xdr:row>19</xdr:row>
      <xdr:rowOff>13253</xdr:rowOff>
    </xdr:from>
    <xdr:to>
      <xdr:col>6</xdr:col>
      <xdr:colOff>46383</xdr:colOff>
      <xdr:row>22</xdr:row>
      <xdr:rowOff>125896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E24697A-8A62-BD4D-CB8D-A59B55E98118}"/>
            </a:ext>
          </a:extLst>
        </xdr:cNvPr>
        <xdr:cNvSpPr/>
      </xdr:nvSpPr>
      <xdr:spPr>
        <a:xfrm>
          <a:off x="3067878" y="3538331"/>
          <a:ext cx="3074505" cy="6692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0" i="1"/>
            <a:t>Balance</a:t>
          </a:r>
          <a:r>
            <a:rPr lang="en-US" sz="1800" b="0" i="1" baseline="0"/>
            <a:t> Carried Down (c/d) in Cashbook</a:t>
          </a:r>
          <a:endParaRPr lang="en-US" sz="1800" b="0" i="1"/>
        </a:p>
      </xdr:txBody>
    </xdr:sp>
    <xdr:clientData/>
  </xdr:twoCellAnchor>
  <xdr:twoCellAnchor>
    <xdr:from>
      <xdr:col>8</xdr:col>
      <xdr:colOff>563217</xdr:colOff>
      <xdr:row>19</xdr:row>
      <xdr:rowOff>13253</xdr:rowOff>
    </xdr:from>
    <xdr:to>
      <xdr:col>13</xdr:col>
      <xdr:colOff>589722</xdr:colOff>
      <xdr:row>22</xdr:row>
      <xdr:rowOff>125896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3B831FA-AF08-4CFC-8321-00272056679C}"/>
            </a:ext>
          </a:extLst>
        </xdr:cNvPr>
        <xdr:cNvSpPr/>
      </xdr:nvSpPr>
      <xdr:spPr>
        <a:xfrm>
          <a:off x="7878417" y="3538331"/>
          <a:ext cx="3074505" cy="6692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0" i="1"/>
            <a:t>Balance</a:t>
          </a:r>
          <a:r>
            <a:rPr lang="en-US" sz="1800" b="0" i="1" baseline="0"/>
            <a:t> Carried Down (c/d) in Bank Statement</a:t>
          </a:r>
          <a:endParaRPr lang="en-US" sz="1800" b="0" i="1"/>
        </a:p>
      </xdr:txBody>
    </xdr:sp>
    <xdr:clientData/>
  </xdr:twoCellAnchor>
  <xdr:twoCellAnchor>
    <xdr:from>
      <xdr:col>7</xdr:col>
      <xdr:colOff>112643</xdr:colOff>
      <xdr:row>26</xdr:row>
      <xdr:rowOff>39756</xdr:rowOff>
    </xdr:from>
    <xdr:to>
      <xdr:col>7</xdr:col>
      <xdr:colOff>417443</xdr:colOff>
      <xdr:row>28</xdr:row>
      <xdr:rowOff>145774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63225792-3E12-5375-F729-D8F7D41DE125}"/>
            </a:ext>
          </a:extLst>
        </xdr:cNvPr>
        <xdr:cNvSpPr/>
      </xdr:nvSpPr>
      <xdr:spPr>
        <a:xfrm>
          <a:off x="6818243" y="4956313"/>
          <a:ext cx="304800" cy="477078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605955</xdr:colOff>
      <xdr:row>29</xdr:row>
      <xdr:rowOff>18883</xdr:rowOff>
    </xdr:from>
    <xdr:to>
      <xdr:col>10</xdr:col>
      <xdr:colOff>165651</xdr:colOff>
      <xdr:row>32</xdr:row>
      <xdr:rowOff>139147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4DB5017-E04D-45A1-82DC-FCD75E5D8728}"/>
            </a:ext>
          </a:extLst>
        </xdr:cNvPr>
        <xdr:cNvSpPr/>
      </xdr:nvSpPr>
      <xdr:spPr>
        <a:xfrm>
          <a:off x="5482755" y="5492031"/>
          <a:ext cx="3217296" cy="676855"/>
        </a:xfrm>
        <a:prstGeom prst="round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Bank Reconciliation Statement</a:t>
          </a:r>
          <a:endParaRPr lang="en-US" sz="700" b="1" i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19878</xdr:colOff>
      <xdr:row>35</xdr:row>
      <xdr:rowOff>178904</xdr:rowOff>
    </xdr:from>
    <xdr:to>
      <xdr:col>1</xdr:col>
      <xdr:colOff>530087</xdr:colOff>
      <xdr:row>37</xdr:row>
      <xdr:rowOff>13252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11892C7F-EF3E-D258-4FA0-419EBCD869DA}"/>
            </a:ext>
          </a:extLst>
        </xdr:cNvPr>
        <xdr:cNvSpPr/>
      </xdr:nvSpPr>
      <xdr:spPr>
        <a:xfrm>
          <a:off x="1239078" y="6765234"/>
          <a:ext cx="510209" cy="205409"/>
        </a:xfrm>
        <a:prstGeom prst="rightArrow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23446</xdr:colOff>
      <xdr:row>37</xdr:row>
      <xdr:rowOff>181706</xdr:rowOff>
    </xdr:from>
    <xdr:to>
      <xdr:col>5</xdr:col>
      <xdr:colOff>553533</xdr:colOff>
      <xdr:row>40</xdr:row>
      <xdr:rowOff>135324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C202067-1101-4E2B-BB24-262C60CF970F}"/>
            </a:ext>
          </a:extLst>
        </xdr:cNvPr>
        <xdr:cNvSpPr/>
      </xdr:nvSpPr>
      <xdr:spPr>
        <a:xfrm>
          <a:off x="1242646" y="7408983"/>
          <a:ext cx="2358887" cy="498741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 b="1"/>
            <a:t>BANK</a:t>
          </a:r>
          <a:r>
            <a:rPr lang="en-US" sz="2000" b="1" baseline="0"/>
            <a:t> STATEMENT</a:t>
          </a:r>
          <a:endParaRPr lang="en-US" sz="2000" b="1"/>
        </a:p>
      </xdr:txBody>
    </xdr:sp>
    <xdr:clientData/>
  </xdr:twoCellAnchor>
  <xdr:twoCellAnchor>
    <xdr:from>
      <xdr:col>2</xdr:col>
      <xdr:colOff>39757</xdr:colOff>
      <xdr:row>53</xdr:row>
      <xdr:rowOff>159025</xdr:rowOff>
    </xdr:from>
    <xdr:to>
      <xdr:col>5</xdr:col>
      <xdr:colOff>569844</xdr:colOff>
      <xdr:row>56</xdr:row>
      <xdr:rowOff>112642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86E2672-341F-4D30-B66C-7EF4EA4CF453}"/>
            </a:ext>
          </a:extLst>
        </xdr:cNvPr>
        <xdr:cNvSpPr/>
      </xdr:nvSpPr>
      <xdr:spPr>
        <a:xfrm>
          <a:off x="1868557" y="10084903"/>
          <a:ext cx="2358887" cy="51020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/>
            <a:t>CASHBOOK</a:t>
          </a:r>
        </a:p>
      </xdr:txBody>
    </xdr:sp>
    <xdr:clientData/>
  </xdr:twoCellAnchor>
  <xdr:twoCellAnchor>
    <xdr:from>
      <xdr:col>3</xdr:col>
      <xdr:colOff>589721</xdr:colOff>
      <xdr:row>65</xdr:row>
      <xdr:rowOff>46379</xdr:rowOff>
    </xdr:from>
    <xdr:to>
      <xdr:col>12</xdr:col>
      <xdr:colOff>377687</xdr:colOff>
      <xdr:row>67</xdr:row>
      <xdr:rowOff>185527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1B31C4C-2D41-45FD-8C8F-044244AB51BE}"/>
            </a:ext>
          </a:extLst>
        </xdr:cNvPr>
        <xdr:cNvSpPr/>
      </xdr:nvSpPr>
      <xdr:spPr>
        <a:xfrm>
          <a:off x="3028121" y="12245005"/>
          <a:ext cx="5274366" cy="51020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Steps in Preparaing a Bank Reconciliation Statement</a:t>
          </a:r>
        </a:p>
        <a:p>
          <a:pPr algn="ctr"/>
          <a:endParaRPr lang="en-US" sz="1600" b="1"/>
        </a:p>
      </xdr:txBody>
    </xdr:sp>
    <xdr:clientData/>
  </xdr:twoCellAnchor>
  <xdr:twoCellAnchor>
    <xdr:from>
      <xdr:col>1</xdr:col>
      <xdr:colOff>172278</xdr:colOff>
      <xdr:row>68</xdr:row>
      <xdr:rowOff>165653</xdr:rowOff>
    </xdr:from>
    <xdr:to>
      <xdr:col>4</xdr:col>
      <xdr:colOff>92765</xdr:colOff>
      <xdr:row>79</xdr:row>
      <xdr:rowOff>119270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F2ACA7E-DA77-252B-7BA3-12BFF11A9F82}"/>
            </a:ext>
          </a:extLst>
        </xdr:cNvPr>
        <xdr:cNvSpPr/>
      </xdr:nvSpPr>
      <xdr:spPr>
        <a:xfrm>
          <a:off x="1391478" y="12920870"/>
          <a:ext cx="1749287" cy="1994452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Update the Cashbook with the item appearing in the bank statement and not appearing in the cashbook except for errors in the bank statement. </a:t>
          </a:r>
          <a:br>
            <a:rPr lang="en-US" sz="1200"/>
          </a:br>
          <a:r>
            <a:rPr lang="en-US" sz="1200"/>
            <a:t>Adjustment</a:t>
          </a:r>
          <a:r>
            <a:rPr lang="en-US" sz="1200" baseline="0"/>
            <a:t> should be made for errors in the cashbook.</a:t>
          </a:r>
          <a:endParaRPr lang="en-US" sz="1200"/>
        </a:p>
      </xdr:txBody>
    </xdr:sp>
    <xdr:clientData/>
  </xdr:twoCellAnchor>
  <xdr:twoCellAnchor>
    <xdr:from>
      <xdr:col>5</xdr:col>
      <xdr:colOff>165651</xdr:colOff>
      <xdr:row>68</xdr:row>
      <xdr:rowOff>165653</xdr:rowOff>
    </xdr:from>
    <xdr:to>
      <xdr:col>8</xdr:col>
      <xdr:colOff>86138</xdr:colOff>
      <xdr:row>79</xdr:row>
      <xdr:rowOff>119270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7205198-9A9F-40A0-B81D-A06B8F704699}"/>
            </a:ext>
          </a:extLst>
        </xdr:cNvPr>
        <xdr:cNvSpPr/>
      </xdr:nvSpPr>
      <xdr:spPr>
        <a:xfrm>
          <a:off x="3823251" y="12920870"/>
          <a:ext cx="1749287" cy="1994452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Compare</a:t>
          </a:r>
          <a:r>
            <a:rPr lang="en-US" sz="1200" baseline="0"/>
            <a:t> the debit side of cashbook with credit side of the bank statement to determine the uncredited deposits/cheques by the bank.</a:t>
          </a:r>
          <a:endParaRPr lang="en-US" sz="1200"/>
        </a:p>
      </xdr:txBody>
    </xdr:sp>
    <xdr:clientData/>
  </xdr:twoCellAnchor>
  <xdr:twoCellAnchor>
    <xdr:from>
      <xdr:col>9</xdr:col>
      <xdr:colOff>112644</xdr:colOff>
      <xdr:row>68</xdr:row>
      <xdr:rowOff>139148</xdr:rowOff>
    </xdr:from>
    <xdr:to>
      <xdr:col>12</xdr:col>
      <xdr:colOff>33131</xdr:colOff>
      <xdr:row>79</xdr:row>
      <xdr:rowOff>92765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BD770CF-80F4-4761-89EF-39BFAF6C89C8}"/>
            </a:ext>
          </a:extLst>
        </xdr:cNvPr>
        <xdr:cNvSpPr/>
      </xdr:nvSpPr>
      <xdr:spPr>
        <a:xfrm>
          <a:off x="6208644" y="12894365"/>
          <a:ext cx="1749287" cy="1994452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Compare</a:t>
          </a:r>
          <a:r>
            <a:rPr lang="en-US" sz="1200" baseline="0"/>
            <a:t> the credit side of cashbook with debit side of the bank statement to determine the unpresented cheques.</a:t>
          </a:r>
          <a:endParaRPr lang="en-US" sz="1200"/>
        </a:p>
      </xdr:txBody>
    </xdr:sp>
    <xdr:clientData/>
  </xdr:twoCellAnchor>
  <xdr:twoCellAnchor>
    <xdr:from>
      <xdr:col>13</xdr:col>
      <xdr:colOff>46382</xdr:colOff>
      <xdr:row>68</xdr:row>
      <xdr:rowOff>132523</xdr:rowOff>
    </xdr:from>
    <xdr:to>
      <xdr:col>16</xdr:col>
      <xdr:colOff>86139</xdr:colOff>
      <xdr:row>79</xdr:row>
      <xdr:rowOff>86140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78FF311-4F16-4836-B3F3-CD206159A926}"/>
            </a:ext>
          </a:extLst>
        </xdr:cNvPr>
        <xdr:cNvSpPr/>
      </xdr:nvSpPr>
      <xdr:spPr>
        <a:xfrm>
          <a:off x="8580782" y="12887740"/>
          <a:ext cx="1868557" cy="1994452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Prepare Bank Reconciliation</a:t>
          </a:r>
          <a:r>
            <a:rPr lang="en-US" sz="1200" baseline="0"/>
            <a:t> Statement, which will show:</a:t>
          </a:r>
          <a:br>
            <a:rPr lang="en-US" sz="1200" baseline="0"/>
          </a:br>
          <a:r>
            <a:rPr lang="en-US" sz="1200" baseline="0"/>
            <a:t>- Unpresented Cheques</a:t>
          </a:r>
          <a:br>
            <a:rPr lang="en-US" sz="1200" baseline="0"/>
          </a:br>
          <a:r>
            <a:rPr lang="en-US" sz="1200" baseline="0"/>
            <a:t>- Uncredited Deposits</a:t>
          </a:r>
          <a:br>
            <a:rPr lang="en-US" sz="1200" baseline="0"/>
          </a:br>
          <a:r>
            <a:rPr lang="en-US" sz="1200" baseline="0"/>
            <a:t>- Errors in Bank Statement</a:t>
          </a:r>
          <a:br>
            <a:rPr lang="en-US" sz="1200" baseline="0"/>
          </a:br>
          <a:r>
            <a:rPr lang="en-US" sz="1200" baseline="0"/>
            <a:t>and,</a:t>
          </a:r>
          <a:br>
            <a:rPr lang="en-US" sz="1200" baseline="0"/>
          </a:br>
          <a:r>
            <a:rPr lang="en-US" sz="1200" baseline="0"/>
            <a:t>Update the cashbook balance.</a:t>
          </a:r>
          <a:endParaRPr lang="en-US" sz="1200"/>
        </a:p>
      </xdr:txBody>
    </xdr:sp>
    <xdr:clientData/>
  </xdr:twoCellAnchor>
  <xdr:twoCellAnchor>
    <xdr:from>
      <xdr:col>4</xdr:col>
      <xdr:colOff>165652</xdr:colOff>
      <xdr:row>73</xdr:row>
      <xdr:rowOff>19878</xdr:rowOff>
    </xdr:from>
    <xdr:to>
      <xdr:col>5</xdr:col>
      <xdr:colOff>106017</xdr:colOff>
      <xdr:row>74</xdr:row>
      <xdr:rowOff>79514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1B8D12A1-B2CD-6DA1-664F-99F50430024A}"/>
            </a:ext>
          </a:extLst>
        </xdr:cNvPr>
        <xdr:cNvSpPr/>
      </xdr:nvSpPr>
      <xdr:spPr>
        <a:xfrm>
          <a:off x="3213652" y="13702748"/>
          <a:ext cx="549965" cy="245166"/>
        </a:xfrm>
        <a:prstGeom prst="rightArrow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92765</xdr:colOff>
      <xdr:row>73</xdr:row>
      <xdr:rowOff>59635</xdr:rowOff>
    </xdr:from>
    <xdr:to>
      <xdr:col>13</xdr:col>
      <xdr:colOff>33130</xdr:colOff>
      <xdr:row>74</xdr:row>
      <xdr:rowOff>119271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68AEC1A7-3A94-450A-BF43-973285E2F809}"/>
            </a:ext>
          </a:extLst>
        </xdr:cNvPr>
        <xdr:cNvSpPr/>
      </xdr:nvSpPr>
      <xdr:spPr>
        <a:xfrm>
          <a:off x="8017565" y="13742505"/>
          <a:ext cx="549965" cy="245166"/>
        </a:xfrm>
        <a:prstGeom prst="rightArrow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145774</xdr:colOff>
      <xdr:row>73</xdr:row>
      <xdr:rowOff>59634</xdr:rowOff>
    </xdr:from>
    <xdr:to>
      <xdr:col>9</xdr:col>
      <xdr:colOff>86139</xdr:colOff>
      <xdr:row>74</xdr:row>
      <xdr:rowOff>119270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032E613F-DC04-4BB0-8B76-DA23A68D0A01}"/>
            </a:ext>
          </a:extLst>
        </xdr:cNvPr>
        <xdr:cNvSpPr/>
      </xdr:nvSpPr>
      <xdr:spPr>
        <a:xfrm>
          <a:off x="5632174" y="13742504"/>
          <a:ext cx="549965" cy="245166"/>
        </a:xfrm>
        <a:prstGeom prst="rightArrow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22860</xdr:colOff>
      <xdr:row>4</xdr:row>
      <xdr:rowOff>144449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B5BB998-61A8-4C38-B142-D1503FF70F28}"/>
            </a:ext>
          </a:extLst>
        </xdr:cNvPr>
        <xdr:cNvSpPr/>
      </xdr:nvSpPr>
      <xdr:spPr>
        <a:xfrm>
          <a:off x="609600" y="365760"/>
          <a:ext cx="4823460" cy="51020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/>
            <a:t>Bank Reconciliation Statement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7620</xdr:rowOff>
    </xdr:from>
    <xdr:to>
      <xdr:col>8</xdr:col>
      <xdr:colOff>7620</xdr:colOff>
      <xdr:row>4</xdr:row>
      <xdr:rowOff>159689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A0C3380-5077-4268-9299-70124A6ADA34}"/>
            </a:ext>
          </a:extLst>
        </xdr:cNvPr>
        <xdr:cNvSpPr/>
      </xdr:nvSpPr>
      <xdr:spPr>
        <a:xfrm>
          <a:off x="609600" y="373380"/>
          <a:ext cx="7208520" cy="51782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/>
            <a:t>Company Cashbook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678180</xdr:colOff>
      <xdr:row>3</xdr:row>
      <xdr:rowOff>152069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7E2041-2C37-4255-90CB-D04363C184F2}"/>
            </a:ext>
          </a:extLst>
        </xdr:cNvPr>
        <xdr:cNvSpPr/>
      </xdr:nvSpPr>
      <xdr:spPr>
        <a:xfrm>
          <a:off x="609600" y="365760"/>
          <a:ext cx="5577840" cy="51782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/>
            <a:t>Bank Statement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22860</xdr:colOff>
      <xdr:row>4</xdr:row>
      <xdr:rowOff>144449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A284B1C-F526-4E53-B363-55DC3CCE709A}"/>
            </a:ext>
          </a:extLst>
        </xdr:cNvPr>
        <xdr:cNvSpPr/>
      </xdr:nvSpPr>
      <xdr:spPr>
        <a:xfrm>
          <a:off x="609600" y="373380"/>
          <a:ext cx="4823460" cy="51782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/>
            <a:t>Bank Reconciliation Statement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5692D2-D7C1-4BF4-B3F3-25A206576BFE}" name="Table7" displayName="Table7" ref="B2:D20" totalsRowShown="0" headerRowBorderDxfId="23" tableBorderDxfId="22" totalsRowBorderDxfId="21">
  <autoFilter ref="B2:D20" xr:uid="{3A5692D2-D7C1-4BF4-B3F3-25A206576BFE}"/>
  <tableColumns count="3">
    <tableColumn id="1" xr3:uid="{14E661EF-C53C-45F6-B275-643898EBFD34}" name="Details/Particulars" dataDxfId="20"/>
    <tableColumn id="2" xr3:uid="{9C3971FD-D565-4EDF-B765-76BF33014DD9}" name="Debit" dataDxfId="19"/>
    <tableColumn id="3" xr3:uid="{6DDAA1B7-2A71-4F84-A959-478E2BD0B57F}" name="Credi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B83B2E-35C5-4908-9127-A30CC34A800E}" name="Table8" displayName="Table8" ref="B23:F34" totalsRowShown="0">
  <autoFilter ref="B23:F34" xr:uid="{79B83B2E-35C5-4908-9127-A30CC34A800E}"/>
  <tableColumns count="5">
    <tableColumn id="1" xr3:uid="{5D641639-2AD9-4222-9474-18ED390773BB}" name="Details"/>
    <tableColumn id="2" xr3:uid="{EF80B3D4-F613-4C19-A8A0-C7CA3EE91B88}" name="DR."/>
    <tableColumn id="3" xr3:uid="{7A66D12A-6639-4F6F-BA04-9386B9BB2F75}" name="Ch. No"/>
    <tableColumn id="4" xr3:uid="{9C810692-B8E4-43EC-ACAD-8ED9D9C877B7}" name="Cr. Of CB">
      <calculatedColumnFormula>VLOOKUP("*"&amp;D24&amp;"*",Cashbook!$G$8:$H$17,2,0)</calculatedColumnFormula>
    </tableColumn>
    <tableColumn id="5" xr3:uid="{3B2BF2FF-53DC-4455-A595-17AFCAEC1FC4}" name="Difference">
      <calculatedColumnFormula>C24-E24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A021C1-FEFA-4492-BCF5-284EB4A24EFF}" name="Table9" displayName="Table9" ref="H23:L29" totalsRowShown="0">
  <autoFilter ref="H23:L29" xr:uid="{ABA021C1-FEFA-4492-BCF5-284EB4A24EFF}"/>
  <tableColumns count="5">
    <tableColumn id="1" xr3:uid="{0876B448-6F2B-47CC-9A64-436A3C59C54E}" name="Details"/>
    <tableColumn id="2" xr3:uid="{E15AE159-E54D-4CAF-B2C6-206EF661ECC6}" name="Cr."/>
    <tableColumn id="3" xr3:uid="{DE4DB257-7A78-4F6A-990B-BC2794624549}" name="Ch. No"/>
    <tableColumn id="4" xr3:uid="{F09C05EF-AE53-4629-94D1-66D7E43D366D}" name="Dr. of CB">
      <calculatedColumnFormula>VLOOKUP("*"&amp;J24&amp;"*",Cashbook!$C$9:$D$15,2,0)</calculatedColumnFormula>
    </tableColumn>
    <tableColumn id="5" xr3:uid="{7973C12F-0E38-4C54-85AD-3346B0345A6E}" name="Difference">
      <calculatedColumnFormula>I24-K24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554726-0F71-4D25-BC0B-6C68CE731D79}" name="Table10" displayName="Table10" ref="A3:E11" totalsRowShown="0" headerRowDxfId="17" headerRowBorderDxfId="16" tableBorderDxfId="15" totalsRowBorderDxfId="14">
  <autoFilter ref="A3:E11" xr:uid="{B0554726-0F71-4D25-BC0B-6C68CE731D79}"/>
  <tableColumns count="5">
    <tableColumn id="1" xr3:uid="{E5B178F3-9E75-4FAF-BB71-358180449968}" name="Details" dataDxfId="13"/>
    <tableColumn id="2" xr3:uid="{3FFFA5F5-4928-44C4-A65E-6A29FAA8D5E3}" name="Amount (USD)" dataDxfId="12"/>
    <tableColumn id="3" xr3:uid="{6FE91154-D75F-4C50-B894-807C6E95CC77}" name="Cheq No" dataDxfId="11"/>
    <tableColumn id="4" xr3:uid="{63067FF0-510E-425E-B6FD-4FFC9418A816}" name="Cr. In BS" dataDxfId="10">
      <calculatedColumnFormula>VLOOKUP("*"&amp;C4&amp;"*",'Bank Statement'!$C$5:$E$23,3,0)</calculatedColumnFormula>
    </tableColumn>
    <tableColumn id="5" xr3:uid="{E189E2CA-4CBF-4099-A819-A4B79AE4B0C5}" name="Difference" dataDxfId="9">
      <calculatedColumnFormula>B4-D4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A6A668-63FE-4250-827D-C20A9E2C1A4F}" name="Table11" displayName="Table11" ref="G3:L13" totalsRowShown="0" headerRowDxfId="8" headerRowBorderDxfId="7" tableBorderDxfId="6">
  <autoFilter ref="G3:L13" xr:uid="{71A6A668-63FE-4250-827D-C20A9E2C1A4F}"/>
  <tableColumns count="6">
    <tableColumn id="1" xr3:uid="{213FB74B-D3CC-456F-9855-CAAD37B122AC}" name="Date" dataDxfId="5"/>
    <tableColumn id="2" xr3:uid="{F4522304-BEFE-4523-BA5B-C6530AB078B3}" name="Details" dataDxfId="4"/>
    <tableColumn id="3" xr3:uid="{139BCD8C-2525-4D5A-BD51-3A137E44999C}" name="Amount (USD)" dataDxfId="3"/>
    <tableColumn id="4" xr3:uid="{FD55D42C-B9A0-4C24-A9A5-78C50F377D20}" name="Cheq No" dataDxfId="2"/>
    <tableColumn id="5" xr3:uid="{652E3635-FD8F-4158-A63D-25DB9249F4F5}" name="Cr. In BS" dataDxfId="1">
      <calculatedColumnFormula>VLOOKUP("*"&amp;J4&amp;"*",'Bank Statement'!$C$5:$E$23,2,0)</calculatedColumnFormula>
    </tableColumn>
    <tableColumn id="6" xr3:uid="{A839F55D-02CC-411C-8BB8-6CE9C1102AB0}" name="Difference" dataDxfId="0">
      <calculatedColumnFormula>I4-K4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0EB-A02F-40B9-BDCD-661F181BEFF0}">
  <dimension ref="B12:M62"/>
  <sheetViews>
    <sheetView showGridLines="0" topLeftCell="A30" zoomScale="145" zoomScaleNormal="145" workbookViewId="0">
      <selection activeCell="A50" sqref="A50"/>
    </sheetView>
  </sheetViews>
  <sheetFormatPr defaultRowHeight="15" x14ac:dyDescent="0.25"/>
  <sheetData>
    <row r="12" spans="2:10" x14ac:dyDescent="0.25">
      <c r="B12" t="s">
        <v>0</v>
      </c>
      <c r="J12" t="s">
        <v>2</v>
      </c>
    </row>
    <row r="13" spans="2:10" x14ac:dyDescent="0.25">
      <c r="B13" t="s">
        <v>1</v>
      </c>
    </row>
    <row r="14" spans="2:10" x14ac:dyDescent="0.25">
      <c r="B14" t="s">
        <v>3</v>
      </c>
    </row>
    <row r="16" spans="2:10" x14ac:dyDescent="0.25">
      <c r="B16" s="2" t="s">
        <v>4</v>
      </c>
      <c r="J16" s="2" t="s">
        <v>8</v>
      </c>
    </row>
    <row r="17" spans="2:13" x14ac:dyDescent="0.25">
      <c r="B17" s="3" t="s">
        <v>6</v>
      </c>
      <c r="J17" s="3"/>
    </row>
    <row r="18" spans="2:13" x14ac:dyDescent="0.25">
      <c r="B18" s="3" t="s">
        <v>7</v>
      </c>
      <c r="E18" s="2" t="s">
        <v>5</v>
      </c>
      <c r="J18" s="3"/>
      <c r="M18" s="2" t="s">
        <v>9</v>
      </c>
    </row>
    <row r="25" spans="2:13" ht="18.75" x14ac:dyDescent="0.3">
      <c r="B25" s="5" t="s">
        <v>10</v>
      </c>
      <c r="D25" s="5"/>
      <c r="E25" s="5"/>
      <c r="F25" s="5"/>
      <c r="G25" s="5"/>
      <c r="H25" s="5"/>
      <c r="I25" s="5"/>
      <c r="J25" s="5"/>
      <c r="K25" s="5"/>
      <c r="L25" s="5"/>
    </row>
    <row r="26" spans="2:13" ht="18.75" x14ac:dyDescent="0.3">
      <c r="C26" s="5"/>
      <c r="D26" s="5"/>
      <c r="E26" s="5"/>
      <c r="F26" s="5"/>
      <c r="G26" s="5" t="s">
        <v>11</v>
      </c>
      <c r="H26" s="5"/>
      <c r="I26" s="5"/>
      <c r="J26" s="5"/>
      <c r="K26" s="5"/>
      <c r="L26" s="5"/>
    </row>
    <row r="34" spans="2:12" x14ac:dyDescent="0.25">
      <c r="E34" s="4" t="s">
        <v>12</v>
      </c>
    </row>
    <row r="35" spans="2:12" x14ac:dyDescent="0.25">
      <c r="E35" s="4"/>
    </row>
    <row r="37" spans="2:12" ht="18.75" x14ac:dyDescent="0.3">
      <c r="C37" s="7" t="s">
        <v>13</v>
      </c>
      <c r="D37" s="7"/>
      <c r="E37" s="7"/>
      <c r="F37" s="7"/>
      <c r="G37" s="7"/>
      <c r="H37" s="7"/>
      <c r="I37" s="7"/>
      <c r="J37" s="7"/>
      <c r="K37" s="8"/>
      <c r="L37" s="8"/>
    </row>
    <row r="42" spans="2:12" ht="18.75" x14ac:dyDescent="0.25">
      <c r="B42" s="9" t="s">
        <v>14</v>
      </c>
      <c r="C42" s="10" t="s">
        <v>16</v>
      </c>
      <c r="D42" s="6"/>
      <c r="E42" s="6"/>
      <c r="F42" s="6"/>
      <c r="G42" s="6"/>
      <c r="H42" s="6"/>
      <c r="I42" s="6"/>
    </row>
    <row r="43" spans="2:12" x14ac:dyDescent="0.25">
      <c r="C43" s="1" t="s">
        <v>15</v>
      </c>
    </row>
    <row r="44" spans="2:12" x14ac:dyDescent="0.25">
      <c r="C44" s="1" t="s">
        <v>42</v>
      </c>
    </row>
    <row r="45" spans="2:12" ht="18.75" x14ac:dyDescent="0.25">
      <c r="B45" s="9" t="s">
        <v>17</v>
      </c>
      <c r="C45" s="10" t="s">
        <v>43</v>
      </c>
      <c r="D45" s="6"/>
      <c r="E45" s="6"/>
      <c r="F45" s="6"/>
      <c r="G45" s="6"/>
      <c r="H45" s="6"/>
      <c r="I45" s="6"/>
      <c r="J45" s="10"/>
      <c r="K45" s="6"/>
      <c r="L45" s="8"/>
    </row>
    <row r="46" spans="2:12" x14ac:dyDescent="0.25">
      <c r="C46" s="1" t="s">
        <v>18</v>
      </c>
    </row>
    <row r="47" spans="2:12" x14ac:dyDescent="0.25">
      <c r="C47" s="1" t="s">
        <v>19</v>
      </c>
    </row>
    <row r="48" spans="2:12" x14ac:dyDescent="0.25">
      <c r="C48" s="1" t="s">
        <v>20</v>
      </c>
    </row>
    <row r="49" spans="2:12" ht="18.75" x14ac:dyDescent="0.25">
      <c r="B49" s="9" t="s">
        <v>21</v>
      </c>
      <c r="C49" s="10" t="s">
        <v>44</v>
      </c>
      <c r="D49" s="6"/>
      <c r="E49" s="6"/>
      <c r="F49" s="6"/>
      <c r="G49" s="6"/>
      <c r="H49" s="6"/>
      <c r="I49" s="6"/>
      <c r="J49" s="10"/>
      <c r="K49" s="6"/>
      <c r="L49" s="8"/>
    </row>
    <row r="50" spans="2:12" x14ac:dyDescent="0.25">
      <c r="C50" s="1" t="s">
        <v>22</v>
      </c>
    </row>
    <row r="51" spans="2:12" x14ac:dyDescent="0.25">
      <c r="C51" s="1" t="s">
        <v>23</v>
      </c>
    </row>
    <row r="52" spans="2:12" x14ac:dyDescent="0.25">
      <c r="C52" s="1" t="s">
        <v>24</v>
      </c>
    </row>
    <row r="53" spans="2:12" x14ac:dyDescent="0.25">
      <c r="C53" s="1" t="s">
        <v>25</v>
      </c>
    </row>
    <row r="58" spans="2:12" ht="18.75" x14ac:dyDescent="0.25">
      <c r="B58" s="9" t="s">
        <v>14</v>
      </c>
      <c r="C58" s="10" t="s">
        <v>26</v>
      </c>
      <c r="D58" s="6"/>
      <c r="E58" s="6"/>
      <c r="F58" s="6"/>
      <c r="G58" s="6"/>
    </row>
    <row r="59" spans="2:12" x14ac:dyDescent="0.25">
      <c r="C59" s="1" t="s">
        <v>27</v>
      </c>
    </row>
    <row r="60" spans="2:12" x14ac:dyDescent="0.25">
      <c r="C60" s="1" t="s">
        <v>28</v>
      </c>
    </row>
    <row r="61" spans="2:12" x14ac:dyDescent="0.25">
      <c r="C61" s="1" t="s">
        <v>29</v>
      </c>
    </row>
    <row r="62" spans="2:12" x14ac:dyDescent="0.25">
      <c r="C62" s="1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27F5-4C5C-4979-9A38-66AA36F21AC7}">
  <dimension ref="B2:E18"/>
  <sheetViews>
    <sheetView showGridLines="0" zoomScale="145" zoomScaleNormal="145" workbookViewId="0">
      <selection activeCell="E7" sqref="E7"/>
    </sheetView>
  </sheetViews>
  <sheetFormatPr defaultRowHeight="15" x14ac:dyDescent="0.25"/>
  <cols>
    <col min="2" max="2" width="5" bestFit="1" customWidth="1"/>
    <col min="3" max="3" width="47.28515625" customWidth="1"/>
  </cols>
  <sheetData>
    <row r="2" spans="2:5" ht="15.75" thickBot="1" x14ac:dyDescent="0.3"/>
    <row r="3" spans="2:5" ht="15.75" thickTop="1" x14ac:dyDescent="0.25">
      <c r="B3" s="11"/>
      <c r="C3" s="12"/>
      <c r="D3" s="12"/>
      <c r="E3" s="13"/>
    </row>
    <row r="4" spans="2:5" x14ac:dyDescent="0.25">
      <c r="B4" s="14"/>
      <c r="E4" s="15"/>
    </row>
    <row r="5" spans="2:5" x14ac:dyDescent="0.25">
      <c r="B5" s="14"/>
      <c r="E5" s="15"/>
    </row>
    <row r="6" spans="2:5" ht="4.9000000000000004" customHeight="1" x14ac:dyDescent="0.25">
      <c r="B6" s="14"/>
      <c r="E6" s="15"/>
    </row>
    <row r="7" spans="2:5" ht="21" x14ac:dyDescent="0.35">
      <c r="B7" s="16" t="s">
        <v>31</v>
      </c>
      <c r="C7" s="17"/>
      <c r="D7" s="29"/>
      <c r="E7" s="21" t="s">
        <v>40</v>
      </c>
    </row>
    <row r="8" spans="2:5" x14ac:dyDescent="0.25">
      <c r="B8" s="18" t="s">
        <v>32</v>
      </c>
      <c r="D8" s="30"/>
      <c r="E8" s="22"/>
    </row>
    <row r="9" spans="2:5" x14ac:dyDescent="0.25">
      <c r="B9" s="24" t="s">
        <v>41</v>
      </c>
      <c r="C9" s="25" t="s">
        <v>33</v>
      </c>
      <c r="D9" s="31">
        <v>100</v>
      </c>
      <c r="E9" s="22"/>
    </row>
    <row r="10" spans="2:5" x14ac:dyDescent="0.25">
      <c r="B10" s="100" t="s">
        <v>41</v>
      </c>
      <c r="C10" s="26" t="s">
        <v>34</v>
      </c>
      <c r="D10" s="96">
        <v>100</v>
      </c>
      <c r="E10" s="22"/>
    </row>
    <row r="11" spans="2:5" x14ac:dyDescent="0.25">
      <c r="B11" s="100"/>
      <c r="C11" s="27" t="s">
        <v>35</v>
      </c>
      <c r="D11" s="97"/>
      <c r="E11" s="28">
        <f>SUM(D9:D11)</f>
        <v>200</v>
      </c>
    </row>
    <row r="12" spans="2:5" x14ac:dyDescent="0.25">
      <c r="B12" s="18" t="s">
        <v>36</v>
      </c>
      <c r="D12" s="30"/>
      <c r="E12" s="22"/>
    </row>
    <row r="13" spans="2:5" x14ac:dyDescent="0.25">
      <c r="B13" s="24" t="s">
        <v>41</v>
      </c>
      <c r="C13" s="25" t="s">
        <v>37</v>
      </c>
      <c r="D13" s="32">
        <v>50</v>
      </c>
      <c r="E13" s="22"/>
    </row>
    <row r="14" spans="2:5" x14ac:dyDescent="0.25">
      <c r="B14" s="100" t="s">
        <v>41</v>
      </c>
      <c r="C14" s="26" t="s">
        <v>34</v>
      </c>
      <c r="D14" s="98">
        <v>50</v>
      </c>
      <c r="E14" s="22"/>
    </row>
    <row r="15" spans="2:5" x14ac:dyDescent="0.25">
      <c r="B15" s="100"/>
      <c r="C15" s="27" t="s">
        <v>38</v>
      </c>
      <c r="D15" s="99"/>
      <c r="E15" s="34">
        <f>-SUM(D13:D15)</f>
        <v>-100</v>
      </c>
    </row>
    <row r="16" spans="2:5" x14ac:dyDescent="0.25">
      <c r="B16" s="14"/>
      <c r="D16" s="30"/>
      <c r="E16" s="22"/>
    </row>
    <row r="17" spans="2:5" ht="21.75" thickBot="1" x14ac:dyDescent="0.4">
      <c r="B17" s="19" t="s">
        <v>94</v>
      </c>
      <c r="C17" s="20"/>
      <c r="D17" s="33"/>
      <c r="E17" s="23" t="s">
        <v>40</v>
      </c>
    </row>
    <row r="18" spans="2:5" ht="15.75" thickTop="1" x14ac:dyDescent="0.25"/>
  </sheetData>
  <mergeCells count="4">
    <mergeCell ref="D10:D11"/>
    <mergeCell ref="D14:D15"/>
    <mergeCell ref="B10:B11"/>
    <mergeCell ref="B14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D97-142E-49D8-8AF4-538E0405C43D}">
  <dimension ref="B6:J19"/>
  <sheetViews>
    <sheetView showGridLines="0" zoomScale="145" zoomScaleNormal="145" workbookViewId="0">
      <selection activeCell="H7" sqref="H7"/>
    </sheetView>
  </sheetViews>
  <sheetFormatPr defaultRowHeight="15" x14ac:dyDescent="0.25"/>
  <cols>
    <col min="2" max="2" width="9.28515625" bestFit="1" customWidth="1"/>
    <col min="3" max="3" width="30.140625" customWidth="1"/>
    <col min="4" max="4" width="12.140625" style="35" bestFit="1" customWidth="1"/>
    <col min="5" max="5" width="0.85546875" customWidth="1"/>
    <col min="6" max="6" width="9.28515625" bestFit="1" customWidth="1"/>
    <col min="7" max="7" width="29.140625" customWidth="1"/>
    <col min="8" max="8" width="12.140625" style="35" bestFit="1" customWidth="1"/>
  </cols>
  <sheetData>
    <row r="6" spans="2:8" x14ac:dyDescent="0.25">
      <c r="D6" s="51" t="s">
        <v>50</v>
      </c>
      <c r="E6" s="51"/>
      <c r="F6" s="51"/>
      <c r="G6" s="51"/>
      <c r="H6" s="30" t="s">
        <v>51</v>
      </c>
    </row>
    <row r="7" spans="2:8" x14ac:dyDescent="0.25">
      <c r="B7" s="48" t="s">
        <v>45</v>
      </c>
      <c r="C7" s="49" t="s">
        <v>46</v>
      </c>
      <c r="D7" s="50" t="s">
        <v>105</v>
      </c>
      <c r="E7" s="36"/>
      <c r="F7" s="48" t="s">
        <v>45</v>
      </c>
      <c r="G7" s="49" t="s">
        <v>46</v>
      </c>
      <c r="H7" s="50" t="s">
        <v>105</v>
      </c>
    </row>
    <row r="8" spans="2:8" x14ac:dyDescent="0.25">
      <c r="B8" s="52">
        <v>45078</v>
      </c>
      <c r="C8" s="38" t="s">
        <v>47</v>
      </c>
      <c r="D8" s="39">
        <v>186200</v>
      </c>
      <c r="E8" s="38"/>
      <c r="F8" s="52">
        <v>45078</v>
      </c>
      <c r="G8" s="38" t="s">
        <v>57</v>
      </c>
      <c r="H8" s="40">
        <v>24300</v>
      </c>
    </row>
    <row r="9" spans="2:8" x14ac:dyDescent="0.25">
      <c r="B9" s="52">
        <v>45081</v>
      </c>
      <c r="C9" s="38" t="s">
        <v>58</v>
      </c>
      <c r="D9" s="39">
        <v>21200</v>
      </c>
      <c r="E9" s="38"/>
      <c r="F9" s="52">
        <v>45079</v>
      </c>
      <c r="G9" s="38" t="s">
        <v>68</v>
      </c>
      <c r="H9" s="40">
        <v>30700</v>
      </c>
    </row>
    <row r="10" spans="2:8" x14ac:dyDescent="0.25">
      <c r="B10" s="52">
        <v>45086</v>
      </c>
      <c r="C10" s="38" t="s">
        <v>64</v>
      </c>
      <c r="D10" s="39">
        <v>18500</v>
      </c>
      <c r="E10" s="38"/>
      <c r="F10" s="52">
        <v>45082</v>
      </c>
      <c r="G10" s="38" t="s">
        <v>61</v>
      </c>
      <c r="H10" s="40">
        <v>17400</v>
      </c>
    </row>
    <row r="11" spans="2:8" x14ac:dyDescent="0.25">
      <c r="B11" s="52">
        <v>45096</v>
      </c>
      <c r="C11" s="38" t="s">
        <v>74</v>
      </c>
      <c r="D11" s="39">
        <v>11800</v>
      </c>
      <c r="E11" s="38"/>
      <c r="F11" s="52">
        <v>45083</v>
      </c>
      <c r="G11" s="38" t="s">
        <v>91</v>
      </c>
      <c r="H11" s="40">
        <v>1700</v>
      </c>
    </row>
    <row r="12" spans="2:8" x14ac:dyDescent="0.25">
      <c r="B12" s="52">
        <v>45101</v>
      </c>
      <c r="C12" s="38" t="s">
        <v>75</v>
      </c>
      <c r="D12" s="39">
        <v>4700</v>
      </c>
      <c r="E12" s="38"/>
      <c r="F12" s="52">
        <v>45087</v>
      </c>
      <c r="G12" s="38" t="s">
        <v>70</v>
      </c>
      <c r="H12" s="40">
        <v>9500</v>
      </c>
    </row>
    <row r="13" spans="2:8" x14ac:dyDescent="0.25">
      <c r="B13" s="52">
        <v>45104</v>
      </c>
      <c r="C13" s="38" t="s">
        <v>80</v>
      </c>
      <c r="D13" s="39">
        <v>27900</v>
      </c>
      <c r="E13" s="38"/>
      <c r="F13" s="52">
        <v>45091</v>
      </c>
      <c r="G13" s="38" t="s">
        <v>86</v>
      </c>
      <c r="H13" s="40">
        <v>7100</v>
      </c>
    </row>
    <row r="14" spans="2:8" x14ac:dyDescent="0.25">
      <c r="B14" s="52">
        <v>45106</v>
      </c>
      <c r="C14" s="38" t="s">
        <v>84</v>
      </c>
      <c r="D14" s="39">
        <v>9800</v>
      </c>
      <c r="E14" s="38"/>
      <c r="F14" s="52">
        <v>45093</v>
      </c>
      <c r="G14" s="38" t="s">
        <v>73</v>
      </c>
      <c r="H14" s="40">
        <v>16100</v>
      </c>
    </row>
    <row r="15" spans="2:8" x14ac:dyDescent="0.25">
      <c r="B15" s="52">
        <v>45107</v>
      </c>
      <c r="C15" s="38" t="s">
        <v>85</v>
      </c>
      <c r="D15" s="39">
        <v>13400</v>
      </c>
      <c r="E15" s="38"/>
      <c r="F15" s="52">
        <v>45097</v>
      </c>
      <c r="G15" s="38" t="s">
        <v>82</v>
      </c>
      <c r="H15" s="40">
        <v>2500</v>
      </c>
    </row>
    <row r="16" spans="2:8" x14ac:dyDescent="0.25">
      <c r="B16" s="37"/>
      <c r="C16" s="38"/>
      <c r="D16" s="39"/>
      <c r="E16" s="38"/>
      <c r="F16" s="52">
        <v>45098</v>
      </c>
      <c r="G16" s="38" t="s">
        <v>87</v>
      </c>
      <c r="H16" s="40">
        <v>3700</v>
      </c>
    </row>
    <row r="17" spans="2:10" x14ac:dyDescent="0.25">
      <c r="B17" s="37"/>
      <c r="C17" s="38"/>
      <c r="D17" s="39"/>
      <c r="E17" s="38"/>
      <c r="F17" s="52">
        <v>45099</v>
      </c>
      <c r="G17" s="38" t="s">
        <v>78</v>
      </c>
      <c r="H17" s="40">
        <v>1200</v>
      </c>
    </row>
    <row r="18" spans="2:10" x14ac:dyDescent="0.25">
      <c r="B18" s="37"/>
      <c r="C18" s="38"/>
      <c r="D18" s="39"/>
      <c r="E18" s="38"/>
      <c r="F18" s="52">
        <v>45107</v>
      </c>
      <c r="G18" s="41" t="s">
        <v>48</v>
      </c>
      <c r="H18" s="42">
        <f>H19-SUM(H8:H17)</f>
        <v>179300</v>
      </c>
    </row>
    <row r="19" spans="2:10" x14ac:dyDescent="0.25">
      <c r="B19" s="43"/>
      <c r="C19" s="44" t="s">
        <v>49</v>
      </c>
      <c r="D19" s="45">
        <f>SUM(D8:D18)</f>
        <v>293500</v>
      </c>
      <c r="E19" s="46"/>
      <c r="F19" s="46"/>
      <c r="G19" s="44" t="s">
        <v>49</v>
      </c>
      <c r="H19" s="47">
        <v>293500</v>
      </c>
      <c r="J19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E37-C6BF-46DC-8DBB-9C8B7BAC774D}">
  <dimension ref="B4:J23"/>
  <sheetViews>
    <sheetView showGridLines="0" zoomScale="145" zoomScaleNormal="145" workbookViewId="0">
      <selection activeCell="F23" sqref="F23"/>
    </sheetView>
  </sheetViews>
  <sheetFormatPr defaultRowHeight="15" x14ac:dyDescent="0.25"/>
  <cols>
    <col min="2" max="2" width="9.28515625" bestFit="1" customWidth="1"/>
    <col min="3" max="3" width="44.5703125" customWidth="1"/>
    <col min="4" max="5" width="9" style="35" bestFit="1" customWidth="1"/>
    <col min="6" max="6" width="10" style="35" bestFit="1" customWidth="1"/>
  </cols>
  <sheetData>
    <row r="4" spans="2:10" ht="15.75" thickBot="1" x14ac:dyDescent="0.3"/>
    <row r="5" spans="2:10" ht="18.75" x14ac:dyDescent="0.3">
      <c r="B5" s="53" t="s">
        <v>45</v>
      </c>
      <c r="C5" s="54" t="s">
        <v>52</v>
      </c>
      <c r="D5" s="55" t="s">
        <v>53</v>
      </c>
      <c r="E5" s="55" t="s">
        <v>54</v>
      </c>
      <c r="F5" s="56" t="s">
        <v>55</v>
      </c>
      <c r="H5" s="35"/>
      <c r="J5" s="35"/>
    </row>
    <row r="6" spans="2:10" x14ac:dyDescent="0.25">
      <c r="B6" s="57">
        <v>45078</v>
      </c>
      <c r="C6" s="58" t="s">
        <v>55</v>
      </c>
      <c r="D6" s="59"/>
      <c r="E6" s="59"/>
      <c r="F6" s="60">
        <v>186200</v>
      </c>
      <c r="H6" s="35"/>
    </row>
    <row r="7" spans="2:10" x14ac:dyDescent="0.25">
      <c r="B7" s="57">
        <v>45082</v>
      </c>
      <c r="C7" s="58" t="s">
        <v>56</v>
      </c>
      <c r="D7" s="59">
        <v>24300</v>
      </c>
      <c r="E7" s="59"/>
      <c r="F7" s="60">
        <f>F6-D7+E7</f>
        <v>161900</v>
      </c>
      <c r="H7" s="35"/>
    </row>
    <row r="8" spans="2:10" x14ac:dyDescent="0.25">
      <c r="B8" s="57">
        <v>45082</v>
      </c>
      <c r="C8" s="58" t="s">
        <v>63</v>
      </c>
      <c r="D8" s="59"/>
      <c r="E8" s="59">
        <v>2600</v>
      </c>
      <c r="F8" s="60">
        <f t="shared" ref="F8:F23" si="0">F7-D8+E8</f>
        <v>164500</v>
      </c>
      <c r="H8" s="35"/>
    </row>
    <row r="9" spans="2:10" x14ac:dyDescent="0.25">
      <c r="B9" s="57">
        <v>45082</v>
      </c>
      <c r="C9" s="58" t="s">
        <v>59</v>
      </c>
      <c r="D9" s="59"/>
      <c r="E9" s="59">
        <v>21200</v>
      </c>
      <c r="F9" s="60">
        <f t="shared" si="0"/>
        <v>185700</v>
      </c>
      <c r="H9" s="35"/>
    </row>
    <row r="10" spans="2:10" x14ac:dyDescent="0.25">
      <c r="B10" s="57">
        <v>45085</v>
      </c>
      <c r="C10" s="58" t="s">
        <v>60</v>
      </c>
      <c r="D10" s="59">
        <v>17400</v>
      </c>
      <c r="E10" s="59"/>
      <c r="F10" s="60">
        <f t="shared" si="0"/>
        <v>168300</v>
      </c>
      <c r="H10" s="35"/>
    </row>
    <row r="11" spans="2:10" x14ac:dyDescent="0.25">
      <c r="B11" s="57">
        <v>45087</v>
      </c>
      <c r="C11" s="58" t="s">
        <v>62</v>
      </c>
      <c r="D11" s="59">
        <v>17000</v>
      </c>
      <c r="E11" s="59"/>
      <c r="F11" s="60">
        <f t="shared" si="0"/>
        <v>151300</v>
      </c>
    </row>
    <row r="12" spans="2:10" x14ac:dyDescent="0.25">
      <c r="B12" s="57">
        <v>45090</v>
      </c>
      <c r="C12" s="58" t="s">
        <v>65</v>
      </c>
      <c r="D12" s="59"/>
      <c r="E12" s="59">
        <v>18500</v>
      </c>
      <c r="F12" s="60">
        <f t="shared" si="0"/>
        <v>169800</v>
      </c>
    </row>
    <row r="13" spans="2:10" x14ac:dyDescent="0.25">
      <c r="B13" s="57">
        <v>45091</v>
      </c>
      <c r="C13" s="58" t="s">
        <v>66</v>
      </c>
      <c r="D13" s="59">
        <v>3200</v>
      </c>
      <c r="E13" s="59"/>
      <c r="F13" s="60">
        <f t="shared" si="0"/>
        <v>166600</v>
      </c>
    </row>
    <row r="14" spans="2:10" x14ac:dyDescent="0.25">
      <c r="B14" s="57">
        <v>45097</v>
      </c>
      <c r="C14" s="58" t="s">
        <v>67</v>
      </c>
      <c r="D14" s="59">
        <v>30700</v>
      </c>
      <c r="E14" s="59"/>
      <c r="F14" s="60">
        <f t="shared" si="0"/>
        <v>135900</v>
      </c>
    </row>
    <row r="15" spans="2:10" x14ac:dyDescent="0.25">
      <c r="B15" s="57">
        <v>45097</v>
      </c>
      <c r="C15" s="58" t="s">
        <v>69</v>
      </c>
      <c r="D15" s="59"/>
      <c r="E15" s="59">
        <v>11800</v>
      </c>
      <c r="F15" s="60">
        <f t="shared" si="0"/>
        <v>147700</v>
      </c>
    </row>
    <row r="16" spans="2:10" x14ac:dyDescent="0.25">
      <c r="B16" s="57">
        <v>45098</v>
      </c>
      <c r="C16" s="58" t="s">
        <v>71</v>
      </c>
      <c r="D16" s="59">
        <v>9500</v>
      </c>
      <c r="E16" s="59"/>
      <c r="F16" s="60">
        <f t="shared" si="0"/>
        <v>138200</v>
      </c>
    </row>
    <row r="17" spans="2:7" x14ac:dyDescent="0.25">
      <c r="B17" s="57">
        <v>45098</v>
      </c>
      <c r="C17" s="58" t="s">
        <v>72</v>
      </c>
      <c r="D17" s="59">
        <v>16100</v>
      </c>
      <c r="E17" s="59"/>
      <c r="F17" s="60">
        <f t="shared" si="0"/>
        <v>122100</v>
      </c>
    </row>
    <row r="18" spans="2:7" x14ac:dyDescent="0.25">
      <c r="B18" s="57">
        <v>45101</v>
      </c>
      <c r="C18" s="58" t="s">
        <v>66</v>
      </c>
      <c r="D18" s="59">
        <v>1800</v>
      </c>
      <c r="E18" s="59"/>
      <c r="F18" s="60">
        <f t="shared" si="0"/>
        <v>120300</v>
      </c>
    </row>
    <row r="19" spans="2:7" x14ac:dyDescent="0.25">
      <c r="B19" s="57">
        <v>45104</v>
      </c>
      <c r="C19" s="58" t="s">
        <v>76</v>
      </c>
      <c r="D19" s="59"/>
      <c r="E19" s="59">
        <v>4700</v>
      </c>
      <c r="F19" s="60">
        <f t="shared" si="0"/>
        <v>125000</v>
      </c>
    </row>
    <row r="20" spans="2:7" x14ac:dyDescent="0.25">
      <c r="B20" s="57">
        <v>45105</v>
      </c>
      <c r="C20" s="58" t="s">
        <v>77</v>
      </c>
      <c r="D20" s="59">
        <v>8800</v>
      </c>
      <c r="E20" s="59"/>
      <c r="F20" s="60">
        <f t="shared" si="0"/>
        <v>116200</v>
      </c>
    </row>
    <row r="21" spans="2:7" x14ac:dyDescent="0.25">
      <c r="B21" s="57">
        <v>45106</v>
      </c>
      <c r="C21" s="58" t="s">
        <v>79</v>
      </c>
      <c r="D21" s="59">
        <v>1200</v>
      </c>
      <c r="E21" s="59"/>
      <c r="F21" s="60">
        <f t="shared" si="0"/>
        <v>115000</v>
      </c>
    </row>
    <row r="22" spans="2:7" x14ac:dyDescent="0.25">
      <c r="B22" s="57">
        <v>45106</v>
      </c>
      <c r="C22" s="58" t="s">
        <v>81</v>
      </c>
      <c r="D22" s="59"/>
      <c r="E22" s="59">
        <v>27900</v>
      </c>
      <c r="F22" s="60">
        <f t="shared" si="0"/>
        <v>142900</v>
      </c>
    </row>
    <row r="23" spans="2:7" ht="15.75" thickBot="1" x14ac:dyDescent="0.3">
      <c r="B23" s="61">
        <v>45107</v>
      </c>
      <c r="C23" s="62" t="s">
        <v>83</v>
      </c>
      <c r="D23" s="63">
        <v>2500</v>
      </c>
      <c r="E23" s="63"/>
      <c r="F23" s="64">
        <f t="shared" si="0"/>
        <v>140400</v>
      </c>
      <c r="G23" s="35">
        <f>F23-Cashbook!H18</f>
        <v>-38900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4968-1B07-4559-9861-191C028759BA}">
  <dimension ref="B2:G35"/>
  <sheetViews>
    <sheetView showGridLines="0" zoomScale="145" zoomScaleNormal="145" workbookViewId="0">
      <selection activeCell="F15" sqref="F15"/>
    </sheetView>
  </sheetViews>
  <sheetFormatPr defaultRowHeight="15" x14ac:dyDescent="0.25"/>
  <cols>
    <col min="2" max="2" width="5" bestFit="1" customWidth="1"/>
    <col min="3" max="3" width="47.28515625" customWidth="1"/>
    <col min="5" max="5" width="11.28515625" bestFit="1" customWidth="1"/>
  </cols>
  <sheetData>
    <row r="2" spans="2:5" ht="15.75" thickBot="1" x14ac:dyDescent="0.3"/>
    <row r="3" spans="2:5" ht="15.75" thickTop="1" x14ac:dyDescent="0.25">
      <c r="B3" s="11"/>
      <c r="C3" s="12"/>
      <c r="D3" s="12"/>
      <c r="E3" s="13"/>
    </row>
    <row r="4" spans="2:5" x14ac:dyDescent="0.25">
      <c r="B4" s="14"/>
      <c r="E4" s="15"/>
    </row>
    <row r="5" spans="2:5" x14ac:dyDescent="0.25">
      <c r="B5" s="14"/>
      <c r="E5" s="15"/>
    </row>
    <row r="6" spans="2:5" ht="4.9000000000000004" customHeight="1" x14ac:dyDescent="0.25">
      <c r="B6" s="14"/>
      <c r="E6" s="15"/>
    </row>
    <row r="7" spans="2:5" ht="21" x14ac:dyDescent="0.35">
      <c r="B7" s="16" t="s">
        <v>31</v>
      </c>
      <c r="C7" s="17"/>
      <c r="D7" s="29"/>
      <c r="E7" s="21">
        <f>Cashbook!H18</f>
        <v>179300</v>
      </c>
    </row>
    <row r="8" spans="2:5" x14ac:dyDescent="0.25">
      <c r="B8" s="18" t="s">
        <v>32</v>
      </c>
      <c r="D8" s="30"/>
      <c r="E8" s="22"/>
    </row>
    <row r="9" spans="2:5" x14ac:dyDescent="0.25">
      <c r="B9" s="24"/>
      <c r="C9" s="68" t="str">
        <f>Table11[[#This Row],[Details]]</f>
        <v>Mr. Nasir - 7850</v>
      </c>
      <c r="D9" s="72">
        <f>Table11[[#This Row],[Amount (USD)]]</f>
        <v>7100</v>
      </c>
      <c r="E9" s="22"/>
    </row>
    <row r="10" spans="2:5" x14ac:dyDescent="0.25">
      <c r="B10" s="24"/>
      <c r="C10" s="69" t="str">
        <f>'W-2 (CB to BS)'!H12</f>
        <v>Mr. Waseem UK - 7952</v>
      </c>
      <c r="D10" s="67">
        <f>'W-2 (CB to BS)'!I12</f>
        <v>3700</v>
      </c>
      <c r="E10" s="22"/>
    </row>
    <row r="11" spans="2:5" x14ac:dyDescent="0.25">
      <c r="B11" s="24"/>
      <c r="C11" s="69" t="str">
        <f>'W-1 (BS to CB)'!H24</f>
        <v>Dividend Income - Online Transfer</v>
      </c>
      <c r="D11" s="93">
        <f>'W-1 (BS to CB)'!I24</f>
        <v>2600</v>
      </c>
      <c r="E11" s="22"/>
    </row>
    <row r="12" spans="2:5" x14ac:dyDescent="0.25">
      <c r="B12" s="65"/>
      <c r="C12" s="70"/>
      <c r="D12" s="73"/>
      <c r="E12" s="71">
        <f>SUM(D9:D11)</f>
        <v>13400</v>
      </c>
    </row>
    <row r="13" spans="2:5" x14ac:dyDescent="0.25">
      <c r="B13" s="18" t="s">
        <v>36</v>
      </c>
      <c r="D13" s="30"/>
      <c r="E13" s="22"/>
    </row>
    <row r="14" spans="2:5" x14ac:dyDescent="0.25">
      <c r="B14" s="24"/>
      <c r="C14" s="25" t="str">
        <f>'W-2 (CB to BS)'!A10</f>
        <v>Mrs. Husna - 7986</v>
      </c>
      <c r="D14" s="25">
        <f>'W-2 (CB to BS)'!B10</f>
        <v>9800</v>
      </c>
      <c r="E14" s="22"/>
    </row>
    <row r="15" spans="2:5" x14ac:dyDescent="0.25">
      <c r="B15" s="24"/>
      <c r="C15" s="26" t="str">
        <f>'W-2 (CB to BS)'!A11</f>
        <v>Mr. Kumail - 7987</v>
      </c>
      <c r="D15" s="26">
        <f>'W-2 (CB to BS)'!B11</f>
        <v>13400</v>
      </c>
      <c r="E15" s="22"/>
    </row>
    <row r="16" spans="2:5" x14ac:dyDescent="0.25">
      <c r="B16" s="24"/>
      <c r="C16" s="26" t="str">
        <f>'W-1 (BS to CB)'!B27</f>
        <v>Bank Charges</v>
      </c>
      <c r="D16" s="93">
        <f>'W-1 (BS to CB)'!C27</f>
        <v>3200</v>
      </c>
      <c r="E16" s="22"/>
    </row>
    <row r="17" spans="2:7" x14ac:dyDescent="0.25">
      <c r="B17" s="24" t="s">
        <v>104</v>
      </c>
      <c r="C17" s="26" t="str">
        <f>'W-2 (CB to BS)'!H7</f>
        <v>Mrs. Fatima - 7867</v>
      </c>
      <c r="D17" s="95">
        <f>-'W-2 (CB to BS)'!L7</f>
        <v>15300</v>
      </c>
      <c r="E17" s="22"/>
    </row>
    <row r="18" spans="2:7" x14ac:dyDescent="0.25">
      <c r="B18" s="100"/>
      <c r="C18" s="26" t="str">
        <f>'W-1 (BS to CB)'!B31</f>
        <v>Bank Charges</v>
      </c>
      <c r="D18" s="93">
        <f>'W-1 (BS to CB)'!C31</f>
        <v>1800</v>
      </c>
      <c r="E18" s="22"/>
    </row>
    <row r="19" spans="2:7" x14ac:dyDescent="0.25">
      <c r="B19" s="100"/>
      <c r="C19" s="27" t="str">
        <f>'W-1 (BS to CB)'!B32</f>
        <v>Direct Debit</v>
      </c>
      <c r="D19" s="94">
        <f>'W-1 (BS to CB)'!C32</f>
        <v>8800</v>
      </c>
      <c r="E19" s="28">
        <f>-SUM(D14:D19)</f>
        <v>-52300</v>
      </c>
    </row>
    <row r="20" spans="2:7" x14ac:dyDescent="0.25">
      <c r="B20" s="14"/>
      <c r="D20" s="30"/>
      <c r="E20" s="22"/>
    </row>
    <row r="21" spans="2:7" ht="21.75" thickBot="1" x14ac:dyDescent="0.4">
      <c r="B21" s="19" t="s">
        <v>39</v>
      </c>
      <c r="C21" s="20"/>
      <c r="D21" s="33"/>
      <c r="E21" s="23">
        <f>E7+E12+E19</f>
        <v>140400</v>
      </c>
      <c r="F21" s="35">
        <f>'Bank Statement'!F23</f>
        <v>140400</v>
      </c>
      <c r="G21" s="35"/>
    </row>
    <row r="22" spans="2:7" ht="15.75" thickTop="1" x14ac:dyDescent="0.25"/>
    <row r="23" spans="2:7" x14ac:dyDescent="0.25">
      <c r="C23" s="66"/>
    </row>
    <row r="28" spans="2:7" x14ac:dyDescent="0.25">
      <c r="C28" s="66"/>
    </row>
    <row r="32" spans="2:7" x14ac:dyDescent="0.25">
      <c r="D32" s="35"/>
    </row>
    <row r="35" spans="4:4" x14ac:dyDescent="0.25">
      <c r="D35" s="35"/>
    </row>
  </sheetData>
  <mergeCells count="1">
    <mergeCell ref="B18:B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AB5F-53B0-4C30-B5F4-D679D3DF722B}">
  <dimension ref="B2:L34"/>
  <sheetViews>
    <sheetView tabSelected="1" zoomScale="130" zoomScaleNormal="130" workbookViewId="0">
      <selection activeCell="B32" sqref="B32"/>
    </sheetView>
  </sheetViews>
  <sheetFormatPr defaultRowHeight="15" x14ac:dyDescent="0.25"/>
  <cols>
    <col min="2" max="2" width="30.7109375" bestFit="1" customWidth="1"/>
    <col min="3" max="3" width="8" customWidth="1"/>
    <col min="4" max="4" width="8.7109375" customWidth="1"/>
    <col min="5" max="5" width="9.5703125" customWidth="1"/>
    <col min="6" max="6" width="11.140625" customWidth="1"/>
    <col min="8" max="8" width="29.85546875" bestFit="1" customWidth="1"/>
    <col min="10" max="10" width="7.7109375" customWidth="1"/>
    <col min="11" max="11" width="9.5703125" customWidth="1"/>
    <col min="12" max="12" width="11.140625" customWidth="1"/>
  </cols>
  <sheetData>
    <row r="2" spans="2:4" ht="18.75" x14ac:dyDescent="0.3">
      <c r="B2" s="76" t="s">
        <v>52</v>
      </c>
      <c r="C2" s="77" t="s">
        <v>53</v>
      </c>
      <c r="D2" s="78" t="s">
        <v>54</v>
      </c>
    </row>
    <row r="3" spans="2:4" x14ac:dyDescent="0.25">
      <c r="B3" s="74" t="s">
        <v>55</v>
      </c>
      <c r="C3" s="59"/>
      <c r="D3" s="75"/>
    </row>
    <row r="4" spans="2:4" x14ac:dyDescent="0.25">
      <c r="B4" s="74" t="s">
        <v>56</v>
      </c>
      <c r="C4" s="59">
        <v>24300</v>
      </c>
      <c r="D4" s="75"/>
    </row>
    <row r="5" spans="2:4" x14ac:dyDescent="0.25">
      <c r="B5" s="74" t="s">
        <v>63</v>
      </c>
      <c r="C5" s="59"/>
      <c r="D5" s="75">
        <v>2600</v>
      </c>
    </row>
    <row r="6" spans="2:4" x14ac:dyDescent="0.25">
      <c r="B6" s="74" t="s">
        <v>59</v>
      </c>
      <c r="C6" s="59"/>
      <c r="D6" s="75">
        <v>21200</v>
      </c>
    </row>
    <row r="7" spans="2:4" x14ac:dyDescent="0.25">
      <c r="B7" s="74" t="s">
        <v>60</v>
      </c>
      <c r="C7" s="59">
        <v>17400</v>
      </c>
      <c r="D7" s="75"/>
    </row>
    <row r="8" spans="2:4" x14ac:dyDescent="0.25">
      <c r="B8" s="74" t="s">
        <v>62</v>
      </c>
      <c r="C8" s="59">
        <v>1700</v>
      </c>
      <c r="D8" s="75"/>
    </row>
    <row r="9" spans="2:4" x14ac:dyDescent="0.25">
      <c r="B9" s="74" t="s">
        <v>65</v>
      </c>
      <c r="C9" s="59"/>
      <c r="D9" s="75">
        <v>18500</v>
      </c>
    </row>
    <row r="10" spans="2:4" x14ac:dyDescent="0.25">
      <c r="B10" s="74" t="s">
        <v>66</v>
      </c>
      <c r="C10" s="59">
        <v>3200</v>
      </c>
      <c r="D10" s="75"/>
    </row>
    <row r="11" spans="2:4" x14ac:dyDescent="0.25">
      <c r="B11" s="74" t="s">
        <v>67</v>
      </c>
      <c r="C11" s="59">
        <v>30700</v>
      </c>
      <c r="D11" s="75"/>
    </row>
    <row r="12" spans="2:4" x14ac:dyDescent="0.25">
      <c r="B12" s="74" t="s">
        <v>69</v>
      </c>
      <c r="C12" s="59"/>
      <c r="D12" s="75">
        <v>11800</v>
      </c>
    </row>
    <row r="13" spans="2:4" x14ac:dyDescent="0.25">
      <c r="B13" s="74" t="s">
        <v>71</v>
      </c>
      <c r="C13" s="59">
        <v>9500</v>
      </c>
      <c r="D13" s="75"/>
    </row>
    <row r="14" spans="2:4" x14ac:dyDescent="0.25">
      <c r="B14" s="74" t="s">
        <v>72</v>
      </c>
      <c r="C14" s="59">
        <v>16100</v>
      </c>
      <c r="D14" s="75"/>
    </row>
    <row r="15" spans="2:4" x14ac:dyDescent="0.25">
      <c r="B15" s="74" t="s">
        <v>66</v>
      </c>
      <c r="C15" s="59">
        <v>1800</v>
      </c>
      <c r="D15" s="75"/>
    </row>
    <row r="16" spans="2:4" x14ac:dyDescent="0.25">
      <c r="B16" s="74" t="s">
        <v>76</v>
      </c>
      <c r="C16" s="59"/>
      <c r="D16" s="75">
        <v>4700</v>
      </c>
    </row>
    <row r="17" spans="2:12" x14ac:dyDescent="0.25">
      <c r="B17" s="74" t="s">
        <v>77</v>
      </c>
      <c r="C17" s="59">
        <v>8800</v>
      </c>
      <c r="D17" s="75"/>
    </row>
    <row r="18" spans="2:12" x14ac:dyDescent="0.25">
      <c r="B18" s="74" t="s">
        <v>79</v>
      </c>
      <c r="C18" s="59">
        <v>1200</v>
      </c>
      <c r="D18" s="75"/>
    </row>
    <row r="19" spans="2:12" x14ac:dyDescent="0.25">
      <c r="B19" s="74" t="s">
        <v>81</v>
      </c>
      <c r="C19" s="59"/>
      <c r="D19" s="75">
        <v>27900</v>
      </c>
    </row>
    <row r="20" spans="2:12" x14ac:dyDescent="0.25">
      <c r="B20" s="79" t="s">
        <v>83</v>
      </c>
      <c r="C20" s="80">
        <v>2500</v>
      </c>
      <c r="D20" s="81"/>
    </row>
    <row r="23" spans="2:12" x14ac:dyDescent="0.25">
      <c r="B23" t="s">
        <v>46</v>
      </c>
      <c r="C23" t="s">
        <v>92</v>
      </c>
      <c r="D23" t="s">
        <v>95</v>
      </c>
      <c r="E23" t="s">
        <v>100</v>
      </c>
      <c r="F23" t="s">
        <v>96</v>
      </c>
      <c r="H23" t="s">
        <v>46</v>
      </c>
      <c r="I23" t="s">
        <v>97</v>
      </c>
      <c r="J23" t="s">
        <v>95</v>
      </c>
      <c r="K23" t="s">
        <v>101</v>
      </c>
      <c r="L23" t="s">
        <v>96</v>
      </c>
    </row>
    <row r="24" spans="2:12" x14ac:dyDescent="0.25">
      <c r="B24" t="s">
        <v>56</v>
      </c>
      <c r="C24">
        <v>24300</v>
      </c>
      <c r="D24">
        <v>7864</v>
      </c>
      <c r="E24">
        <f>VLOOKUP("*"&amp;D24&amp;"*",Cashbook!$G$8:$H$17,2,0)</f>
        <v>24300</v>
      </c>
      <c r="F24">
        <f>C24-E24</f>
        <v>0</v>
      </c>
      <c r="H24" t="s">
        <v>63</v>
      </c>
      <c r="I24">
        <v>2600</v>
      </c>
      <c r="J24" t="s">
        <v>90</v>
      </c>
      <c r="K24" t="e">
        <f>VLOOKUP("*"&amp;J24&amp;"*",Cashbook!$C$9:$D$15,2,0)</f>
        <v>#N/A</v>
      </c>
      <c r="L24" t="e">
        <f>J24-K24</f>
        <v>#VALUE!</v>
      </c>
    </row>
    <row r="25" spans="2:12" x14ac:dyDescent="0.25">
      <c r="B25" t="s">
        <v>60</v>
      </c>
      <c r="C25">
        <v>17400</v>
      </c>
      <c r="D25">
        <v>7866</v>
      </c>
      <c r="E25">
        <f>VLOOKUP("*"&amp;D25&amp;"*",Cashbook!$G$8:$H$17,2,0)</f>
        <v>17400</v>
      </c>
      <c r="F25">
        <f t="shared" ref="F25:F34" si="0">C25-E25</f>
        <v>0</v>
      </c>
      <c r="H25" t="s">
        <v>59</v>
      </c>
      <c r="I25">
        <v>21200</v>
      </c>
      <c r="J25">
        <v>7981</v>
      </c>
      <c r="K25">
        <f>VLOOKUP("*"&amp;J25&amp;"*",Cashbook!$C$9:$D$15,2,0)</f>
        <v>21200</v>
      </c>
      <c r="L25">
        <f>I25-K25</f>
        <v>0</v>
      </c>
    </row>
    <row r="26" spans="2:12" x14ac:dyDescent="0.25">
      <c r="B26" t="s">
        <v>62</v>
      </c>
      <c r="C26">
        <v>1700</v>
      </c>
      <c r="D26">
        <v>7867</v>
      </c>
      <c r="E26">
        <f>VLOOKUP("*"&amp;D26&amp;"*",Cashbook!$G$8:$H$17,2,0)</f>
        <v>1700</v>
      </c>
      <c r="F26">
        <f t="shared" si="0"/>
        <v>0</v>
      </c>
      <c r="H26" t="s">
        <v>65</v>
      </c>
      <c r="I26">
        <v>18500</v>
      </c>
      <c r="J26">
        <v>7982</v>
      </c>
      <c r="K26">
        <f>VLOOKUP("*"&amp;J26&amp;"*",Cashbook!$C$9:$D$15,2,0)</f>
        <v>18500</v>
      </c>
      <c r="L26">
        <f t="shared" ref="L26:L29" si="1">I26-K26</f>
        <v>0</v>
      </c>
    </row>
    <row r="27" spans="2:12" x14ac:dyDescent="0.25">
      <c r="B27" t="s">
        <v>66</v>
      </c>
      <c r="C27">
        <v>3200</v>
      </c>
      <c r="D27" t="s">
        <v>88</v>
      </c>
      <c r="E27" t="e">
        <f>VLOOKUP("*"&amp;D27&amp;"*",Cashbook!$G$8:$H$17,2,0)</f>
        <v>#N/A</v>
      </c>
      <c r="F27" t="e">
        <f t="shared" si="0"/>
        <v>#N/A</v>
      </c>
      <c r="H27" t="s">
        <v>69</v>
      </c>
      <c r="I27">
        <v>11800</v>
      </c>
      <c r="J27">
        <v>7983</v>
      </c>
      <c r="K27">
        <f>VLOOKUP("*"&amp;J27&amp;"*",Cashbook!$C$9:$D$15,2,0)</f>
        <v>11800</v>
      </c>
      <c r="L27">
        <f t="shared" si="1"/>
        <v>0</v>
      </c>
    </row>
    <row r="28" spans="2:12" x14ac:dyDescent="0.25">
      <c r="B28" t="s">
        <v>67</v>
      </c>
      <c r="C28">
        <v>30700</v>
      </c>
      <c r="D28">
        <v>7865</v>
      </c>
      <c r="E28">
        <f>VLOOKUP("*"&amp;D28&amp;"*",Cashbook!$G$8:$H$17,2,0)</f>
        <v>30700</v>
      </c>
      <c r="F28">
        <f t="shared" si="0"/>
        <v>0</v>
      </c>
      <c r="H28" t="s">
        <v>76</v>
      </c>
      <c r="I28">
        <v>4700</v>
      </c>
      <c r="J28">
        <v>7984</v>
      </c>
      <c r="K28">
        <f>VLOOKUP("*"&amp;J28&amp;"*",Cashbook!$C$9:$D$15,2,0)</f>
        <v>4700</v>
      </c>
      <c r="L28">
        <f t="shared" si="1"/>
        <v>0</v>
      </c>
    </row>
    <row r="29" spans="2:12" x14ac:dyDescent="0.25">
      <c r="B29" t="s">
        <v>71</v>
      </c>
      <c r="C29">
        <v>9500</v>
      </c>
      <c r="D29">
        <v>7868</v>
      </c>
      <c r="E29">
        <f>VLOOKUP("*"&amp;D29&amp;"*",Cashbook!$G$8:$H$17,2,0)</f>
        <v>9500</v>
      </c>
      <c r="F29">
        <f t="shared" si="0"/>
        <v>0</v>
      </c>
      <c r="H29" t="s">
        <v>81</v>
      </c>
      <c r="I29">
        <v>27900</v>
      </c>
      <c r="J29">
        <v>7985</v>
      </c>
      <c r="K29">
        <f>VLOOKUP("*"&amp;J29&amp;"*",Cashbook!$C$9:$D$15,2,0)</f>
        <v>27900</v>
      </c>
      <c r="L29">
        <f t="shared" si="1"/>
        <v>0</v>
      </c>
    </row>
    <row r="30" spans="2:12" x14ac:dyDescent="0.25">
      <c r="B30" t="s">
        <v>72</v>
      </c>
      <c r="C30">
        <v>16100</v>
      </c>
      <c r="D30">
        <v>7870</v>
      </c>
      <c r="E30">
        <f>VLOOKUP("*"&amp;D30&amp;"*",Cashbook!$G$8:$H$17,2,0)</f>
        <v>16100</v>
      </c>
      <c r="F30">
        <f t="shared" si="0"/>
        <v>0</v>
      </c>
    </row>
    <row r="31" spans="2:12" x14ac:dyDescent="0.25">
      <c r="B31" t="s">
        <v>66</v>
      </c>
      <c r="C31">
        <v>1800</v>
      </c>
      <c r="D31" t="s">
        <v>88</v>
      </c>
      <c r="E31" t="e">
        <f>VLOOKUP("*"&amp;D31&amp;"*",Cashbook!$G$8:$H$17,2,0)</f>
        <v>#N/A</v>
      </c>
      <c r="F31" t="e">
        <f t="shared" si="0"/>
        <v>#N/A</v>
      </c>
    </row>
    <row r="32" spans="2:12" x14ac:dyDescent="0.25">
      <c r="B32" t="s">
        <v>77</v>
      </c>
      <c r="C32">
        <v>8800</v>
      </c>
      <c r="D32" t="s">
        <v>89</v>
      </c>
      <c r="E32" t="e">
        <f>VLOOKUP("*"&amp;D32&amp;"*",Cashbook!$G$8:$H$17,2,0)</f>
        <v>#N/A</v>
      </c>
      <c r="F32" t="e">
        <f t="shared" si="0"/>
        <v>#N/A</v>
      </c>
    </row>
    <row r="33" spans="2:6" x14ac:dyDescent="0.25">
      <c r="B33" t="s">
        <v>79</v>
      </c>
      <c r="C33">
        <v>1200</v>
      </c>
      <c r="D33">
        <v>7873</v>
      </c>
      <c r="E33">
        <f>VLOOKUP("*"&amp;D33&amp;"*",Cashbook!$G$8:$H$17,2,0)</f>
        <v>1200</v>
      </c>
      <c r="F33">
        <f t="shared" si="0"/>
        <v>0</v>
      </c>
    </row>
    <row r="34" spans="2:6" x14ac:dyDescent="0.25">
      <c r="B34" t="s">
        <v>83</v>
      </c>
      <c r="C34">
        <v>2500</v>
      </c>
      <c r="D34">
        <v>7871</v>
      </c>
      <c r="E34">
        <f>VLOOKUP("*"&amp;D34&amp;"*",Cashbook!$G$8:$H$17,2,0)</f>
        <v>2500</v>
      </c>
      <c r="F34">
        <f t="shared" si="0"/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59CF-1EA7-4127-885A-87183B44066B}">
  <dimension ref="A2:L13"/>
  <sheetViews>
    <sheetView zoomScale="130" zoomScaleNormal="130"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4.28515625" customWidth="1"/>
    <col min="3" max="5" width="12.140625" customWidth="1"/>
    <col min="7" max="7" width="9.5703125" bestFit="1" customWidth="1"/>
    <col min="8" max="8" width="20" bestFit="1" customWidth="1"/>
    <col min="9" max="9" width="14.28515625" customWidth="1"/>
    <col min="10" max="10" width="9.42578125" customWidth="1"/>
    <col min="11" max="11" width="9.140625" customWidth="1"/>
    <col min="12" max="12" width="11.28515625" customWidth="1"/>
  </cols>
  <sheetData>
    <row r="2" spans="1:12" x14ac:dyDescent="0.25">
      <c r="A2" t="s">
        <v>102</v>
      </c>
      <c r="H2" t="s">
        <v>103</v>
      </c>
    </row>
    <row r="3" spans="1:12" x14ac:dyDescent="0.25">
      <c r="A3" s="88" t="s">
        <v>46</v>
      </c>
      <c r="B3" s="50" t="s">
        <v>105</v>
      </c>
      <c r="C3" s="89" t="s">
        <v>98</v>
      </c>
      <c r="D3" s="89" t="s">
        <v>99</v>
      </c>
      <c r="E3" s="90" t="s">
        <v>96</v>
      </c>
      <c r="F3" s="36"/>
      <c r="G3" s="88" t="s">
        <v>45</v>
      </c>
      <c r="H3" s="92" t="s">
        <v>46</v>
      </c>
      <c r="I3" s="50" t="s">
        <v>105</v>
      </c>
      <c r="J3" s="89" t="s">
        <v>98</v>
      </c>
      <c r="K3" s="89" t="s">
        <v>99</v>
      </c>
      <c r="L3" s="89" t="s">
        <v>96</v>
      </c>
    </row>
    <row r="4" spans="1:12" x14ac:dyDescent="0.25">
      <c r="A4" s="82" t="s">
        <v>47</v>
      </c>
      <c r="B4" s="39">
        <v>186200</v>
      </c>
      <c r="C4" s="38" t="s">
        <v>93</v>
      </c>
      <c r="D4" s="39"/>
      <c r="E4" s="83"/>
      <c r="F4" s="38"/>
      <c r="G4" s="91">
        <v>45078</v>
      </c>
      <c r="H4" s="38" t="s">
        <v>57</v>
      </c>
      <c r="I4" s="40">
        <v>24300</v>
      </c>
      <c r="J4" s="38">
        <v>7864</v>
      </c>
      <c r="K4" s="39">
        <f>VLOOKUP("*"&amp;J4&amp;"*",'Bank Statement'!$C$5:$E$23,2,0)</f>
        <v>24300</v>
      </c>
      <c r="L4" s="35">
        <f>I4-K4</f>
        <v>0</v>
      </c>
    </row>
    <row r="5" spans="1:12" x14ac:dyDescent="0.25">
      <c r="A5" s="82" t="s">
        <v>58</v>
      </c>
      <c r="B5" s="39">
        <v>21200</v>
      </c>
      <c r="C5" s="38">
        <v>7981</v>
      </c>
      <c r="D5" s="39">
        <f>VLOOKUP("*"&amp;C5&amp;"*",'Bank Statement'!$C$5:$E$23,3,0)</f>
        <v>21200</v>
      </c>
      <c r="E5" s="83">
        <f>B5-D5</f>
        <v>0</v>
      </c>
      <c r="F5" s="38"/>
      <c r="G5" s="91">
        <v>45079</v>
      </c>
      <c r="H5" s="38" t="s">
        <v>68</v>
      </c>
      <c r="I5" s="40">
        <v>30700</v>
      </c>
      <c r="J5" s="38">
        <v>7865</v>
      </c>
      <c r="K5" s="39">
        <f>VLOOKUP("*"&amp;J5&amp;"*",'Bank Statement'!$C$5:$E$23,2,0)</f>
        <v>30700</v>
      </c>
      <c r="L5" s="35">
        <f t="shared" ref="L5:L13" si="0">I5-K5</f>
        <v>0</v>
      </c>
    </row>
    <row r="6" spans="1:12" x14ac:dyDescent="0.25">
      <c r="A6" s="82" t="s">
        <v>64</v>
      </c>
      <c r="B6" s="39">
        <v>18500</v>
      </c>
      <c r="C6" s="38">
        <v>7982</v>
      </c>
      <c r="D6" s="39">
        <f>VLOOKUP("*"&amp;C6&amp;"*",'Bank Statement'!$C$5:$E$23,3,0)</f>
        <v>18500</v>
      </c>
      <c r="E6" s="83">
        <f t="shared" ref="E6:E11" si="1">B6-D6</f>
        <v>0</v>
      </c>
      <c r="F6" s="38"/>
      <c r="G6" s="91">
        <v>45082</v>
      </c>
      <c r="H6" s="38" t="s">
        <v>61</v>
      </c>
      <c r="I6" s="40">
        <v>17400</v>
      </c>
      <c r="J6" s="38">
        <v>7866</v>
      </c>
      <c r="K6" s="39">
        <f>VLOOKUP("*"&amp;J6&amp;"*",'Bank Statement'!$C$5:$E$23,2,0)</f>
        <v>17400</v>
      </c>
      <c r="L6" s="35">
        <f t="shared" si="0"/>
        <v>0</v>
      </c>
    </row>
    <row r="7" spans="1:12" x14ac:dyDescent="0.25">
      <c r="A7" s="82" t="s">
        <v>74</v>
      </c>
      <c r="B7" s="39">
        <v>11800</v>
      </c>
      <c r="C7" s="38">
        <v>7983</v>
      </c>
      <c r="D7" s="39">
        <f>VLOOKUP("*"&amp;C7&amp;"*",'Bank Statement'!$C$5:$E$23,3,0)</f>
        <v>11800</v>
      </c>
      <c r="E7" s="83">
        <f t="shared" si="1"/>
        <v>0</v>
      </c>
      <c r="F7" s="38"/>
      <c r="G7" s="91">
        <v>45083</v>
      </c>
      <c r="H7" s="38" t="s">
        <v>91</v>
      </c>
      <c r="I7" s="40">
        <v>1700</v>
      </c>
      <c r="J7" s="38">
        <v>7867</v>
      </c>
      <c r="K7" s="39">
        <f>VLOOKUP("*"&amp;J7&amp;"*",'Bank Statement'!$C$5:$E$23,2,0)</f>
        <v>17000</v>
      </c>
      <c r="L7" s="35">
        <f t="shared" si="0"/>
        <v>-15300</v>
      </c>
    </row>
    <row r="8" spans="1:12" x14ac:dyDescent="0.25">
      <c r="A8" s="82" t="s">
        <v>75</v>
      </c>
      <c r="B8" s="39">
        <v>4700</v>
      </c>
      <c r="C8" s="38">
        <v>7984</v>
      </c>
      <c r="D8" s="39">
        <f>VLOOKUP("*"&amp;C8&amp;"*",'Bank Statement'!$C$5:$E$23,3,0)</f>
        <v>4700</v>
      </c>
      <c r="E8" s="83">
        <f t="shared" si="1"/>
        <v>0</v>
      </c>
      <c r="F8" s="38"/>
      <c r="G8" s="91">
        <v>45087</v>
      </c>
      <c r="H8" s="38" t="s">
        <v>70</v>
      </c>
      <c r="I8" s="40">
        <v>9500</v>
      </c>
      <c r="J8" s="38">
        <v>7868</v>
      </c>
      <c r="K8" s="39">
        <f>VLOOKUP("*"&amp;J8&amp;"*",'Bank Statement'!$C$5:$E$23,2,0)</f>
        <v>9500</v>
      </c>
      <c r="L8" s="35">
        <f t="shared" si="0"/>
        <v>0</v>
      </c>
    </row>
    <row r="9" spans="1:12" x14ac:dyDescent="0.25">
      <c r="A9" s="82" t="s">
        <v>80</v>
      </c>
      <c r="B9" s="39">
        <v>27900</v>
      </c>
      <c r="C9" s="38">
        <v>7985</v>
      </c>
      <c r="D9" s="39">
        <f>VLOOKUP("*"&amp;C9&amp;"*",'Bank Statement'!$C$5:$E$23,3,0)</f>
        <v>27900</v>
      </c>
      <c r="E9" s="83">
        <f t="shared" si="1"/>
        <v>0</v>
      </c>
      <c r="F9" s="38"/>
      <c r="G9" s="91">
        <v>45091</v>
      </c>
      <c r="H9" s="38" t="s">
        <v>86</v>
      </c>
      <c r="I9" s="40">
        <v>7100</v>
      </c>
      <c r="J9" s="38">
        <v>7850</v>
      </c>
      <c r="K9" s="39" t="e">
        <f>VLOOKUP("*"&amp;J9&amp;"*",'Bank Statement'!$C$5:$E$23,2,0)</f>
        <v>#N/A</v>
      </c>
      <c r="L9" s="35" t="e">
        <f t="shared" si="0"/>
        <v>#N/A</v>
      </c>
    </row>
    <row r="10" spans="1:12" x14ac:dyDescent="0.25">
      <c r="A10" s="82" t="s">
        <v>84</v>
      </c>
      <c r="B10" s="39">
        <v>9800</v>
      </c>
      <c r="C10" s="38">
        <v>7986</v>
      </c>
      <c r="D10" s="39" t="e">
        <f>VLOOKUP("*"&amp;C10&amp;"*",'Bank Statement'!$C$5:$E$23,3,0)</f>
        <v>#N/A</v>
      </c>
      <c r="E10" s="83" t="e">
        <f t="shared" si="1"/>
        <v>#N/A</v>
      </c>
      <c r="F10" s="38"/>
      <c r="G10" s="91">
        <v>45093</v>
      </c>
      <c r="H10" s="38" t="s">
        <v>73</v>
      </c>
      <c r="I10" s="40">
        <v>16100</v>
      </c>
      <c r="J10" s="38">
        <v>7870</v>
      </c>
      <c r="K10" s="39">
        <f>VLOOKUP("*"&amp;J10&amp;"*",'Bank Statement'!$C$5:$E$23,2,0)</f>
        <v>16100</v>
      </c>
      <c r="L10" s="35">
        <f t="shared" si="0"/>
        <v>0</v>
      </c>
    </row>
    <row r="11" spans="1:12" x14ac:dyDescent="0.25">
      <c r="A11" s="84" t="s">
        <v>85</v>
      </c>
      <c r="B11" s="85">
        <v>13400</v>
      </c>
      <c r="C11" s="86">
        <v>7987</v>
      </c>
      <c r="D11" s="85" t="e">
        <f>VLOOKUP("*"&amp;C11&amp;"*",'Bank Statement'!$C$5:$E$23,3,0)</f>
        <v>#N/A</v>
      </c>
      <c r="E11" s="87" t="e">
        <f t="shared" si="1"/>
        <v>#N/A</v>
      </c>
      <c r="F11" s="38"/>
      <c r="G11" s="91">
        <v>45097</v>
      </c>
      <c r="H11" s="38" t="s">
        <v>82</v>
      </c>
      <c r="I11" s="40">
        <v>2500</v>
      </c>
      <c r="J11" s="38">
        <v>7871</v>
      </c>
      <c r="K11" s="39">
        <f>VLOOKUP("*"&amp;J11&amp;"*",'Bank Statement'!$C$5:$E$23,2,0)</f>
        <v>2500</v>
      </c>
      <c r="L11" s="35">
        <f t="shared" si="0"/>
        <v>0</v>
      </c>
    </row>
    <row r="12" spans="1:12" x14ac:dyDescent="0.25">
      <c r="A12" s="38"/>
      <c r="B12" s="39"/>
      <c r="C12" s="39"/>
      <c r="D12" s="39"/>
      <c r="E12" s="39"/>
      <c r="F12" s="38"/>
      <c r="G12" s="91">
        <v>45098</v>
      </c>
      <c r="H12" s="38" t="s">
        <v>87</v>
      </c>
      <c r="I12" s="40">
        <v>3700</v>
      </c>
      <c r="J12" s="38">
        <v>7952</v>
      </c>
      <c r="K12" s="39" t="e">
        <f>VLOOKUP("*"&amp;J12&amp;"*",'Bank Statement'!$C$5:$E$23,2,0)</f>
        <v>#N/A</v>
      </c>
      <c r="L12" s="35" t="e">
        <f t="shared" si="0"/>
        <v>#N/A</v>
      </c>
    </row>
    <row r="13" spans="1:12" x14ac:dyDescent="0.25">
      <c r="A13" s="38"/>
      <c r="B13" s="39"/>
      <c r="C13" s="39"/>
      <c r="D13" s="39"/>
      <c r="E13" s="39"/>
      <c r="F13" s="38"/>
      <c r="G13" s="91">
        <v>45099</v>
      </c>
      <c r="H13" s="38" t="s">
        <v>78</v>
      </c>
      <c r="I13" s="40">
        <v>1200</v>
      </c>
      <c r="J13" s="38">
        <v>7873</v>
      </c>
      <c r="K13" s="39">
        <f>VLOOKUP("*"&amp;J13&amp;"*",'Bank Statement'!$C$5:$E$23,2,0)</f>
        <v>1200</v>
      </c>
      <c r="L13" s="35">
        <f t="shared" si="0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BRS Format</vt:lpstr>
      <vt:lpstr>Cashbook</vt:lpstr>
      <vt:lpstr>Bank Statement</vt:lpstr>
      <vt:lpstr>BRS</vt:lpstr>
      <vt:lpstr>W-1 (BS to CB)</vt:lpstr>
      <vt:lpstr>W-2 (CB to BS)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Professionals Legacy</dc:creator>
  <cp:lastModifiedBy>Talha Mazhar</cp:lastModifiedBy>
  <dcterms:created xsi:type="dcterms:W3CDTF">2023-08-16T09:18:32Z</dcterms:created>
  <dcterms:modified xsi:type="dcterms:W3CDTF">2024-04-18T19:46:22Z</dcterms:modified>
</cp:coreProperties>
</file>