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Users/talha.yamin/DataSolutions 360/1. Excel Project/"/>
    </mc:Choice>
  </mc:AlternateContent>
  <xr:revisionPtr revIDLastSave="0" documentId="13_ncr:1_{59D3D5CA-FBD8-AE42-AE0C-41A03C7FA6EE}" xr6:coauthVersionLast="47" xr6:coauthVersionMax="47" xr10:uidLastSave="{00000000-0000-0000-0000-000000000000}"/>
  <bookViews>
    <workbookView xWindow="0" yWindow="760" windowWidth="34560" windowHeight="19880" activeTab="3" xr2:uid="{0E3AD732-1EFD-4148-81D3-79A1AB6F9167}"/>
  </bookViews>
  <sheets>
    <sheet name="Basic Notes and Link to Dataset" sheetId="3" r:id="rId1"/>
    <sheet name="supply_chain_data" sheetId="1" r:id="rId2"/>
    <sheet name="Pivot Tables" sheetId="4" r:id="rId3"/>
    <sheet name="Dashboard" sheetId="7" r:id="rId4"/>
  </sheets>
  <definedNames>
    <definedName name="_xlnm._FilterDatabase" localSheetId="1" hidden="1">supply_chain_data!$A$1:$X$101</definedName>
    <definedName name="Slicer_Customer_demographics">#N/A</definedName>
    <definedName name="Slicer_Inspection_results">#N/A</definedName>
    <definedName name="Slicer_Location">#N/A</definedName>
    <definedName name="Slicer_Product_type">#N/A</definedName>
    <definedName name="Slicer_Routes">#N/A</definedName>
    <definedName name="Slicer_Shipping_carriers">#N/A</definedName>
    <definedName name="Slicer_Supplier_name">#N/A</definedName>
    <definedName name="Slicer_Transportation_modes">#N/A</definedName>
  </definedNames>
  <calcPr calcId="191029"/>
  <pivotCaches>
    <pivotCache cacheId="41"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2" i="1" l="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Y2"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AA101"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2" i="1"/>
  <c r="K16" i="7"/>
  <c r="K11" i="7"/>
  <c r="K21" i="7"/>
  <c r="O11" i="7"/>
  <c r="L16" i="7"/>
  <c r="M11" i="7"/>
  <c r="M16" i="7"/>
  <c r="M21" i="7"/>
  <c r="L21" i="7"/>
  <c r="L11" i="7"/>
  <c r="N16" i="7"/>
  <c r="N21" i="7"/>
  <c r="N11" i="7"/>
</calcChain>
</file>

<file path=xl/sharedStrings.xml><?xml version="1.0" encoding="utf-8"?>
<sst xmlns="http://schemas.openxmlformats.org/spreadsheetml/2006/main" count="1012" uniqueCount="200">
  <si>
    <t>Product type</t>
  </si>
  <si>
    <t>SKU</t>
  </si>
  <si>
    <t>Price</t>
  </si>
  <si>
    <t>Availability</t>
  </si>
  <si>
    <t>Number of products sold</t>
  </si>
  <si>
    <t>Revenue generated</t>
  </si>
  <si>
    <t>Customer demographics</t>
  </si>
  <si>
    <t>Stock levels</t>
  </si>
  <si>
    <t>Order quantities</t>
  </si>
  <si>
    <t>Shipping times</t>
  </si>
  <si>
    <t>Shipping carriers</t>
  </si>
  <si>
    <t>Shipping costs</t>
  </si>
  <si>
    <t>Supplier name</t>
  </si>
  <si>
    <t>Location</t>
  </si>
  <si>
    <t>Lead time</t>
  </si>
  <si>
    <t>Production volumes</t>
  </si>
  <si>
    <t>Manufacturing lead time</t>
  </si>
  <si>
    <t>Manufacturing costs</t>
  </si>
  <si>
    <t>Inspection results</t>
  </si>
  <si>
    <t>Defect rates</t>
  </si>
  <si>
    <t>Transportation modes</t>
  </si>
  <si>
    <t>Routes</t>
  </si>
  <si>
    <t>Costs</t>
  </si>
  <si>
    <t>haircare</t>
  </si>
  <si>
    <t>SKU0</t>
  </si>
  <si>
    <t>Carrier B</t>
  </si>
  <si>
    <t>Supplier 3</t>
  </si>
  <si>
    <t>Mumbai</t>
  </si>
  <si>
    <t>Pending</t>
  </si>
  <si>
    <t>Road</t>
  </si>
  <si>
    <t>Route B</t>
  </si>
  <si>
    <t>skincare</t>
  </si>
  <si>
    <t>SKU1</t>
  </si>
  <si>
    <t>Female</t>
  </si>
  <si>
    <t>Carrier A</t>
  </si>
  <si>
    <t>SKU2</t>
  </si>
  <si>
    <t>Unknown</t>
  </si>
  <si>
    <t>Supplier 1</t>
  </si>
  <si>
    <t>Air</t>
  </si>
  <si>
    <t>Route C</t>
  </si>
  <si>
    <t>SKU3</t>
  </si>
  <si>
    <t>Carrier C</t>
  </si>
  <si>
    <t>Supplier 5</t>
  </si>
  <si>
    <t>Kolkata</t>
  </si>
  <si>
    <t>Fail</t>
  </si>
  <si>
    <t>Rail</t>
  </si>
  <si>
    <t>Route A</t>
  </si>
  <si>
    <t>SKU4</t>
  </si>
  <si>
    <t>Delhi</t>
  </si>
  <si>
    <t>SKU5</t>
  </si>
  <si>
    <t>Supplier 4</t>
  </si>
  <si>
    <t>Bangalore</t>
  </si>
  <si>
    <t>SKU6</t>
  </si>
  <si>
    <t>Male</t>
  </si>
  <si>
    <t>Sea</t>
  </si>
  <si>
    <t>cosmetics</t>
  </si>
  <si>
    <t>SKU7</t>
  </si>
  <si>
    <t>SKU8</t>
  </si>
  <si>
    <t>SKU9</t>
  </si>
  <si>
    <t>Supplier 2</t>
  </si>
  <si>
    <t>Chennai</t>
  </si>
  <si>
    <t>SKU10</t>
  </si>
  <si>
    <t>Pass</t>
  </si>
  <si>
    <t>SKU11</t>
  </si>
  <si>
    <t>SKU12</t>
  </si>
  <si>
    <t>SKU13</t>
  </si>
  <si>
    <t>SKU14</t>
  </si>
  <si>
    <t>SKU15</t>
  </si>
  <si>
    <t>SKU16</t>
  </si>
  <si>
    <t>SKU17</t>
  </si>
  <si>
    <t>SKU18</t>
  </si>
  <si>
    <t>SKU19</t>
  </si>
  <si>
    <t>SKU20</t>
  </si>
  <si>
    <t>SKU21</t>
  </si>
  <si>
    <t>SKU22</t>
  </si>
  <si>
    <t>SKU23</t>
  </si>
  <si>
    <t>SKU24</t>
  </si>
  <si>
    <t>SKU25</t>
  </si>
  <si>
    <t>SKU26</t>
  </si>
  <si>
    <t>SKU27</t>
  </si>
  <si>
    <t>SKU28</t>
  </si>
  <si>
    <t>SKU29</t>
  </si>
  <si>
    <t>SKU30</t>
  </si>
  <si>
    <t>SKU31</t>
  </si>
  <si>
    <t>SKU32</t>
  </si>
  <si>
    <t>SKU33</t>
  </si>
  <si>
    <t>SKU34</t>
  </si>
  <si>
    <t>SKU35</t>
  </si>
  <si>
    <t>SKU36</t>
  </si>
  <si>
    <t>SKU37</t>
  </si>
  <si>
    <t>SKU38</t>
  </si>
  <si>
    <t>SKU39</t>
  </si>
  <si>
    <t>SKU40</t>
  </si>
  <si>
    <t>SKU41</t>
  </si>
  <si>
    <t>SKU42</t>
  </si>
  <si>
    <t>SKU43</t>
  </si>
  <si>
    <t>SKU44</t>
  </si>
  <si>
    <t>SKU45</t>
  </si>
  <si>
    <t>SKU46</t>
  </si>
  <si>
    <t>SKU47</t>
  </si>
  <si>
    <t>SKU48</t>
  </si>
  <si>
    <t>SKU49</t>
  </si>
  <si>
    <t>SKU50</t>
  </si>
  <si>
    <t>SKU51</t>
  </si>
  <si>
    <t>SKU52</t>
  </si>
  <si>
    <t>SKU53</t>
  </si>
  <si>
    <t>SKU54</t>
  </si>
  <si>
    <t>SKU55</t>
  </si>
  <si>
    <t>SKU56</t>
  </si>
  <si>
    <t>SKU57</t>
  </si>
  <si>
    <t>SKU58</t>
  </si>
  <si>
    <t>SKU59</t>
  </si>
  <si>
    <t>SKU60</t>
  </si>
  <si>
    <t>SKU61</t>
  </si>
  <si>
    <t>SKU62</t>
  </si>
  <si>
    <t>SKU63</t>
  </si>
  <si>
    <t>SKU64</t>
  </si>
  <si>
    <t>SKU65</t>
  </si>
  <si>
    <t>SKU66</t>
  </si>
  <si>
    <t>SKU67</t>
  </si>
  <si>
    <t>SKU68</t>
  </si>
  <si>
    <t>SKU69</t>
  </si>
  <si>
    <t>SKU70</t>
  </si>
  <si>
    <t>SKU71</t>
  </si>
  <si>
    <t>SKU72</t>
  </si>
  <si>
    <t>SKU73</t>
  </si>
  <si>
    <t>SKU74</t>
  </si>
  <si>
    <t>SKU75</t>
  </si>
  <si>
    <t>SKU76</t>
  </si>
  <si>
    <t>SKU77</t>
  </si>
  <si>
    <t>SKU78</t>
  </si>
  <si>
    <t>SKU79</t>
  </si>
  <si>
    <t>SKU80</t>
  </si>
  <si>
    <t>SKU81</t>
  </si>
  <si>
    <t>SKU82</t>
  </si>
  <si>
    <t>SKU83</t>
  </si>
  <si>
    <t>SKU84</t>
  </si>
  <si>
    <t>SKU85</t>
  </si>
  <si>
    <t>SKU86</t>
  </si>
  <si>
    <t>SKU87</t>
  </si>
  <si>
    <t>SKU88</t>
  </si>
  <si>
    <t>SKU89</t>
  </si>
  <si>
    <t>SKU90</t>
  </si>
  <si>
    <t>SKU91</t>
  </si>
  <si>
    <t>SKU92</t>
  </si>
  <si>
    <t>SKU93</t>
  </si>
  <si>
    <t>SKU94</t>
  </si>
  <si>
    <t>SKU95</t>
  </si>
  <si>
    <t>SKU96</t>
  </si>
  <si>
    <t>SKU97</t>
  </si>
  <si>
    <t>SKU98</t>
  </si>
  <si>
    <t>SKU99</t>
  </si>
  <si>
    <t>Basic Notes</t>
  </si>
  <si>
    <t>Helper Column</t>
  </si>
  <si>
    <t>Sum of Shipping costs</t>
  </si>
  <si>
    <t>Sum of Manufacturing costs</t>
  </si>
  <si>
    <t>Sum of Costs</t>
  </si>
  <si>
    <t>Sum of Revenue generated</t>
  </si>
  <si>
    <t>Sum of Gross Profit</t>
  </si>
  <si>
    <t>Order Lead times</t>
  </si>
  <si>
    <t>Average Lead time</t>
  </si>
  <si>
    <t>Average Order Lead times</t>
  </si>
  <si>
    <t>Average Shipping times</t>
  </si>
  <si>
    <t>Average Manufacturing lead time</t>
  </si>
  <si>
    <t>Sum of Production volumes</t>
  </si>
  <si>
    <t>Average of Defect rates</t>
  </si>
  <si>
    <t>Average of Stock levels</t>
  </si>
  <si>
    <t>Sum of Sellable Stock</t>
  </si>
  <si>
    <t>Sellable Stock</t>
  </si>
  <si>
    <t>Row Labels</t>
  </si>
  <si>
    <t>Grand Total</t>
  </si>
  <si>
    <t>Column Labels</t>
  </si>
  <si>
    <t>Sum of Estimated Transportation Costs</t>
  </si>
  <si>
    <t>Risk Score</t>
  </si>
  <si>
    <t>Average of Risk Score</t>
  </si>
  <si>
    <t>Dataset Link</t>
  </si>
  <si>
    <r>
      <t>Product type</t>
    </r>
    <r>
      <rPr>
        <sz val="14"/>
        <color rgb="FF000000"/>
        <rFont val="Arial"/>
        <family val="2"/>
      </rPr>
      <t xml:space="preserve"> - What type of product it is based on haircare, cosmetics and skincare. Since it is a beauty startup.</t>
    </r>
  </si>
  <si>
    <r>
      <t>SKU</t>
    </r>
    <r>
      <rPr>
        <sz val="14"/>
        <color rgb="FF000000"/>
        <rFont val="Arial"/>
        <family val="2"/>
      </rPr>
      <t xml:space="preserve"> - Which specific product is it example - A code is used here instead of colour, size variation. Many companies internally use codes for convenience and keeping track, that way communication and collaboration between different teams and even customers is easier.</t>
    </r>
  </si>
  <si>
    <r>
      <t>Price</t>
    </r>
    <r>
      <rPr>
        <sz val="14"/>
        <color rgb="FF000000"/>
        <rFont val="Arial"/>
        <family val="2"/>
      </rPr>
      <t xml:space="preserve"> - Price of the specific SKU.</t>
    </r>
  </si>
  <si>
    <r>
      <t>Availability</t>
    </r>
    <r>
      <rPr>
        <sz val="14"/>
        <color rgb="FF000000"/>
        <rFont val="Arial"/>
        <family val="2"/>
      </rPr>
      <t xml:space="preserve"> - Percentage of SKUs available as of the snapshot of this dataset. Availability is constantly changing in a business, especially if it’s large. For a platform like amazon, this is divided into three parts such as 
1. Available to be purchased Now - In stock and can be purchased immediately for delivery.
2. Is Backorderable - Will be in stock at a future date that is shown 
3. Is Preorderable - In stock but can only be purchased on a specific future date, such as a release date for a book or piece of technology. </t>
    </r>
  </si>
  <si>
    <r>
      <t>Number of products sold</t>
    </r>
    <r>
      <rPr>
        <sz val="14"/>
        <color rgb="FF000000"/>
        <rFont val="Arial"/>
        <family val="2"/>
      </rPr>
      <t xml:space="preserve"> - Number of this SKU that has been sold in a certain range such as L30D, L3M, L1Y etc.</t>
    </r>
  </si>
  <si>
    <r>
      <t>Revenue generated</t>
    </r>
    <r>
      <rPr>
        <sz val="14"/>
        <color rgb="FF000000"/>
        <rFont val="Arial"/>
        <family val="2"/>
      </rPr>
      <t xml:space="preserve"> - Total revenue generated from each SKU.</t>
    </r>
  </si>
  <si>
    <r>
      <t>Customer demographics</t>
    </r>
    <r>
      <rPr>
        <sz val="14"/>
        <color rgb="FF000000"/>
        <rFont val="Arial"/>
        <family val="2"/>
      </rPr>
      <t xml:space="preserve"> - Demographic means a particular sector of a population. Here it is the information about the customer's gender. Sometimes there is also other information such as age, race, geographic location etc.</t>
    </r>
  </si>
  <si>
    <r>
      <t>Stock Levels</t>
    </r>
    <r>
      <rPr>
        <sz val="14"/>
        <color rgb="FF000000"/>
        <rFont val="Arial"/>
        <family val="2"/>
      </rPr>
      <t>: The percentage of products available from the supplier.</t>
    </r>
  </si>
  <si>
    <r>
      <t>Order Lead Times (Changed from Lead times):</t>
    </r>
    <r>
      <rPr>
        <sz val="14"/>
        <color rgb="FF000000"/>
        <rFont val="Arial"/>
        <family val="2"/>
      </rPr>
      <t xml:space="preserve"> The time required to order products from suppliers.</t>
    </r>
  </si>
  <si>
    <r>
      <t>Order Quantities</t>
    </r>
    <r>
      <rPr>
        <sz val="14"/>
        <color rgb="FF000000"/>
        <rFont val="Arial"/>
        <family val="2"/>
      </rPr>
      <t>: This is the economic order quantity, It refers to the optimal amount of inventory a company should purchase in order to meet its demand while minimizing its holding and storage costs. So simply, it is the number of products ordered in one order or shipment</t>
    </r>
  </si>
  <si>
    <r>
      <t>Shipping Times</t>
    </r>
    <r>
      <rPr>
        <sz val="14"/>
        <color rgb="FF000000"/>
        <rFont val="Arial"/>
        <family val="2"/>
      </rPr>
      <t>: The time required to ship products from the warehouse or distribution center to customers.</t>
    </r>
  </si>
  <si>
    <r>
      <t>Shipping Carriers</t>
    </r>
    <r>
      <rPr>
        <sz val="14"/>
        <color rgb="FF000000"/>
        <rFont val="Arial"/>
        <family val="2"/>
      </rPr>
      <t>: Companies or services used to ship products to customers.</t>
    </r>
  </si>
  <si>
    <r>
      <t>Shipping Costs</t>
    </r>
    <r>
      <rPr>
        <sz val="14"/>
        <color rgb="FF000000"/>
        <rFont val="Arial"/>
        <family val="2"/>
      </rPr>
      <t>: Costs associated with shipping products, including delivery fees and additional fees.</t>
    </r>
  </si>
  <si>
    <r>
      <t>Supplier Name</t>
    </r>
    <r>
      <rPr>
        <sz val="14"/>
        <color rgb="FF000000"/>
        <rFont val="Arial"/>
        <family val="2"/>
      </rPr>
      <t>: Name of supplier or vendor who provides products or materials to the company.</t>
    </r>
  </si>
  <si>
    <r>
      <t>Location</t>
    </r>
    <r>
      <rPr>
        <sz val="14"/>
        <color rgb="FF000000"/>
        <rFont val="Arial"/>
        <family val="2"/>
      </rPr>
      <t>: The physical location associated with the data in the supply chain, such as the location of a warehouse or distribution center.</t>
    </r>
  </si>
  <si>
    <r>
      <t>Lead Time:</t>
    </r>
    <r>
      <rPr>
        <sz val="14"/>
        <color rgb="FF000000"/>
        <rFont val="Arial"/>
        <family val="2"/>
      </rPr>
      <t xml:space="preserve"> The time required to obtain products or materials from a particular supplier after ordering.</t>
    </r>
  </si>
  <si>
    <r>
      <t>Production Volumes</t>
    </r>
    <r>
      <rPr>
        <sz val="14"/>
        <color rgb="FF000000"/>
        <rFont val="Arial"/>
        <family val="2"/>
      </rPr>
      <t>: The number of products produced in a certain time-period by the supplier.</t>
    </r>
  </si>
  <si>
    <r>
      <t>Manufacturing Lead Time</t>
    </r>
    <r>
      <rPr>
        <sz val="14"/>
        <color rgb="FF000000"/>
        <rFont val="Arial"/>
        <family val="2"/>
      </rPr>
      <t>: The time in days required to produce a product, from ordering materials until the product is ready.</t>
    </r>
  </si>
  <si>
    <r>
      <t>Manufacturing Costs</t>
    </r>
    <r>
      <rPr>
        <sz val="14"/>
        <color rgb="FF000000"/>
        <rFont val="Arial"/>
        <family val="2"/>
      </rPr>
      <t>: Costs related to the production process, including raw material costs, labor, etc. This also known as COGs (cost of goods sold).</t>
    </r>
  </si>
  <si>
    <r>
      <t>Inspection Results</t>
    </r>
    <r>
      <rPr>
        <sz val="14"/>
        <color rgb="FF000000"/>
        <rFont val="Arial"/>
        <family val="2"/>
      </rPr>
      <t>: Results of product or material quality inspection. (e.g:- Pass, Fail, Pending)</t>
    </r>
  </si>
  <si>
    <r>
      <t>Defect Rates</t>
    </r>
    <r>
      <rPr>
        <sz val="14"/>
        <color rgb="FF000000"/>
        <rFont val="Arial"/>
        <family val="2"/>
      </rPr>
      <t>: The level of defects or defects in the products produced.</t>
    </r>
  </si>
  <si>
    <r>
      <t>Transportation Modes</t>
    </r>
    <r>
      <rPr>
        <sz val="14"/>
        <color rgb="FF000000"/>
        <rFont val="Arial"/>
        <family val="2"/>
      </rPr>
      <t>: The transportation mode in the supply chain used to send products, such as land, sea or air.</t>
    </r>
  </si>
  <si>
    <r>
      <t>Routes</t>
    </r>
    <r>
      <rPr>
        <sz val="14"/>
        <color rgb="FF000000"/>
        <rFont val="Arial"/>
        <family val="2"/>
      </rPr>
      <t>: Routes or paths used to send products from one point to another in the supply chain.</t>
    </r>
  </si>
  <si>
    <r>
      <t>Costs</t>
    </r>
    <r>
      <rPr>
        <sz val="14"/>
        <color rgb="FF000000"/>
        <rFont val="Arial"/>
        <family val="2"/>
      </rPr>
      <t>: Costs related to various aspects of the supply chain, including transportation, inventory, warehousing, order processing, administration, and other costs.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</si>
</sst>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quot;K&quot;"/>
    <numFmt numFmtId="165" formatCode="0.0\%"/>
  </numFmts>
  <fonts count="27"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u/>
      <sz val="12"/>
      <color theme="10"/>
      <name val="Aptos Narrow"/>
      <family val="2"/>
      <scheme val="minor"/>
    </font>
    <font>
      <sz val="16"/>
      <color theme="1"/>
      <name val="Aptos Narrow"/>
      <family val="2"/>
      <scheme val="minor"/>
    </font>
    <font>
      <b/>
      <sz val="12"/>
      <color theme="1"/>
      <name val="Arial"/>
      <family val="2"/>
    </font>
    <font>
      <sz val="14"/>
      <color theme="1"/>
      <name val="Aptos Narrow"/>
      <family val="2"/>
      <scheme val="minor"/>
    </font>
    <font>
      <sz val="14"/>
      <color theme="0"/>
      <name val="ADLaM Display Regular"/>
    </font>
    <font>
      <b/>
      <sz val="14"/>
      <color theme="0"/>
      <name val="ADLaM Display Regular"/>
    </font>
    <font>
      <u/>
      <sz val="16"/>
      <color theme="10"/>
      <name val="Aptos Narrow"/>
      <family val="2"/>
      <scheme val="minor"/>
    </font>
    <font>
      <b/>
      <sz val="14"/>
      <color rgb="FF000000"/>
      <name val="Arial"/>
      <family val="2"/>
    </font>
    <font>
      <sz val="14"/>
      <color rgb="FF000000"/>
      <name val="Arial"/>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6" tint="0.39997558519241921"/>
        <bgColor theme="0" tint="-0.14999847407452621"/>
      </patternFill>
    </fill>
    <fill>
      <patternFill patternType="solid">
        <fgColor theme="6" tint="0.39997558519241921"/>
        <bgColor indexed="64"/>
      </patternFill>
    </fill>
    <fill>
      <patternFill patternType="solid">
        <fgColor theme="6" tint="-0.249977111117893"/>
        <bgColor theme="0" tint="-0.14999847407452621"/>
      </patternFill>
    </fill>
    <fill>
      <patternFill patternType="solid">
        <fgColor theme="6" tint="-0.249977111117893"/>
        <bgColor indexed="64"/>
      </patternFill>
    </fill>
    <fill>
      <patternFill patternType="solid">
        <fgColor theme="9" tint="-0.249977111117893"/>
        <bgColor theme="0" tint="-0.14999847407452621"/>
      </patternFill>
    </fill>
    <fill>
      <patternFill patternType="solid">
        <fgColor theme="9"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0" tint="-0.34998626667073579"/>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29">
    <xf numFmtId="0" fontId="0" fillId="0" borderId="0" xfId="0"/>
    <xf numFmtId="2" fontId="0" fillId="0" borderId="0" xfId="0" applyNumberFormat="1"/>
    <xf numFmtId="1" fontId="0" fillId="0" borderId="0" xfId="0" applyNumberFormat="1"/>
    <xf numFmtId="0" fontId="0" fillId="0" borderId="0" xfId="0" applyAlignment="1">
      <alignment horizontal="center" vertical="center" wrapText="1"/>
    </xf>
    <xf numFmtId="2" fontId="20" fillId="0" borderId="0" xfId="0" applyNumberFormat="1" applyFont="1" applyAlignment="1">
      <alignment horizontal="center" vertical="center" wrapText="1"/>
    </xf>
    <xf numFmtId="2" fontId="20" fillId="0" borderId="0" xfId="0" pivotButton="1" applyNumberFormat="1" applyFont="1"/>
    <xf numFmtId="164" fontId="20" fillId="0" borderId="0" xfId="0" applyNumberFormat="1" applyFont="1"/>
    <xf numFmtId="0" fontId="0" fillId="33" borderId="0" xfId="0" applyFill="1"/>
    <xf numFmtId="2" fontId="20" fillId="0" borderId="0" xfId="0" applyNumberFormat="1" applyFont="1" applyAlignment="1">
      <alignment horizontal="center" vertical="center"/>
    </xf>
    <xf numFmtId="165" fontId="20" fillId="0" borderId="0" xfId="0" applyNumberFormat="1" applyFont="1"/>
    <xf numFmtId="0" fontId="21" fillId="0" borderId="0" xfId="0" applyFont="1" applyAlignment="1">
      <alignment wrapText="1"/>
    </xf>
    <xf numFmtId="1" fontId="20" fillId="0" borderId="0" xfId="0" applyNumberFormat="1" applyFont="1"/>
    <xf numFmtId="2" fontId="20" fillId="0" borderId="0" xfId="0" applyNumberFormat="1" applyFont="1" applyAlignment="1">
      <alignment horizontal="left"/>
    </xf>
    <xf numFmtId="2" fontId="20" fillId="0" borderId="0" xfId="0" applyNumberFormat="1" applyFont="1"/>
    <xf numFmtId="2" fontId="20" fillId="0" borderId="0" xfId="0" pivotButton="1" applyNumberFormat="1" applyFont="1" applyAlignment="1">
      <alignment wrapText="1"/>
    </xf>
    <xf numFmtId="0" fontId="20" fillId="0" borderId="0" xfId="0" applyFont="1"/>
    <xf numFmtId="2" fontId="20" fillId="0" borderId="0" xfId="0" pivotButton="1" applyNumberFormat="1" applyFont="1" applyAlignment="1">
      <alignment horizontal="center" vertical="center"/>
    </xf>
    <xf numFmtId="2" fontId="0" fillId="33" borderId="0" xfId="0" applyNumberFormat="1" applyFill="1"/>
    <xf numFmtId="164" fontId="22" fillId="35" borderId="0" xfId="0" applyNumberFormat="1" applyFont="1" applyFill="1" applyAlignment="1">
      <alignment horizontal="center" vertical="center"/>
    </xf>
    <xf numFmtId="0" fontId="22" fillId="37" borderId="0" xfId="0" applyFont="1" applyFill="1" applyAlignment="1">
      <alignment horizontal="center" vertical="center"/>
    </xf>
    <xf numFmtId="165" fontId="22" fillId="39" borderId="0" xfId="0" applyNumberFormat="1" applyFont="1" applyFill="1" applyAlignment="1">
      <alignment horizontal="center" vertical="center"/>
    </xf>
    <xf numFmtId="0" fontId="22" fillId="39" borderId="0" xfId="0" applyFont="1" applyFill="1" applyAlignment="1">
      <alignment horizontal="center" vertical="center"/>
    </xf>
    <xf numFmtId="2" fontId="23" fillId="34" borderId="10" xfId="0" applyNumberFormat="1" applyFont="1" applyFill="1" applyBorder="1" applyAlignment="1">
      <alignment horizontal="center" vertical="center" wrapText="1"/>
    </xf>
    <xf numFmtId="2" fontId="23" fillId="36" borderId="10" xfId="0" applyNumberFormat="1" applyFont="1" applyFill="1" applyBorder="1" applyAlignment="1">
      <alignment horizontal="center" vertical="center" wrapText="1"/>
    </xf>
    <xf numFmtId="2" fontId="23" fillId="38" borderId="10" xfId="0" applyNumberFormat="1" applyFont="1" applyFill="1" applyBorder="1" applyAlignment="1">
      <alignment horizontal="center" vertical="center" wrapText="1"/>
    </xf>
    <xf numFmtId="0" fontId="0" fillId="0" borderId="0" xfId="0" applyAlignment="1">
      <alignment wrapText="1"/>
    </xf>
    <xf numFmtId="0" fontId="19" fillId="0" borderId="0" xfId="0" applyFont="1" applyAlignment="1">
      <alignment wrapText="1"/>
    </xf>
    <xf numFmtId="0" fontId="24" fillId="0" borderId="0" xfId="42" applyFont="1"/>
    <xf numFmtId="0" fontId="25" fillId="0" borderId="0" xfId="0" applyFont="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6">
    <dxf>
      <font>
        <color rgb="FF9C0006"/>
      </font>
      <fill>
        <patternFill>
          <bgColor rgb="FFFFC7CE"/>
        </patternFill>
      </fill>
    </dxf>
    <dxf>
      <alignment horizontal="center"/>
    </dxf>
    <dxf>
      <alignment horizontal="center"/>
    </dxf>
    <dxf>
      <alignment vertical="center"/>
    </dxf>
    <dxf>
      <alignment vertical="center"/>
    </dxf>
    <dxf>
      <alignment horizontal="center"/>
    </dxf>
    <dxf>
      <alignment vertical="center"/>
    </dxf>
    <dxf>
      <numFmt numFmtId="1" formatCode="0"/>
    </dxf>
    <dxf>
      <alignment wrapText="1"/>
    </dxf>
    <dxf>
      <alignment wrapText="1"/>
    </dxf>
    <dxf>
      <alignment wrapText="1"/>
    </dxf>
    <dxf>
      <alignment horizontal="center"/>
    </dxf>
    <dxf>
      <alignment horizontal="center"/>
    </dxf>
    <dxf>
      <alignment horizontal="center"/>
    </dxf>
    <dxf>
      <alignment vertical="center"/>
    </dxf>
    <dxf>
      <alignment vertical="center"/>
    </dxf>
    <dxf>
      <alignment vertical="center"/>
    </dxf>
    <dxf>
      <font>
        <name val="Arial"/>
        <family val="2"/>
        <scheme val="none"/>
      </font>
    </dxf>
    <dxf>
      <font>
        <name val="Arial"/>
        <family val="2"/>
        <scheme val="none"/>
      </font>
    </dxf>
    <dxf>
      <font>
        <b/>
      </font>
    </dxf>
    <dxf>
      <font>
        <b/>
      </font>
    </dxf>
    <dxf>
      <numFmt numFmtId="2" formatCode="0.00"/>
    </dxf>
    <dxf>
      <numFmt numFmtId="2" formatCode="0.00"/>
    </dxf>
    <dxf>
      <alignment wrapText="1"/>
    </dxf>
    <dxf>
      <alignment horizontal="center"/>
    </dxf>
    <dxf>
      <alignment vertical="center"/>
    </dxf>
    <dxf>
      <numFmt numFmtId="0" formatCode="General"/>
    </dxf>
    <dxf>
      <font>
        <name val="Arial"/>
        <family val="2"/>
        <scheme val="none"/>
      </font>
    </dxf>
    <dxf>
      <font>
        <name val="Arial"/>
        <family val="2"/>
        <scheme val="none"/>
      </font>
    </dxf>
    <dxf>
      <font>
        <b/>
      </font>
    </dxf>
    <dxf>
      <font>
        <b/>
      </font>
    </dxf>
    <dxf>
      <numFmt numFmtId="2" formatCode="0.00"/>
    </dxf>
    <dxf>
      <numFmt numFmtId="2" formatCode="0.00"/>
    </dxf>
    <dxf>
      <alignment horizontal="center"/>
    </dxf>
    <dxf>
      <alignment vertical="center"/>
    </dxf>
    <dxf>
      <numFmt numFmtId="1" formatCode="0"/>
    </dxf>
    <dxf>
      <alignment wrapText="1"/>
    </dxf>
    <dxf>
      <alignment wrapText="1"/>
    </dxf>
    <dxf>
      <alignment wrapText="1"/>
    </dxf>
    <dxf>
      <alignment horizontal="center"/>
    </dxf>
    <dxf>
      <alignment horizontal="center"/>
    </dxf>
    <dxf>
      <alignment horizontal="center"/>
    </dxf>
    <dxf>
      <alignment vertical="center"/>
    </dxf>
    <dxf>
      <alignment vertical="center"/>
    </dxf>
    <dxf>
      <alignment vertical="center"/>
    </dxf>
    <dxf>
      <font>
        <name val="Arial"/>
        <family val="2"/>
        <scheme val="none"/>
      </font>
    </dxf>
    <dxf>
      <font>
        <name val="Arial"/>
        <family val="2"/>
        <scheme val="none"/>
      </font>
    </dxf>
    <dxf>
      <font>
        <b/>
      </font>
    </dxf>
    <dxf>
      <font>
        <b/>
      </font>
    </dxf>
    <dxf>
      <numFmt numFmtId="2" formatCode="0.00"/>
    </dxf>
    <dxf>
      <numFmt numFmtId="2" formatCode="0.00"/>
    </dxf>
    <dxf>
      <numFmt numFmtId="164" formatCode="&quot;£&quot;#,##0.00,&quot;K&quot;"/>
    </dxf>
    <dxf>
      <font>
        <name val="Arial"/>
        <family val="2"/>
        <scheme val="none"/>
      </font>
    </dxf>
    <dxf>
      <font>
        <name val="Arial"/>
        <family val="2"/>
        <scheme val="none"/>
      </font>
    </dxf>
    <dxf>
      <font>
        <name val="Arial"/>
        <family val="2"/>
        <scheme val="none"/>
      </font>
    </dxf>
    <dxf>
      <font>
        <b/>
      </font>
    </dxf>
    <dxf>
      <font>
        <b/>
      </font>
    </dxf>
    <dxf>
      <font>
        <b/>
      </font>
    </dxf>
    <dxf>
      <alignment wrapText="1"/>
    </dxf>
    <dxf>
      <alignment horizontal="center"/>
    </dxf>
    <dxf>
      <alignment vertical="center"/>
    </dxf>
    <dxf>
      <numFmt numFmtId="2" formatCode="0.00"/>
    </dxf>
    <dxf>
      <numFmt numFmtId="2" formatCode="0.00"/>
    </dxf>
    <dxf>
      <numFmt numFmtId="2" formatCode="0.00"/>
    </dxf>
    <dxf>
      <alignment horizontal="center"/>
    </dxf>
    <dxf>
      <alignment horizontal="center"/>
    </dxf>
    <dxf>
      <alignment horizontal="center"/>
    </dxf>
    <dxf>
      <alignment vertical="center"/>
    </dxf>
    <dxf>
      <alignment vertical="center"/>
    </dxf>
    <dxf>
      <alignment vertical="center"/>
    </dxf>
    <dxf>
      <alignment wrapText="1"/>
    </dxf>
    <dxf>
      <alignment horizontal="center"/>
    </dxf>
    <dxf>
      <alignment vertical="center"/>
    </dxf>
    <dxf>
      <alignment wrapText="1"/>
    </dxf>
    <dxf>
      <numFmt numFmtId="165" formatCode="0.0\%"/>
    </dxf>
    <dxf>
      <numFmt numFmtId="0" formatCode="General"/>
    </dxf>
    <dxf>
      <font>
        <name val="Arial"/>
        <family val="2"/>
        <scheme val="none"/>
      </font>
    </dxf>
    <dxf>
      <font>
        <name val="Arial"/>
        <family val="2"/>
        <scheme val="none"/>
      </font>
    </dxf>
    <dxf>
      <font>
        <b/>
      </font>
    </dxf>
    <dxf>
      <font>
        <b/>
      </font>
    </dxf>
    <dxf>
      <numFmt numFmtId="2" formatCode="0.00"/>
    </dxf>
    <dxf>
      <numFmt numFmtId="2" formatCode="0.00"/>
    </dxf>
    <dxf>
      <alignment horizontal="center"/>
    </dxf>
    <dxf>
      <alignment vertical="center"/>
    </dxf>
    <dxf>
      <numFmt numFmtId="1" formatCode="0"/>
    </dxf>
    <dxf>
      <alignment horizontal="center"/>
    </dxf>
    <dxf>
      <alignment vertical="center"/>
    </dxf>
    <dxf>
      <alignment wrapText="1"/>
    </dxf>
    <dxf>
      <numFmt numFmtId="165" formatCode="0.0\%"/>
    </dxf>
    <dxf>
      <numFmt numFmtId="0" formatCode="General"/>
    </dxf>
    <dxf>
      <font>
        <name val="Arial"/>
        <family val="2"/>
        <scheme val="none"/>
      </font>
    </dxf>
    <dxf>
      <font>
        <name val="Arial"/>
        <family val="2"/>
        <scheme val="none"/>
      </font>
    </dxf>
    <dxf>
      <font>
        <b/>
      </font>
    </dxf>
    <dxf>
      <font>
        <b/>
      </font>
    </dxf>
    <dxf>
      <numFmt numFmtId="2" formatCode="0.00"/>
    </dxf>
    <dxf>
      <numFmt numFmtId="2" formatCode="0.00"/>
    </dxf>
    <dxf>
      <numFmt numFmtId="0" formatCode="General"/>
    </dxf>
    <dxf>
      <numFmt numFmtId="0" formatCode="General"/>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07/relationships/slicerCache" Target="slicerCaches/slicerCache8.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tyles" Target="style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[Supply Chain Dashboard in Excel.xlsx]Pivot Tables!Defect_Rates</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Supplier </a:t>
            </a:r>
            <a:r>
              <a:rPr lang="en-US">
                <a:latin typeface="ADLaM Display" panose="02010000000000000000" pitchFamily="2" charset="77"/>
                <a:ea typeface="ADLaM Display" panose="02010000000000000000" pitchFamily="2" charset="77"/>
                <a:cs typeface="ADLaM Display" panose="02010000000000000000" pitchFamily="2" charset="77"/>
              </a:rPr>
              <a:t>Wise</a:t>
            </a:r>
            <a:r>
              <a:rPr lang="en-US"/>
              <a:t> Defect</a:t>
            </a:r>
            <a:r>
              <a:rPr lang="en-US" baseline="0"/>
              <a:t> Rates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Tables'!$C$21:$C$22</c:f>
              <c:strCache>
                <c:ptCount val="1"/>
                <c:pt idx="0">
                  <c:v>cosmetics</c:v>
                </c:pt>
              </c:strCache>
            </c:strRef>
          </c:tx>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Tables'!$B$23:$B$28</c:f>
              <c:strCache>
                <c:ptCount val="5"/>
                <c:pt idx="0">
                  <c:v>Supplier 1</c:v>
                </c:pt>
                <c:pt idx="1">
                  <c:v>Supplier 2</c:v>
                </c:pt>
                <c:pt idx="2">
                  <c:v>Supplier 3</c:v>
                </c:pt>
                <c:pt idx="3">
                  <c:v>Supplier 4</c:v>
                </c:pt>
                <c:pt idx="4">
                  <c:v>Supplier 5</c:v>
                </c:pt>
              </c:strCache>
            </c:strRef>
          </c:cat>
          <c:val>
            <c:numRef>
              <c:f>'Pivot Tables'!$C$23:$C$28</c:f>
              <c:numCache>
                <c:formatCode>0.0\%</c:formatCode>
                <c:ptCount val="5"/>
                <c:pt idx="0">
                  <c:v>1.5578886036748716</c:v>
                </c:pt>
                <c:pt idx="1">
                  <c:v>2.0270604089465474</c:v>
                </c:pt>
                <c:pt idx="2">
                  <c:v>3.8720476814821301</c:v>
                </c:pt>
                <c:pt idx="3">
                  <c:v>2.0886469501709262</c:v>
                </c:pt>
                <c:pt idx="4">
                  <c:v>1.7971689806854887</c:v>
                </c:pt>
              </c:numCache>
            </c:numRef>
          </c:val>
          <c:extLst>
            <c:ext xmlns:c16="http://schemas.microsoft.com/office/drawing/2014/chart" uri="{C3380CC4-5D6E-409C-BE32-E72D297353CC}">
              <c16:uniqueId val="{00000000-ADE3-7F43-AFB3-BED73E95DFBE}"/>
            </c:ext>
          </c:extLst>
        </c:ser>
        <c:ser>
          <c:idx val="1"/>
          <c:order val="1"/>
          <c:tx>
            <c:strRef>
              <c:f>'Pivot Tables'!$D$21:$D$22</c:f>
              <c:strCache>
                <c:ptCount val="1"/>
                <c:pt idx="0">
                  <c:v>haircare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Tables'!$B$23:$B$28</c:f>
              <c:strCache>
                <c:ptCount val="5"/>
                <c:pt idx="0">
                  <c:v>Supplier 1</c:v>
                </c:pt>
                <c:pt idx="1">
                  <c:v>Supplier 2</c:v>
                </c:pt>
                <c:pt idx="2">
                  <c:v>Supplier 3</c:v>
                </c:pt>
                <c:pt idx="3">
                  <c:v>Supplier 4</c:v>
                </c:pt>
                <c:pt idx="4">
                  <c:v>Supplier 5</c:v>
                </c:pt>
              </c:strCache>
            </c:strRef>
          </c:cat>
          <c:val>
            <c:numRef>
              <c:f>'Pivot Tables'!$D$23:$D$28</c:f>
              <c:numCache>
                <c:formatCode>0.0\%</c:formatCode>
                <c:ptCount val="5"/>
                <c:pt idx="0">
                  <c:v>2.5436176291451953</c:v>
                </c:pt>
                <c:pt idx="1">
                  <c:v>2.4529913396952372</c:v>
                </c:pt>
                <c:pt idx="2">
                  <c:v>2.0564354980509423</c:v>
                </c:pt>
                <c:pt idx="3">
                  <c:v>2.5811333676846919</c:v>
                </c:pt>
                <c:pt idx="4">
                  <c:v>2.7713984624142842</c:v>
                </c:pt>
              </c:numCache>
            </c:numRef>
          </c:val>
          <c:extLst>
            <c:ext xmlns:c16="http://schemas.microsoft.com/office/drawing/2014/chart" uri="{C3380CC4-5D6E-409C-BE32-E72D297353CC}">
              <c16:uniqueId val="{00000000-EF0E-9046-BB32-BF23A0875FF5}"/>
            </c:ext>
          </c:extLst>
        </c:ser>
        <c:ser>
          <c:idx val="2"/>
          <c:order val="2"/>
          <c:tx>
            <c:strRef>
              <c:f>'Pivot Tables'!$E$21:$E$22</c:f>
              <c:strCache>
                <c:ptCount val="1"/>
                <c:pt idx="0">
                  <c:v>skincare</c:v>
                </c:pt>
              </c:strCache>
            </c:strRef>
          </c:tx>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Tables'!$B$23:$B$28</c:f>
              <c:strCache>
                <c:ptCount val="5"/>
                <c:pt idx="0">
                  <c:v>Supplier 1</c:v>
                </c:pt>
                <c:pt idx="1">
                  <c:v>Supplier 2</c:v>
                </c:pt>
                <c:pt idx="2">
                  <c:v>Supplier 3</c:v>
                </c:pt>
                <c:pt idx="3">
                  <c:v>Supplier 4</c:v>
                </c:pt>
                <c:pt idx="4">
                  <c:v>Supplier 5</c:v>
                </c:pt>
              </c:strCache>
            </c:strRef>
          </c:cat>
          <c:val>
            <c:numRef>
              <c:f>'Pivot Tables'!$E$23:$E$28</c:f>
              <c:numCache>
                <c:formatCode>0.0\%</c:formatCode>
                <c:ptCount val="5"/>
                <c:pt idx="0">
                  <c:v>1.6716462562755094</c:v>
                </c:pt>
                <c:pt idx="1">
                  <c:v>2.6522333864006167</c:v>
                </c:pt>
                <c:pt idx="2">
                  <c:v>2.5369516988589051</c:v>
                </c:pt>
                <c:pt idx="3">
                  <c:v>1.9768079332783572</c:v>
                </c:pt>
                <c:pt idx="4">
                  <c:v>3.4730819257471444</c:v>
                </c:pt>
              </c:numCache>
            </c:numRef>
          </c:val>
          <c:extLst>
            <c:ext xmlns:c16="http://schemas.microsoft.com/office/drawing/2014/chart" uri="{C3380CC4-5D6E-409C-BE32-E72D297353CC}">
              <c16:uniqueId val="{00000001-EF0E-9046-BB32-BF23A0875FF5}"/>
            </c:ext>
          </c:extLst>
        </c:ser>
        <c:dLbls>
          <c:showLegendKey val="0"/>
          <c:showVal val="0"/>
          <c:showCatName val="0"/>
          <c:showSerName val="0"/>
          <c:showPercent val="0"/>
          <c:showBubbleSize val="0"/>
        </c:dLbls>
        <c:gapWidth val="150"/>
        <c:axId val="395499920"/>
        <c:axId val="773705072"/>
      </c:barChart>
      <c:catAx>
        <c:axId val="3954999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ADLaM Display" panose="02010000000000000000" pitchFamily="2" charset="77"/>
                <a:ea typeface="ADLaM Display" panose="02010000000000000000" pitchFamily="2" charset="77"/>
                <a:cs typeface="ADLaM Display" panose="02010000000000000000" pitchFamily="2" charset="77"/>
              </a:defRPr>
            </a:pPr>
            <a:endParaRPr lang="en-US"/>
          </a:p>
        </c:txPr>
        <c:crossAx val="773705072"/>
        <c:crosses val="autoZero"/>
        <c:auto val="1"/>
        <c:lblAlgn val="ctr"/>
        <c:lblOffset val="100"/>
        <c:noMultiLvlLbl val="0"/>
      </c:catAx>
      <c:valAx>
        <c:axId val="773705072"/>
        <c:scaling>
          <c:orientation val="minMax"/>
          <c:max val="4"/>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549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lt1">
                  <a:lumMod val="85000"/>
                </a:schemeClr>
              </a:solidFill>
              <a:latin typeface="ADLaM Display" panose="02010000000000000000" pitchFamily="2" charset="77"/>
              <a:ea typeface="ADLaM Display" panose="02010000000000000000" pitchFamily="2" charset="77"/>
              <a:cs typeface="ADLaM Display" panose="02010000000000000000" pitchFamily="2" charset="77"/>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Dashboard in Excel.xlsx]Pivot Tables!Lead_Times</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latin typeface="ADLaM Display" panose="02010000000000000000" pitchFamily="2" charset="77"/>
                <a:ea typeface="ADLaM Display" panose="02010000000000000000" pitchFamily="2" charset="77"/>
                <a:cs typeface="ADLaM Display" panose="02010000000000000000" pitchFamily="2" charset="77"/>
              </a:rPr>
              <a:t>Supply Chain Risk Assessment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path path="circle">
              <a:fillToRect l="50000" t="50000" r="50000" b="50000"/>
            </a:path>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Tables'!$C$46</c:f>
              <c:strCache>
                <c:ptCount val="1"/>
                <c:pt idx="0">
                  <c:v>Total</c:v>
                </c:pt>
              </c:strCache>
            </c:strRef>
          </c:tx>
          <c:spPr>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path path="circle">
                <a:fillToRect l="50000" t="50000" r="50000" b="50000"/>
              </a:path>
              <a:tileRect/>
            </a:gradFill>
            <a:ln>
              <a:noFill/>
            </a:ln>
            <a:effectLst>
              <a:outerShdw blurRad="57150" dist="19050" dir="5400000" algn="ctr" rotWithShape="0">
                <a:srgbClr val="000000">
                  <a:alpha val="63000"/>
                </a:srgbClr>
              </a:outerShdw>
            </a:effectLst>
          </c:spPr>
          <c:invertIfNegative val="0"/>
          <c:cat>
            <c:strRef>
              <c:f>'Pivot Tables'!$B$47:$B$57</c:f>
              <c:strCache>
                <c:ptCount val="11"/>
                <c:pt idx="0">
                  <c:v>SKU68</c:v>
                </c:pt>
                <c:pt idx="1">
                  <c:v>SKU2</c:v>
                </c:pt>
                <c:pt idx="2">
                  <c:v>SKU34</c:v>
                </c:pt>
                <c:pt idx="3">
                  <c:v>SKU16</c:v>
                </c:pt>
                <c:pt idx="4">
                  <c:v>SKU4</c:v>
                </c:pt>
                <c:pt idx="5">
                  <c:v>SKU78</c:v>
                </c:pt>
                <c:pt idx="6">
                  <c:v>SKU87</c:v>
                </c:pt>
                <c:pt idx="7">
                  <c:v>SKU76</c:v>
                </c:pt>
                <c:pt idx="8">
                  <c:v>SKU8</c:v>
                </c:pt>
                <c:pt idx="9">
                  <c:v>SKU47</c:v>
                </c:pt>
                <c:pt idx="10">
                  <c:v>SKU58</c:v>
                </c:pt>
              </c:strCache>
            </c:strRef>
          </c:cat>
          <c:val>
            <c:numRef>
              <c:f>'Pivot Tables'!$C$47:$C$57</c:f>
              <c:numCache>
                <c:formatCode>0</c:formatCode>
                <c:ptCount val="11"/>
                <c:pt idx="0">
                  <c:v>8</c:v>
                </c:pt>
                <c:pt idx="1">
                  <c:v>0</c:v>
                </c:pt>
                <c:pt idx="2">
                  <c:v>0</c:v>
                </c:pt>
                <c:pt idx="3">
                  <c:v>-5</c:v>
                </c:pt>
                <c:pt idx="4">
                  <c:v>-12</c:v>
                </c:pt>
                <c:pt idx="5">
                  <c:v>-16</c:v>
                </c:pt>
                <c:pt idx="6">
                  <c:v>-28</c:v>
                </c:pt>
                <c:pt idx="7">
                  <c:v>-37</c:v>
                </c:pt>
                <c:pt idx="8">
                  <c:v>-40</c:v>
                </c:pt>
                <c:pt idx="9">
                  <c:v>-45</c:v>
                </c:pt>
                <c:pt idx="10">
                  <c:v>-45</c:v>
                </c:pt>
              </c:numCache>
            </c:numRef>
          </c:val>
          <c:extLst>
            <c:ext xmlns:c16="http://schemas.microsoft.com/office/drawing/2014/chart" uri="{C3380CC4-5D6E-409C-BE32-E72D297353CC}">
              <c16:uniqueId val="{00000000-3FF6-3945-93D0-F683662DC169}"/>
            </c:ext>
          </c:extLst>
        </c:ser>
        <c:dLbls>
          <c:showLegendKey val="0"/>
          <c:showVal val="0"/>
          <c:showCatName val="0"/>
          <c:showSerName val="0"/>
          <c:showPercent val="0"/>
          <c:showBubbleSize val="0"/>
        </c:dLbls>
        <c:gapWidth val="100"/>
        <c:overlap val="-24"/>
        <c:axId val="278286384"/>
        <c:axId val="543191808"/>
      </c:barChart>
      <c:catAx>
        <c:axId val="2782863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ADLaM Display" panose="02010000000000000000" pitchFamily="2" charset="77"/>
                <a:ea typeface="ADLaM Display" panose="02010000000000000000" pitchFamily="2" charset="77"/>
                <a:cs typeface="ADLaM Display" panose="02010000000000000000" pitchFamily="2" charset="77"/>
              </a:defRPr>
            </a:pPr>
            <a:endParaRPr lang="en-US"/>
          </a:p>
        </c:txPr>
        <c:crossAx val="543191808"/>
        <c:crosses val="autoZero"/>
        <c:auto val="1"/>
        <c:lblAlgn val="ctr"/>
        <c:lblOffset val="100"/>
        <c:noMultiLvlLbl val="0"/>
      </c:catAx>
      <c:valAx>
        <c:axId val="543191808"/>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828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lt1">
                  <a:lumMod val="85000"/>
                </a:schemeClr>
              </a:solidFill>
              <a:latin typeface="ADLaM Display" panose="02010000000000000000" pitchFamily="2" charset="77"/>
              <a:ea typeface="ADLaM Display" panose="02010000000000000000" pitchFamily="2" charset="77"/>
              <a:cs typeface="ADLaM Display" panose="02010000000000000000" pitchFamily="2" charset="77"/>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[Supply Chain Dashboard in Excel.xlsx]Pivot Tables!Transport_Costs</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ADLaM Display" panose="02010000000000000000" pitchFamily="2" charset="77"/>
                <a:ea typeface="ADLaM Display" panose="02010000000000000000" pitchFamily="2" charset="77"/>
                <a:cs typeface="ADLaM Display" panose="02010000000000000000" pitchFamily="2" charset="77"/>
              </a:rPr>
              <a:t>Costs</a:t>
            </a:r>
            <a:r>
              <a:rPr lang="en-US" baseline="0">
                <a:latin typeface="ADLaM Display" panose="02010000000000000000" pitchFamily="2" charset="77"/>
                <a:ea typeface="ADLaM Display" panose="02010000000000000000" pitchFamily="2" charset="77"/>
                <a:cs typeface="ADLaM Display" panose="02010000000000000000" pitchFamily="2" charset="77"/>
              </a:rPr>
              <a:t> Chart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Tables'!$C$69</c:f>
              <c:strCache>
                <c:ptCount val="1"/>
                <c:pt idx="0">
                  <c:v>Sum of Costs</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Tables'!$B$70:$B$73</c:f>
              <c:strCache>
                <c:ptCount val="4"/>
                <c:pt idx="0">
                  <c:v>Air</c:v>
                </c:pt>
                <c:pt idx="1">
                  <c:v>Rail</c:v>
                </c:pt>
                <c:pt idx="2">
                  <c:v>Road</c:v>
                </c:pt>
                <c:pt idx="3">
                  <c:v>Sea</c:v>
                </c:pt>
              </c:strCache>
            </c:strRef>
          </c:cat>
          <c:val>
            <c:numRef>
              <c:f>'Pivot Tables'!$C$70:$C$73</c:f>
              <c:numCache>
                <c:formatCode>0</c:formatCode>
                <c:ptCount val="4"/>
                <c:pt idx="0">
                  <c:v>14604.527497613768</c:v>
                </c:pt>
                <c:pt idx="1">
                  <c:v>15168.931558531671</c:v>
                </c:pt>
                <c:pt idx="2">
                  <c:v>16048.193639194949</c:v>
                </c:pt>
                <c:pt idx="3">
                  <c:v>7102.9255204736692</c:v>
                </c:pt>
              </c:numCache>
            </c:numRef>
          </c:val>
          <c:extLst>
            <c:ext xmlns:c16="http://schemas.microsoft.com/office/drawing/2014/chart" uri="{C3380CC4-5D6E-409C-BE32-E72D297353CC}">
              <c16:uniqueId val="{00000000-FFC3-6F4B-99C2-93A65BFC4F2C}"/>
            </c:ext>
          </c:extLst>
        </c:ser>
        <c:dLbls>
          <c:showLegendKey val="0"/>
          <c:showVal val="0"/>
          <c:showCatName val="0"/>
          <c:showSerName val="0"/>
          <c:showPercent val="0"/>
          <c:showBubbleSize val="0"/>
        </c:dLbls>
        <c:gapWidth val="219"/>
        <c:axId val="466110000"/>
        <c:axId val="755500928"/>
      </c:barChart>
      <c:lineChart>
        <c:grouping val="standard"/>
        <c:varyColors val="0"/>
        <c:ser>
          <c:idx val="1"/>
          <c:order val="1"/>
          <c:tx>
            <c:strRef>
              <c:f>'Pivot Tables'!$D$69</c:f>
              <c:strCache>
                <c:ptCount val="1"/>
                <c:pt idx="0">
                  <c:v>Sum of Estimated Transportation Costs</c:v>
                </c:pt>
              </c:strCache>
            </c:strRef>
          </c:tx>
          <c:spPr>
            <a:ln w="34925" cap="rnd">
              <a:solidFill>
                <a:schemeClr val="accent6">
                  <a:shade val="76000"/>
                </a:schemeClr>
              </a:solidFill>
              <a:round/>
            </a:ln>
            <a:effectLst>
              <a:outerShdw blurRad="57150" dist="19050" dir="5400000" algn="ctr" rotWithShape="0">
                <a:srgbClr val="000000">
                  <a:alpha val="63000"/>
                </a:srgbClr>
              </a:outerShdw>
            </a:effectLst>
          </c:spPr>
          <c:marker>
            <c:symbol val="none"/>
          </c:marker>
          <c:cat>
            <c:strRef>
              <c:f>'Pivot Tables'!$B$70:$B$73</c:f>
              <c:strCache>
                <c:ptCount val="4"/>
                <c:pt idx="0">
                  <c:v>Air</c:v>
                </c:pt>
                <c:pt idx="1">
                  <c:v>Rail</c:v>
                </c:pt>
                <c:pt idx="2">
                  <c:v>Road</c:v>
                </c:pt>
                <c:pt idx="3">
                  <c:v>Sea</c:v>
                </c:pt>
              </c:strCache>
            </c:strRef>
          </c:cat>
          <c:val>
            <c:numRef>
              <c:f>'Pivot Tables'!$D$70:$D$73</c:f>
              <c:numCache>
                <c:formatCode>0</c:formatCode>
                <c:ptCount val="4"/>
                <c:pt idx="0">
                  <c:v>13346.621892564708</c:v>
                </c:pt>
                <c:pt idx="1">
                  <c:v>13628.73035158263</c:v>
                </c:pt>
                <c:pt idx="2">
                  <c:v>14331.585101389714</c:v>
                </c:pt>
                <c:pt idx="3">
                  <c:v>6336.1566389280606</c:v>
                </c:pt>
              </c:numCache>
            </c:numRef>
          </c:val>
          <c:smooth val="0"/>
          <c:extLst>
            <c:ext xmlns:c16="http://schemas.microsoft.com/office/drawing/2014/chart" uri="{C3380CC4-5D6E-409C-BE32-E72D297353CC}">
              <c16:uniqueId val="{00000001-FFC3-6F4B-99C2-93A65BFC4F2C}"/>
            </c:ext>
          </c:extLst>
        </c:ser>
        <c:dLbls>
          <c:showLegendKey val="0"/>
          <c:showVal val="0"/>
          <c:showCatName val="0"/>
          <c:showSerName val="0"/>
          <c:showPercent val="0"/>
          <c:showBubbleSize val="0"/>
        </c:dLbls>
        <c:marker val="1"/>
        <c:smooth val="0"/>
        <c:axId val="453568800"/>
        <c:axId val="649686896"/>
      </c:lineChart>
      <c:catAx>
        <c:axId val="4661100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5500928"/>
        <c:crosses val="autoZero"/>
        <c:auto val="1"/>
        <c:lblAlgn val="ctr"/>
        <c:lblOffset val="100"/>
        <c:noMultiLvlLbl val="0"/>
      </c:catAx>
      <c:valAx>
        <c:axId val="755500928"/>
        <c:scaling>
          <c:orientation val="minMax"/>
          <c:max val="16000"/>
        </c:scaling>
        <c:delete val="0"/>
        <c:axPos val="l"/>
        <c:majorGridlines>
          <c:spPr>
            <a:ln w="9525" cap="flat" cmpd="sng" algn="ctr">
              <a:solidFill>
                <a:schemeClr val="lt1">
                  <a:lumMod val="95000"/>
                  <a:alpha val="10000"/>
                </a:schemeClr>
              </a:solidFill>
              <a:round/>
            </a:ln>
            <a:effectLst/>
          </c:spPr>
        </c:majorGridlines>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6110000"/>
        <c:crosses val="autoZero"/>
        <c:crossBetween val="between"/>
      </c:valAx>
      <c:valAx>
        <c:axId val="649686896"/>
        <c:scaling>
          <c:orientation val="minMax"/>
        </c:scaling>
        <c:delete val="0"/>
        <c:axPos val="r"/>
        <c:numFmt formatCode="&quot;£&quot;#,##0,&quot;K&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3568800"/>
        <c:crosses val="max"/>
        <c:crossBetween val="between"/>
      </c:valAx>
      <c:catAx>
        <c:axId val="453568800"/>
        <c:scaling>
          <c:orientation val="minMax"/>
        </c:scaling>
        <c:delete val="1"/>
        <c:axPos val="b"/>
        <c:numFmt formatCode="General" sourceLinked="1"/>
        <c:majorTickMark val="out"/>
        <c:minorTickMark val="none"/>
        <c:tickLblPos val="nextTo"/>
        <c:crossAx val="64968689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ADLaM Display" panose="02010000000000000000" pitchFamily="2" charset="77"/>
              <a:ea typeface="ADLaM Display" panose="02010000000000000000" pitchFamily="2" charset="77"/>
              <a:cs typeface="ADLaM Display" panose="02010000000000000000" pitchFamily="2" charset="77"/>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[Supply Chain Dashboard in Excel.xlsx]Pivot Tables!Defect_Rates</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Supplier </a:t>
            </a:r>
            <a:r>
              <a:rPr lang="en-US">
                <a:latin typeface="ADLaM Display" panose="02010000000000000000" pitchFamily="2" charset="77"/>
                <a:ea typeface="ADLaM Display" panose="02010000000000000000" pitchFamily="2" charset="77"/>
                <a:cs typeface="ADLaM Display" panose="02010000000000000000" pitchFamily="2" charset="77"/>
              </a:rPr>
              <a:t>Wise</a:t>
            </a:r>
            <a:r>
              <a:rPr lang="en-US"/>
              <a:t> Defect</a:t>
            </a:r>
            <a:r>
              <a:rPr lang="en-US" baseline="0"/>
              <a:t> Rates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Tables'!$C$21:$C$22</c:f>
              <c:strCache>
                <c:ptCount val="1"/>
                <c:pt idx="0">
                  <c:v>cosmetics</c:v>
                </c:pt>
              </c:strCache>
            </c:strRef>
          </c:tx>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Tables'!$B$23:$B$28</c:f>
              <c:strCache>
                <c:ptCount val="5"/>
                <c:pt idx="0">
                  <c:v>Supplier 1</c:v>
                </c:pt>
                <c:pt idx="1">
                  <c:v>Supplier 2</c:v>
                </c:pt>
                <c:pt idx="2">
                  <c:v>Supplier 3</c:v>
                </c:pt>
                <c:pt idx="3">
                  <c:v>Supplier 4</c:v>
                </c:pt>
                <c:pt idx="4">
                  <c:v>Supplier 5</c:v>
                </c:pt>
              </c:strCache>
            </c:strRef>
          </c:cat>
          <c:val>
            <c:numRef>
              <c:f>'Pivot Tables'!$C$23:$C$28</c:f>
              <c:numCache>
                <c:formatCode>0.0\%</c:formatCode>
                <c:ptCount val="5"/>
                <c:pt idx="0">
                  <c:v>1.5578886036748716</c:v>
                </c:pt>
                <c:pt idx="1">
                  <c:v>2.0270604089465474</c:v>
                </c:pt>
                <c:pt idx="2">
                  <c:v>3.8720476814821301</c:v>
                </c:pt>
                <c:pt idx="3">
                  <c:v>2.0886469501709262</c:v>
                </c:pt>
                <c:pt idx="4">
                  <c:v>1.7971689806854887</c:v>
                </c:pt>
              </c:numCache>
            </c:numRef>
          </c:val>
          <c:extLst>
            <c:ext xmlns:c16="http://schemas.microsoft.com/office/drawing/2014/chart" uri="{C3380CC4-5D6E-409C-BE32-E72D297353CC}">
              <c16:uniqueId val="{00000000-8759-4A42-B732-FAFE6FF527B0}"/>
            </c:ext>
          </c:extLst>
        </c:ser>
        <c:ser>
          <c:idx val="1"/>
          <c:order val="1"/>
          <c:tx>
            <c:strRef>
              <c:f>'Pivot Tables'!$D$21:$D$22</c:f>
              <c:strCache>
                <c:ptCount val="1"/>
                <c:pt idx="0">
                  <c:v>haircare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Tables'!$B$23:$B$28</c:f>
              <c:strCache>
                <c:ptCount val="5"/>
                <c:pt idx="0">
                  <c:v>Supplier 1</c:v>
                </c:pt>
                <c:pt idx="1">
                  <c:v>Supplier 2</c:v>
                </c:pt>
                <c:pt idx="2">
                  <c:v>Supplier 3</c:v>
                </c:pt>
                <c:pt idx="3">
                  <c:v>Supplier 4</c:v>
                </c:pt>
                <c:pt idx="4">
                  <c:v>Supplier 5</c:v>
                </c:pt>
              </c:strCache>
            </c:strRef>
          </c:cat>
          <c:val>
            <c:numRef>
              <c:f>'Pivot Tables'!$D$23:$D$28</c:f>
              <c:numCache>
                <c:formatCode>0.0\%</c:formatCode>
                <c:ptCount val="5"/>
                <c:pt idx="0">
                  <c:v>2.5436176291451953</c:v>
                </c:pt>
                <c:pt idx="1">
                  <c:v>2.4529913396952372</c:v>
                </c:pt>
                <c:pt idx="2">
                  <c:v>2.0564354980509423</c:v>
                </c:pt>
                <c:pt idx="3">
                  <c:v>2.5811333676846919</c:v>
                </c:pt>
                <c:pt idx="4">
                  <c:v>2.7713984624142842</c:v>
                </c:pt>
              </c:numCache>
            </c:numRef>
          </c:val>
          <c:extLst>
            <c:ext xmlns:c16="http://schemas.microsoft.com/office/drawing/2014/chart" uri="{C3380CC4-5D6E-409C-BE32-E72D297353CC}">
              <c16:uniqueId val="{00000004-8759-4A42-B732-FAFE6FF527B0}"/>
            </c:ext>
          </c:extLst>
        </c:ser>
        <c:ser>
          <c:idx val="2"/>
          <c:order val="2"/>
          <c:tx>
            <c:strRef>
              <c:f>'Pivot Tables'!$E$21:$E$22</c:f>
              <c:strCache>
                <c:ptCount val="1"/>
                <c:pt idx="0">
                  <c:v>skincare</c:v>
                </c:pt>
              </c:strCache>
            </c:strRef>
          </c:tx>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Tables'!$B$23:$B$28</c:f>
              <c:strCache>
                <c:ptCount val="5"/>
                <c:pt idx="0">
                  <c:v>Supplier 1</c:v>
                </c:pt>
                <c:pt idx="1">
                  <c:v>Supplier 2</c:v>
                </c:pt>
                <c:pt idx="2">
                  <c:v>Supplier 3</c:v>
                </c:pt>
                <c:pt idx="3">
                  <c:v>Supplier 4</c:v>
                </c:pt>
                <c:pt idx="4">
                  <c:v>Supplier 5</c:v>
                </c:pt>
              </c:strCache>
            </c:strRef>
          </c:cat>
          <c:val>
            <c:numRef>
              <c:f>'Pivot Tables'!$E$23:$E$28</c:f>
              <c:numCache>
                <c:formatCode>0.0\%</c:formatCode>
                <c:ptCount val="5"/>
                <c:pt idx="0">
                  <c:v>1.6716462562755094</c:v>
                </c:pt>
                <c:pt idx="1">
                  <c:v>2.6522333864006167</c:v>
                </c:pt>
                <c:pt idx="2">
                  <c:v>2.5369516988589051</c:v>
                </c:pt>
                <c:pt idx="3">
                  <c:v>1.9768079332783572</c:v>
                </c:pt>
                <c:pt idx="4">
                  <c:v>3.4730819257471444</c:v>
                </c:pt>
              </c:numCache>
            </c:numRef>
          </c:val>
          <c:extLst>
            <c:ext xmlns:c16="http://schemas.microsoft.com/office/drawing/2014/chart" uri="{C3380CC4-5D6E-409C-BE32-E72D297353CC}">
              <c16:uniqueId val="{00000005-8759-4A42-B732-FAFE6FF527B0}"/>
            </c:ext>
          </c:extLst>
        </c:ser>
        <c:dLbls>
          <c:showLegendKey val="0"/>
          <c:showVal val="0"/>
          <c:showCatName val="0"/>
          <c:showSerName val="0"/>
          <c:showPercent val="0"/>
          <c:showBubbleSize val="0"/>
        </c:dLbls>
        <c:gapWidth val="150"/>
        <c:axId val="395499920"/>
        <c:axId val="773705072"/>
      </c:barChart>
      <c:catAx>
        <c:axId val="3954999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ADLaM Display" panose="02010000000000000000" pitchFamily="2" charset="77"/>
                <a:ea typeface="ADLaM Display" panose="02010000000000000000" pitchFamily="2" charset="77"/>
                <a:cs typeface="ADLaM Display" panose="02010000000000000000" pitchFamily="2" charset="77"/>
              </a:defRPr>
            </a:pPr>
            <a:endParaRPr lang="en-US"/>
          </a:p>
        </c:txPr>
        <c:crossAx val="773705072"/>
        <c:crosses val="autoZero"/>
        <c:auto val="1"/>
        <c:lblAlgn val="ctr"/>
        <c:lblOffset val="100"/>
        <c:noMultiLvlLbl val="0"/>
      </c:catAx>
      <c:valAx>
        <c:axId val="773705072"/>
        <c:scaling>
          <c:orientation val="minMax"/>
          <c:max val="4"/>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549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lt1">
                  <a:lumMod val="85000"/>
                </a:schemeClr>
              </a:solidFill>
              <a:latin typeface="ADLaM Display" panose="02010000000000000000" pitchFamily="2" charset="77"/>
              <a:ea typeface="ADLaM Display" panose="02010000000000000000" pitchFamily="2" charset="77"/>
              <a:cs typeface="ADLaM Display" panose="02010000000000000000" pitchFamily="2" charset="77"/>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Dashboard in Excel.xlsx]Pivot Tables!Lead_Times</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latin typeface="ADLaM Display" panose="02010000000000000000" pitchFamily="2" charset="77"/>
                <a:ea typeface="ADLaM Display" panose="02010000000000000000" pitchFamily="2" charset="77"/>
                <a:cs typeface="ADLaM Display" panose="02010000000000000000" pitchFamily="2" charset="77"/>
              </a:rPr>
              <a:t>Supply Chain Risk Assessment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path path="circle">
              <a:fillToRect l="50000" t="50000" r="50000" b="50000"/>
            </a:path>
            <a:tileRect/>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path path="circle">
              <a:fillToRect l="50000" t="50000" r="50000" b="50000"/>
            </a:path>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path path="circle">
              <a:fillToRect l="50000" t="50000" r="50000" b="50000"/>
            </a:path>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Tables'!$C$46</c:f>
              <c:strCache>
                <c:ptCount val="1"/>
                <c:pt idx="0">
                  <c:v>Total</c:v>
                </c:pt>
              </c:strCache>
            </c:strRef>
          </c:tx>
          <c:spPr>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path path="circle">
                <a:fillToRect l="50000" t="50000" r="50000" b="50000"/>
              </a:path>
              <a:tileRect/>
            </a:gradFill>
            <a:ln>
              <a:noFill/>
            </a:ln>
            <a:effectLst>
              <a:outerShdw blurRad="57150" dist="19050" dir="5400000" algn="ctr" rotWithShape="0">
                <a:srgbClr val="000000">
                  <a:alpha val="63000"/>
                </a:srgbClr>
              </a:outerShdw>
            </a:effectLst>
          </c:spPr>
          <c:invertIfNegative val="0"/>
          <c:cat>
            <c:strRef>
              <c:f>'Pivot Tables'!$B$47:$B$57</c:f>
              <c:strCache>
                <c:ptCount val="11"/>
                <c:pt idx="0">
                  <c:v>SKU68</c:v>
                </c:pt>
                <c:pt idx="1">
                  <c:v>SKU2</c:v>
                </c:pt>
                <c:pt idx="2">
                  <c:v>SKU34</c:v>
                </c:pt>
                <c:pt idx="3">
                  <c:v>SKU16</c:v>
                </c:pt>
                <c:pt idx="4">
                  <c:v>SKU4</c:v>
                </c:pt>
                <c:pt idx="5">
                  <c:v>SKU78</c:v>
                </c:pt>
                <c:pt idx="6">
                  <c:v>SKU87</c:v>
                </c:pt>
                <c:pt idx="7">
                  <c:v>SKU76</c:v>
                </c:pt>
                <c:pt idx="8">
                  <c:v>SKU8</c:v>
                </c:pt>
                <c:pt idx="9">
                  <c:v>SKU47</c:v>
                </c:pt>
                <c:pt idx="10">
                  <c:v>SKU58</c:v>
                </c:pt>
              </c:strCache>
            </c:strRef>
          </c:cat>
          <c:val>
            <c:numRef>
              <c:f>'Pivot Tables'!$C$47:$C$57</c:f>
              <c:numCache>
                <c:formatCode>0</c:formatCode>
                <c:ptCount val="11"/>
                <c:pt idx="0">
                  <c:v>8</c:v>
                </c:pt>
                <c:pt idx="1">
                  <c:v>0</c:v>
                </c:pt>
                <c:pt idx="2">
                  <c:v>0</c:v>
                </c:pt>
                <c:pt idx="3">
                  <c:v>-5</c:v>
                </c:pt>
                <c:pt idx="4">
                  <c:v>-12</c:v>
                </c:pt>
                <c:pt idx="5">
                  <c:v>-16</c:v>
                </c:pt>
                <c:pt idx="6">
                  <c:v>-28</c:v>
                </c:pt>
                <c:pt idx="7">
                  <c:v>-37</c:v>
                </c:pt>
                <c:pt idx="8">
                  <c:v>-40</c:v>
                </c:pt>
                <c:pt idx="9">
                  <c:v>-45</c:v>
                </c:pt>
                <c:pt idx="10">
                  <c:v>-45</c:v>
                </c:pt>
              </c:numCache>
            </c:numRef>
          </c:val>
          <c:extLst>
            <c:ext xmlns:c16="http://schemas.microsoft.com/office/drawing/2014/chart" uri="{C3380CC4-5D6E-409C-BE32-E72D297353CC}">
              <c16:uniqueId val="{00000000-4F4C-0E4F-91D7-84BA95B96B83}"/>
            </c:ext>
          </c:extLst>
        </c:ser>
        <c:dLbls>
          <c:showLegendKey val="0"/>
          <c:showVal val="0"/>
          <c:showCatName val="0"/>
          <c:showSerName val="0"/>
          <c:showPercent val="0"/>
          <c:showBubbleSize val="0"/>
        </c:dLbls>
        <c:gapWidth val="100"/>
        <c:overlap val="-24"/>
        <c:axId val="278286384"/>
        <c:axId val="543191808"/>
      </c:barChart>
      <c:catAx>
        <c:axId val="2782863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ADLaM Display" panose="02010000000000000000" pitchFamily="2" charset="77"/>
                <a:ea typeface="ADLaM Display" panose="02010000000000000000" pitchFamily="2" charset="77"/>
                <a:cs typeface="ADLaM Display" panose="02010000000000000000" pitchFamily="2" charset="77"/>
              </a:defRPr>
            </a:pPr>
            <a:endParaRPr lang="en-US"/>
          </a:p>
        </c:txPr>
        <c:crossAx val="543191808"/>
        <c:crosses val="autoZero"/>
        <c:auto val="1"/>
        <c:lblAlgn val="ctr"/>
        <c:lblOffset val="100"/>
        <c:noMultiLvlLbl val="0"/>
      </c:catAx>
      <c:valAx>
        <c:axId val="543191808"/>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828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lt1">
                  <a:lumMod val="85000"/>
                </a:schemeClr>
              </a:solidFill>
              <a:latin typeface="ADLaM Display" panose="02010000000000000000" pitchFamily="2" charset="77"/>
              <a:ea typeface="ADLaM Display" panose="02010000000000000000" pitchFamily="2" charset="77"/>
              <a:cs typeface="ADLaM Display" panose="02010000000000000000" pitchFamily="2" charset="77"/>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[Supply Chain Dashboard in Excel.xlsx]Pivot Tables!Transport_Costs</c:name>
    <c:fmtId val="2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ADLaM Display" panose="02010000000000000000" pitchFamily="2" charset="77"/>
                <a:ea typeface="ADLaM Display" panose="02010000000000000000" pitchFamily="2" charset="77"/>
                <a:cs typeface="ADLaM Display" panose="02010000000000000000" pitchFamily="2" charset="77"/>
              </a:rPr>
              <a:t>Costs</a:t>
            </a:r>
            <a:r>
              <a:rPr lang="en-US" baseline="0">
                <a:latin typeface="ADLaM Display" panose="02010000000000000000" pitchFamily="2" charset="77"/>
                <a:ea typeface="ADLaM Display" panose="02010000000000000000" pitchFamily="2" charset="77"/>
                <a:cs typeface="ADLaM Display" panose="02010000000000000000" pitchFamily="2" charset="77"/>
              </a:rPr>
              <a:t> Chart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Tables'!$C$69</c:f>
              <c:strCache>
                <c:ptCount val="1"/>
                <c:pt idx="0">
                  <c:v>Sum of Costs</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Tables'!$B$70:$B$73</c:f>
              <c:strCache>
                <c:ptCount val="4"/>
                <c:pt idx="0">
                  <c:v>Air</c:v>
                </c:pt>
                <c:pt idx="1">
                  <c:v>Rail</c:v>
                </c:pt>
                <c:pt idx="2">
                  <c:v>Road</c:v>
                </c:pt>
                <c:pt idx="3">
                  <c:v>Sea</c:v>
                </c:pt>
              </c:strCache>
            </c:strRef>
          </c:cat>
          <c:val>
            <c:numRef>
              <c:f>'Pivot Tables'!$C$70:$C$73</c:f>
              <c:numCache>
                <c:formatCode>0</c:formatCode>
                <c:ptCount val="4"/>
                <c:pt idx="0">
                  <c:v>14604.527497613768</c:v>
                </c:pt>
                <c:pt idx="1">
                  <c:v>15168.931558531671</c:v>
                </c:pt>
                <c:pt idx="2">
                  <c:v>16048.193639194949</c:v>
                </c:pt>
                <c:pt idx="3">
                  <c:v>7102.9255204736692</c:v>
                </c:pt>
              </c:numCache>
            </c:numRef>
          </c:val>
          <c:extLst>
            <c:ext xmlns:c16="http://schemas.microsoft.com/office/drawing/2014/chart" uri="{C3380CC4-5D6E-409C-BE32-E72D297353CC}">
              <c16:uniqueId val="{00000000-7FBE-2E4B-B740-A0CEA0307807}"/>
            </c:ext>
          </c:extLst>
        </c:ser>
        <c:dLbls>
          <c:showLegendKey val="0"/>
          <c:showVal val="0"/>
          <c:showCatName val="0"/>
          <c:showSerName val="0"/>
          <c:showPercent val="0"/>
          <c:showBubbleSize val="0"/>
        </c:dLbls>
        <c:gapWidth val="219"/>
        <c:axId val="466110000"/>
        <c:axId val="755500928"/>
      </c:barChart>
      <c:lineChart>
        <c:grouping val="standard"/>
        <c:varyColors val="0"/>
        <c:ser>
          <c:idx val="1"/>
          <c:order val="1"/>
          <c:tx>
            <c:strRef>
              <c:f>'Pivot Tables'!$D$69</c:f>
              <c:strCache>
                <c:ptCount val="1"/>
                <c:pt idx="0">
                  <c:v>Sum of Estimated Transportation Costs</c:v>
                </c:pt>
              </c:strCache>
            </c:strRef>
          </c:tx>
          <c:spPr>
            <a:ln w="34925" cap="rnd">
              <a:solidFill>
                <a:schemeClr val="accent6">
                  <a:shade val="76000"/>
                </a:schemeClr>
              </a:solidFill>
              <a:round/>
            </a:ln>
            <a:effectLst>
              <a:outerShdw blurRad="57150" dist="19050" dir="5400000" algn="ctr" rotWithShape="0">
                <a:srgbClr val="000000">
                  <a:alpha val="63000"/>
                </a:srgbClr>
              </a:outerShdw>
            </a:effectLst>
          </c:spPr>
          <c:marker>
            <c:symbol val="none"/>
          </c:marker>
          <c:cat>
            <c:strRef>
              <c:f>'Pivot Tables'!$B$70:$B$73</c:f>
              <c:strCache>
                <c:ptCount val="4"/>
                <c:pt idx="0">
                  <c:v>Air</c:v>
                </c:pt>
                <c:pt idx="1">
                  <c:v>Rail</c:v>
                </c:pt>
                <c:pt idx="2">
                  <c:v>Road</c:v>
                </c:pt>
                <c:pt idx="3">
                  <c:v>Sea</c:v>
                </c:pt>
              </c:strCache>
            </c:strRef>
          </c:cat>
          <c:val>
            <c:numRef>
              <c:f>'Pivot Tables'!$D$70:$D$73</c:f>
              <c:numCache>
                <c:formatCode>0</c:formatCode>
                <c:ptCount val="4"/>
                <c:pt idx="0">
                  <c:v>13346.621892564708</c:v>
                </c:pt>
                <c:pt idx="1">
                  <c:v>13628.73035158263</c:v>
                </c:pt>
                <c:pt idx="2">
                  <c:v>14331.585101389714</c:v>
                </c:pt>
                <c:pt idx="3">
                  <c:v>6336.1566389280606</c:v>
                </c:pt>
              </c:numCache>
            </c:numRef>
          </c:val>
          <c:smooth val="0"/>
          <c:extLst>
            <c:ext xmlns:c16="http://schemas.microsoft.com/office/drawing/2014/chart" uri="{C3380CC4-5D6E-409C-BE32-E72D297353CC}">
              <c16:uniqueId val="{00000001-7FBE-2E4B-B740-A0CEA0307807}"/>
            </c:ext>
          </c:extLst>
        </c:ser>
        <c:dLbls>
          <c:showLegendKey val="0"/>
          <c:showVal val="0"/>
          <c:showCatName val="0"/>
          <c:showSerName val="0"/>
          <c:showPercent val="0"/>
          <c:showBubbleSize val="0"/>
        </c:dLbls>
        <c:marker val="1"/>
        <c:smooth val="0"/>
        <c:axId val="453568800"/>
        <c:axId val="649686896"/>
      </c:lineChart>
      <c:catAx>
        <c:axId val="4661100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5500928"/>
        <c:crosses val="autoZero"/>
        <c:auto val="1"/>
        <c:lblAlgn val="ctr"/>
        <c:lblOffset val="100"/>
        <c:noMultiLvlLbl val="0"/>
      </c:catAx>
      <c:valAx>
        <c:axId val="755500928"/>
        <c:scaling>
          <c:orientation val="minMax"/>
          <c:max val="16000"/>
        </c:scaling>
        <c:delete val="0"/>
        <c:axPos val="l"/>
        <c:majorGridlines>
          <c:spPr>
            <a:ln w="9525" cap="flat" cmpd="sng" algn="ctr">
              <a:solidFill>
                <a:schemeClr val="lt1">
                  <a:lumMod val="95000"/>
                  <a:alpha val="10000"/>
                </a:schemeClr>
              </a:solidFill>
              <a:round/>
            </a:ln>
            <a:effectLst/>
          </c:spPr>
        </c:majorGridlines>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6110000"/>
        <c:crosses val="autoZero"/>
        <c:crossBetween val="between"/>
      </c:valAx>
      <c:valAx>
        <c:axId val="649686896"/>
        <c:scaling>
          <c:orientation val="minMax"/>
        </c:scaling>
        <c:delete val="0"/>
        <c:axPos val="r"/>
        <c:numFmt formatCode="&quot;£&quot;#,##0,&quot;K&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3568800"/>
        <c:crosses val="max"/>
        <c:crossBetween val="between"/>
      </c:valAx>
      <c:catAx>
        <c:axId val="453568800"/>
        <c:scaling>
          <c:orientation val="minMax"/>
        </c:scaling>
        <c:delete val="1"/>
        <c:axPos val="b"/>
        <c:numFmt formatCode="General" sourceLinked="1"/>
        <c:majorTickMark val="out"/>
        <c:minorTickMark val="none"/>
        <c:tickLblPos val="nextTo"/>
        <c:crossAx val="64968689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ADLaM Display" panose="02010000000000000000" pitchFamily="2" charset="77"/>
              <a:ea typeface="ADLaM Display" panose="02010000000000000000" pitchFamily="2" charset="77"/>
              <a:cs typeface="ADLaM Display" panose="02010000000000000000" pitchFamily="2" charset="77"/>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203200</xdr:colOff>
      <xdr:row>19</xdr:row>
      <xdr:rowOff>177800</xdr:rowOff>
    </xdr:from>
    <xdr:to>
      <xdr:col>10</xdr:col>
      <xdr:colOff>635000</xdr:colOff>
      <xdr:row>41</xdr:row>
      <xdr:rowOff>63500</xdr:rowOff>
    </xdr:to>
    <xdr:graphicFrame macro="">
      <xdr:nvGraphicFramePr>
        <xdr:cNvPr id="3" name="Defect_Rates_Chart">
          <a:extLst>
            <a:ext uri="{FF2B5EF4-FFF2-40B4-BE49-F238E27FC236}">
              <a16:creationId xmlns:a16="http://schemas.microsoft.com/office/drawing/2014/main" id="{00461356-6624-2F48-4620-D02D97FEF2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677333</xdr:colOff>
      <xdr:row>44</xdr:row>
      <xdr:rowOff>90824</xdr:rowOff>
    </xdr:from>
    <xdr:to>
      <xdr:col>8</xdr:col>
      <xdr:colOff>1116061</xdr:colOff>
      <xdr:row>62</xdr:row>
      <xdr:rowOff>192425</xdr:rowOff>
    </xdr:to>
    <xdr:graphicFrame macro="">
      <xdr:nvGraphicFramePr>
        <xdr:cNvPr id="4" name="Lead_Times_Chart">
          <a:extLst>
            <a:ext uri="{FF2B5EF4-FFF2-40B4-BE49-F238E27FC236}">
              <a16:creationId xmlns:a16="http://schemas.microsoft.com/office/drawing/2014/main" id="{265A1778-91B2-D0B7-87FB-3B82C58AE8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254000</xdr:colOff>
      <xdr:row>67</xdr:row>
      <xdr:rowOff>139700</xdr:rowOff>
    </xdr:from>
    <xdr:to>
      <xdr:col>8</xdr:col>
      <xdr:colOff>12700</xdr:colOff>
      <xdr:row>90</xdr:row>
      <xdr:rowOff>139700</xdr:rowOff>
    </xdr:to>
    <xdr:graphicFrame macro="">
      <xdr:nvGraphicFramePr>
        <xdr:cNvPr id="5" name="Transport_Costs_Chart">
          <a:extLst>
            <a:ext uri="{FF2B5EF4-FFF2-40B4-BE49-F238E27FC236}">
              <a16:creationId xmlns:a16="http://schemas.microsoft.com/office/drawing/2014/main" id="{130846CA-42CA-FC21-1477-1DC11FBBBD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12700</xdr:colOff>
      <xdr:row>0</xdr:row>
      <xdr:rowOff>114300</xdr:rowOff>
    </xdr:from>
    <xdr:to>
      <xdr:col>15</xdr:col>
      <xdr:colOff>0</xdr:colOff>
      <xdr:row>7</xdr:row>
      <xdr:rowOff>165100</xdr:rowOff>
    </xdr:to>
    <xdr:sp macro="" textlink="">
      <xdr:nvSpPr>
        <xdr:cNvPr id="3" name="Rounded Rectangle 2">
          <a:extLst>
            <a:ext uri="{FF2B5EF4-FFF2-40B4-BE49-F238E27FC236}">
              <a16:creationId xmlns:a16="http://schemas.microsoft.com/office/drawing/2014/main" id="{3F708A56-D614-3BC8-B657-031FD5C65F43}"/>
            </a:ext>
          </a:extLst>
        </xdr:cNvPr>
        <xdr:cNvSpPr/>
      </xdr:nvSpPr>
      <xdr:spPr>
        <a:xfrm>
          <a:off x="254000" y="114300"/>
          <a:ext cx="14122400" cy="1473200"/>
        </a:xfrm>
        <a:prstGeom prst="roundRect">
          <a:avLst/>
        </a:prstGeom>
        <a:solidFill>
          <a:schemeClr val="accent3">
            <a:lumMod val="60000"/>
            <a:lumOff val="40000"/>
          </a:schemeClr>
        </a:solidFill>
        <a:ln>
          <a:noFill/>
        </a:ln>
        <a:effectLst>
          <a:innerShdw blurRad="63500" dist="50800" dir="54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533400</xdr:colOff>
      <xdr:row>0</xdr:row>
      <xdr:rowOff>165100</xdr:rowOff>
    </xdr:from>
    <xdr:to>
      <xdr:col>9</xdr:col>
      <xdr:colOff>889000</xdr:colOff>
      <xdr:row>7</xdr:row>
      <xdr:rowOff>101600</xdr:rowOff>
    </xdr:to>
    <xdr:sp macro="" textlink="">
      <xdr:nvSpPr>
        <xdr:cNvPr id="2" name="TextBox 1">
          <a:extLst>
            <a:ext uri="{FF2B5EF4-FFF2-40B4-BE49-F238E27FC236}">
              <a16:creationId xmlns:a16="http://schemas.microsoft.com/office/drawing/2014/main" id="{BC0B6DCB-0848-3E8F-5549-24C0BA3F12E1}"/>
            </a:ext>
          </a:extLst>
        </xdr:cNvPr>
        <xdr:cNvSpPr txBox="1">
          <a:spLocks noChangeAspect="1"/>
        </xdr:cNvSpPr>
      </xdr:nvSpPr>
      <xdr:spPr>
        <a:xfrm>
          <a:off x="2425700" y="165100"/>
          <a:ext cx="5664200" cy="1358900"/>
        </a:xfrm>
        <a:prstGeom prst="roundRect">
          <a:avLst/>
        </a:prstGeom>
        <a:ln>
          <a:noFill/>
        </a:ln>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wrap="square" rtlCol="0" anchor="ctr"/>
        <a:lstStyle/>
        <a:p>
          <a:pPr algn="ctr"/>
          <a:r>
            <a:rPr lang="en-US" sz="3200">
              <a:solidFill>
                <a:schemeClr val="bg1"/>
              </a:solidFill>
              <a:latin typeface="ADLaM Display" panose="020F0502020204030204" pitchFamily="34" charset="0"/>
              <a:cs typeface="ADLaM Display" panose="020F0502020204030204" pitchFamily="34" charset="0"/>
            </a:rPr>
            <a:t>Supply Chain</a:t>
          </a:r>
          <a:r>
            <a:rPr lang="en-US" sz="3200" baseline="0">
              <a:solidFill>
                <a:schemeClr val="bg1"/>
              </a:solidFill>
              <a:latin typeface="ADLaM Display" panose="020F0502020204030204" pitchFamily="34" charset="0"/>
              <a:cs typeface="ADLaM Display" panose="020F0502020204030204" pitchFamily="34" charset="0"/>
            </a:rPr>
            <a:t> Dashboard</a:t>
          </a:r>
        </a:p>
      </xdr:txBody>
    </xdr:sp>
    <xdr:clientData/>
  </xdr:twoCellAnchor>
  <xdr:twoCellAnchor editAs="oneCell">
    <xdr:from>
      <xdr:col>1</xdr:col>
      <xdr:colOff>190500</xdr:colOff>
      <xdr:row>0</xdr:row>
      <xdr:rowOff>101600</xdr:rowOff>
    </xdr:from>
    <xdr:to>
      <xdr:col>3</xdr:col>
      <xdr:colOff>25400</xdr:colOff>
      <xdr:row>7</xdr:row>
      <xdr:rowOff>165100</xdr:rowOff>
    </xdr:to>
    <xdr:pic>
      <xdr:nvPicPr>
        <xdr:cNvPr id="5" name="Graphic 4" descr="Truck with solid fill">
          <a:extLst>
            <a:ext uri="{FF2B5EF4-FFF2-40B4-BE49-F238E27FC236}">
              <a16:creationId xmlns:a16="http://schemas.microsoft.com/office/drawing/2014/main" id="{9DC59B06-8C9C-F5C9-ABDA-A6A7A2E06C6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31800" y="101600"/>
          <a:ext cx="1485900" cy="1485900"/>
        </a:xfrm>
        <a:prstGeom prst="rect">
          <a:avLst/>
        </a:prstGeom>
      </xdr:spPr>
    </xdr:pic>
    <xdr:clientData/>
  </xdr:twoCellAnchor>
  <xdr:twoCellAnchor>
    <xdr:from>
      <xdr:col>1</xdr:col>
      <xdr:colOff>0</xdr:colOff>
      <xdr:row>8</xdr:row>
      <xdr:rowOff>76200</xdr:rowOff>
    </xdr:from>
    <xdr:to>
      <xdr:col>3</xdr:col>
      <xdr:colOff>63500</xdr:colOff>
      <xdr:row>46</xdr:row>
      <xdr:rowOff>177800</xdr:rowOff>
    </xdr:to>
    <xdr:sp macro="" textlink="">
      <xdr:nvSpPr>
        <xdr:cNvPr id="6" name="Rounded Rectangle 5">
          <a:extLst>
            <a:ext uri="{FF2B5EF4-FFF2-40B4-BE49-F238E27FC236}">
              <a16:creationId xmlns:a16="http://schemas.microsoft.com/office/drawing/2014/main" id="{26BC2CF1-ACB1-5B4A-B6E2-950BE7F7C52E}"/>
            </a:ext>
          </a:extLst>
        </xdr:cNvPr>
        <xdr:cNvSpPr/>
      </xdr:nvSpPr>
      <xdr:spPr>
        <a:xfrm>
          <a:off x="241300" y="1905000"/>
          <a:ext cx="1714500" cy="8470900"/>
        </a:xfrm>
        <a:prstGeom prst="roundRect">
          <a:avLst/>
        </a:prstGeom>
        <a:solidFill>
          <a:schemeClr val="accent3">
            <a:lumMod val="60000"/>
            <a:lumOff val="40000"/>
          </a:schemeClr>
        </a:solidFill>
        <a:ln>
          <a:noFill/>
        </a:ln>
        <a:effectLst>
          <a:innerShdw blurRad="63500" dist="50800" dir="54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237067</xdr:colOff>
      <xdr:row>8</xdr:row>
      <xdr:rowOff>101600</xdr:rowOff>
    </xdr:from>
    <xdr:to>
      <xdr:col>9</xdr:col>
      <xdr:colOff>1193800</xdr:colOff>
      <xdr:row>23</xdr:row>
      <xdr:rowOff>127000</xdr:rowOff>
    </xdr:to>
    <xdr:graphicFrame macro="">
      <xdr:nvGraphicFramePr>
        <xdr:cNvPr id="10" name="Defect_Rates_Chart">
          <a:extLst>
            <a:ext uri="{FF2B5EF4-FFF2-40B4-BE49-F238E27FC236}">
              <a16:creationId xmlns:a16="http://schemas.microsoft.com/office/drawing/2014/main" id="{114220D8-C7DF-0743-8257-666B6019ED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139700</xdr:colOff>
      <xdr:row>23</xdr:row>
      <xdr:rowOff>179724</xdr:rowOff>
    </xdr:from>
    <xdr:to>
      <xdr:col>9</xdr:col>
      <xdr:colOff>1193800</xdr:colOff>
      <xdr:row>46</xdr:row>
      <xdr:rowOff>88900</xdr:rowOff>
    </xdr:to>
    <xdr:graphicFrame macro="">
      <xdr:nvGraphicFramePr>
        <xdr:cNvPr id="11" name="Lead_Times_Chart">
          <a:extLst>
            <a:ext uri="{FF2B5EF4-FFF2-40B4-BE49-F238E27FC236}">
              <a16:creationId xmlns:a16="http://schemas.microsoft.com/office/drawing/2014/main" id="{7000A237-B9F7-E448-84F5-A0455F9B74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38100</xdr:colOff>
      <xdr:row>23</xdr:row>
      <xdr:rowOff>177800</xdr:rowOff>
    </xdr:from>
    <xdr:to>
      <xdr:col>14</xdr:col>
      <xdr:colOff>1371600</xdr:colOff>
      <xdr:row>46</xdr:row>
      <xdr:rowOff>0</xdr:rowOff>
    </xdr:to>
    <xdr:graphicFrame macro="">
      <xdr:nvGraphicFramePr>
        <xdr:cNvPr id="12" name="Transport_Costs_Chart">
          <a:extLst>
            <a:ext uri="{FF2B5EF4-FFF2-40B4-BE49-F238E27FC236}">
              <a16:creationId xmlns:a16="http://schemas.microsoft.com/office/drawing/2014/main" id="{E03F883D-CCFB-6E46-B4BB-0EED751058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88900</xdr:colOff>
      <xdr:row>29</xdr:row>
      <xdr:rowOff>0</xdr:rowOff>
    </xdr:from>
    <xdr:to>
      <xdr:col>2</xdr:col>
      <xdr:colOff>787400</xdr:colOff>
      <xdr:row>35</xdr:row>
      <xdr:rowOff>101600</xdr:rowOff>
    </xdr:to>
    <mc:AlternateContent xmlns:mc="http://schemas.openxmlformats.org/markup-compatibility/2006">
      <mc:Choice xmlns:a14="http://schemas.microsoft.com/office/drawing/2010/main" Requires="a14">
        <xdr:graphicFrame macro="">
          <xdr:nvGraphicFramePr>
            <xdr:cNvPr id="19" name="Product type">
              <a:extLst>
                <a:ext uri="{FF2B5EF4-FFF2-40B4-BE49-F238E27FC236}">
                  <a16:creationId xmlns:a16="http://schemas.microsoft.com/office/drawing/2014/main" id="{6E4F4B10-4B6E-A6C7-30DA-1AFE0A64F1A4}"/>
                </a:ext>
              </a:extLst>
            </xdr:cNvPr>
            <xdr:cNvGraphicFramePr/>
          </xdr:nvGraphicFramePr>
          <xdr:xfrm>
            <a:off x="0" y="0"/>
            <a:ext cx="0" cy="0"/>
          </xdr:xfrm>
          <a:graphic>
            <a:graphicData uri="http://schemas.microsoft.com/office/drawing/2010/slicer">
              <sle:slicer xmlns:sle="http://schemas.microsoft.com/office/drawing/2010/slicer" name="Product type"/>
            </a:graphicData>
          </a:graphic>
        </xdr:graphicFrame>
      </mc:Choice>
      <mc:Fallback>
        <xdr:sp macro="" textlink="">
          <xdr:nvSpPr>
            <xdr:cNvPr id="0" name=""/>
            <xdr:cNvSpPr>
              <a:spLocks noTextEdit="1"/>
            </xdr:cNvSpPr>
          </xdr:nvSpPr>
          <xdr:spPr>
            <a:xfrm>
              <a:off x="330200" y="8699500"/>
              <a:ext cx="1524000" cy="1320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0</xdr:row>
      <xdr:rowOff>139700</xdr:rowOff>
    </xdr:from>
    <xdr:to>
      <xdr:col>13</xdr:col>
      <xdr:colOff>948436</xdr:colOff>
      <xdr:row>7</xdr:row>
      <xdr:rowOff>34036</xdr:rowOff>
    </xdr:to>
    <mc:AlternateContent xmlns:mc="http://schemas.openxmlformats.org/markup-compatibility/2006">
      <mc:Choice xmlns:a14="http://schemas.microsoft.com/office/drawing/2010/main" Requires="a14">
        <xdr:graphicFrame macro="">
          <xdr:nvGraphicFramePr>
            <xdr:cNvPr id="21" name="Customer demographics">
              <a:extLst>
                <a:ext uri="{FF2B5EF4-FFF2-40B4-BE49-F238E27FC236}">
                  <a16:creationId xmlns:a16="http://schemas.microsoft.com/office/drawing/2014/main" id="{EFFAE292-DC66-BA02-E770-8D788D954221}"/>
                </a:ext>
              </a:extLst>
            </xdr:cNvPr>
            <xdr:cNvGraphicFramePr/>
          </xdr:nvGraphicFramePr>
          <xdr:xfrm>
            <a:off x="0" y="0"/>
            <a:ext cx="0" cy="0"/>
          </xdr:xfrm>
          <a:graphic>
            <a:graphicData uri="http://schemas.microsoft.com/office/drawing/2010/slicer">
              <sle:slicer xmlns:sle="http://schemas.microsoft.com/office/drawing/2010/slicer" name="Customer demographics"/>
            </a:graphicData>
          </a:graphic>
        </xdr:graphicFrame>
      </mc:Choice>
      <mc:Fallback>
        <xdr:sp macro="" textlink="">
          <xdr:nvSpPr>
            <xdr:cNvPr id="0" name=""/>
            <xdr:cNvSpPr>
              <a:spLocks noTextEdit="1"/>
            </xdr:cNvSpPr>
          </xdr:nvSpPr>
          <xdr:spPr>
            <a:xfrm>
              <a:off x="10477500" y="139700"/>
              <a:ext cx="1773936" cy="13167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1041400</xdr:colOff>
      <xdr:row>0</xdr:row>
      <xdr:rowOff>152400</xdr:rowOff>
    </xdr:from>
    <xdr:to>
      <xdr:col>14</xdr:col>
      <xdr:colOff>1253236</xdr:colOff>
      <xdr:row>7</xdr:row>
      <xdr:rowOff>46736</xdr:rowOff>
    </xdr:to>
    <mc:AlternateContent xmlns:mc="http://schemas.openxmlformats.org/markup-compatibility/2006">
      <mc:Choice xmlns:a14="http://schemas.microsoft.com/office/drawing/2010/main" Requires="a14">
        <xdr:graphicFrame macro="">
          <xdr:nvGraphicFramePr>
            <xdr:cNvPr id="22" name="Shipping carriers">
              <a:extLst>
                <a:ext uri="{FF2B5EF4-FFF2-40B4-BE49-F238E27FC236}">
                  <a16:creationId xmlns:a16="http://schemas.microsoft.com/office/drawing/2014/main" id="{D46BD57C-0ECE-C91D-E0A2-D18F6657CFBB}"/>
                </a:ext>
              </a:extLst>
            </xdr:cNvPr>
            <xdr:cNvGraphicFramePr/>
          </xdr:nvGraphicFramePr>
          <xdr:xfrm>
            <a:off x="0" y="0"/>
            <a:ext cx="0" cy="0"/>
          </xdr:xfrm>
          <a:graphic>
            <a:graphicData uri="http://schemas.microsoft.com/office/drawing/2010/slicer">
              <sle:slicer xmlns:sle="http://schemas.microsoft.com/office/drawing/2010/slicer" name="Shipping carriers"/>
            </a:graphicData>
          </a:graphic>
        </xdr:graphicFrame>
      </mc:Choice>
      <mc:Fallback>
        <xdr:sp macro="" textlink="">
          <xdr:nvSpPr>
            <xdr:cNvPr id="0" name=""/>
            <xdr:cNvSpPr>
              <a:spLocks noTextEdit="1"/>
            </xdr:cNvSpPr>
          </xdr:nvSpPr>
          <xdr:spPr>
            <a:xfrm>
              <a:off x="12344400" y="152400"/>
              <a:ext cx="1773936" cy="13167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1104900</xdr:colOff>
      <xdr:row>0</xdr:row>
      <xdr:rowOff>152400</xdr:rowOff>
    </xdr:from>
    <xdr:to>
      <xdr:col>11</xdr:col>
      <xdr:colOff>927100</xdr:colOff>
      <xdr:row>7</xdr:row>
      <xdr:rowOff>50800</xdr:rowOff>
    </xdr:to>
    <mc:AlternateContent xmlns:mc="http://schemas.openxmlformats.org/markup-compatibility/2006">
      <mc:Choice xmlns:a14="http://schemas.microsoft.com/office/drawing/2010/main" Requires="a14">
        <xdr:graphicFrame macro="">
          <xdr:nvGraphicFramePr>
            <xdr:cNvPr id="23" name="Supplier name">
              <a:extLst>
                <a:ext uri="{FF2B5EF4-FFF2-40B4-BE49-F238E27FC236}">
                  <a16:creationId xmlns:a16="http://schemas.microsoft.com/office/drawing/2014/main" id="{91E0DFEB-9DF2-20C4-0679-AE565B52398B}"/>
                </a:ext>
              </a:extLst>
            </xdr:cNvPr>
            <xdr:cNvGraphicFramePr/>
          </xdr:nvGraphicFramePr>
          <xdr:xfrm>
            <a:off x="0" y="0"/>
            <a:ext cx="0" cy="0"/>
          </xdr:xfrm>
          <a:graphic>
            <a:graphicData uri="http://schemas.microsoft.com/office/drawing/2010/slicer">
              <sle:slicer xmlns:sle="http://schemas.microsoft.com/office/drawing/2010/slicer" name="Supplier name"/>
            </a:graphicData>
          </a:graphic>
        </xdr:graphicFrame>
      </mc:Choice>
      <mc:Fallback>
        <xdr:sp macro="" textlink="">
          <xdr:nvSpPr>
            <xdr:cNvPr id="0" name=""/>
            <xdr:cNvSpPr>
              <a:spLocks noTextEdit="1"/>
            </xdr:cNvSpPr>
          </xdr:nvSpPr>
          <xdr:spPr>
            <a:xfrm>
              <a:off x="8305800" y="152400"/>
              <a:ext cx="2095500" cy="1320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101600</xdr:colOff>
      <xdr:row>9</xdr:row>
      <xdr:rowOff>114300</xdr:rowOff>
    </xdr:from>
    <xdr:to>
      <xdr:col>2</xdr:col>
      <xdr:colOff>800100</xdr:colOff>
      <xdr:row>14</xdr:row>
      <xdr:rowOff>38100</xdr:rowOff>
    </xdr:to>
    <mc:AlternateContent xmlns:mc="http://schemas.openxmlformats.org/markup-compatibility/2006" xmlns:a14="http://schemas.microsoft.com/office/drawing/2010/main">
      <mc:Choice Requires="a14">
        <xdr:graphicFrame macro="">
          <xdr:nvGraphicFramePr>
            <xdr:cNvPr id="24" name="Location">
              <a:extLst>
                <a:ext uri="{FF2B5EF4-FFF2-40B4-BE49-F238E27FC236}">
                  <a16:creationId xmlns:a16="http://schemas.microsoft.com/office/drawing/2014/main" id="{14BC7139-0DEB-99B0-D14E-62808F5346F0}"/>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342900" y="1943100"/>
              <a:ext cx="1524000" cy="1790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88900</xdr:colOff>
      <xdr:row>14</xdr:row>
      <xdr:rowOff>266700</xdr:rowOff>
    </xdr:from>
    <xdr:to>
      <xdr:col>2</xdr:col>
      <xdr:colOff>790448</xdr:colOff>
      <xdr:row>17</xdr:row>
      <xdr:rowOff>38100</xdr:rowOff>
    </xdr:to>
    <mc:AlternateContent xmlns:mc="http://schemas.openxmlformats.org/markup-compatibility/2006" xmlns:a14="http://schemas.microsoft.com/office/drawing/2010/main">
      <mc:Choice Requires="a14">
        <xdr:graphicFrame macro="">
          <xdr:nvGraphicFramePr>
            <xdr:cNvPr id="25" name="Inspection results">
              <a:extLst>
                <a:ext uri="{FF2B5EF4-FFF2-40B4-BE49-F238E27FC236}">
                  <a16:creationId xmlns:a16="http://schemas.microsoft.com/office/drawing/2014/main" id="{A1952C24-85EB-0F76-8E71-A1C4C3F98BF2}"/>
                </a:ext>
              </a:extLst>
            </xdr:cNvPr>
            <xdr:cNvGraphicFramePr/>
          </xdr:nvGraphicFramePr>
          <xdr:xfrm>
            <a:off x="0" y="0"/>
            <a:ext cx="0" cy="0"/>
          </xdr:xfrm>
          <a:graphic>
            <a:graphicData uri="http://schemas.microsoft.com/office/drawing/2010/slicer">
              <sle:slicer xmlns:sle="http://schemas.microsoft.com/office/drawing/2010/slicer" name="Inspection results"/>
            </a:graphicData>
          </a:graphic>
        </xdr:graphicFrame>
      </mc:Choice>
      <mc:Fallback xmlns="">
        <xdr:sp macro="" textlink="">
          <xdr:nvSpPr>
            <xdr:cNvPr id="0" name=""/>
            <xdr:cNvSpPr>
              <a:spLocks noTextEdit="1"/>
            </xdr:cNvSpPr>
          </xdr:nvSpPr>
          <xdr:spPr>
            <a:xfrm>
              <a:off x="330200" y="3962400"/>
              <a:ext cx="1527048" cy="1231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76200</xdr:colOff>
      <xdr:row>18</xdr:row>
      <xdr:rowOff>25400</xdr:rowOff>
    </xdr:from>
    <xdr:to>
      <xdr:col>2</xdr:col>
      <xdr:colOff>777748</xdr:colOff>
      <xdr:row>20</xdr:row>
      <xdr:rowOff>63500</xdr:rowOff>
    </xdr:to>
    <mc:AlternateContent xmlns:mc="http://schemas.openxmlformats.org/markup-compatibility/2006" xmlns:a14="http://schemas.microsoft.com/office/drawing/2010/main">
      <mc:Choice Requires="a14">
        <xdr:graphicFrame macro="">
          <xdr:nvGraphicFramePr>
            <xdr:cNvPr id="26" name="Transportation modes">
              <a:extLst>
                <a:ext uri="{FF2B5EF4-FFF2-40B4-BE49-F238E27FC236}">
                  <a16:creationId xmlns:a16="http://schemas.microsoft.com/office/drawing/2014/main" id="{8EE01E26-53EA-1486-A1C3-7720F15C718A}"/>
                </a:ext>
              </a:extLst>
            </xdr:cNvPr>
            <xdr:cNvGraphicFramePr/>
          </xdr:nvGraphicFramePr>
          <xdr:xfrm>
            <a:off x="0" y="0"/>
            <a:ext cx="0" cy="0"/>
          </xdr:xfrm>
          <a:graphic>
            <a:graphicData uri="http://schemas.microsoft.com/office/drawing/2010/slicer">
              <sle:slicer xmlns:sle="http://schemas.microsoft.com/office/drawing/2010/slicer" name="Transportation modes"/>
            </a:graphicData>
          </a:graphic>
        </xdr:graphicFrame>
      </mc:Choice>
      <mc:Fallback xmlns="">
        <xdr:sp macro="" textlink="">
          <xdr:nvSpPr>
            <xdr:cNvPr id="0" name=""/>
            <xdr:cNvSpPr>
              <a:spLocks noTextEdit="1"/>
            </xdr:cNvSpPr>
          </xdr:nvSpPr>
          <xdr:spPr>
            <a:xfrm>
              <a:off x="317500" y="5384800"/>
              <a:ext cx="1527048" cy="1511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88900</xdr:colOff>
      <xdr:row>20</xdr:row>
      <xdr:rowOff>215900</xdr:rowOff>
    </xdr:from>
    <xdr:to>
      <xdr:col>2</xdr:col>
      <xdr:colOff>790448</xdr:colOff>
      <xdr:row>28</xdr:row>
      <xdr:rowOff>0</xdr:rowOff>
    </xdr:to>
    <mc:AlternateContent xmlns:mc="http://schemas.openxmlformats.org/markup-compatibility/2006">
      <mc:Choice xmlns:a14="http://schemas.microsoft.com/office/drawing/2010/main" Requires="a14">
        <xdr:graphicFrame macro="">
          <xdr:nvGraphicFramePr>
            <xdr:cNvPr id="27" name="Routes">
              <a:extLst>
                <a:ext uri="{FF2B5EF4-FFF2-40B4-BE49-F238E27FC236}">
                  <a16:creationId xmlns:a16="http://schemas.microsoft.com/office/drawing/2014/main" id="{BD48D467-42F2-94CF-5724-4747B4ADE905}"/>
                </a:ext>
              </a:extLst>
            </xdr:cNvPr>
            <xdr:cNvGraphicFramePr/>
          </xdr:nvGraphicFramePr>
          <xdr:xfrm>
            <a:off x="0" y="0"/>
            <a:ext cx="0" cy="0"/>
          </xdr:xfrm>
          <a:graphic>
            <a:graphicData uri="http://schemas.microsoft.com/office/drawing/2010/slicer">
              <sle:slicer xmlns:sle="http://schemas.microsoft.com/office/drawing/2010/slicer" name="Routes"/>
            </a:graphicData>
          </a:graphic>
        </xdr:graphicFrame>
      </mc:Choice>
      <mc:Fallback>
        <xdr:sp macro="" textlink="">
          <xdr:nvSpPr>
            <xdr:cNvPr id="0" name=""/>
            <xdr:cNvSpPr>
              <a:spLocks noTextEdit="1"/>
            </xdr:cNvSpPr>
          </xdr:nvSpPr>
          <xdr:spPr>
            <a:xfrm>
              <a:off x="330200" y="7048500"/>
              <a:ext cx="1527048"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lha Yamin" refreshedDate="45568.908424652778" createdVersion="8" refreshedVersion="8" minRefreshableVersion="3" recordCount="100" xr:uid="{5ACA6664-EF1F-8F4A-B30F-24773782FBB1}">
  <cacheSource type="worksheet">
    <worksheetSource ref="A1:AA101" sheet="supply_chain_data"/>
  </cacheSource>
  <cacheFields count="29">
    <cacheField name="Product type" numFmtId="0">
      <sharedItems count="3">
        <s v="haircare"/>
        <s v="skincare"/>
        <s v="cosmetics"/>
      </sharedItems>
    </cacheField>
    <cacheField name="SKU" numFmtId="0">
      <sharedItems count="100">
        <s v="SKU0"/>
        <s v="SKU1"/>
        <s v="SKU2"/>
        <s v="SKU3"/>
        <s v="SKU4"/>
        <s v="SKU5"/>
        <s v="SKU6"/>
        <s v="SKU7"/>
        <s v="SKU8"/>
        <s v="SKU9"/>
        <s v="SKU10"/>
        <s v="SKU11"/>
        <s v="SKU12"/>
        <s v="SKU13"/>
        <s v="SKU14"/>
        <s v="SKU15"/>
        <s v="SKU16"/>
        <s v="SKU17"/>
        <s v="SKU18"/>
        <s v="SKU19"/>
        <s v="SKU20"/>
        <s v="SKU21"/>
        <s v="SKU22"/>
        <s v="SKU23"/>
        <s v="SKU24"/>
        <s v="SKU25"/>
        <s v="SKU26"/>
        <s v="SKU27"/>
        <s v="SKU28"/>
        <s v="SKU29"/>
        <s v="SKU30"/>
        <s v="SKU31"/>
        <s v="SKU32"/>
        <s v="SKU33"/>
        <s v="SKU34"/>
        <s v="SKU35"/>
        <s v="SKU36"/>
        <s v="SKU37"/>
        <s v="SKU38"/>
        <s v="SKU39"/>
        <s v="SKU40"/>
        <s v="SKU41"/>
        <s v="SKU42"/>
        <s v="SKU43"/>
        <s v="SKU44"/>
        <s v="SKU45"/>
        <s v="SKU46"/>
        <s v="SKU47"/>
        <s v="SKU48"/>
        <s v="SKU49"/>
        <s v="SKU50"/>
        <s v="SKU51"/>
        <s v="SKU52"/>
        <s v="SKU53"/>
        <s v="SKU54"/>
        <s v="SKU55"/>
        <s v="SKU56"/>
        <s v="SKU57"/>
        <s v="SKU58"/>
        <s v="SKU59"/>
        <s v="SKU60"/>
        <s v="SKU61"/>
        <s v="SKU62"/>
        <s v="SKU63"/>
        <s v="SKU64"/>
        <s v="SKU65"/>
        <s v="SKU66"/>
        <s v="SKU67"/>
        <s v="SKU68"/>
        <s v="SKU69"/>
        <s v="SKU70"/>
        <s v="SKU71"/>
        <s v="SKU72"/>
        <s v="SKU73"/>
        <s v="SKU74"/>
        <s v="SKU75"/>
        <s v="SKU76"/>
        <s v="SKU77"/>
        <s v="SKU78"/>
        <s v="SKU79"/>
        <s v="SKU80"/>
        <s v="SKU81"/>
        <s v="SKU82"/>
        <s v="SKU83"/>
        <s v="SKU84"/>
        <s v="SKU85"/>
        <s v="SKU86"/>
        <s v="SKU87"/>
        <s v="SKU88"/>
        <s v="SKU89"/>
        <s v="SKU90"/>
        <s v="SKU91"/>
        <s v="SKU92"/>
        <s v="SKU93"/>
        <s v="SKU94"/>
        <s v="SKU95"/>
        <s v="SKU96"/>
        <s v="SKU97"/>
        <s v="SKU98"/>
        <s v="SKU99"/>
      </sharedItems>
    </cacheField>
    <cacheField name="Price" numFmtId="2">
      <sharedItems containsSemiMixedTypes="0" containsString="0" containsNumber="1" minValue="1.6999760138659299" maxValue="99.171328638624104"/>
    </cacheField>
    <cacheField name="Availability" numFmtId="1">
      <sharedItems containsSemiMixedTypes="0" containsString="0" containsNumber="1" containsInteger="1" minValue="1" maxValue="100" count="63">
        <n v="55"/>
        <n v="95"/>
        <n v="34"/>
        <n v="68"/>
        <n v="26"/>
        <n v="87"/>
        <n v="48"/>
        <n v="59"/>
        <n v="78"/>
        <n v="35"/>
        <n v="11"/>
        <n v="41"/>
        <n v="5"/>
        <n v="94"/>
        <n v="74"/>
        <n v="82"/>
        <n v="23"/>
        <n v="100"/>
        <n v="22"/>
        <n v="60"/>
        <n v="30"/>
        <n v="32"/>
        <n v="73"/>
        <n v="9"/>
        <n v="42"/>
        <n v="12"/>
        <n v="3"/>
        <n v="10"/>
        <n v="28"/>
        <n v="43"/>
        <n v="63"/>
        <n v="96"/>
        <n v="75"/>
        <n v="97"/>
        <n v="98"/>
        <n v="6"/>
        <n v="1"/>
        <n v="93"/>
        <n v="19"/>
        <n v="91"/>
        <n v="61"/>
        <n v="16"/>
        <n v="90"/>
        <n v="65"/>
        <n v="81"/>
        <n v="89"/>
        <n v="72"/>
        <n v="52"/>
        <n v="29"/>
        <n v="62"/>
        <n v="14"/>
        <n v="88"/>
        <n v="64"/>
        <n v="50"/>
        <n v="56"/>
        <n v="13"/>
        <n v="99"/>
        <n v="83"/>
        <n v="18"/>
        <n v="24"/>
        <n v="58"/>
        <n v="44"/>
        <n v="17"/>
      </sharedItems>
    </cacheField>
    <cacheField name="Number of products sold" numFmtId="1">
      <sharedItems containsSemiMixedTypes="0" containsString="0" containsNumber="1" containsInteger="1" minValue="8" maxValue="996"/>
    </cacheField>
    <cacheField name="Revenue generated" numFmtId="2">
      <sharedItems containsSemiMixedTypes="0" containsString="0" containsNumber="1" minValue="1061.6185230132801" maxValue="9866.4654579796897"/>
    </cacheField>
    <cacheField name="Customer demographics" numFmtId="0">
      <sharedItems count="3">
        <s v="Unknown"/>
        <s v="Female"/>
        <s v="Male"/>
      </sharedItems>
    </cacheField>
    <cacheField name="Stock levels" numFmtId="1">
      <sharedItems containsSemiMixedTypes="0" containsString="0" containsNumber="1" containsInteger="1" minValue="0" maxValue="100"/>
    </cacheField>
    <cacheField name="Order Lead times" numFmtId="1">
      <sharedItems containsSemiMixedTypes="0" containsString="0" containsNumber="1" containsInteger="1" minValue="1" maxValue="30"/>
    </cacheField>
    <cacheField name="Order quantities" numFmtId="1">
      <sharedItems containsSemiMixedTypes="0" containsString="0" containsNumber="1" containsInteger="1" minValue="1" maxValue="96"/>
    </cacheField>
    <cacheField name="Shipping times" numFmtId="1">
      <sharedItems containsSemiMixedTypes="0" containsString="0" containsNumber="1" containsInteger="1" minValue="1" maxValue="10"/>
    </cacheField>
    <cacheField name="Shipping carriers" numFmtId="0">
      <sharedItems count="3">
        <s v="Carrier B"/>
        <s v="Carrier A"/>
        <s v="Carrier C"/>
      </sharedItems>
    </cacheField>
    <cacheField name="Shipping costs" numFmtId="0">
      <sharedItems containsSemiMixedTypes="0" containsString="0" containsNumber="1" minValue="1.0134865660958901" maxValue="9.9298162452772498"/>
    </cacheField>
    <cacheField name="Supplier name" numFmtId="0">
      <sharedItems count="5">
        <s v="Supplier 3"/>
        <s v="Supplier 1"/>
        <s v="Supplier 5"/>
        <s v="Supplier 4"/>
        <s v="Supplier 2"/>
      </sharedItems>
    </cacheField>
    <cacheField name="Location" numFmtId="0">
      <sharedItems count="5">
        <s v="Mumbai"/>
        <s v="Kolkata"/>
        <s v="Delhi"/>
        <s v="Bangalore"/>
        <s v="Chennai"/>
      </sharedItems>
    </cacheField>
    <cacheField name="Lead time" numFmtId="0">
      <sharedItems containsSemiMixedTypes="0" containsString="0" containsNumber="1" containsInteger="1" minValue="1" maxValue="30"/>
    </cacheField>
    <cacheField name="Production volumes" numFmtId="0">
      <sharedItems containsSemiMixedTypes="0" containsString="0" containsNumber="1" containsInteger="1" minValue="104" maxValue="985"/>
    </cacheField>
    <cacheField name="Manufacturing lead time" numFmtId="0">
      <sharedItems containsSemiMixedTypes="0" containsString="0" containsNumber="1" containsInteger="1" minValue="1" maxValue="30"/>
    </cacheField>
    <cacheField name="Manufacturing costs" numFmtId="0">
      <sharedItems containsSemiMixedTypes="0" containsString="0" containsNumber="1" minValue="1.0850685695870601" maxValue="99.466108603599096"/>
    </cacheField>
    <cacheField name="Inspection results" numFmtId="0">
      <sharedItems count="3">
        <s v="Pending"/>
        <s v="Fail"/>
        <s v="Pass"/>
      </sharedItems>
    </cacheField>
    <cacheField name="Defect rates" numFmtId="0">
      <sharedItems containsSemiMixedTypes="0" containsString="0" containsNumber="1" minValue="1.8607567631014899E-2" maxValue="4.9392552886209398"/>
    </cacheField>
    <cacheField name="Transportation modes" numFmtId="0">
      <sharedItems count="4">
        <s v="Road"/>
        <s v="Air"/>
        <s v="Rail"/>
        <s v="Sea"/>
      </sharedItems>
    </cacheField>
    <cacheField name="Routes" numFmtId="0">
      <sharedItems count="3">
        <s v="Route B"/>
        <s v="Route C"/>
        <s v="Route A"/>
      </sharedItems>
    </cacheField>
    <cacheField name="Costs" numFmtId="0">
      <sharedItems containsSemiMixedTypes="0" containsString="0" containsNumber="1" minValue="103.916247960704" maxValue="997.41345013319403"/>
    </cacheField>
    <cacheField name="Sellable Stock" numFmtId="0">
      <sharedItems containsSemiMixedTypes="0" containsString="0" containsNumber="1" minValue="0" maxValue="890.46"/>
    </cacheField>
    <cacheField name="Risk Score" numFmtId="0">
      <sharedItems containsSemiMixedTypes="0" containsString="0" containsNumber="1" containsInteger="1" minValue="-2970" maxValue="8"/>
    </cacheField>
    <cacheField name="Helper Column" numFmtId="0">
      <sharedItems/>
    </cacheField>
    <cacheField name="Gross Profit" numFmtId="0" formula="'Revenue generated'-'Shipping costs'-'Manufacturing costs'-Costs" databaseField="0"/>
    <cacheField name="Estimated Transportation Costs" numFmtId="0" formula="Costs-'Manufacturing costs'-'Shipping costs'" databaseField="0"/>
  </cacheFields>
  <extLst>
    <ext xmlns:x14="http://schemas.microsoft.com/office/spreadsheetml/2009/9/main" uri="{725AE2AE-9491-48be-B2B4-4EB974FC3084}">
      <x14:pivotCacheDefinition pivotCacheId="19287204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n v="69.808005542115694"/>
    <x v="0"/>
    <n v="802"/>
    <n v="8661.9967923923796"/>
    <x v="0"/>
    <n v="58"/>
    <n v="7"/>
    <n v="96"/>
    <n v="4"/>
    <x v="0"/>
    <n v="2.9565721394308002"/>
    <x v="0"/>
    <x v="0"/>
    <n v="29"/>
    <n v="215"/>
    <n v="29"/>
    <n v="46.279879240508301"/>
    <x v="0"/>
    <n v="0.226410360849925"/>
    <x v="0"/>
    <x v="0"/>
    <n v="187.75207545920301"/>
    <n v="124.7"/>
    <n v="-399"/>
    <s v="haircare,SKU0,69.8080055421157,55,802,8661.99679239238,Unknown,58,7,96,4,Carrier B,2.9565721394308,Supplier 3,Mumbai,29,215,29,46.2798792405083,Pending,0.226410360849925,Road,Route B,187.752075459203"/>
  </r>
  <r>
    <x v="1"/>
    <x v="1"/>
    <n v="14.8435232750843"/>
    <x v="1"/>
    <n v="736"/>
    <n v="7460.9000654458396"/>
    <x v="1"/>
    <n v="53"/>
    <n v="30"/>
    <n v="37"/>
    <n v="2"/>
    <x v="1"/>
    <n v="9.7165747714313095"/>
    <x v="0"/>
    <x v="0"/>
    <n v="23"/>
    <n v="517"/>
    <n v="30"/>
    <n v="33.616768953730002"/>
    <x v="0"/>
    <n v="4.8540680263886999"/>
    <x v="0"/>
    <x v="0"/>
    <n v="503.06557914966902"/>
    <n v="274.01"/>
    <n v="-1560"/>
    <s v="skincare,SKU1,14.8435232750843,95,736,7460.90006544584,Female,53,30,37,2,Carrier A,9.71657477143131,Supplier 3,Mumbai,23,517,30,33.61676895373,Pending,4.8540680263887,Road,Route B,503.065579149669"/>
  </r>
  <r>
    <x v="0"/>
    <x v="2"/>
    <n v="11.319683293090501"/>
    <x v="2"/>
    <n v="8"/>
    <n v="9577.7496258687297"/>
    <x v="0"/>
    <n v="1"/>
    <n v="10"/>
    <n v="88"/>
    <n v="2"/>
    <x v="0"/>
    <n v="8.0544792617321495"/>
    <x v="1"/>
    <x v="0"/>
    <n v="12"/>
    <n v="971"/>
    <n v="27"/>
    <n v="30.6880193482842"/>
    <x v="0"/>
    <n v="4.5805926191992201"/>
    <x v="1"/>
    <x v="1"/>
    <n v="141.920281771519"/>
    <n v="9.7100000000000009"/>
    <n v="0"/>
    <s v="haircare,SKU2,11.3196832930905,34,8,9577.74962586873,Unknown,1,10,88,2,Carrier B,8.05447926173215,Supplier 1,Mumbai,12,971,27,30.6880193482842,Pending,4.58059261919922,Air,Route C,141.920281771519"/>
  </r>
  <r>
    <x v="1"/>
    <x v="3"/>
    <n v="61.1633430164377"/>
    <x v="3"/>
    <n v="83"/>
    <n v="7766.8364256852301"/>
    <x v="0"/>
    <n v="23"/>
    <n v="13"/>
    <n v="59"/>
    <n v="6"/>
    <x v="2"/>
    <n v="1.7295685635434199"/>
    <x v="2"/>
    <x v="1"/>
    <n v="24"/>
    <n v="937"/>
    <n v="18"/>
    <n v="35.624741397125"/>
    <x v="1"/>
    <n v="4.7466486206477496"/>
    <x v="2"/>
    <x v="2"/>
    <n v="254.776159219286"/>
    <n v="215.51"/>
    <n v="-286"/>
    <s v="skincare,SKU3,61.1633430164377,68,83,7766.83642568523,Unknown,23,13,59,6,Carrier C,1.72956856354342,Supplier 5,Kolkata,24,937,18,35.624741397125,Fail,4.74664862064775,Rail,Route A,254.776159219286"/>
  </r>
  <r>
    <x v="1"/>
    <x v="4"/>
    <n v="4.8054960363458896"/>
    <x v="4"/>
    <n v="871"/>
    <n v="2686.50515156744"/>
    <x v="0"/>
    <n v="5"/>
    <n v="3"/>
    <n v="56"/>
    <n v="8"/>
    <x v="1"/>
    <n v="3.8905479158706702"/>
    <x v="1"/>
    <x v="2"/>
    <n v="5"/>
    <n v="414"/>
    <n v="3"/>
    <n v="92.065160598712794"/>
    <x v="1"/>
    <n v="3.1455795228330001"/>
    <x v="1"/>
    <x v="2"/>
    <n v="923.44063171192204"/>
    <n v="20.7"/>
    <n v="-12"/>
    <s v="skincare,SKU4,4.80549603634589,26,871,2686.50515156744,Unknown,5,3,56,8,Carrier A,3.89054791587067,Supplier 1,Delhi,5,414,3,92.0651605987128,Fail,3.145579522833,Air,Route A,923.440631711922"/>
  </r>
  <r>
    <x v="0"/>
    <x v="5"/>
    <n v="1.6999760138659299"/>
    <x v="5"/>
    <n v="147"/>
    <n v="2828.3487459757498"/>
    <x v="0"/>
    <n v="90"/>
    <n v="27"/>
    <n v="66"/>
    <n v="3"/>
    <x v="0"/>
    <n v="4.4440988643822896"/>
    <x v="3"/>
    <x v="3"/>
    <n v="10"/>
    <n v="104"/>
    <n v="17"/>
    <n v="56.766475557431797"/>
    <x v="1"/>
    <n v="2.7791935115711599"/>
    <x v="0"/>
    <x v="2"/>
    <n v="235.461236735537"/>
    <n v="93.6"/>
    <n v="-2403"/>
    <s v="haircare,SKU5,1.69997601386593,87,147,2828.34874597575,Unknown,90,27,66,3,Carrier B,4.44409886438229,Supplier 4,Bangalore,10,104,17,56.7664755574318,Fail,2.77919351157116,Road,Route A,235.461236735537"/>
  </r>
  <r>
    <x v="1"/>
    <x v="6"/>
    <n v="4.0783328631079403"/>
    <x v="6"/>
    <n v="65"/>
    <n v="7823.4765595317303"/>
    <x v="2"/>
    <n v="11"/>
    <n v="15"/>
    <n v="58"/>
    <n v="8"/>
    <x v="2"/>
    <n v="3.8807633029519999"/>
    <x v="0"/>
    <x v="1"/>
    <n v="14"/>
    <n v="314"/>
    <n v="24"/>
    <n v="1.0850685695870601"/>
    <x v="0"/>
    <n v="1.0009106193041299"/>
    <x v="3"/>
    <x v="2"/>
    <n v="134.36909686103101"/>
    <n v="34.54"/>
    <n v="-150"/>
    <s v="skincare,SKU6,4.07833286310794,48,65,7823.47655953173,Male,11,15,58,8,Carrier C,3.880763302952,Supplier 3,Kolkata,14,314,24,1.08506856958706,Pending,1.00091061930413,Sea,Route A,134.369096861031"/>
  </r>
  <r>
    <x v="2"/>
    <x v="7"/>
    <n v="42.958384382459997"/>
    <x v="7"/>
    <n v="426"/>
    <n v="8496.1038130898305"/>
    <x v="1"/>
    <n v="93"/>
    <n v="17"/>
    <n v="11"/>
    <n v="1"/>
    <x v="0"/>
    <n v="2.3483387844177801"/>
    <x v="3"/>
    <x v="3"/>
    <n v="22"/>
    <n v="564"/>
    <n v="1"/>
    <n v="99.466108603599096"/>
    <x v="1"/>
    <n v="0.39817718685065001"/>
    <x v="0"/>
    <x v="1"/>
    <n v="802.05631181755803"/>
    <n v="524.52"/>
    <n v="-1564"/>
    <s v="cosmetics,SKU7,42.95838438246,59,426,8496.10381308983,Female,93,17,11,1,Carrier B,2.34833878441778,Supplier 4,Bangalore,22,564,1,99.4661086035991,Fail,0.39817718685065,Road,Route C,802.056311817558"/>
  </r>
  <r>
    <x v="2"/>
    <x v="8"/>
    <n v="68.717596748527299"/>
    <x v="8"/>
    <n v="150"/>
    <n v="7517.3632106311197"/>
    <x v="1"/>
    <n v="5"/>
    <n v="10"/>
    <n v="15"/>
    <n v="7"/>
    <x v="2"/>
    <n v="3.4047338570830199"/>
    <x v="3"/>
    <x v="0"/>
    <n v="13"/>
    <n v="769"/>
    <n v="8"/>
    <n v="11.423027139565599"/>
    <x v="0"/>
    <n v="2.7098626911099601"/>
    <x v="3"/>
    <x v="0"/>
    <n v="505.55713422546398"/>
    <n v="38.450000000000003"/>
    <n v="-40"/>
    <s v="cosmetics,SKU8,68.7175967485273,78,150,7517.36321063112,Female,5,10,15,7,Carrier C,3.40473385708302,Supplier 4,Mumbai,13,769,8,11.4230271395656,Pending,2.70986269110996,Sea,Route B,505.557134225464"/>
  </r>
  <r>
    <x v="1"/>
    <x v="9"/>
    <n v="64.0157329412785"/>
    <x v="9"/>
    <n v="980"/>
    <n v="4971.1459875855498"/>
    <x v="0"/>
    <n v="14"/>
    <n v="27"/>
    <n v="83"/>
    <n v="1"/>
    <x v="1"/>
    <n v="7.1666452910482104"/>
    <x v="4"/>
    <x v="4"/>
    <n v="29"/>
    <n v="963"/>
    <n v="23"/>
    <n v="47.957601634951502"/>
    <x v="0"/>
    <n v="3.8446144787675798"/>
    <x v="2"/>
    <x v="0"/>
    <n v="995.92946149864099"/>
    <n v="134.82"/>
    <n v="-351"/>
    <s v="skincare,SKU9,64.0157329412785,35,980,4971.14598758555,Unknown,14,27,83,1,Carrier A,7.16664529104821,Supplier 2,Chennai,29,963,23,47.9576016349515,Pending,3.84461447876758,Rail,Route B,995.929461498641"/>
  </r>
  <r>
    <x v="1"/>
    <x v="10"/>
    <n v="15.707795681912099"/>
    <x v="10"/>
    <n v="996"/>
    <n v="2330.9658020919401"/>
    <x v="0"/>
    <n v="51"/>
    <n v="13"/>
    <n v="80"/>
    <n v="2"/>
    <x v="2"/>
    <n v="8.6732112112786108"/>
    <x v="2"/>
    <x v="1"/>
    <n v="18"/>
    <n v="830"/>
    <n v="5"/>
    <n v="96.527352785310896"/>
    <x v="2"/>
    <n v="1.72731392835594"/>
    <x v="0"/>
    <x v="0"/>
    <n v="806.10317770292295"/>
    <n v="423.3"/>
    <n v="-650"/>
    <s v="skincare,SKU10,15.7077956819121,11,996,2330.96580209194,Unknown,51,13,80,2,Carrier C,8.67321121127861,Supplier 5,Kolkata,18,830,5,96.5273527853109,Pass,1.72731392835594,Road,Route B,806.103177702923"/>
  </r>
  <r>
    <x v="1"/>
    <x v="11"/>
    <n v="90.635459982288594"/>
    <x v="1"/>
    <n v="960"/>
    <n v="6099.9441155814502"/>
    <x v="1"/>
    <n v="46"/>
    <n v="23"/>
    <n v="60"/>
    <n v="1"/>
    <x v="1"/>
    <n v="4.5239431243166601"/>
    <x v="4"/>
    <x v="1"/>
    <n v="28"/>
    <n v="362"/>
    <n v="11"/>
    <n v="27.5923630866636"/>
    <x v="0"/>
    <n v="2.1169821372994301E-2"/>
    <x v="1"/>
    <x v="2"/>
    <n v="126.72303340940699"/>
    <n v="166.52"/>
    <n v="-1035"/>
    <s v="skincare,SKU11,90.6354599822886,95,960,6099.94411558145,Female,46,23,60,1,Carrier A,4.52394312431666,Supplier 2,Kolkata,28,362,11,27.5923630866636,Pending,0.0211698213729943,Air,Route A,126.723033409407"/>
  </r>
  <r>
    <x v="0"/>
    <x v="12"/>
    <n v="71.213389075359999"/>
    <x v="11"/>
    <n v="336"/>
    <n v="2873.74144602144"/>
    <x v="0"/>
    <n v="100"/>
    <n v="30"/>
    <n v="85"/>
    <n v="4"/>
    <x v="1"/>
    <n v="1.32527401018452"/>
    <x v="3"/>
    <x v="1"/>
    <n v="3"/>
    <n v="563"/>
    <n v="3"/>
    <n v="32.321286213424003"/>
    <x v="1"/>
    <n v="2.1612537475559099"/>
    <x v="0"/>
    <x v="0"/>
    <n v="402.96878907376998"/>
    <n v="563"/>
    <n v="-2970"/>
    <s v="haircare,SKU12,71.21338907536,41,336,2873.74144602144,Unknown,100,30,85,4,Carrier A,1.32527401018452,Supplier 4,Kolkata,3,563,3,32.321286213424,Fail,2.16125374755591,Road,Route B,402.96878907377"/>
  </r>
  <r>
    <x v="1"/>
    <x v="13"/>
    <n v="16.160393317379899"/>
    <x v="12"/>
    <n v="249"/>
    <n v="4052.7384162378598"/>
    <x v="2"/>
    <n v="80"/>
    <n v="8"/>
    <n v="48"/>
    <n v="9"/>
    <x v="1"/>
    <n v="9.5372830611083295"/>
    <x v="2"/>
    <x v="3"/>
    <n v="23"/>
    <n v="173"/>
    <n v="10"/>
    <n v="97.829050110173199"/>
    <x v="0"/>
    <n v="1.63107423007153"/>
    <x v="0"/>
    <x v="0"/>
    <n v="547.24100516096803"/>
    <n v="138.4"/>
    <n v="-632"/>
    <s v="skincare,SKU13,16.1603933173799,5,249,4052.73841623786,Male,80,8,48,9,Carrier A,9.53728306110833,Supplier 5,Bangalore,23,173,10,97.8290501101732,Pending,1.63107423007153,Road,Route B,547.241005160968"/>
  </r>
  <r>
    <x v="1"/>
    <x v="14"/>
    <n v="99.171328638624104"/>
    <x v="4"/>
    <n v="562"/>
    <n v="8653.5709264697998"/>
    <x v="0"/>
    <n v="54"/>
    <n v="29"/>
    <n v="78"/>
    <n v="5"/>
    <x v="0"/>
    <n v="2.0397701894493299"/>
    <x v="1"/>
    <x v="1"/>
    <n v="25"/>
    <n v="558"/>
    <n v="14"/>
    <n v="5.7914366298629796"/>
    <x v="0"/>
    <n v="0.100682851565093"/>
    <x v="1"/>
    <x v="0"/>
    <n v="929.23528996088896"/>
    <n v="301.32"/>
    <n v="-1537"/>
    <s v="skincare,SKU14,99.1713286386241,26,562,8653.5709264698,Unknown,54,29,78,5,Carrier B,2.03977018944933,Supplier 1,Kolkata,25,558,14,5.79143662986298,Pending,0.100682851565093,Air,Route B,929.235289960889"/>
  </r>
  <r>
    <x v="1"/>
    <x v="15"/>
    <n v="36.989244928626903"/>
    <x v="13"/>
    <n v="469"/>
    <n v="5442.0867853976697"/>
    <x v="0"/>
    <n v="9"/>
    <n v="8"/>
    <n v="69"/>
    <n v="7"/>
    <x v="0"/>
    <n v="2.4220397232752"/>
    <x v="1"/>
    <x v="3"/>
    <n v="14"/>
    <n v="580"/>
    <n v="7"/>
    <n v="97.121281751474299"/>
    <x v="2"/>
    <n v="2.2644057611985402"/>
    <x v="3"/>
    <x v="0"/>
    <n v="127.861800001625"/>
    <n v="52.2"/>
    <n v="-64"/>
    <s v="skincare,SKU15,36.9892449286269,94,469,5442.08678539767,Unknown,9,8,69,7,Carrier B,2.4220397232752,Supplier 1,Bangalore,14,580,7,97.1212817514743,Pass,2.26440576119854,Sea,Route B,127.861800001625"/>
  </r>
  <r>
    <x v="1"/>
    <x v="16"/>
    <n v="7.5471721097912701"/>
    <x v="14"/>
    <n v="280"/>
    <n v="6453.7979681762799"/>
    <x v="1"/>
    <n v="2"/>
    <n v="5"/>
    <n v="78"/>
    <n v="1"/>
    <x v="0"/>
    <n v="4.1913245857054999"/>
    <x v="1"/>
    <x v="3"/>
    <n v="3"/>
    <n v="399"/>
    <n v="21"/>
    <n v="77.106342497849994"/>
    <x v="2"/>
    <n v="1.01256308925804"/>
    <x v="1"/>
    <x v="2"/>
    <n v="865.52577977123997"/>
    <n v="7.98"/>
    <n v="-5"/>
    <s v="skincare,SKU16,7.54717210979127,74,280,6453.79796817628,Female,2,5,78,1,Carrier B,4.1913245857055,Supplier 1,Bangalore,3,399,21,77.10634249785,Pass,1.01256308925804,Air,Route A,865.52577977124"/>
  </r>
  <r>
    <x v="2"/>
    <x v="17"/>
    <n v="81.462534369237005"/>
    <x v="15"/>
    <n v="126"/>
    <n v="2629.39643484526"/>
    <x v="1"/>
    <n v="45"/>
    <n v="17"/>
    <n v="85"/>
    <n v="9"/>
    <x v="2"/>
    <n v="3.5854189582323399"/>
    <x v="1"/>
    <x v="4"/>
    <n v="7"/>
    <n v="453"/>
    <n v="16"/>
    <n v="47.679680368355299"/>
    <x v="1"/>
    <n v="0.102020754918176"/>
    <x v="1"/>
    <x v="1"/>
    <n v="670.93439079241"/>
    <n v="203.85"/>
    <n v="-748"/>
    <s v="cosmetics,SKU17,81.462534369237,82,126,2629.39643484526,Female,45,17,85,9,Carrier C,3.58541895823234,Supplier 1,Chennai,7,453,16,47.6796803683553,Fail,0.102020754918176,Air,Route C,670.93439079241"/>
  </r>
  <r>
    <x v="0"/>
    <x v="18"/>
    <n v="36.4436277704609"/>
    <x v="16"/>
    <n v="620"/>
    <n v="9364.6735050761708"/>
    <x v="0"/>
    <n v="10"/>
    <n v="10"/>
    <n v="46"/>
    <n v="8"/>
    <x v="2"/>
    <n v="4.3392247141107001"/>
    <x v="4"/>
    <x v="1"/>
    <n v="18"/>
    <n v="374"/>
    <n v="17"/>
    <n v="27.107980854843898"/>
    <x v="0"/>
    <n v="2.2319391107292601"/>
    <x v="3"/>
    <x v="2"/>
    <n v="593.48025872065102"/>
    <n v="37.4"/>
    <n v="-90"/>
    <s v="haircare,SKU18,36.4436277704609,23,620,9364.67350507617,Unknown,10,10,46,8,Carrier C,4.3392247141107,Supplier 2,Kolkata,18,374,17,27.1079808548439,Pending,2.23193911072926,Sea,Route A,593.480258720651"/>
  </r>
  <r>
    <x v="1"/>
    <x v="19"/>
    <n v="51.123870087964697"/>
    <x v="17"/>
    <n v="187"/>
    <n v="2553.4955849912099"/>
    <x v="0"/>
    <n v="48"/>
    <n v="11"/>
    <n v="94"/>
    <n v="3"/>
    <x v="1"/>
    <n v="4.7426358828418698"/>
    <x v="3"/>
    <x v="4"/>
    <n v="20"/>
    <n v="694"/>
    <n v="16"/>
    <n v="82.373320587990193"/>
    <x v="1"/>
    <n v="3.64645086541702"/>
    <x v="0"/>
    <x v="1"/>
    <n v="477.30763109090299"/>
    <n v="333.12"/>
    <n v="-517"/>
    <s v="skincare,SKU19,51.1238700879647,100,187,2553.49558499121,Unknown,48,11,94,3,Carrier A,4.74263588284187,Supplier 4,Chennai,20,694,16,82.3733205879902,Fail,3.64645086541702,Road,Route C,477.307631090903"/>
  </r>
  <r>
    <x v="1"/>
    <x v="20"/>
    <n v="96.341072439963298"/>
    <x v="18"/>
    <n v="320"/>
    <n v="8128.0276968511898"/>
    <x v="0"/>
    <n v="27"/>
    <n v="12"/>
    <n v="68"/>
    <n v="6"/>
    <x v="1"/>
    <n v="8.8783346509268402"/>
    <x v="1"/>
    <x v="4"/>
    <n v="29"/>
    <n v="309"/>
    <n v="6"/>
    <n v="65.686259608488598"/>
    <x v="2"/>
    <n v="4.2314165735345304"/>
    <x v="1"/>
    <x v="0"/>
    <n v="493.871215316205"/>
    <n v="83.43"/>
    <n v="-312"/>
    <s v="skincare,SKU20,96.3410724399633,22,320,8128.02769685119,Unknown,27,12,68,6,Carrier A,8.87833465092684,Supplier 1,Chennai,29,309,6,65.6862596084886,Pass,4.23141657353453,Air,Route B,493.871215316205"/>
  </r>
  <r>
    <x v="2"/>
    <x v="21"/>
    <n v="84.893868984950799"/>
    <x v="19"/>
    <n v="601"/>
    <n v="7087.0526963574302"/>
    <x v="0"/>
    <n v="69"/>
    <n v="25"/>
    <n v="7"/>
    <n v="6"/>
    <x v="0"/>
    <n v="6.0378837692182898"/>
    <x v="2"/>
    <x v="4"/>
    <n v="19"/>
    <n v="791"/>
    <n v="4"/>
    <n v="61.735728954160898"/>
    <x v="0"/>
    <n v="1.8607567631014899E-2"/>
    <x v="1"/>
    <x v="1"/>
    <n v="523.36091472015801"/>
    <n v="545.79"/>
    <n v="-1700"/>
    <s v="cosmetics,SKU21,84.8938689849508,60,601,7087.05269635743,Unknown,69,25,7,6,Carrier B,6.03788376921829,Supplier 5,Chennai,19,791,4,61.7357289541609,Pending,0.0186075676310149,Air,Route C,523.360914720158"/>
  </r>
  <r>
    <x v="0"/>
    <x v="22"/>
    <n v="27.679780886501899"/>
    <x v="0"/>
    <n v="884"/>
    <n v="2390.8078665561702"/>
    <x v="0"/>
    <n v="71"/>
    <n v="1"/>
    <n v="63"/>
    <n v="10"/>
    <x v="1"/>
    <n v="9.5676489209230393"/>
    <x v="3"/>
    <x v="1"/>
    <n v="22"/>
    <n v="780"/>
    <n v="28"/>
    <n v="50.120839612977299"/>
    <x v="1"/>
    <n v="2.5912754732111098"/>
    <x v="2"/>
    <x v="1"/>
    <n v="205.57199582694699"/>
    <n v="553.79999999999995"/>
    <n v="-70"/>
    <s v="haircare,SKU22,27.6797808865019,55,884,2390.80786655617,Unknown,71,1,63,10,Carrier A,9.56764892092304,Supplier 4,Kolkata,22,780,28,50.1208396129773,Fail,2.59127547321111,Rail,Route C,205.571995826947"/>
  </r>
  <r>
    <x v="2"/>
    <x v="23"/>
    <n v="4.3243411858641601"/>
    <x v="20"/>
    <n v="391"/>
    <n v="8858.3675710114803"/>
    <x v="0"/>
    <n v="84"/>
    <n v="5"/>
    <n v="29"/>
    <n v="7"/>
    <x v="1"/>
    <n v="2.92485760114555"/>
    <x v="2"/>
    <x v="1"/>
    <n v="11"/>
    <n v="568"/>
    <n v="29"/>
    <n v="98.6099572427038"/>
    <x v="0"/>
    <n v="1.3422915627227301"/>
    <x v="2"/>
    <x v="2"/>
    <n v="196.329446112412"/>
    <n v="477.12"/>
    <n v="-415"/>
    <s v="cosmetics,SKU23,4.32434118586416,30,391,8858.36757101148,Unknown,84,5,29,7,Carrier A,2.92485760114555,Supplier 5,Kolkata,11,568,29,98.6099572427038,Pending,1.34229156272273,Rail,Route A,196.329446112412"/>
  </r>
  <r>
    <x v="0"/>
    <x v="24"/>
    <n v="4.1563083593111001"/>
    <x v="21"/>
    <n v="209"/>
    <n v="9049.0778609398894"/>
    <x v="2"/>
    <n v="4"/>
    <n v="26"/>
    <n v="2"/>
    <n v="8"/>
    <x v="2"/>
    <n v="9.7412916892843597"/>
    <x v="4"/>
    <x v="3"/>
    <n v="28"/>
    <n v="447"/>
    <n v="3"/>
    <n v="40.382359702924802"/>
    <x v="0"/>
    <n v="3.69131029262872"/>
    <x v="1"/>
    <x v="2"/>
    <n v="758.72477260293795"/>
    <n v="17.88"/>
    <n v="-78"/>
    <s v="haircare,SKU24,4.1563083593111,32,209,9049.07786093989,Male,4,26,2,8,Carrier C,9.74129168928436,Supplier 2,Bangalore,28,447,3,40.3823597029248,Pending,3.69131029262872,Air,Route A,758.724772602938"/>
  </r>
  <r>
    <x v="0"/>
    <x v="25"/>
    <n v="39.629343985092603"/>
    <x v="22"/>
    <n v="142"/>
    <n v="2174.7770543506499"/>
    <x v="2"/>
    <n v="82"/>
    <n v="11"/>
    <n v="52"/>
    <n v="3"/>
    <x v="2"/>
    <n v="2.2310736812817198"/>
    <x v="3"/>
    <x v="1"/>
    <n v="19"/>
    <n v="934"/>
    <n v="23"/>
    <n v="78.280383118415301"/>
    <x v="0"/>
    <n v="3.79723121711418"/>
    <x v="0"/>
    <x v="0"/>
    <n v="458.53594573920901"/>
    <n v="765.88"/>
    <n v="-891"/>
    <s v="haircare,SKU25,39.6293439850926,73,142,2174.77705435065,Male,82,11,52,3,Carrier C,2.23107368128172,Supplier 4,Kolkata,19,934,23,78.2803831184153,Pending,3.79723121711418,Road,Route B,458.535945739209"/>
  </r>
  <r>
    <x v="0"/>
    <x v="26"/>
    <n v="97.446946617892806"/>
    <x v="23"/>
    <n v="353"/>
    <n v="3716.49332589403"/>
    <x v="2"/>
    <n v="59"/>
    <n v="16"/>
    <n v="48"/>
    <n v="4"/>
    <x v="0"/>
    <n v="6.5075486210785503"/>
    <x v="4"/>
    <x v="3"/>
    <n v="26"/>
    <n v="171"/>
    <n v="4"/>
    <n v="15.972229757181699"/>
    <x v="2"/>
    <n v="2.1193197367249201"/>
    <x v="2"/>
    <x v="2"/>
    <n v="617.86691645837698"/>
    <n v="100.89"/>
    <n v="-928"/>
    <s v="haircare,SKU26,97.4469466178928,9,353,3716.49332589403,Male,59,16,48,4,Carrier B,6.50754862107855,Supplier 2,Bangalore,26,171,4,15.9722297571817,Pass,2.11931973672492,Rail,Route A,617.866916458377"/>
  </r>
  <r>
    <x v="2"/>
    <x v="27"/>
    <n v="92.557360812401996"/>
    <x v="24"/>
    <n v="352"/>
    <n v="2686.4572235759802"/>
    <x v="0"/>
    <n v="47"/>
    <n v="9"/>
    <n v="62"/>
    <n v="8"/>
    <x v="2"/>
    <n v="7.4067509529980704"/>
    <x v="2"/>
    <x v="0"/>
    <n v="25"/>
    <n v="291"/>
    <n v="4"/>
    <n v="10.5282450700421"/>
    <x v="1"/>
    <n v="2.8646678378833701"/>
    <x v="3"/>
    <x v="0"/>
    <n v="762.45918215568304"/>
    <n v="136.77000000000001"/>
    <n v="-414"/>
    <s v="cosmetics,SKU27,92.557360812402,42,352,2686.45722357598,Unknown,47,9,62,8,Carrier C,7.40675095299807,Supplier 5,Mumbai,25,291,4,10.5282450700421,Fail,2.86466783788337,Sea,Route B,762.459182155683"/>
  </r>
  <r>
    <x v="2"/>
    <x v="28"/>
    <n v="2.3972747055971402"/>
    <x v="25"/>
    <n v="394"/>
    <n v="6117.3246150839896"/>
    <x v="1"/>
    <n v="48"/>
    <n v="15"/>
    <n v="24"/>
    <n v="4"/>
    <x v="0"/>
    <n v="9.8981405080692202"/>
    <x v="1"/>
    <x v="0"/>
    <n v="13"/>
    <n v="171"/>
    <n v="7"/>
    <n v="59.429381810691503"/>
    <x v="1"/>
    <n v="0.81575707929567198"/>
    <x v="1"/>
    <x v="2"/>
    <n v="123.437027511827"/>
    <n v="82.08"/>
    <n v="-705"/>
    <s v="cosmetics,SKU28,2.39727470559714,12,394,6117.32461508399,Female,48,15,24,4,Carrier B,9.89814050806922,Supplier 1,Mumbai,13,171,7,59.4293818106915,Fail,0.815757079295672,Air,Route A,123.437027511827"/>
  </r>
  <r>
    <x v="2"/>
    <x v="29"/>
    <n v="63.447559185207297"/>
    <x v="26"/>
    <n v="253"/>
    <n v="8318.9031946171708"/>
    <x v="1"/>
    <n v="45"/>
    <n v="5"/>
    <n v="67"/>
    <n v="7"/>
    <x v="0"/>
    <n v="8.1009731453970293"/>
    <x v="1"/>
    <x v="1"/>
    <n v="16"/>
    <n v="329"/>
    <n v="7"/>
    <n v="39.292875586065698"/>
    <x v="2"/>
    <n v="3.8780989365884802"/>
    <x v="0"/>
    <x v="0"/>
    <n v="764.93537594070801"/>
    <n v="148.05000000000001"/>
    <n v="-220"/>
    <s v="cosmetics,SKU29,63.4475591852073,3,253,8318.90319461717,Female,45,5,67,7,Carrier B,8.10097314539703,Supplier 1,Kolkata,16,329,7,39.2928755860657,Pass,3.87809893658848,Road,Route B,764.935375940708"/>
  </r>
  <r>
    <x v="0"/>
    <x v="30"/>
    <n v="8.0228592105263896"/>
    <x v="27"/>
    <n v="327"/>
    <n v="2766.3423668660798"/>
    <x v="2"/>
    <n v="60"/>
    <n v="26"/>
    <n v="35"/>
    <n v="7"/>
    <x v="0"/>
    <n v="8.9545283153180097"/>
    <x v="3"/>
    <x v="1"/>
    <n v="27"/>
    <n v="806"/>
    <n v="30"/>
    <n v="51.634893400109299"/>
    <x v="0"/>
    <n v="0.96539470535239302"/>
    <x v="0"/>
    <x v="1"/>
    <n v="880.08098824716103"/>
    <n v="483.6"/>
    <n v="-1534"/>
    <s v="haircare,SKU30,8.02285921052639,10,327,2766.34236686608,Male,60,26,35,7,Carrier B,8.95452831531801,Supplier 4,Kolkata,27,806,30,51.6348934001093,Pending,0.965394705352393,Road,Route C,880.080988247161"/>
  </r>
  <r>
    <x v="1"/>
    <x v="31"/>
    <n v="50.847393051718697"/>
    <x v="28"/>
    <n v="168"/>
    <n v="9655.1351027193905"/>
    <x v="2"/>
    <n v="6"/>
    <n v="17"/>
    <n v="44"/>
    <n v="4"/>
    <x v="0"/>
    <n v="2.6796609649813998"/>
    <x v="0"/>
    <x v="4"/>
    <n v="24"/>
    <n v="461"/>
    <n v="8"/>
    <n v="60.251145661598002"/>
    <x v="0"/>
    <n v="2.9890000066550702"/>
    <x v="2"/>
    <x v="1"/>
    <n v="609.379206618426"/>
    <n v="27.66"/>
    <n v="-85"/>
    <s v="skincare,SKU31,50.8473930517187,28,168,9655.13510271939,Male,6,17,44,4,Carrier B,2.6796609649814,Supplier 3,Chennai,24,461,8,60.251145661598,Pending,2.98900000665507,Rail,Route C,609.379206618426"/>
  </r>
  <r>
    <x v="1"/>
    <x v="32"/>
    <n v="79.209936015656695"/>
    <x v="29"/>
    <n v="781"/>
    <n v="9571.5504873278096"/>
    <x v="0"/>
    <n v="89"/>
    <n v="13"/>
    <n v="64"/>
    <n v="4"/>
    <x v="2"/>
    <n v="6.5991049012385803"/>
    <x v="0"/>
    <x v="1"/>
    <n v="30"/>
    <n v="737"/>
    <n v="7"/>
    <n v="29.6924671537497"/>
    <x v="2"/>
    <n v="1.94603611938611"/>
    <x v="0"/>
    <x v="2"/>
    <n v="761.17390951487698"/>
    <n v="655.93"/>
    <n v="-1144"/>
    <s v="skincare,SKU32,79.2099360156567,43,781,9571.55048732781,Unknown,89,13,64,4,Carrier C,6.59910490123858,Supplier 3,Kolkata,30,737,7,29.6924671537497,Pass,1.94603611938611,Road,Route A,761.173909514877"/>
  </r>
  <r>
    <x v="2"/>
    <x v="33"/>
    <n v="64.795435000155607"/>
    <x v="30"/>
    <n v="616"/>
    <n v="5149.9983504080301"/>
    <x v="0"/>
    <n v="4"/>
    <n v="17"/>
    <n v="95"/>
    <n v="9"/>
    <x v="2"/>
    <n v="4.85827050343664"/>
    <x v="2"/>
    <x v="4"/>
    <n v="1"/>
    <n v="251"/>
    <n v="23"/>
    <n v="23.853427512896101"/>
    <x v="1"/>
    <n v="3.54104601225092"/>
    <x v="3"/>
    <x v="2"/>
    <n v="371.25529551987103"/>
    <n v="10.039999999999999"/>
    <n v="-51"/>
    <s v="cosmetics,SKU33,64.7954350001556,63,616,5149.99835040803,Unknown,4,17,95,9,Carrier C,4.85827050343664,Supplier 5,Chennai,1,251,23,23.8534275128961,Fail,3.54104601225092,Sea,Route A,371.255295519871"/>
  </r>
  <r>
    <x v="1"/>
    <x v="34"/>
    <n v="37.467592329842397"/>
    <x v="31"/>
    <n v="602"/>
    <n v="9061.7108955077201"/>
    <x v="0"/>
    <n v="1"/>
    <n v="26"/>
    <n v="21"/>
    <n v="7"/>
    <x v="1"/>
    <n v="1.0194875708221101"/>
    <x v="1"/>
    <x v="4"/>
    <n v="4"/>
    <n v="452"/>
    <n v="10"/>
    <n v="10.754272815029299"/>
    <x v="2"/>
    <n v="0.64660455937205397"/>
    <x v="0"/>
    <x v="0"/>
    <n v="510.35800043352299"/>
    <n v="4.5199999999999996"/>
    <n v="0"/>
    <s v="skincare,SKU34,37.4675923298424,96,602,9061.71089550772,Unknown,1,26,21,7,Carrier A,1.01948757082211,Supplier 1,Chennai,4,452,10,10.7542728150293,Pass,0.646604559372054,Road,Route B,510.358000433523"/>
  </r>
  <r>
    <x v="2"/>
    <x v="35"/>
    <n v="84.957786816350406"/>
    <x v="10"/>
    <n v="449"/>
    <n v="6541.3293448024597"/>
    <x v="1"/>
    <n v="42"/>
    <n v="27"/>
    <n v="85"/>
    <n v="8"/>
    <x v="2"/>
    <n v="5.2881899903273997"/>
    <x v="1"/>
    <x v="2"/>
    <n v="3"/>
    <n v="367"/>
    <n v="2"/>
    <n v="58.004787044743701"/>
    <x v="2"/>
    <n v="0.54115409806058101"/>
    <x v="3"/>
    <x v="1"/>
    <n v="553.42047123035502"/>
    <n v="154.13999999999999"/>
    <n v="-1107"/>
    <s v="cosmetics,SKU35,84.9577868163504,11,449,6541.32934480246,Female,42,27,85,8,Carrier C,5.2881899903274,Supplier 1,Delhi,3,367,2,58.0047870447437,Pass,0.541154098060581,Sea,Route C,553.420471230355"/>
  </r>
  <r>
    <x v="1"/>
    <x v="36"/>
    <n v="9.81300257875405"/>
    <x v="2"/>
    <n v="963"/>
    <n v="7573.4024578487297"/>
    <x v="1"/>
    <n v="18"/>
    <n v="23"/>
    <n v="28"/>
    <n v="3"/>
    <x v="0"/>
    <n v="2.1079512671590801"/>
    <x v="4"/>
    <x v="2"/>
    <n v="26"/>
    <n v="671"/>
    <n v="19"/>
    <n v="45.531364237162101"/>
    <x v="1"/>
    <n v="3.8055333792433501"/>
    <x v="1"/>
    <x v="1"/>
    <n v="403.80897424817999"/>
    <n v="120.78"/>
    <n v="-391"/>
    <s v="skincare,SKU36,9.81300257875405,34,963,7573.40245784873,Female,18,23,28,3,Carrier B,2.10795126715908,Supplier 2,Delhi,26,671,19,45.5313642371621,Fail,3.80553337924335,Air,Route C,403.80897424818"/>
  </r>
  <r>
    <x v="1"/>
    <x v="37"/>
    <n v="23.3998447526143"/>
    <x v="12"/>
    <n v="963"/>
    <n v="2438.3399304700201"/>
    <x v="1"/>
    <n v="25"/>
    <n v="8"/>
    <n v="21"/>
    <n v="9"/>
    <x v="1"/>
    <n v="1.53265527359043"/>
    <x v="0"/>
    <x v="1"/>
    <n v="24"/>
    <n v="867"/>
    <n v="15"/>
    <n v="34.343277465075303"/>
    <x v="0"/>
    <n v="2.61028808484811"/>
    <x v="3"/>
    <x v="2"/>
    <n v="183.932968043594"/>
    <n v="216.75"/>
    <n v="-192"/>
    <s v="skincare,SKU37,23.3998447526143,5,963,2438.33993047002,Female,25,8,21,9,Carrier A,1.53265527359043,Supplier 3,Kolkata,24,867,15,34.3432774650753,Pending,2.61028808484811,Sea,Route A,183.932968043594"/>
  </r>
  <r>
    <x v="2"/>
    <x v="38"/>
    <n v="52.075930682707799"/>
    <x v="32"/>
    <n v="705"/>
    <n v="9692.3180402184298"/>
    <x v="0"/>
    <n v="69"/>
    <n v="1"/>
    <n v="88"/>
    <n v="5"/>
    <x v="0"/>
    <n v="9.2359314372492207"/>
    <x v="2"/>
    <x v="0"/>
    <n v="10"/>
    <n v="841"/>
    <n v="12"/>
    <n v="5.9306936455283097"/>
    <x v="0"/>
    <n v="0.613326899164507"/>
    <x v="1"/>
    <x v="0"/>
    <n v="339.67286994860598"/>
    <n v="580.29"/>
    <n v="-68"/>
    <s v="cosmetics,SKU38,52.0759306827078,75,705,9692.31804021843,Unknown,69,1,88,5,Carrier B,9.23593143724922,Supplier 5,Mumbai,10,841,12,5.93069364552831,Pending,0.613326899164507,Air,Route B,339.672869948606"/>
  </r>
  <r>
    <x v="1"/>
    <x v="39"/>
    <n v="19.127477265823199"/>
    <x v="4"/>
    <n v="176"/>
    <n v="1912.4656631007599"/>
    <x v="1"/>
    <n v="78"/>
    <n v="29"/>
    <n v="34"/>
    <n v="3"/>
    <x v="1"/>
    <n v="5.5625037788303802"/>
    <x v="4"/>
    <x v="1"/>
    <n v="30"/>
    <n v="791"/>
    <n v="6"/>
    <n v="9.0058074287816403"/>
    <x v="1"/>
    <n v="1.4519722039968099"/>
    <x v="1"/>
    <x v="0"/>
    <n v="653.67299455203295"/>
    <n v="616.98"/>
    <n v="-2233"/>
    <s v="skincare,SKU39,19.1274772658232,26,176,1912.46566310076,Female,78,29,34,3,Carrier A,5.56250377883038,Supplier 2,Kolkata,30,791,6,9.00580742878164,Fail,1.45197220399681,Air,Route B,653.672994552033"/>
  </r>
  <r>
    <x v="1"/>
    <x v="40"/>
    <n v="80.541424170940303"/>
    <x v="33"/>
    <n v="933"/>
    <n v="5724.9593504562599"/>
    <x v="1"/>
    <n v="90"/>
    <n v="20"/>
    <n v="39"/>
    <n v="8"/>
    <x v="2"/>
    <n v="7.2295951397364702"/>
    <x v="1"/>
    <x v="1"/>
    <n v="18"/>
    <n v="793"/>
    <n v="1"/>
    <n v="88.179407104217404"/>
    <x v="0"/>
    <n v="4.2132694305865597"/>
    <x v="0"/>
    <x v="2"/>
    <n v="529.80872398069096"/>
    <n v="713.7"/>
    <n v="-1780"/>
    <s v="skincare,SKU40,80.5414241709403,97,933,5724.95935045626,Female,90,20,39,8,Carrier C,7.22959513973647,Supplier 1,Kolkata,18,793,1,88.1794071042174,Pending,4.21326943058656,Road,Route A,529.808723980691"/>
  </r>
  <r>
    <x v="1"/>
    <x v="41"/>
    <n v="99.113291615317095"/>
    <x v="9"/>
    <n v="556"/>
    <n v="5521.2052590109697"/>
    <x v="1"/>
    <n v="64"/>
    <n v="19"/>
    <n v="38"/>
    <n v="8"/>
    <x v="0"/>
    <n v="5.7732637437666501"/>
    <x v="3"/>
    <x v="4"/>
    <n v="18"/>
    <n v="892"/>
    <n v="7"/>
    <n v="95.332064548772493"/>
    <x v="1"/>
    <n v="4.5302262398259602E-2"/>
    <x v="3"/>
    <x v="2"/>
    <n v="275.52437113130901"/>
    <n v="570.88"/>
    <n v="-1197"/>
    <s v="skincare,SKU41,99.1132916153171,35,556,5521.20525901097,Female,64,19,38,8,Carrier B,5.77326374376665,Supplier 4,Chennai,18,892,7,95.3320645487725,Fail,0.0453022623982596,Sea,Route A,275.524371131309"/>
  </r>
  <r>
    <x v="1"/>
    <x v="42"/>
    <n v="46.529167614516702"/>
    <x v="34"/>
    <n v="155"/>
    <n v="1839.60942585676"/>
    <x v="1"/>
    <n v="22"/>
    <n v="27"/>
    <n v="57"/>
    <n v="4"/>
    <x v="2"/>
    <n v="7.5262483268515004"/>
    <x v="2"/>
    <x v="3"/>
    <n v="26"/>
    <n v="179"/>
    <n v="7"/>
    <n v="96.422820639571796"/>
    <x v="1"/>
    <n v="4.9392552886209398"/>
    <x v="0"/>
    <x v="2"/>
    <n v="635.65712050199102"/>
    <n v="39.380000000000003"/>
    <n v="-567"/>
    <s v="skincare,SKU42,46.5291676145167,98,155,1839.60942585676,Female,22,27,57,4,Carrier C,7.5262483268515,Supplier 5,Bangalore,26,179,7,96.4228206395718,Fail,4.93925528862094,Road,Route A,635.657120501991"/>
  </r>
  <r>
    <x v="0"/>
    <x v="43"/>
    <n v="11.7432717763092"/>
    <x v="35"/>
    <n v="598"/>
    <n v="5737.4255991190203"/>
    <x v="0"/>
    <n v="36"/>
    <n v="29"/>
    <n v="85"/>
    <n v="9"/>
    <x v="0"/>
    <n v="3.6940212683884499"/>
    <x v="2"/>
    <x v="0"/>
    <n v="1"/>
    <n v="206"/>
    <n v="23"/>
    <n v="26.2773659573324"/>
    <x v="0"/>
    <n v="0.37230476798509698"/>
    <x v="1"/>
    <x v="2"/>
    <n v="716.04411975933999"/>
    <n v="74.16"/>
    <n v="-1015"/>
    <s v="haircare,SKU43,11.7432717763092,6,598,5737.42559911902,Unknown,36,29,85,9,Carrier B,3.69402126838845,Supplier 5,Mumbai,1,206,23,26.2773659573324,Pending,0.372304767985097,Air,Route A,716.04411975934"/>
  </r>
  <r>
    <x v="2"/>
    <x v="44"/>
    <n v="51.355790913110297"/>
    <x v="2"/>
    <n v="919"/>
    <n v="7152.28604943551"/>
    <x v="1"/>
    <n v="13"/>
    <n v="19"/>
    <n v="72"/>
    <n v="6"/>
    <x v="2"/>
    <n v="7.5774496573766896"/>
    <x v="4"/>
    <x v="2"/>
    <n v="7"/>
    <n v="834"/>
    <n v="18"/>
    <n v="22.554106620887701"/>
    <x v="1"/>
    <n v="2.9626263204548802"/>
    <x v="2"/>
    <x v="2"/>
    <n v="610.45326961922694"/>
    <n v="108.42"/>
    <n v="-228"/>
    <s v="cosmetics,SKU44,51.3557909131103,34,919,7152.28604943551,Female,13,19,72,6,Carrier C,7.57744965737669,Supplier 2,Delhi,7,834,18,22.5541066208877,Fail,2.96262632045488,Rail,Route A,610.453269619227"/>
  </r>
  <r>
    <x v="0"/>
    <x v="45"/>
    <n v="33.784138033065503"/>
    <x v="36"/>
    <n v="24"/>
    <n v="5267.9568075105199"/>
    <x v="2"/>
    <n v="93"/>
    <n v="7"/>
    <n v="52"/>
    <n v="6"/>
    <x v="0"/>
    <n v="5.2151550087119096"/>
    <x v="4"/>
    <x v="4"/>
    <n v="25"/>
    <n v="794"/>
    <n v="25"/>
    <n v="66.312544439991598"/>
    <x v="2"/>
    <n v="3.2196046120841002"/>
    <x v="2"/>
    <x v="2"/>
    <n v="495.30569702847299"/>
    <n v="738.42"/>
    <n v="-644"/>
    <s v="haircare,SKU45,33.7841380330655,1,24,5267.95680751052,Male,93,7,52,6,Carrier B,5.21515500871191,Supplier 2,Chennai,25,794,25,66.3125444399916,Pass,3.2196046120841,Rail,Route A,495.305697028473"/>
  </r>
  <r>
    <x v="0"/>
    <x v="46"/>
    <n v="27.082207199888899"/>
    <x v="32"/>
    <n v="859"/>
    <n v="2556.7673606335902"/>
    <x v="0"/>
    <n v="92"/>
    <n v="29"/>
    <n v="6"/>
    <n v="8"/>
    <x v="0"/>
    <n v="4.0709558370840799"/>
    <x v="0"/>
    <x v="4"/>
    <n v="18"/>
    <n v="870"/>
    <n v="23"/>
    <n v="77.322353211051606"/>
    <x v="0"/>
    <n v="3.6486105925361998"/>
    <x v="0"/>
    <x v="0"/>
    <n v="380.43593711196399"/>
    <n v="800.4"/>
    <n v="-2639"/>
    <s v="haircare,SKU46,27.0822071998889,75,859,2556.76736063359,Unknown,92,29,6,8,Carrier B,4.07095583708408,Supplier 3,Chennai,18,870,23,77.3223532110516,Pending,3.6486105925362,Road,Route B,380.435937111964"/>
  </r>
  <r>
    <x v="1"/>
    <x v="47"/>
    <n v="95.712135880936003"/>
    <x v="37"/>
    <n v="910"/>
    <n v="7089.4742499341801"/>
    <x v="2"/>
    <n v="4"/>
    <n v="15"/>
    <n v="51"/>
    <n v="9"/>
    <x v="0"/>
    <n v="8.9787507559499709"/>
    <x v="1"/>
    <x v="1"/>
    <n v="10"/>
    <n v="964"/>
    <n v="20"/>
    <n v="19.7129929112936"/>
    <x v="0"/>
    <n v="0.38057358671321301"/>
    <x v="2"/>
    <x v="2"/>
    <n v="581.60235505058597"/>
    <n v="38.56"/>
    <n v="-45"/>
    <s v="skincare,SKU47,95.712135880936,93,910,7089.47424993418,Male,4,15,51,9,Carrier B,8.97875075594997,Supplier 1,Kolkata,10,964,20,19.7129929112936,Pending,0.380573586713213,Rail,Route A,581.602355050586"/>
  </r>
  <r>
    <x v="0"/>
    <x v="48"/>
    <n v="76.035544426891704"/>
    <x v="28"/>
    <n v="29"/>
    <n v="7397.0710045871801"/>
    <x v="0"/>
    <n v="30"/>
    <n v="16"/>
    <n v="9"/>
    <n v="3"/>
    <x v="2"/>
    <n v="7.0958331565551296"/>
    <x v="4"/>
    <x v="0"/>
    <n v="9"/>
    <n v="109"/>
    <n v="18"/>
    <n v="23.126363582464698"/>
    <x v="1"/>
    <n v="1.6981125407144"/>
    <x v="2"/>
    <x v="0"/>
    <n v="768.65191395437"/>
    <n v="32.700000000000003"/>
    <n v="-464"/>
    <s v="haircare,SKU48,76.0355444268917,28,29,7397.07100458718,Unknown,30,16,9,3,Carrier C,7.09583315655513,Supplier 2,Mumbai,9,109,18,23.1263635824647,Fail,1.6981125407144,Rail,Route B,768.65191395437"/>
  </r>
  <r>
    <x v="2"/>
    <x v="49"/>
    <n v="78.897913205639995"/>
    <x v="38"/>
    <n v="99"/>
    <n v="8001.6132065190004"/>
    <x v="0"/>
    <n v="97"/>
    <n v="24"/>
    <n v="9"/>
    <n v="6"/>
    <x v="2"/>
    <n v="2.5056210329009101"/>
    <x v="2"/>
    <x v="2"/>
    <n v="28"/>
    <n v="177"/>
    <n v="28"/>
    <n v="14.1478154439792"/>
    <x v="2"/>
    <n v="2.8258139854001301"/>
    <x v="2"/>
    <x v="2"/>
    <n v="336.89016851997701"/>
    <n v="171.69"/>
    <n v="-2304"/>
    <s v="cosmetics,SKU49,78.89791320564,19,99,8001.613206519,Unknown,97,24,9,6,Carrier C,2.50562103290091,Supplier 5,Delhi,28,177,28,14.1478154439792,Pass,2.82581398540013,Rail,Route A,336.890168519977"/>
  </r>
  <r>
    <x v="2"/>
    <x v="50"/>
    <n v="14.203484264803"/>
    <x v="39"/>
    <n v="633"/>
    <n v="5910.8853896688897"/>
    <x v="1"/>
    <n v="31"/>
    <n v="23"/>
    <n v="82"/>
    <n v="10"/>
    <x v="1"/>
    <n v="6.2478609149759903"/>
    <x v="4"/>
    <x v="2"/>
    <n v="20"/>
    <n v="306"/>
    <n v="21"/>
    <n v="45.178757924634503"/>
    <x v="1"/>
    <n v="4.7548008046711798"/>
    <x v="2"/>
    <x v="0"/>
    <n v="496.24865029194001"/>
    <n v="94.86"/>
    <n v="-690"/>
    <s v="cosmetics,SKU50,14.203484264803,91,633,5910.88538966889,Female,31,23,82,10,Carrier A,6.24786091497599,Supplier 2,Delhi,20,306,21,45.1787579246345,Fail,4.75480080467118,Rail,Route B,496.24865029194"/>
  </r>
  <r>
    <x v="0"/>
    <x v="51"/>
    <n v="26.700760972461701"/>
    <x v="40"/>
    <n v="154"/>
    <n v="9866.4654579796897"/>
    <x v="2"/>
    <n v="100"/>
    <n v="4"/>
    <n v="52"/>
    <n v="1"/>
    <x v="1"/>
    <n v="4.78300055794766"/>
    <x v="2"/>
    <x v="3"/>
    <n v="18"/>
    <n v="673"/>
    <n v="28"/>
    <n v="14.190328344569901"/>
    <x v="0"/>
    <n v="1.77295117208355"/>
    <x v="0"/>
    <x v="2"/>
    <n v="694.98231757944495"/>
    <n v="673"/>
    <n v="-396"/>
    <s v="haircare,SKU51,26.7007609724617,61,154,9866.46545797969,Male,100,4,52,1,Carrier A,4.78300055794766,Supplier 5,Bangalore,18,673,28,14.1903283445699,Pending,1.77295117208355,Road,Route A,694.982317579445"/>
  </r>
  <r>
    <x v="1"/>
    <x v="52"/>
    <n v="98.031829656465007"/>
    <x v="36"/>
    <n v="820"/>
    <n v="9435.7626089121295"/>
    <x v="2"/>
    <n v="64"/>
    <n v="11"/>
    <n v="11"/>
    <n v="1"/>
    <x v="0"/>
    <n v="8.6310521797689397"/>
    <x v="1"/>
    <x v="0"/>
    <n v="10"/>
    <n v="727"/>
    <n v="27"/>
    <n v="9.1668491485971497"/>
    <x v="0"/>
    <n v="2.1224716191438202"/>
    <x v="1"/>
    <x v="1"/>
    <n v="602.89849883838303"/>
    <n v="465.28"/>
    <n v="-693"/>
    <s v="skincare,SKU52,98.031829656465,1,820,9435.76260891213,Male,64,11,11,1,Carrier B,8.63105217976894,Supplier 1,Mumbai,10,727,27,9.16684914859715,Pending,2.12247161914382,Air,Route C,602.898498838383"/>
  </r>
  <r>
    <x v="1"/>
    <x v="53"/>
    <n v="30.3414707112142"/>
    <x v="37"/>
    <n v="242"/>
    <n v="8232.3348294258194"/>
    <x v="2"/>
    <n v="96"/>
    <n v="25"/>
    <n v="54"/>
    <n v="3"/>
    <x v="0"/>
    <n v="1.0134865660958901"/>
    <x v="1"/>
    <x v="2"/>
    <n v="1"/>
    <n v="631"/>
    <n v="17"/>
    <n v="83.344058991677898"/>
    <x v="0"/>
    <n v="1.41034757607602"/>
    <x v="1"/>
    <x v="0"/>
    <n v="750.73784066827"/>
    <n v="605.76"/>
    <n v="-2375"/>
    <s v="skincare,SKU53,30.3414707112142,93,242,8232.33482942582,Male,96,25,54,3,Carrier B,1.01348656609589,Supplier 1,Delhi,1,631,17,83.3440589916779,Pending,1.41034757607602,Air,Route B,750.73784066827"/>
  </r>
  <r>
    <x v="0"/>
    <x v="54"/>
    <n v="31.1462431602408"/>
    <x v="10"/>
    <n v="622"/>
    <n v="6088.0214799408504"/>
    <x v="0"/>
    <n v="33"/>
    <n v="22"/>
    <n v="61"/>
    <n v="3"/>
    <x v="0"/>
    <n v="4.3051034712876302"/>
    <x v="1"/>
    <x v="1"/>
    <n v="26"/>
    <n v="497"/>
    <n v="29"/>
    <n v="30.186023375822501"/>
    <x v="2"/>
    <n v="2.4787719755397402"/>
    <x v="0"/>
    <x v="0"/>
    <n v="814.06999658218695"/>
    <n v="164.01"/>
    <n v="-704"/>
    <s v="haircare,SKU54,31.1462431602408,11,622,6088.02147994085,Unknown,33,22,61,3,Carrier B,4.30510347128763,Supplier 1,Kolkata,26,497,29,30.1860233758225,Pass,2.47877197553974,Road,Route B,814.069996582187"/>
  </r>
  <r>
    <x v="0"/>
    <x v="55"/>
    <n v="79.855058340789398"/>
    <x v="41"/>
    <n v="701"/>
    <n v="2925.6751703038099"/>
    <x v="2"/>
    <n v="97"/>
    <n v="11"/>
    <n v="11"/>
    <n v="5"/>
    <x v="1"/>
    <n v="5.0143649550309002"/>
    <x v="4"/>
    <x v="2"/>
    <n v="27"/>
    <n v="918"/>
    <n v="5"/>
    <n v="30.323545256616502"/>
    <x v="1"/>
    <n v="4.5489196593963799"/>
    <x v="3"/>
    <x v="0"/>
    <n v="323.01292795247798"/>
    <n v="890.46"/>
    <n v="-1056"/>
    <s v="haircare,SKU55,79.8550583407894,16,701,2925.67517030381,Male,97,11,11,5,Carrier A,5.0143649550309,Supplier 2,Delhi,27,918,5,30.3235452566165,Fail,4.54891965939638,Sea,Route B,323.012927952478"/>
  </r>
  <r>
    <x v="1"/>
    <x v="56"/>
    <n v="20.9863860370433"/>
    <x v="42"/>
    <n v="93"/>
    <n v="4767.0204843441297"/>
    <x v="0"/>
    <n v="25"/>
    <n v="23"/>
    <n v="83"/>
    <n v="5"/>
    <x v="2"/>
    <n v="1.77442971407173"/>
    <x v="1"/>
    <x v="0"/>
    <n v="24"/>
    <n v="826"/>
    <n v="28"/>
    <n v="12.8362845728327"/>
    <x v="2"/>
    <n v="1.1737554953874501"/>
    <x v="1"/>
    <x v="0"/>
    <n v="832.210808706021"/>
    <n v="206.5"/>
    <n v="-552"/>
    <s v="skincare,SKU56,20.9863860370433,90,93,4767.02048434413,Unknown,25,23,83,5,Carrier C,1.77442971407173,Supplier 1,Mumbai,24,826,28,12.8362845728327,Pass,1.17375549538745,Air,Route B,832.210808706021"/>
  </r>
  <r>
    <x v="0"/>
    <x v="57"/>
    <n v="49.263205350734097"/>
    <x v="43"/>
    <n v="227"/>
    <n v="1605.8669003924001"/>
    <x v="0"/>
    <n v="5"/>
    <n v="18"/>
    <n v="51"/>
    <n v="1"/>
    <x v="0"/>
    <n v="9.1605585353818704"/>
    <x v="4"/>
    <x v="2"/>
    <n v="21"/>
    <n v="588"/>
    <n v="25"/>
    <n v="67.779622987078099"/>
    <x v="0"/>
    <n v="2.5111748302126999"/>
    <x v="2"/>
    <x v="2"/>
    <n v="482.19123860252802"/>
    <n v="29.4"/>
    <n v="-72"/>
    <s v="haircare,SKU57,49.2632053507341,65,227,1605.8669003924,Unknown,5,18,51,1,Carrier B,9.16055853538187,Supplier 2,Delhi,21,588,25,67.7796229870781,Pending,2.5111748302127,Rail,Route A,482.191238602528"/>
  </r>
  <r>
    <x v="1"/>
    <x v="58"/>
    <n v="59.841561377289302"/>
    <x v="44"/>
    <n v="896"/>
    <n v="2021.1498103371"/>
    <x v="0"/>
    <n v="10"/>
    <n v="5"/>
    <n v="44"/>
    <n v="7"/>
    <x v="1"/>
    <n v="4.9384385647120901"/>
    <x v="0"/>
    <x v="2"/>
    <n v="18"/>
    <n v="396"/>
    <n v="7"/>
    <n v="65.047415094691402"/>
    <x v="1"/>
    <n v="1.7303747198591899"/>
    <x v="0"/>
    <x v="0"/>
    <n v="110.364335231364"/>
    <n v="39.6"/>
    <n v="-45"/>
    <s v="skincare,SKU58,59.8415613772893,81,896,2021.1498103371,Unknown,10,5,44,7,Carrier A,4.93843856471209,Supplier 3,Delhi,18,396,7,65.0474150946914,Fail,1.73037471985919,Road,Route B,110.364335231364"/>
  </r>
  <r>
    <x v="2"/>
    <x v="59"/>
    <n v="63.828398347710902"/>
    <x v="20"/>
    <n v="484"/>
    <n v="1061.6185230132801"/>
    <x v="0"/>
    <n v="100"/>
    <n v="16"/>
    <n v="26"/>
    <n v="7"/>
    <x v="0"/>
    <n v="7.2937225968677204"/>
    <x v="1"/>
    <x v="1"/>
    <n v="11"/>
    <n v="176"/>
    <n v="4"/>
    <n v="1.90076224351945"/>
    <x v="1"/>
    <n v="0.44719401546382298"/>
    <x v="1"/>
    <x v="2"/>
    <n v="312.57427361009297"/>
    <n v="176"/>
    <n v="-1584"/>
    <s v="cosmetics,SKU59,63.8283983477109,30,484,1061.61852301328,Unknown,100,16,26,7,Carrier B,7.29372259686772,Supplier 1,Kolkata,11,176,4,1.90076224351945,Fail,0.447194015463823,Air,Route A,312.574273610093"/>
  </r>
  <r>
    <x v="1"/>
    <x v="60"/>
    <n v="17.028027920188698"/>
    <x v="41"/>
    <n v="380"/>
    <n v="8864.0843495864301"/>
    <x v="1"/>
    <n v="41"/>
    <n v="27"/>
    <n v="72"/>
    <n v="8"/>
    <x v="2"/>
    <n v="4.3813681581023101"/>
    <x v="3"/>
    <x v="0"/>
    <n v="29"/>
    <n v="929"/>
    <n v="24"/>
    <n v="87.213057815135599"/>
    <x v="1"/>
    <n v="2.8530906166490499"/>
    <x v="2"/>
    <x v="2"/>
    <n v="430.16909697513597"/>
    <n v="380.89"/>
    <n v="-1080"/>
    <s v="skincare,SKU60,17.0280279201887,16,380,8864.08434958643,Female,41,27,72,8,Carrier C,4.38136815810231,Supplier 4,Mumbai,29,929,24,87.2130578151356,Fail,2.85309061664905,Rail,Route A,430.169096975136"/>
  </r>
  <r>
    <x v="0"/>
    <x v="61"/>
    <n v="52.028749903294901"/>
    <x v="16"/>
    <n v="117"/>
    <n v="6885.5893508962499"/>
    <x v="0"/>
    <n v="32"/>
    <n v="23"/>
    <n v="36"/>
    <n v="7"/>
    <x v="2"/>
    <n v="9.0303404225219399"/>
    <x v="3"/>
    <x v="1"/>
    <n v="14"/>
    <n v="480"/>
    <n v="12"/>
    <n v="78.702393968878894"/>
    <x v="1"/>
    <n v="4.3674705382050503"/>
    <x v="1"/>
    <x v="2"/>
    <n v="164.366528243419"/>
    <n v="153.6"/>
    <n v="-713"/>
    <s v="haircare,SKU61,52.0287499032949,23,117,6885.58935089625,Unknown,32,23,36,7,Carrier C,9.03034042252194,Supplier 4,Kolkata,14,480,12,78.7023939688789,Fail,4.36747053820505,Air,Route A,164.366528243419"/>
  </r>
  <r>
    <x v="2"/>
    <x v="62"/>
    <n v="72.796353955587307"/>
    <x v="45"/>
    <n v="270"/>
    <n v="3899.7468337292198"/>
    <x v="0"/>
    <n v="86"/>
    <n v="2"/>
    <n v="40"/>
    <n v="7"/>
    <x v="2"/>
    <n v="7.2917013887767697"/>
    <x v="4"/>
    <x v="0"/>
    <n v="13"/>
    <n v="751"/>
    <n v="14"/>
    <n v="21.048642725168602"/>
    <x v="2"/>
    <n v="1.87400140404437"/>
    <x v="3"/>
    <x v="1"/>
    <n v="320.84651575911101"/>
    <n v="645.86"/>
    <n v="-170"/>
    <s v="cosmetics,SKU62,72.7963539555873,89,270,3899.74683372922,Unknown,86,2,40,7,Carrier C,7.29170138877677,Supplier 2,Mumbai,13,751,14,21.0486427251686,Pass,1.87400140404437,Sea,Route C,320.846515759111"/>
  </r>
  <r>
    <x v="1"/>
    <x v="63"/>
    <n v="13.0173767852878"/>
    <x v="0"/>
    <n v="246"/>
    <n v="4256.9491408502199"/>
    <x v="0"/>
    <n v="54"/>
    <n v="19"/>
    <n v="10"/>
    <n v="4"/>
    <x v="1"/>
    <n v="2.45793352798733"/>
    <x v="0"/>
    <x v="3"/>
    <n v="18"/>
    <n v="736"/>
    <n v="10"/>
    <n v="20.075003975630398"/>
    <x v="0"/>
    <n v="3.6328432903821302"/>
    <x v="3"/>
    <x v="2"/>
    <n v="687.28617786641701"/>
    <n v="397.44"/>
    <n v="-1007"/>
    <s v="skincare,SKU63,13.0173767852878,55,246,4256.94914085022,Unknown,54,19,10,4,Carrier A,2.45793352798733,Supplier 3,Bangalore,18,736,10,20.0750039756304,Pending,3.63284329038213,Sea,Route A,687.286177866417"/>
  </r>
  <r>
    <x v="1"/>
    <x v="64"/>
    <n v="89.634095608135297"/>
    <x v="10"/>
    <n v="134"/>
    <n v="8458.7308783671706"/>
    <x v="1"/>
    <n v="73"/>
    <n v="27"/>
    <n v="75"/>
    <n v="6"/>
    <x v="2"/>
    <n v="4.5853534681946497"/>
    <x v="1"/>
    <x v="2"/>
    <n v="17"/>
    <n v="328"/>
    <n v="6"/>
    <n v="8.6930424258772803"/>
    <x v="1"/>
    <n v="0.15948631471751401"/>
    <x v="1"/>
    <x v="1"/>
    <n v="771.225084681157"/>
    <n v="239.44"/>
    <n v="-1944"/>
    <s v="skincare,SKU64,89.6340956081353,11,134,8458.73087836717,Female,73,27,75,6,Carrier C,4.58535346819465,Supplier 1,Delhi,17,328,6,8.69304242587728,Fail,0.159486314717514,Air,Route C,771.225084681157"/>
  </r>
  <r>
    <x v="1"/>
    <x v="65"/>
    <n v="33.697717206643098"/>
    <x v="46"/>
    <n v="457"/>
    <n v="8354.5796864819895"/>
    <x v="2"/>
    <n v="57"/>
    <n v="24"/>
    <n v="54"/>
    <n v="8"/>
    <x v="2"/>
    <n v="6.5805413478845898"/>
    <x v="2"/>
    <x v="1"/>
    <n v="16"/>
    <n v="358"/>
    <n v="21"/>
    <n v="1.59722274305067"/>
    <x v="1"/>
    <n v="4.9110959548423301"/>
    <x v="2"/>
    <x v="1"/>
    <n v="555.85910367174301"/>
    <n v="204.06"/>
    <n v="-1344"/>
    <s v="skincare,SKU65,33.6977172066431,72,457,8354.57968648199,Male,57,24,54,8,Carrier C,6.58054134788459,Supplier 5,Kolkata,16,358,21,1.59722274305067,Fail,4.91109595484233,Rail,Route C,555.859103671743"/>
  </r>
  <r>
    <x v="1"/>
    <x v="66"/>
    <n v="26.034869773962001"/>
    <x v="47"/>
    <n v="704"/>
    <n v="8367.7216180201503"/>
    <x v="1"/>
    <n v="13"/>
    <n v="17"/>
    <n v="19"/>
    <n v="8"/>
    <x v="1"/>
    <n v="2.2161427287713602"/>
    <x v="2"/>
    <x v="1"/>
    <n v="24"/>
    <n v="867"/>
    <n v="28"/>
    <n v="42.084436738309897"/>
    <x v="1"/>
    <n v="3.44806328834026"/>
    <x v="0"/>
    <x v="2"/>
    <n v="393.84334857842703"/>
    <n v="112.71"/>
    <n v="-204"/>
    <s v="skincare,SKU66,26.034869773962,52,704,8367.72161802015,Female,13,17,19,8,Carrier A,2.21614272877136,Supplier 5,Kolkata,24,867,28,42.0844367383099,Fail,3.44806328834026,Road,Route A,393.843348578427"/>
  </r>
  <r>
    <x v="1"/>
    <x v="67"/>
    <n v="87.755432354001002"/>
    <x v="41"/>
    <n v="513"/>
    <n v="9473.7980325083299"/>
    <x v="0"/>
    <n v="12"/>
    <n v="9"/>
    <n v="71"/>
    <n v="9"/>
    <x v="2"/>
    <n v="9.1478115447106294"/>
    <x v="1"/>
    <x v="0"/>
    <n v="10"/>
    <n v="198"/>
    <n v="11"/>
    <n v="7.0578761469782298"/>
    <x v="2"/>
    <n v="0.131955444311814"/>
    <x v="3"/>
    <x v="1"/>
    <n v="169.27180138478599"/>
    <n v="23.76"/>
    <n v="-99"/>
    <s v="skincare,SKU67,87.755432354001,16,513,9473.79803250833,Unknown,12,9,71,9,Carrier C,9.14781154471063,Supplier 1,Mumbai,10,198,11,7.05787614697823,Pass,0.131955444311814,Sea,Route C,169.271801384786"/>
  </r>
  <r>
    <x v="0"/>
    <x v="68"/>
    <n v="37.931812382790298"/>
    <x v="48"/>
    <n v="163"/>
    <n v="3550.21843278099"/>
    <x v="0"/>
    <n v="0"/>
    <n v="8"/>
    <n v="58"/>
    <n v="8"/>
    <x v="0"/>
    <n v="1.19425186488499"/>
    <x v="4"/>
    <x v="3"/>
    <n v="2"/>
    <n v="375"/>
    <n v="18"/>
    <n v="97.113581563462205"/>
    <x v="1"/>
    <n v="1.9834678721741801"/>
    <x v="2"/>
    <x v="2"/>
    <n v="299.70630311810299"/>
    <n v="0"/>
    <n v="8"/>
    <s v="haircare,SKU68,37.9318123827903,29,163,3550.21843278099,Unknown,0,8,58,8,Carrier B,1.19425186488499,Supplier 2,Bangalore,2,375,18,97.1135815634622,Fail,1.98346787217418,Rail,Route A,299.706303118103"/>
  </r>
  <r>
    <x v="1"/>
    <x v="69"/>
    <n v="54.865528517069698"/>
    <x v="49"/>
    <n v="511"/>
    <n v="1752.3810874841199"/>
    <x v="0"/>
    <n v="95"/>
    <n v="1"/>
    <n v="27"/>
    <n v="3"/>
    <x v="0"/>
    <n v="9.7052867901203399"/>
    <x v="3"/>
    <x v="1"/>
    <n v="9"/>
    <n v="862"/>
    <n v="7"/>
    <n v="77.627765812748095"/>
    <x v="0"/>
    <n v="1.3623879886490999"/>
    <x v="1"/>
    <x v="2"/>
    <n v="207.66320620857499"/>
    <n v="818.9"/>
    <n v="-94"/>
    <s v="skincare,SKU69,54.8655285170697,62,511,1752.38108748412,Unknown,95,1,27,3,Carrier B,9.70528679012034,Supplier 4,Kolkata,9,862,7,77.6277658127481,Pending,1.3623879886491,Air,Route A,207.663206208575"/>
  </r>
  <r>
    <x v="0"/>
    <x v="70"/>
    <n v="47.914541824058702"/>
    <x v="42"/>
    <n v="32"/>
    <n v="7014.8879872033804"/>
    <x v="1"/>
    <n v="10"/>
    <n v="12"/>
    <n v="22"/>
    <n v="4"/>
    <x v="0"/>
    <n v="6.3157177546007199"/>
    <x v="1"/>
    <x v="3"/>
    <n v="22"/>
    <n v="775"/>
    <n v="16"/>
    <n v="11.440781823761199"/>
    <x v="2"/>
    <n v="1.8305755986122301"/>
    <x v="0"/>
    <x v="1"/>
    <n v="183.27289874871099"/>
    <n v="77.5"/>
    <n v="-108"/>
    <s v="haircare,SKU70,47.9145418240587,90,32,7014.88798720338,Female,10,12,22,4,Carrier B,6.31571775460072,Supplier 1,Bangalore,22,775,16,11.4407818237612,Pass,1.83057559861223,Road,Route C,183.272898748711"/>
  </r>
  <r>
    <x v="2"/>
    <x v="71"/>
    <n v="6.3815331627479601"/>
    <x v="50"/>
    <n v="637"/>
    <n v="8180.3370854254399"/>
    <x v="1"/>
    <n v="76"/>
    <n v="2"/>
    <n v="26"/>
    <n v="6"/>
    <x v="1"/>
    <n v="9.2281903170525101"/>
    <x v="4"/>
    <x v="3"/>
    <n v="2"/>
    <n v="258"/>
    <n v="10"/>
    <n v="30.661677477859499"/>
    <x v="0"/>
    <n v="2.07875060787496"/>
    <x v="0"/>
    <x v="2"/>
    <n v="405.167067888855"/>
    <n v="196.08"/>
    <n v="-150"/>
    <s v="cosmetics,SKU71,6.38153316274796,14,637,8180.33708542544,Female,76,2,26,6,Carrier A,9.22819031705251,Supplier 2,Bangalore,2,258,10,30.6616774778595,Pending,2.07875060787496,Road,Route A,405.167067888855"/>
  </r>
  <r>
    <x v="2"/>
    <x v="72"/>
    <n v="90.204427520528"/>
    <x v="51"/>
    <n v="478"/>
    <n v="2633.1219813122498"/>
    <x v="0"/>
    <n v="57"/>
    <n v="29"/>
    <n v="77"/>
    <n v="9"/>
    <x v="1"/>
    <n v="6.5996141596895397"/>
    <x v="1"/>
    <x v="3"/>
    <n v="21"/>
    <n v="152"/>
    <n v="11"/>
    <n v="55.760492895244198"/>
    <x v="0"/>
    <n v="3.2133296074383"/>
    <x v="2"/>
    <x v="0"/>
    <n v="677.94456984618296"/>
    <n v="86.64"/>
    <n v="-1624"/>
    <s v="cosmetics,SKU72,90.204427520528,88,478,2633.12198131225,Unknown,57,29,77,9,Carrier A,6.59961415968954,Supplier 1,Bangalore,21,152,11,55.7604928952442,Pending,3.2133296074383,Rail,Route B,677.944569846183"/>
  </r>
  <r>
    <x v="2"/>
    <x v="73"/>
    <n v="83.851017681304597"/>
    <x v="11"/>
    <n v="375"/>
    <n v="7910.8869161406801"/>
    <x v="2"/>
    <n v="17"/>
    <n v="25"/>
    <n v="66"/>
    <n v="5"/>
    <x v="0"/>
    <n v="1.5129368369160701"/>
    <x v="3"/>
    <x v="4"/>
    <n v="13"/>
    <n v="444"/>
    <n v="4"/>
    <n v="46.870238797617098"/>
    <x v="1"/>
    <n v="4.6205460645137002"/>
    <x v="0"/>
    <x v="2"/>
    <n v="866.472800129657"/>
    <n v="75.48"/>
    <n v="-400"/>
    <s v="cosmetics,SKU73,83.8510176813046,41,375,7910.88691614068,Male,17,25,66,5,Carrier B,1.51293683691607,Supplier 4,Chennai,13,444,4,46.8702387976171,Fail,4.6205460645137,Road,Route A,866.472800129657"/>
  </r>
  <r>
    <x v="0"/>
    <x v="74"/>
    <n v="3.1700114135661499"/>
    <x v="52"/>
    <n v="904"/>
    <n v="5709.9452959692799"/>
    <x v="1"/>
    <n v="41"/>
    <n v="6"/>
    <n v="1"/>
    <n v="5"/>
    <x v="1"/>
    <n v="5.2376546500374399"/>
    <x v="3"/>
    <x v="2"/>
    <n v="1"/>
    <n v="919"/>
    <n v="9"/>
    <n v="80.580852156447804"/>
    <x v="1"/>
    <n v="0.39661272410993498"/>
    <x v="2"/>
    <x v="2"/>
    <n v="341.55265678322297"/>
    <n v="376.79"/>
    <n v="-240"/>
    <s v="haircare,SKU74,3.17001141356615,64,904,5709.94529596928,Female,41,6,1,5,Carrier A,5.23765465003744,Supplier 4,Delhi,1,919,9,80.5808521564478,Fail,0.396612724109935,Rail,Route A,341.552656783223"/>
  </r>
  <r>
    <x v="1"/>
    <x v="75"/>
    <n v="92.996884233970604"/>
    <x v="48"/>
    <n v="106"/>
    <n v="1889.07358977933"/>
    <x v="0"/>
    <n v="16"/>
    <n v="20"/>
    <n v="56"/>
    <n v="10"/>
    <x v="2"/>
    <n v="2.47389776104546"/>
    <x v="1"/>
    <x v="4"/>
    <n v="25"/>
    <n v="759"/>
    <n v="11"/>
    <n v="48.064782640006499"/>
    <x v="2"/>
    <n v="2.0300690886687498"/>
    <x v="1"/>
    <x v="1"/>
    <n v="873.12964801765099"/>
    <n v="121.44"/>
    <n v="-300"/>
    <s v="skincare,SKU75,92.9968842339706,29,106,1889.07358977933,Unknown,16,20,56,10,Carrier C,2.47389776104546,Supplier 1,Chennai,25,759,11,48.0647826400065,Pass,2.03006908866875,Air,Route C,873.129648017651"/>
  </r>
  <r>
    <x v="0"/>
    <x v="76"/>
    <n v="69.108799547430294"/>
    <x v="16"/>
    <n v="241"/>
    <n v="5328.3759842977497"/>
    <x v="2"/>
    <n v="38"/>
    <n v="1"/>
    <n v="22"/>
    <n v="10"/>
    <x v="1"/>
    <n v="7.0545383368369201"/>
    <x v="4"/>
    <x v="3"/>
    <n v="25"/>
    <n v="985"/>
    <n v="24"/>
    <n v="64.323597795600193"/>
    <x v="0"/>
    <n v="2.1800374515822099"/>
    <x v="2"/>
    <x v="2"/>
    <n v="997.41345013319403"/>
    <n v="374.3"/>
    <n v="-37"/>
    <s v="haircare,SKU76,69.1087995474303,23,241,5328.37598429775,Male,38,1,22,10,Carrier A,7.05453833683692,Supplier 2,Bangalore,25,985,24,64.3235977956002,Pending,2.18003745158221,Rail,Route A,997.413450133194"/>
  </r>
  <r>
    <x v="0"/>
    <x v="77"/>
    <n v="57.449742958971399"/>
    <x v="50"/>
    <n v="359"/>
    <n v="2483.7601775427902"/>
    <x v="0"/>
    <n v="96"/>
    <n v="28"/>
    <n v="57"/>
    <n v="4"/>
    <x v="0"/>
    <n v="6.7809466256178901"/>
    <x v="1"/>
    <x v="1"/>
    <n v="26"/>
    <n v="334"/>
    <n v="5"/>
    <n v="42.952444748991802"/>
    <x v="2"/>
    <n v="3.0551418183075398"/>
    <x v="0"/>
    <x v="0"/>
    <n v="852.56809891984994"/>
    <n v="320.64"/>
    <n v="-2660"/>
    <s v="haircare,SKU77,57.4497429589714,14,359,2483.76017754279,Unknown,96,28,57,4,Carrier B,6.78094662561789,Supplier 1,Kolkata,26,334,5,42.9524447489918,Pass,3.05514181830754,Road,Route B,852.56809891985"/>
  </r>
  <r>
    <x v="0"/>
    <x v="78"/>
    <n v="6.30688317611191"/>
    <x v="53"/>
    <n v="946"/>
    <n v="1292.45841793775"/>
    <x v="0"/>
    <n v="5"/>
    <n v="4"/>
    <n v="51"/>
    <n v="5"/>
    <x v="0"/>
    <n v="8.4670497708619905"/>
    <x v="2"/>
    <x v="0"/>
    <n v="25"/>
    <n v="858"/>
    <n v="21"/>
    <n v="71.126514720403307"/>
    <x v="0"/>
    <n v="4.0968813324704501"/>
    <x v="3"/>
    <x v="1"/>
    <n v="323.59220343132199"/>
    <n v="42.9"/>
    <n v="-16"/>
    <s v="haircare,SKU78,6.30688317611191,50,946,1292.45841793775,Unknown,5,4,51,5,Carrier B,8.46704977086199,Supplier 5,Mumbai,25,858,21,71.1265147204033,Pending,4.09688133247045,Sea,Route C,323.592203431322"/>
  </r>
  <r>
    <x v="0"/>
    <x v="79"/>
    <n v="57.057031221103202"/>
    <x v="54"/>
    <n v="198"/>
    <n v="7888.7232684270803"/>
    <x v="0"/>
    <n v="31"/>
    <n v="25"/>
    <n v="20"/>
    <n v="1"/>
    <x v="0"/>
    <n v="6.49632536429504"/>
    <x v="0"/>
    <x v="3"/>
    <n v="5"/>
    <n v="228"/>
    <n v="12"/>
    <n v="57.870902924036201"/>
    <x v="0"/>
    <n v="0.16587162748060799"/>
    <x v="1"/>
    <x v="1"/>
    <n v="351.50421933503799"/>
    <n v="70.680000000000007"/>
    <n v="-750"/>
    <s v="haircare,SKU79,57.0570312211032,56,198,7888.72326842708,Unknown,31,25,20,1,Carrier B,6.49632536429504,Supplier 3,Bangalore,5,228,12,57.8709029240362,Pending,0.165871627480608,Air,Route C,351.504219335038"/>
  </r>
  <r>
    <x v="1"/>
    <x v="80"/>
    <n v="91.128318350444303"/>
    <x v="32"/>
    <n v="872"/>
    <n v="8651.67268298206"/>
    <x v="0"/>
    <n v="39"/>
    <n v="14"/>
    <n v="41"/>
    <n v="2"/>
    <x v="2"/>
    <n v="2.8331846794189701"/>
    <x v="0"/>
    <x v="4"/>
    <n v="8"/>
    <n v="202"/>
    <n v="5"/>
    <n v="76.961228023819999"/>
    <x v="1"/>
    <n v="2.8496621985053299"/>
    <x v="3"/>
    <x v="0"/>
    <n v="787.77985049434403"/>
    <n v="78.78"/>
    <n v="-532"/>
    <s v="skincare,SKU80,91.1283183504443,75,872,8651.67268298206,Unknown,39,14,41,2,Carrier C,2.83318467941897,Supplier 3,Chennai,8,202,5,76.96122802382,Fail,2.84966219850533,Sea,Route B,787.779850494344"/>
  </r>
  <r>
    <x v="0"/>
    <x v="81"/>
    <n v="72.819206930318202"/>
    <x v="23"/>
    <n v="774"/>
    <n v="4384.4134000458598"/>
    <x v="0"/>
    <n v="48"/>
    <n v="6"/>
    <n v="8"/>
    <n v="5"/>
    <x v="0"/>
    <n v="4.0662775015120403"/>
    <x v="0"/>
    <x v="2"/>
    <n v="28"/>
    <n v="698"/>
    <n v="1"/>
    <n v="19.789592941903599"/>
    <x v="0"/>
    <n v="2.54754712154871"/>
    <x v="2"/>
    <x v="0"/>
    <n v="276.77833594679799"/>
    <n v="335.04"/>
    <n v="-282"/>
    <s v="haircare,SKU81,72.8192069303182,9,774,4384.41340004586,Unknown,48,6,8,5,Carrier B,4.06627750151204,Supplier 3,Delhi,28,698,1,19.7895929419036,Pending,2.54754712154871,Rail,Route B,276.778335946798"/>
  </r>
  <r>
    <x v="1"/>
    <x v="82"/>
    <n v="17.034930739467899"/>
    <x v="55"/>
    <n v="336"/>
    <n v="2943.3818676094502"/>
    <x v="0"/>
    <n v="42"/>
    <n v="19"/>
    <n v="72"/>
    <n v="1"/>
    <x v="1"/>
    <n v="4.7081818735419301"/>
    <x v="4"/>
    <x v="0"/>
    <n v="6"/>
    <n v="955"/>
    <n v="26"/>
    <n v="4.4652784349432402"/>
    <x v="0"/>
    <n v="4.1378770486223502"/>
    <x v="0"/>
    <x v="1"/>
    <n v="589.97855562804"/>
    <n v="401.1"/>
    <n v="-779"/>
    <s v="skincare,SKU82,17.0349307394679,13,336,2943.38186760945,Unknown,42,19,72,1,Carrier A,4.70818187354193,Supplier 2,Mumbai,6,955,26,4.46527843494324,Pending,4.13787704862235,Road,Route C,589.97855562804"/>
  </r>
  <r>
    <x v="0"/>
    <x v="83"/>
    <n v="68.911246211606297"/>
    <x v="15"/>
    <n v="663"/>
    <n v="2411.7546321104901"/>
    <x v="0"/>
    <n v="65"/>
    <n v="24"/>
    <n v="7"/>
    <n v="8"/>
    <x v="0"/>
    <n v="4.94983957799694"/>
    <x v="1"/>
    <x v="3"/>
    <n v="20"/>
    <n v="443"/>
    <n v="5"/>
    <n v="97.730593800533001"/>
    <x v="1"/>
    <n v="0.77300613406724705"/>
    <x v="0"/>
    <x v="2"/>
    <n v="682.97101822609295"/>
    <n v="287.95"/>
    <n v="-1536"/>
    <s v="haircare,SKU83,68.9112462116063,82,663,2411.75463211049,Unknown,65,24,7,8,Carrier B,4.94983957799694,Supplier 1,Bangalore,20,443,5,97.730593800533,Fail,0.773006134067247,Road,Route A,682.971018226093"/>
  </r>
  <r>
    <x v="0"/>
    <x v="84"/>
    <n v="89.104367292102197"/>
    <x v="56"/>
    <n v="618"/>
    <n v="2048.2900998487098"/>
    <x v="0"/>
    <n v="73"/>
    <n v="26"/>
    <n v="80"/>
    <n v="10"/>
    <x v="1"/>
    <n v="8.3816156249226292"/>
    <x v="2"/>
    <x v="4"/>
    <n v="24"/>
    <n v="589"/>
    <n v="22"/>
    <n v="33.808636513209002"/>
    <x v="2"/>
    <n v="4.8434565771180402"/>
    <x v="1"/>
    <x v="0"/>
    <n v="465.45700596368698"/>
    <n v="429.97"/>
    <n v="-1872"/>
    <s v="haircare,SKU84,89.1043672921022,99,618,2048.29009984871,Unknown,73,26,80,10,Carrier A,8.38161562492263,Supplier 5,Chennai,24,589,22,33.808636513209,Pass,4.84345657711804,Air,Route B,465.457005963687"/>
  </r>
  <r>
    <x v="2"/>
    <x v="85"/>
    <n v="76.962994415193805"/>
    <x v="57"/>
    <n v="25"/>
    <n v="8684.6130592538502"/>
    <x v="1"/>
    <n v="15"/>
    <n v="18"/>
    <n v="66"/>
    <n v="2"/>
    <x v="2"/>
    <n v="8.2491687048717193"/>
    <x v="2"/>
    <x v="4"/>
    <n v="4"/>
    <n v="211"/>
    <n v="2"/>
    <n v="69.929345518672307"/>
    <x v="1"/>
    <n v="1.3744289997457499"/>
    <x v="0"/>
    <x v="0"/>
    <n v="842.68683000464102"/>
    <n v="31.65"/>
    <n v="-252"/>
    <s v="cosmetics,SKU85,76.9629944151938,83,25,8684.61305925385,Female,15,18,66,2,Carrier C,8.24916870487172,Supplier 5,Chennai,4,211,2,69.9293455186723,Fail,1.37442899974575,Road,Route B,842.686830004641"/>
  </r>
  <r>
    <x v="1"/>
    <x v="86"/>
    <n v="19.9981769404042"/>
    <x v="58"/>
    <n v="223"/>
    <n v="1229.59102856498"/>
    <x v="0"/>
    <n v="32"/>
    <n v="14"/>
    <n v="22"/>
    <n v="6"/>
    <x v="0"/>
    <n v="1.4543053101535499"/>
    <x v="1"/>
    <x v="0"/>
    <n v="4"/>
    <n v="569"/>
    <n v="18"/>
    <n v="74.608969995194599"/>
    <x v="2"/>
    <n v="2.0515129307662399"/>
    <x v="2"/>
    <x v="2"/>
    <n v="264.25488983586598"/>
    <n v="182.08"/>
    <n v="-434"/>
    <s v="skincare,SKU86,19.9981769404042,18,223,1229.59102856498,Unknown,32,14,22,6,Carrier B,1.45430531015355,Supplier 1,Mumbai,4,569,18,74.6089699951946,Pass,2.05151293076624,Rail,Route A,264.254889835866"/>
  </r>
  <r>
    <x v="0"/>
    <x v="87"/>
    <n v="80.414036650355698"/>
    <x v="59"/>
    <n v="79"/>
    <n v="5133.8467010866898"/>
    <x v="2"/>
    <n v="5"/>
    <n v="7"/>
    <n v="55"/>
    <n v="10"/>
    <x v="1"/>
    <n v="6.5758037975485299"/>
    <x v="0"/>
    <x v="4"/>
    <n v="27"/>
    <n v="523"/>
    <n v="17"/>
    <n v="28.696996824143099"/>
    <x v="1"/>
    <n v="3.6937377878392699"/>
    <x v="3"/>
    <x v="0"/>
    <n v="879.35921773492396"/>
    <n v="26.15"/>
    <n v="-28"/>
    <s v="haircare,SKU87,80.4140366503557,24,79,5133.84670108669,Male,5,7,55,10,Carrier A,6.57580379754853,Supplier 3,Chennai,27,523,17,28.6969968241431,Fail,3.69373778783927,Sea,Route B,879.359217734924"/>
  </r>
  <r>
    <x v="2"/>
    <x v="88"/>
    <n v="75.270406975724995"/>
    <x v="60"/>
    <n v="737"/>
    <n v="9444.7420330629793"/>
    <x v="2"/>
    <n v="60"/>
    <n v="18"/>
    <n v="85"/>
    <n v="7"/>
    <x v="1"/>
    <n v="3.8012531329310701"/>
    <x v="4"/>
    <x v="0"/>
    <n v="21"/>
    <n v="953"/>
    <n v="11"/>
    <n v="68.1849190570411"/>
    <x v="0"/>
    <n v="0.722204401882931"/>
    <x v="3"/>
    <x v="2"/>
    <n v="103.916247960704"/>
    <n v="571.79999999999995"/>
    <n v="-1062"/>
    <s v="cosmetics,SKU88,75.270406975725,58,737,9444.74203306298,Male,60,18,85,7,Carrier A,3.80125313293107,Supplier 2,Mumbai,21,953,11,68.1849190570411,Pending,0.722204401882931,Sea,Route A,103.916247960704"/>
  </r>
  <r>
    <x v="2"/>
    <x v="89"/>
    <n v="97.760085581938597"/>
    <x v="27"/>
    <n v="134"/>
    <n v="5924.6825668532301"/>
    <x v="0"/>
    <n v="90"/>
    <n v="1"/>
    <n v="27"/>
    <n v="8"/>
    <x v="0"/>
    <n v="9.9298162452772498"/>
    <x v="1"/>
    <x v="1"/>
    <n v="23"/>
    <n v="370"/>
    <n v="11"/>
    <n v="46.603873381644398"/>
    <x v="0"/>
    <n v="1.9076657339590699"/>
    <x v="2"/>
    <x v="0"/>
    <n v="517.49997392906005"/>
    <n v="333"/>
    <n v="-89"/>
    <s v="cosmetics,SKU89,97.7600855819386,10,134,5924.68256685323,Unknown,90,1,27,8,Carrier B,9.92981624527725,Supplier 1,Kolkata,23,370,11,46.6038733816444,Pending,1.90766573395907,Rail,Route B,517.49997392906"/>
  </r>
  <r>
    <x v="1"/>
    <x v="90"/>
    <n v="13.881913501359101"/>
    <x v="54"/>
    <n v="320"/>
    <n v="9592.6335702803099"/>
    <x v="0"/>
    <n v="66"/>
    <n v="18"/>
    <n v="96"/>
    <n v="7"/>
    <x v="0"/>
    <n v="7.6744307081126903"/>
    <x v="0"/>
    <x v="3"/>
    <n v="8"/>
    <n v="585"/>
    <n v="8"/>
    <n v="85.675963335797903"/>
    <x v="2"/>
    <n v="1.2193822244013801"/>
    <x v="2"/>
    <x v="0"/>
    <n v="990.07847250581096"/>
    <n v="386.1"/>
    <n v="-1170"/>
    <s v="skincare,SKU90,13.8819135013591,56,320,9592.63357028031,Unknown,66,18,96,7,Carrier B,7.67443070811269,Supplier 3,Bangalore,8,585,8,85.6759633357979,Pass,1.21938222440138,Rail,Route B,990.078472505811"/>
  </r>
  <r>
    <x v="2"/>
    <x v="91"/>
    <n v="62.111965463961702"/>
    <x v="42"/>
    <n v="916"/>
    <n v="1935.20679350759"/>
    <x v="2"/>
    <n v="98"/>
    <n v="22"/>
    <n v="85"/>
    <n v="7"/>
    <x v="0"/>
    <n v="7.4715140844011403"/>
    <x v="3"/>
    <x v="2"/>
    <n v="5"/>
    <n v="207"/>
    <n v="28"/>
    <n v="39.772882502339897"/>
    <x v="0"/>
    <n v="0.62600185820939402"/>
    <x v="2"/>
    <x v="0"/>
    <n v="996.77831495062298"/>
    <n v="202.86"/>
    <n v="-2134"/>
    <s v="cosmetics,SKU91,62.1119654639617,90,916,1935.20679350759,Male,98,22,85,7,Carrier B,7.47151408440114,Supplier 4,Delhi,5,207,28,39.7728825023399,Pending,0.626001858209394,Rail,Route B,996.778314950623"/>
  </r>
  <r>
    <x v="2"/>
    <x v="92"/>
    <n v="47.714233075820196"/>
    <x v="61"/>
    <n v="276"/>
    <n v="2100.1297546259302"/>
    <x v="2"/>
    <n v="90"/>
    <n v="25"/>
    <n v="10"/>
    <n v="8"/>
    <x v="0"/>
    <n v="4.4695000261236002"/>
    <x v="4"/>
    <x v="0"/>
    <n v="4"/>
    <n v="671"/>
    <n v="29"/>
    <n v="62.612690395614301"/>
    <x v="2"/>
    <n v="0.33343182522473902"/>
    <x v="2"/>
    <x v="0"/>
    <n v="230.092782536762"/>
    <n v="603.9"/>
    <n v="-2225"/>
    <s v="cosmetics,SKU92,47.7142330758202,44,276,2100.12975462593,Male,90,25,10,8,Carrier B,4.4695000261236,Supplier 2,Mumbai,4,671,29,62.6126903956143,Pass,0.333431825224739,Rail,Route B,230.092782536762"/>
  </r>
  <r>
    <x v="0"/>
    <x v="93"/>
    <n v="69.290831002905406"/>
    <x v="51"/>
    <n v="114"/>
    <n v="4531.4021336919004"/>
    <x v="0"/>
    <n v="63"/>
    <n v="17"/>
    <n v="66"/>
    <n v="1"/>
    <x v="2"/>
    <n v="7.00643205900439"/>
    <x v="3"/>
    <x v="4"/>
    <n v="21"/>
    <n v="824"/>
    <n v="20"/>
    <n v="35.633652343343797"/>
    <x v="1"/>
    <n v="4.1657817954241398"/>
    <x v="1"/>
    <x v="2"/>
    <n v="823.52384588815505"/>
    <n v="519.12"/>
    <n v="-1054"/>
    <s v="haircare,SKU93,69.2908310029054,88,114,4531.4021336919,Unknown,63,17,66,1,Carrier C,7.00643205900439,Supplier 4,Chennai,21,824,20,35.6336523433438,Fail,4.16578179542414,Air,Route A,823.523845888155"/>
  </r>
  <r>
    <x v="2"/>
    <x v="94"/>
    <n v="3.0376887246314102"/>
    <x v="33"/>
    <n v="987"/>
    <n v="7888.3565466618702"/>
    <x v="0"/>
    <n v="77"/>
    <n v="26"/>
    <n v="72"/>
    <n v="9"/>
    <x v="0"/>
    <n v="6.9429459420325799"/>
    <x v="4"/>
    <x v="2"/>
    <n v="12"/>
    <n v="908"/>
    <n v="14"/>
    <n v="60.387378614862101"/>
    <x v="2"/>
    <n v="1.4636074984727701"/>
    <x v="2"/>
    <x v="0"/>
    <n v="846.66525698669398"/>
    <n v="699.16"/>
    <n v="-1976"/>
    <s v="cosmetics,SKU94,3.03768872463141,97,987,7888.35654666187,Unknown,77,26,72,9,Carrier B,6.94294594203258,Supplier 2,Delhi,12,908,14,60.3873786148621,Pass,1.46360749847277,Rail,Route B,846.665256986694"/>
  </r>
  <r>
    <x v="0"/>
    <x v="95"/>
    <n v="77.903927219447695"/>
    <x v="43"/>
    <n v="672"/>
    <n v="7386.3639440486604"/>
    <x v="0"/>
    <n v="15"/>
    <n v="14"/>
    <n v="26"/>
    <n v="9"/>
    <x v="0"/>
    <n v="8.6303388696027508"/>
    <x v="3"/>
    <x v="0"/>
    <n v="18"/>
    <n v="450"/>
    <n v="26"/>
    <n v="58.890685768589897"/>
    <x v="0"/>
    <n v="1.21088212958506"/>
    <x v="1"/>
    <x v="2"/>
    <n v="778.86424137664699"/>
    <n v="67.5"/>
    <n v="-196"/>
    <s v="haircare,SKU95,77.9039272194477,65,672,7386.36394404866,Unknown,15,14,26,9,Carrier B,8.63033886960275,Supplier 4,Mumbai,18,450,26,58.8906857685899,Pending,1.21088212958506,Air,Route A,778.864241376647"/>
  </r>
  <r>
    <x v="2"/>
    <x v="96"/>
    <n v="24.423131420373299"/>
    <x v="48"/>
    <n v="324"/>
    <n v="7698.4247656321104"/>
    <x v="0"/>
    <n v="67"/>
    <n v="2"/>
    <n v="32"/>
    <n v="3"/>
    <x v="2"/>
    <n v="5.3528780439967996"/>
    <x v="0"/>
    <x v="0"/>
    <n v="28"/>
    <n v="648"/>
    <n v="28"/>
    <n v="17.803756331391199"/>
    <x v="0"/>
    <n v="3.8720476814821301"/>
    <x v="0"/>
    <x v="2"/>
    <n v="188.74214114905601"/>
    <n v="434.16"/>
    <n v="-132"/>
    <s v="cosmetics,SKU96,24.4231314203733,29,324,7698.42476563211,Unknown,67,2,32,3,Carrier C,5.3528780439968,Supplier 3,Mumbai,28,648,28,17.8037563313912,Pending,3.87204768148213,Road,Route A,188.742141149056"/>
  </r>
  <r>
    <x v="0"/>
    <x v="97"/>
    <n v="3.5261112591434101"/>
    <x v="54"/>
    <n v="62"/>
    <n v="4370.9165799845296"/>
    <x v="2"/>
    <n v="46"/>
    <n v="19"/>
    <n v="4"/>
    <n v="9"/>
    <x v="1"/>
    <n v="7.9048456112096703"/>
    <x v="3"/>
    <x v="0"/>
    <n v="10"/>
    <n v="535"/>
    <n v="13"/>
    <n v="65.765155926367399"/>
    <x v="1"/>
    <n v="3.3762378347179798"/>
    <x v="0"/>
    <x v="2"/>
    <n v="540.13242286796697"/>
    <n v="246.1"/>
    <n v="-855"/>
    <s v="haircare,SKU97,3.52611125914341,56,62,4370.91657998453,Male,46,19,4,9,Carrier A,7.90484561120967,Supplier 4,Mumbai,10,535,13,65.7651559263674,Fail,3.37623783471798,Road,Route A,540.132422867967"/>
  </r>
  <r>
    <x v="1"/>
    <x v="98"/>
    <n v="19.754604866878601"/>
    <x v="29"/>
    <n v="913"/>
    <n v="8525.9525596835192"/>
    <x v="1"/>
    <n v="53"/>
    <n v="1"/>
    <n v="27"/>
    <n v="7"/>
    <x v="0"/>
    <n v="1.4098010951380699"/>
    <x v="2"/>
    <x v="4"/>
    <n v="28"/>
    <n v="581"/>
    <n v="9"/>
    <n v="5.6046908643717801"/>
    <x v="0"/>
    <n v="2.9081221693512598"/>
    <x v="2"/>
    <x v="2"/>
    <n v="882.19886354704101"/>
    <n v="307.93"/>
    <n v="-52"/>
    <s v="skincare,SKU98,19.7546048668786,43,913,8525.95255968352,Female,53,1,27,7,Carrier B,1.40980109513807,Supplier 5,Chennai,28,581,9,5.60469086437178,Pending,2.90812216935126,Rail,Route A,882.198863547041"/>
  </r>
  <r>
    <x v="0"/>
    <x v="99"/>
    <n v="68.517832699276596"/>
    <x v="62"/>
    <n v="627"/>
    <n v="9185.1858291817007"/>
    <x v="0"/>
    <n v="55"/>
    <n v="8"/>
    <n v="59"/>
    <n v="6"/>
    <x v="0"/>
    <n v="1.3110237561206199"/>
    <x v="4"/>
    <x v="4"/>
    <n v="29"/>
    <n v="921"/>
    <n v="2"/>
    <n v="38.072898520625998"/>
    <x v="1"/>
    <n v="0.34602729070550298"/>
    <x v="2"/>
    <x v="0"/>
    <n v="210.743008964246"/>
    <n v="506.55"/>
    <n v="-432"/>
    <s v="haircare,SKU99,68.5178326992766,17,627,9185.1858291817,Unknown,55,8,59,6,Carrier B,1.31102375612062,Supplier 2,Chennai,29,921,2,38.072898520626,Fail,0.346027290705503,Rail,Route B,210.7430089642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C77BF2-4CDA-A547-A32A-930ED901FDB4}" name="Transport_Costs" cacheId="4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7">
  <location ref="B69:D73" firstHeaderRow="0" firstDataRow="1" firstDataCol="1"/>
  <pivotFields count="29">
    <pivotField compact="0" outline="0" showAll="0" defaultSubtotal="0">
      <items count="3">
        <item x="2"/>
        <item x="0"/>
        <item x="1"/>
      </items>
      <extLst>
        <ext xmlns:x14="http://schemas.microsoft.com/office/spreadsheetml/2009/9/main" uri="{2946ED86-A175-432a-8AC1-64E0C546D7DE}">
          <x14:pivotField fillDownLabels="1"/>
        </ext>
      </extLst>
    </pivotField>
    <pivotField compact="0" outline="0" showAll="0">
      <items count="101">
        <item x="0"/>
        <item x="1"/>
        <item x="10"/>
        <item x="11"/>
        <item x="12"/>
        <item x="13"/>
        <item x="14"/>
        <item x="15"/>
        <item x="16"/>
        <item x="17"/>
        <item x="18"/>
        <item x="19"/>
        <item x="2"/>
        <item x="20"/>
        <item x="21"/>
        <item x="22"/>
        <item x="23"/>
        <item x="24"/>
        <item x="25"/>
        <item x="26"/>
        <item x="27"/>
        <item x="28"/>
        <item x="29"/>
        <item x="3"/>
        <item x="30"/>
        <item x="31"/>
        <item x="32"/>
        <item x="33"/>
        <item x="34"/>
        <item x="35"/>
        <item x="36"/>
        <item x="37"/>
        <item x="38"/>
        <item x="39"/>
        <item x="4"/>
        <item x="40"/>
        <item x="41"/>
        <item x="42"/>
        <item x="43"/>
        <item x="44"/>
        <item x="45"/>
        <item x="46"/>
        <item x="47"/>
        <item x="48"/>
        <item x="49"/>
        <item x="5"/>
        <item x="50"/>
        <item x="51"/>
        <item x="52"/>
        <item x="53"/>
        <item x="54"/>
        <item x="55"/>
        <item x="56"/>
        <item x="57"/>
        <item x="58"/>
        <item x="59"/>
        <item x="6"/>
        <item x="60"/>
        <item x="61"/>
        <item x="62"/>
        <item x="63"/>
        <item x="64"/>
        <item x="65"/>
        <item x="66"/>
        <item x="67"/>
        <item x="68"/>
        <item x="69"/>
        <item x="7"/>
        <item x="70"/>
        <item x="71"/>
        <item x="72"/>
        <item x="73"/>
        <item x="74"/>
        <item x="75"/>
        <item x="76"/>
        <item x="77"/>
        <item x="78"/>
        <item x="79"/>
        <item x="8"/>
        <item x="80"/>
        <item x="81"/>
        <item x="82"/>
        <item x="83"/>
        <item x="84"/>
        <item x="85"/>
        <item x="86"/>
        <item x="87"/>
        <item x="88"/>
        <item x="89"/>
        <item x="9"/>
        <item x="90"/>
        <item x="91"/>
        <item x="92"/>
        <item x="93"/>
        <item x="94"/>
        <item x="95"/>
        <item x="96"/>
        <item x="97"/>
        <item x="98"/>
        <item x="99"/>
        <item t="default"/>
      </items>
      <extLst>
        <ext xmlns:x14="http://schemas.microsoft.com/office/spreadsheetml/2009/9/main" uri="{2946ED86-A175-432a-8AC1-64E0C546D7DE}">
          <x14:pivotField fillDownLabels="1"/>
        </ext>
      </extLst>
    </pivotField>
    <pivotField compact="0" numFmtId="2" outline="0" showAll="0">
      <extLst>
        <ext xmlns:x14="http://schemas.microsoft.com/office/spreadsheetml/2009/9/main" uri="{2946ED86-A175-432a-8AC1-64E0C546D7DE}">
          <x14:pivotField fillDownLabels="1"/>
        </ext>
      </extLst>
    </pivotField>
    <pivotField compact="0" numFmtId="1" outline="0" showAll="0">
      <extLst>
        <ext xmlns:x14="http://schemas.microsoft.com/office/spreadsheetml/2009/9/main" uri="{2946ED86-A175-432a-8AC1-64E0C546D7DE}">
          <x14:pivotField fillDownLabels="1"/>
        </ext>
      </extLst>
    </pivotField>
    <pivotField compact="0" numFmtId="1" outline="0" showAll="0">
      <extLst>
        <ext xmlns:x14="http://schemas.microsoft.com/office/spreadsheetml/2009/9/main" uri="{2946ED86-A175-432a-8AC1-64E0C546D7DE}">
          <x14:pivotField fillDownLabels="1"/>
        </ext>
      </extLst>
    </pivotField>
    <pivotField compact="0" numFmtId="2" outline="0" showAll="0">
      <extLst>
        <ext xmlns:x14="http://schemas.microsoft.com/office/spreadsheetml/2009/9/main" uri="{2946ED86-A175-432a-8AC1-64E0C546D7DE}">
          <x14:pivotField fillDownLabels="1"/>
        </ext>
      </extLst>
    </pivotField>
    <pivotField compact="0" outline="0" showAll="0">
      <items count="4">
        <item x="1"/>
        <item x="2"/>
        <item x="0"/>
        <item t="default"/>
      </items>
      <extLst>
        <ext xmlns:x14="http://schemas.microsoft.com/office/spreadsheetml/2009/9/main" uri="{2946ED86-A175-432a-8AC1-64E0C546D7DE}">
          <x14:pivotField fillDownLabels="1"/>
        </ext>
      </extLst>
    </pivotField>
    <pivotField compact="0" numFmtId="1" outline="0" showAll="0">
      <extLst>
        <ext xmlns:x14="http://schemas.microsoft.com/office/spreadsheetml/2009/9/main" uri="{2946ED86-A175-432a-8AC1-64E0C546D7DE}">
          <x14:pivotField fillDownLabels="1"/>
        </ext>
      </extLst>
    </pivotField>
    <pivotField compact="0" numFmtId="1" outline="0" showAll="0">
      <extLst>
        <ext xmlns:x14="http://schemas.microsoft.com/office/spreadsheetml/2009/9/main" uri="{2946ED86-A175-432a-8AC1-64E0C546D7DE}">
          <x14:pivotField fillDownLabels="1"/>
        </ext>
      </extLst>
    </pivotField>
    <pivotField compact="0" numFmtId="1" outline="0" showAll="0">
      <extLst>
        <ext xmlns:x14="http://schemas.microsoft.com/office/spreadsheetml/2009/9/main" uri="{2946ED86-A175-432a-8AC1-64E0C546D7DE}">
          <x14:pivotField fillDownLabels="1"/>
        </ext>
      </extLst>
    </pivotField>
    <pivotField compact="0" numFmtId="1" outline="0" showAll="0">
      <extLst>
        <ext xmlns:x14="http://schemas.microsoft.com/office/spreadsheetml/2009/9/main" uri="{2946ED86-A175-432a-8AC1-64E0C546D7DE}">
          <x14:pivotField fillDownLabels="1"/>
        </ext>
      </extLst>
    </pivotField>
    <pivotField compact="0" outline="0" showAll="0" defaultSubtotal="0">
      <items count="3">
        <item x="1"/>
        <item x="0"/>
        <item x="2"/>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6">
        <item x="1"/>
        <item x="4"/>
        <item x="0"/>
        <item x="3"/>
        <item x="2"/>
        <item t="default"/>
      </items>
      <extLst>
        <ext xmlns:x14="http://schemas.microsoft.com/office/spreadsheetml/2009/9/main" uri="{2946ED86-A175-432a-8AC1-64E0C546D7DE}">
          <x14:pivotField fillDownLabels="1"/>
        </ext>
      </extLst>
    </pivotField>
    <pivotField compact="0" outline="0" showAll="0" defaultSubtotal="0">
      <items count="5">
        <item x="3"/>
        <item x="4"/>
        <item x="2"/>
        <item x="1"/>
        <item x="0"/>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4">
        <item x="1"/>
        <item x="2"/>
        <item x="0"/>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outline="0" showAll="0">
      <items count="5">
        <item x="1"/>
        <item x="2"/>
        <item x="0"/>
        <item x="3"/>
        <item t="default"/>
      </items>
      <extLst>
        <ext xmlns:x14="http://schemas.microsoft.com/office/spreadsheetml/2009/9/main" uri="{2946ED86-A175-432a-8AC1-64E0C546D7DE}">
          <x14:pivotField fillDownLabels="1"/>
        </ext>
      </extLst>
    </pivotField>
    <pivotField compact="0" outline="0" showAll="0">
      <items count="4">
        <item x="2"/>
        <item x="0"/>
        <item x="1"/>
        <item t="default"/>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dragToRow="0" dragToCol="0" dragToPage="0" showAll="0" defaultSubtotal="0">
      <extLst>
        <ext xmlns:x14="http://schemas.microsoft.com/office/spreadsheetml/2009/9/main" uri="{2946ED86-A175-432a-8AC1-64E0C546D7DE}">
          <x14:pivotField fillDownLabels="1"/>
        </ext>
      </extLst>
    </pivotField>
    <pivotField dataField="1" compact="0" outline="0" dragToRow="0" dragToCol="0" dragToPage="0" showAll="0" defaultSubtotal="0">
      <extLst>
        <ext xmlns:x14="http://schemas.microsoft.com/office/spreadsheetml/2009/9/main" uri="{2946ED86-A175-432a-8AC1-64E0C546D7DE}">
          <x14:pivotField fillDownLabels="1"/>
        </ext>
      </extLst>
    </pivotField>
  </pivotFields>
  <rowFields count="1">
    <field x="21"/>
  </rowFields>
  <rowItems count="4">
    <i>
      <x/>
    </i>
    <i>
      <x v="1"/>
    </i>
    <i>
      <x v="2"/>
    </i>
    <i>
      <x v="3"/>
    </i>
  </rowItems>
  <colFields count="1">
    <field x="-2"/>
  </colFields>
  <colItems count="2">
    <i>
      <x/>
    </i>
    <i i="1">
      <x v="1"/>
    </i>
  </colItems>
  <dataFields count="2">
    <dataField name="Sum of Costs" fld="23" baseField="0" baseItem="0"/>
    <dataField name="Sum of Estimated Transportation Costs" fld="28" baseField="0" baseItem="0"/>
  </dataFields>
  <formats count="22">
    <format dxfId="22">
      <pivotArea type="all" dataOnly="0" outline="0" fieldPosition="0"/>
    </format>
    <format dxfId="21">
      <pivotArea outline="0" collapsedLevelsAreSubtotals="1" fieldPosition="0"/>
    </format>
    <format dxfId="20">
      <pivotArea type="all" dataOnly="0" outline="0" fieldPosition="0"/>
    </format>
    <format dxfId="19">
      <pivotArea outline="0" collapsedLevelsAreSubtotals="1" fieldPosition="0"/>
    </format>
    <format dxfId="18">
      <pivotArea type="all" dataOnly="0" outline="0" fieldPosition="0"/>
    </format>
    <format dxfId="17">
      <pivotArea outline="0" collapsedLevelsAreSubtotals="1" fieldPosition="0"/>
    </format>
    <format dxfId="16">
      <pivotArea field="0" type="button" dataOnly="0" labelOnly="1" outline="0"/>
    </format>
    <format dxfId="15">
      <pivotArea field="19" type="button" dataOnly="0" labelOnly="1" outline="0"/>
    </format>
    <format dxfId="14">
      <pivotArea dataOnly="0" labelOnly="1" outline="0" axis="axisValues" fieldPosition="0"/>
    </format>
    <format dxfId="13">
      <pivotArea field="0" type="button" dataOnly="0" labelOnly="1" outline="0"/>
    </format>
    <format dxfId="12">
      <pivotArea field="19" type="button" dataOnly="0" labelOnly="1" outline="0"/>
    </format>
    <format dxfId="11">
      <pivotArea dataOnly="0" labelOnly="1" outline="0" axis="axisValues" fieldPosition="0"/>
    </format>
    <format dxfId="10">
      <pivotArea field="0" type="button" dataOnly="0" labelOnly="1" outline="0"/>
    </format>
    <format dxfId="9">
      <pivotArea field="19" type="button" dataOnly="0" labelOnly="1" outline="0"/>
    </format>
    <format dxfId="8">
      <pivotArea dataOnly="0" labelOnly="1" outline="0" axis="axisValues" fieldPosition="0"/>
    </format>
    <format dxfId="7">
      <pivotArea outline="0" collapsedLevelsAreSubtotals="1" fieldPosition="0"/>
    </format>
    <format dxfId="6">
      <pivotArea field="1" type="button" dataOnly="0" labelOnly="1" outline="0"/>
    </format>
    <format dxfId="5">
      <pivotArea field="1" type="button" dataOnly="0" labelOnly="1" outline="0"/>
    </format>
    <format dxfId="4">
      <pivotArea field="21" type="button" dataOnly="0" labelOnly="1" outline="0" axis="axisRow" fieldPosition="0"/>
    </format>
    <format dxfId="3">
      <pivotArea dataOnly="0" labelOnly="1" outline="0" fieldPosition="0">
        <references count="1">
          <reference field="4294967294" count="2">
            <x v="0"/>
            <x v="1"/>
          </reference>
        </references>
      </pivotArea>
    </format>
    <format dxfId="2">
      <pivotArea field="21" type="button" dataOnly="0" labelOnly="1" outline="0" axis="axisRow" fieldPosition="0"/>
    </format>
    <format dxfId="1">
      <pivotArea dataOnly="0" labelOnly="1" outline="0" fieldPosition="0">
        <references count="1">
          <reference field="4294967294" count="2">
            <x v="0"/>
            <x v="1"/>
          </reference>
        </references>
      </pivotArea>
    </format>
  </formats>
  <chartFormats count="4">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22" format="4"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8A7CF3-B892-CB4D-9354-894B7AB8243C}" name="Lead_Time_Pivot"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3:E14" firstHeaderRow="0" firstDataRow="1" firstDataCol="0"/>
  <pivotFields count="29">
    <pivotField showAll="0">
      <items count="4">
        <item x="2"/>
        <item x="0"/>
        <item x="1"/>
        <item t="default"/>
      </items>
    </pivotField>
    <pivotField showAll="0"/>
    <pivotField numFmtId="2" showAll="0"/>
    <pivotField numFmtId="1" showAll="0"/>
    <pivotField numFmtId="1" showAll="0"/>
    <pivotField numFmtId="2" showAll="0"/>
    <pivotField showAll="0">
      <items count="4">
        <item x="1"/>
        <item x="2"/>
        <item x="0"/>
        <item t="default"/>
      </items>
    </pivotField>
    <pivotField numFmtId="1" showAll="0"/>
    <pivotField dataField="1" numFmtId="1" showAll="0"/>
    <pivotField numFmtId="1" showAll="0"/>
    <pivotField dataField="1" numFmtId="1" showAll="0"/>
    <pivotField showAll="0">
      <items count="4">
        <item x="1"/>
        <item x="0"/>
        <item x="2"/>
        <item t="default"/>
      </items>
    </pivotField>
    <pivotField showAll="0"/>
    <pivotField showAll="0">
      <items count="6">
        <item x="1"/>
        <item x="4"/>
        <item x="0"/>
        <item x="3"/>
        <item x="2"/>
        <item t="default"/>
      </items>
    </pivotField>
    <pivotField showAll="0">
      <items count="6">
        <item x="3"/>
        <item x="4"/>
        <item x="2"/>
        <item x="1"/>
        <item x="0"/>
        <item t="default"/>
      </items>
    </pivotField>
    <pivotField dataField="1" showAll="0"/>
    <pivotField showAll="0"/>
    <pivotField dataField="1" showAll="0"/>
    <pivotField showAll="0"/>
    <pivotField showAll="0">
      <items count="4">
        <item x="1"/>
        <item x="2"/>
        <item x="0"/>
        <item t="default"/>
      </items>
    </pivotField>
    <pivotField showAll="0"/>
    <pivotField showAll="0">
      <items count="5">
        <item x="1"/>
        <item x="2"/>
        <item x="0"/>
        <item x="3"/>
        <item t="default"/>
      </items>
    </pivotField>
    <pivotField showAll="0">
      <items count="4">
        <item x="2"/>
        <item x="0"/>
        <item x="1"/>
        <item t="default"/>
      </items>
    </pivotField>
    <pivotField showAll="0"/>
    <pivotField showAll="0"/>
    <pivotField showAll="0"/>
    <pivotField showAll="0"/>
    <pivotField dragToRow="0" dragToCol="0" dragToPage="0" showAll="0" defaultSubtotal="0"/>
    <pivotField dragToRow="0" dragToCol="0" dragToPage="0" showAll="0" defaultSubtotal="0"/>
  </pivotFields>
  <rowItems count="1">
    <i/>
  </rowItems>
  <colFields count="1">
    <field x="-2"/>
  </colFields>
  <colItems count="4">
    <i>
      <x/>
    </i>
    <i i="1">
      <x v="1"/>
    </i>
    <i i="2">
      <x v="2"/>
    </i>
    <i i="3">
      <x v="3"/>
    </i>
  </colItems>
  <dataFields count="4">
    <dataField name="Average Lead time" fld="15" subtotal="average" baseField="0" baseItem="0"/>
    <dataField name="Average Order Lead times" fld="8" subtotal="average" baseField="0" baseItem="0"/>
    <dataField name="Average Shipping times" fld="10" subtotal="average" baseField="0" baseItem="0"/>
    <dataField name="Average Manufacturing lead time" fld="17" subtotal="average" baseField="0" baseItem="0"/>
  </dataFields>
  <formats count="10">
    <format dxfId="32">
      <pivotArea type="all" dataOnly="0" outline="0" fieldPosition="0"/>
    </format>
    <format dxfId="31">
      <pivotArea outline="0" collapsedLevelsAreSubtotals="1" fieldPosition="0"/>
    </format>
    <format dxfId="30">
      <pivotArea type="all" dataOnly="0" outline="0" fieldPosition="0"/>
    </format>
    <format dxfId="29">
      <pivotArea outline="0" collapsedLevelsAreSubtotals="1" fieldPosition="0"/>
    </format>
    <format dxfId="28">
      <pivotArea type="all" dataOnly="0" outline="0" fieldPosition="0"/>
    </format>
    <format dxfId="27">
      <pivotArea outline="0" collapsedLevelsAreSubtotals="1" fieldPosition="0"/>
    </format>
    <format dxfId="26">
      <pivotArea outline="0" collapsedLevelsAreSubtotals="1" fieldPosition="0"/>
    </format>
    <format dxfId="25">
      <pivotArea dataOnly="0" labelOnly="1" outline="0" fieldPosition="0">
        <references count="1">
          <reference field="4294967294" count="4">
            <x v="0"/>
            <x v="1"/>
            <x v="2"/>
            <x v="3"/>
          </reference>
        </references>
      </pivotArea>
    </format>
    <format dxfId="24">
      <pivotArea dataOnly="0" labelOnly="1" outline="0" fieldPosition="0">
        <references count="1">
          <reference field="4294967294" count="4">
            <x v="0"/>
            <x v="1"/>
            <x v="2"/>
            <x v="3"/>
          </reference>
        </references>
      </pivotArea>
    </format>
    <format dxfId="23">
      <pivotArea dataOnly="0" labelOnly="1" outline="0" fieldPosition="0">
        <references count="1">
          <reference field="4294967294" count="4">
            <x v="0"/>
            <x v="1"/>
            <x v="2"/>
            <x v="3"/>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84F69C-32CF-1E45-99B3-91EED1023FB5}" name="Lead_Times" cacheId="4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0">
  <location ref="B46:C57" firstHeaderRow="1" firstDataRow="1" firstDataCol="1"/>
  <pivotFields count="29">
    <pivotField compact="0" outline="0" showAll="0" defaultSubtotal="0">
      <items count="3">
        <item x="2"/>
        <item x="0"/>
        <item x="1"/>
      </items>
      <extLst>
        <ext xmlns:x14="http://schemas.microsoft.com/office/spreadsheetml/2009/9/main" uri="{2946ED86-A175-432a-8AC1-64E0C546D7DE}">
          <x14:pivotField fillDownLabels="1"/>
        </ext>
      </extLst>
    </pivotField>
    <pivotField axis="axisRow" compact="0" outline="0" showAll="0" measureFilter="1" sortType="descending">
      <items count="101">
        <item x="0"/>
        <item x="1"/>
        <item x="10"/>
        <item x="11"/>
        <item x="12"/>
        <item x="13"/>
        <item x="14"/>
        <item x="15"/>
        <item x="16"/>
        <item x="17"/>
        <item x="18"/>
        <item x="19"/>
        <item x="2"/>
        <item x="20"/>
        <item x="21"/>
        <item x="22"/>
        <item x="23"/>
        <item x="24"/>
        <item x="25"/>
        <item x="26"/>
        <item x="27"/>
        <item x="28"/>
        <item x="29"/>
        <item x="3"/>
        <item x="30"/>
        <item x="31"/>
        <item x="32"/>
        <item x="33"/>
        <item x="34"/>
        <item x="35"/>
        <item x="36"/>
        <item x="37"/>
        <item x="38"/>
        <item x="39"/>
        <item x="4"/>
        <item x="40"/>
        <item x="41"/>
        <item x="42"/>
        <item x="43"/>
        <item x="44"/>
        <item x="45"/>
        <item x="46"/>
        <item x="47"/>
        <item x="48"/>
        <item x="49"/>
        <item x="5"/>
        <item x="50"/>
        <item x="51"/>
        <item x="52"/>
        <item x="53"/>
        <item x="54"/>
        <item x="55"/>
        <item x="56"/>
        <item x="57"/>
        <item x="58"/>
        <item x="59"/>
        <item x="6"/>
        <item x="60"/>
        <item x="61"/>
        <item x="62"/>
        <item x="63"/>
        <item x="64"/>
        <item x="65"/>
        <item x="66"/>
        <item x="67"/>
        <item x="68"/>
        <item x="69"/>
        <item x="7"/>
        <item x="70"/>
        <item x="71"/>
        <item x="72"/>
        <item x="73"/>
        <item x="74"/>
        <item x="75"/>
        <item x="76"/>
        <item x="77"/>
        <item x="78"/>
        <item x="79"/>
        <item x="8"/>
        <item x="80"/>
        <item x="81"/>
        <item x="82"/>
        <item x="83"/>
        <item x="84"/>
        <item x="85"/>
        <item x="86"/>
        <item x="87"/>
        <item x="88"/>
        <item x="89"/>
        <item x="9"/>
        <item x="90"/>
        <item x="91"/>
        <item x="92"/>
        <item x="93"/>
        <item x="94"/>
        <item x="95"/>
        <item x="96"/>
        <item x="97"/>
        <item x="98"/>
        <item x="99"/>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numFmtId="2" outline="0" showAll="0">
      <extLst>
        <ext xmlns:x14="http://schemas.microsoft.com/office/spreadsheetml/2009/9/main" uri="{2946ED86-A175-432a-8AC1-64E0C546D7DE}">
          <x14:pivotField fillDownLabels="1"/>
        </ext>
      </extLst>
    </pivotField>
    <pivotField compact="0" numFmtId="1" outline="0" showAll="0">
      <extLst>
        <ext xmlns:x14="http://schemas.microsoft.com/office/spreadsheetml/2009/9/main" uri="{2946ED86-A175-432a-8AC1-64E0C546D7DE}">
          <x14:pivotField fillDownLabels="1"/>
        </ext>
      </extLst>
    </pivotField>
    <pivotField compact="0" numFmtId="1" outline="0" showAll="0">
      <extLst>
        <ext xmlns:x14="http://schemas.microsoft.com/office/spreadsheetml/2009/9/main" uri="{2946ED86-A175-432a-8AC1-64E0C546D7DE}">
          <x14:pivotField fillDownLabels="1"/>
        </ext>
      </extLst>
    </pivotField>
    <pivotField compact="0" numFmtId="2" outline="0" showAll="0">
      <extLst>
        <ext xmlns:x14="http://schemas.microsoft.com/office/spreadsheetml/2009/9/main" uri="{2946ED86-A175-432a-8AC1-64E0C546D7DE}">
          <x14:pivotField fillDownLabels="1"/>
        </ext>
      </extLst>
    </pivotField>
    <pivotField compact="0" outline="0" showAll="0">
      <items count="4">
        <item x="1"/>
        <item x="2"/>
        <item x="0"/>
        <item t="default"/>
      </items>
      <extLst>
        <ext xmlns:x14="http://schemas.microsoft.com/office/spreadsheetml/2009/9/main" uri="{2946ED86-A175-432a-8AC1-64E0C546D7DE}">
          <x14:pivotField fillDownLabels="1"/>
        </ext>
      </extLst>
    </pivotField>
    <pivotField compact="0" numFmtId="1" outline="0" showAll="0">
      <extLst>
        <ext xmlns:x14="http://schemas.microsoft.com/office/spreadsheetml/2009/9/main" uri="{2946ED86-A175-432a-8AC1-64E0C546D7DE}">
          <x14:pivotField fillDownLabels="1"/>
        </ext>
      </extLst>
    </pivotField>
    <pivotField compact="0" numFmtId="1" outline="0" showAll="0">
      <extLst>
        <ext xmlns:x14="http://schemas.microsoft.com/office/spreadsheetml/2009/9/main" uri="{2946ED86-A175-432a-8AC1-64E0C546D7DE}">
          <x14:pivotField fillDownLabels="1"/>
        </ext>
      </extLst>
    </pivotField>
    <pivotField compact="0" numFmtId="1" outline="0" showAll="0">
      <extLst>
        <ext xmlns:x14="http://schemas.microsoft.com/office/spreadsheetml/2009/9/main" uri="{2946ED86-A175-432a-8AC1-64E0C546D7DE}">
          <x14:pivotField fillDownLabels="1"/>
        </ext>
      </extLst>
    </pivotField>
    <pivotField compact="0" numFmtId="1" outline="0" showAll="0">
      <extLst>
        <ext xmlns:x14="http://schemas.microsoft.com/office/spreadsheetml/2009/9/main" uri="{2946ED86-A175-432a-8AC1-64E0C546D7DE}">
          <x14:pivotField fillDownLabels="1"/>
        </ext>
      </extLst>
    </pivotField>
    <pivotField compact="0" outline="0" showAll="0" defaultSubtotal="0">
      <items count="3">
        <item x="1"/>
        <item x="0"/>
        <item x="2"/>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6">
        <item x="1"/>
        <item x="4"/>
        <item x="0"/>
        <item x="3"/>
        <item x="2"/>
        <item t="default"/>
      </items>
      <extLst>
        <ext xmlns:x14="http://schemas.microsoft.com/office/spreadsheetml/2009/9/main" uri="{2946ED86-A175-432a-8AC1-64E0C546D7DE}">
          <x14:pivotField fillDownLabels="1"/>
        </ext>
      </extLst>
    </pivotField>
    <pivotField compact="0" outline="0" showAll="0" defaultSubtotal="0">
      <items count="5">
        <item x="3"/>
        <item x="4"/>
        <item x="2"/>
        <item x="1"/>
        <item x="0"/>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4">
        <item x="1"/>
        <item x="2"/>
        <item x="0"/>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5">
        <item x="1"/>
        <item x="2"/>
        <item x="0"/>
        <item x="3"/>
        <item t="default"/>
      </items>
      <extLst>
        <ext xmlns:x14="http://schemas.microsoft.com/office/spreadsheetml/2009/9/main" uri="{2946ED86-A175-432a-8AC1-64E0C546D7DE}">
          <x14:pivotField fillDownLabels="1"/>
        </ext>
      </extLst>
    </pivotField>
    <pivotField compact="0" outline="0" showAll="0">
      <items count="4">
        <item x="2"/>
        <item x="0"/>
        <item x="1"/>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dragToRow="0" dragToCol="0" dragToPage="0" showAll="0" defaultSubtotal="0">
      <extLst>
        <ext xmlns:x14="http://schemas.microsoft.com/office/spreadsheetml/2009/9/main" uri="{2946ED86-A175-432a-8AC1-64E0C546D7DE}">
          <x14:pivotField fillDownLabels="1"/>
        </ext>
      </extLst>
    </pivotField>
    <pivotField compact="0" outline="0" dragToRow="0" dragToCol="0" dragToPage="0" showAll="0" defaultSubtotal="0">
      <extLst>
        <ext xmlns:x14="http://schemas.microsoft.com/office/spreadsheetml/2009/9/main" uri="{2946ED86-A175-432a-8AC1-64E0C546D7DE}">
          <x14:pivotField fillDownLabels="1"/>
        </ext>
      </extLst>
    </pivotField>
  </pivotFields>
  <rowFields count="1">
    <field x="1"/>
  </rowFields>
  <rowItems count="11">
    <i>
      <x v="65"/>
    </i>
    <i>
      <x v="12"/>
    </i>
    <i>
      <x v="28"/>
    </i>
    <i>
      <x v="8"/>
    </i>
    <i>
      <x v="34"/>
    </i>
    <i>
      <x v="76"/>
    </i>
    <i>
      <x v="86"/>
    </i>
    <i>
      <x v="74"/>
    </i>
    <i>
      <x v="78"/>
    </i>
    <i>
      <x v="42"/>
    </i>
    <i>
      <x v="54"/>
    </i>
  </rowItems>
  <colItems count="1">
    <i/>
  </colItems>
  <dataFields count="1">
    <dataField name="Average of Risk Score" fld="25" subtotal="average" baseField="0" baseItem="0"/>
  </dataFields>
  <formats count="18">
    <format dxfId="50">
      <pivotArea type="all" dataOnly="0" outline="0" fieldPosition="0"/>
    </format>
    <format dxfId="49">
      <pivotArea outline="0" collapsedLevelsAreSubtotals="1" fieldPosition="0"/>
    </format>
    <format dxfId="48">
      <pivotArea type="all" dataOnly="0" outline="0" fieldPosition="0"/>
    </format>
    <format dxfId="47">
      <pivotArea outline="0" collapsedLevelsAreSubtotals="1" fieldPosition="0"/>
    </format>
    <format dxfId="46">
      <pivotArea type="all" dataOnly="0" outline="0" fieldPosition="0"/>
    </format>
    <format dxfId="45">
      <pivotArea outline="0" collapsedLevelsAreSubtotals="1" fieldPosition="0"/>
    </format>
    <format dxfId="44">
      <pivotArea field="0" type="button" dataOnly="0" labelOnly="1" outline="0"/>
    </format>
    <format dxfId="43">
      <pivotArea field="19" type="button" dataOnly="0" labelOnly="1" outline="0"/>
    </format>
    <format dxfId="42">
      <pivotArea dataOnly="0" labelOnly="1" outline="0" axis="axisValues" fieldPosition="0"/>
    </format>
    <format dxfId="41">
      <pivotArea field="0" type="button" dataOnly="0" labelOnly="1" outline="0"/>
    </format>
    <format dxfId="40">
      <pivotArea field="19" type="button" dataOnly="0" labelOnly="1" outline="0"/>
    </format>
    <format dxfId="39">
      <pivotArea dataOnly="0" labelOnly="1" outline="0" axis="axisValues" fieldPosition="0"/>
    </format>
    <format dxfId="38">
      <pivotArea field="0" type="button" dataOnly="0" labelOnly="1" outline="0"/>
    </format>
    <format dxfId="37">
      <pivotArea field="19" type="button" dataOnly="0" labelOnly="1" outline="0"/>
    </format>
    <format dxfId="36">
      <pivotArea dataOnly="0" labelOnly="1" outline="0" axis="axisValues" fieldPosition="0"/>
    </format>
    <format dxfId="35">
      <pivotArea outline="0" collapsedLevelsAreSubtotals="1" fieldPosition="0"/>
    </format>
    <format dxfId="34">
      <pivotArea field="1" type="button" dataOnly="0" labelOnly="1" outline="0" axis="axisRow" fieldPosition="0"/>
    </format>
    <format dxfId="33">
      <pivotArea field="1" type="button" dataOnly="0" labelOnly="1" outline="0" axis="axisRow" fieldPosition="0"/>
    </format>
  </formats>
  <chartFormats count="2">
    <chartFormat chart="10" format="1"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E4C83D-B755-8143-9A76-449ACF0492AD}" name="Gross_Profit_Pivot"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9:F10" firstHeaderRow="0" firstDataRow="1" firstDataCol="0"/>
  <pivotFields count="29">
    <pivotField showAll="0">
      <items count="4">
        <item x="2"/>
        <item x="0"/>
        <item x="1"/>
        <item t="default"/>
      </items>
    </pivotField>
    <pivotField showAll="0"/>
    <pivotField numFmtId="2" showAll="0"/>
    <pivotField numFmtId="1" showAll="0"/>
    <pivotField numFmtId="1" showAll="0"/>
    <pivotField dataField="1" numFmtId="2" showAll="0"/>
    <pivotField showAll="0">
      <items count="4">
        <item x="1"/>
        <item x="2"/>
        <item x="0"/>
        <item t="default"/>
      </items>
    </pivotField>
    <pivotField numFmtId="1" showAll="0"/>
    <pivotField numFmtId="1" showAll="0"/>
    <pivotField numFmtId="1" showAll="0"/>
    <pivotField numFmtId="1" showAll="0"/>
    <pivotField showAll="0">
      <items count="4">
        <item x="1"/>
        <item x="0"/>
        <item x="2"/>
        <item t="default"/>
      </items>
    </pivotField>
    <pivotField dataField="1" showAll="0"/>
    <pivotField showAll="0">
      <items count="6">
        <item x="1"/>
        <item x="4"/>
        <item x="0"/>
        <item x="3"/>
        <item x="2"/>
        <item t="default"/>
      </items>
    </pivotField>
    <pivotField showAll="0">
      <items count="6">
        <item x="3"/>
        <item x="4"/>
        <item x="2"/>
        <item x="1"/>
        <item x="0"/>
        <item t="default"/>
      </items>
    </pivotField>
    <pivotField showAll="0"/>
    <pivotField showAll="0"/>
    <pivotField showAll="0"/>
    <pivotField dataField="1" showAll="0"/>
    <pivotField showAll="0">
      <items count="4">
        <item x="1"/>
        <item x="2"/>
        <item x="0"/>
        <item t="default"/>
      </items>
    </pivotField>
    <pivotField showAll="0"/>
    <pivotField showAll="0">
      <items count="5">
        <item x="1"/>
        <item x="2"/>
        <item x="0"/>
        <item x="3"/>
        <item t="default"/>
      </items>
    </pivotField>
    <pivotField showAll="0">
      <items count="4">
        <item x="2"/>
        <item x="0"/>
        <item x="1"/>
        <item t="default"/>
      </items>
    </pivotField>
    <pivotField dataField="1" showAll="0"/>
    <pivotField showAll="0"/>
    <pivotField showAll="0"/>
    <pivotField showAll="0"/>
    <pivotField dataField="1" dragToRow="0" dragToCol="0" dragToPage="0" showAll="0" defaultSubtotal="0"/>
    <pivotField dragToRow="0" dragToCol="0" dragToPage="0" showAll="0" defaultSubtotal="0"/>
  </pivotFields>
  <rowItems count="1">
    <i/>
  </rowItems>
  <colFields count="1">
    <field x="-2"/>
  </colFields>
  <colItems count="5">
    <i>
      <x/>
    </i>
    <i i="1">
      <x v="1"/>
    </i>
    <i i="2">
      <x v="2"/>
    </i>
    <i i="3">
      <x v="3"/>
    </i>
    <i i="4">
      <x v="4"/>
    </i>
  </colItems>
  <dataFields count="5">
    <dataField name="Sum of Revenue generated" fld="5" baseField="0" baseItem="0"/>
    <dataField name="Sum of Costs" fld="23" baseField="0" baseItem="0"/>
    <dataField name="Sum of Manufacturing costs" fld="18" baseField="0" baseItem="0"/>
    <dataField name="Sum of Shipping costs" fld="12" baseField="0" baseItem="0" numFmtId="2"/>
    <dataField name="Sum of Gross Profit" fld="27" baseField="0" baseItem="0"/>
  </dataFields>
  <formats count="13">
    <format dxfId="63">
      <pivotArea type="all" dataOnly="0" outline="0" fieldPosition="0"/>
    </format>
    <format dxfId="62">
      <pivotArea outline="0" collapsedLevelsAreSubtotals="1" fieldPosition="0"/>
    </format>
    <format dxfId="61">
      <pivotArea dataOnly="0" labelOnly="1" outline="0" fieldPosition="0">
        <references count="1">
          <reference field="4294967294" count="3">
            <x v="1"/>
            <x v="2"/>
            <x v="3"/>
          </reference>
        </references>
      </pivotArea>
    </format>
    <format dxfId="60">
      <pivotArea dataOnly="0" labelOnly="1" outline="0" fieldPosition="0">
        <references count="1">
          <reference field="4294967294" count="5">
            <x v="0"/>
            <x v="1"/>
            <x v="2"/>
            <x v="3"/>
            <x v="4"/>
          </reference>
        </references>
      </pivotArea>
    </format>
    <format dxfId="59">
      <pivotArea dataOnly="0" labelOnly="1" outline="0" fieldPosition="0">
        <references count="1">
          <reference field="4294967294" count="5">
            <x v="0"/>
            <x v="1"/>
            <x v="2"/>
            <x v="3"/>
            <x v="4"/>
          </reference>
        </references>
      </pivotArea>
    </format>
    <format dxfId="58">
      <pivotArea dataOnly="0" labelOnly="1" outline="0" fieldPosition="0">
        <references count="1">
          <reference field="4294967294" count="5">
            <x v="0"/>
            <x v="1"/>
            <x v="2"/>
            <x v="3"/>
            <x v="4"/>
          </reference>
        </references>
      </pivotArea>
    </format>
    <format dxfId="57">
      <pivotArea type="all" dataOnly="0" outline="0" fieldPosition="0"/>
    </format>
    <format dxfId="56">
      <pivotArea outline="0" collapsedLevelsAreSubtotals="1" fieldPosition="0"/>
    </format>
    <format dxfId="55">
      <pivotArea dataOnly="0" labelOnly="1" outline="0" fieldPosition="0">
        <references count="1">
          <reference field="4294967294" count="5">
            <x v="0"/>
            <x v="1"/>
            <x v="2"/>
            <x v="3"/>
            <x v="4"/>
          </reference>
        </references>
      </pivotArea>
    </format>
    <format dxfId="54">
      <pivotArea type="all" dataOnly="0" outline="0" fieldPosition="0"/>
    </format>
    <format dxfId="53">
      <pivotArea outline="0" collapsedLevelsAreSubtotals="1" fieldPosition="0"/>
    </format>
    <format dxfId="52">
      <pivotArea dataOnly="0" labelOnly="1" outline="0" fieldPosition="0">
        <references count="1">
          <reference field="4294967294" count="5">
            <x v="0"/>
            <x v="1"/>
            <x v="2"/>
            <x v="3"/>
            <x v="4"/>
          </reference>
        </references>
      </pivotArea>
    </format>
    <format dxfId="51">
      <pivotArea outline="0" collapsedLevelsAreSubtotals="1" fieldPosition="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B5A5A48-3AF3-2646-8970-5EF025F4F56B}" name="Defect_Rates"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B21:F28" firstHeaderRow="1" firstDataRow="2" firstDataCol="1"/>
  <pivotFields count="29">
    <pivotField axis="axisCol" showAll="0">
      <items count="4">
        <item x="2"/>
        <item x="0"/>
        <item x="1"/>
        <item t="default"/>
      </items>
    </pivotField>
    <pivotField showAll="0"/>
    <pivotField numFmtId="2" showAll="0"/>
    <pivotField numFmtId="1" showAll="0">
      <items count="64">
        <item x="36"/>
        <item x="26"/>
        <item x="12"/>
        <item x="35"/>
        <item x="23"/>
        <item x="27"/>
        <item x="10"/>
        <item x="25"/>
        <item x="55"/>
        <item x="50"/>
        <item x="41"/>
        <item x="62"/>
        <item x="58"/>
        <item x="38"/>
        <item x="18"/>
        <item x="16"/>
        <item x="59"/>
        <item x="4"/>
        <item x="28"/>
        <item x="48"/>
        <item x="20"/>
        <item x="21"/>
        <item x="2"/>
        <item x="9"/>
        <item x="11"/>
        <item x="24"/>
        <item x="29"/>
        <item x="61"/>
        <item x="6"/>
        <item x="53"/>
        <item x="47"/>
        <item x="0"/>
        <item x="54"/>
        <item x="60"/>
        <item x="7"/>
        <item x="19"/>
        <item x="40"/>
        <item x="49"/>
        <item x="30"/>
        <item x="52"/>
        <item x="43"/>
        <item x="3"/>
        <item x="46"/>
        <item x="22"/>
        <item x="14"/>
        <item x="32"/>
        <item x="8"/>
        <item x="44"/>
        <item x="15"/>
        <item x="57"/>
        <item x="5"/>
        <item x="51"/>
        <item x="45"/>
        <item x="42"/>
        <item x="39"/>
        <item x="37"/>
        <item x="13"/>
        <item x="1"/>
        <item x="31"/>
        <item x="33"/>
        <item x="34"/>
        <item x="56"/>
        <item x="17"/>
        <item t="default"/>
      </items>
    </pivotField>
    <pivotField numFmtId="1" showAll="0"/>
    <pivotField numFmtId="2" showAll="0"/>
    <pivotField showAll="0">
      <items count="4">
        <item x="1"/>
        <item x="2"/>
        <item x="0"/>
        <item t="default"/>
      </items>
    </pivotField>
    <pivotField numFmtId="1" showAll="0"/>
    <pivotField numFmtId="1" showAll="0"/>
    <pivotField numFmtId="1" showAll="0"/>
    <pivotField numFmtId="1" showAll="0"/>
    <pivotField showAll="0">
      <items count="4">
        <item x="1"/>
        <item x="0"/>
        <item x="2"/>
        <item t="default"/>
      </items>
    </pivotField>
    <pivotField showAll="0"/>
    <pivotField axis="axisRow" showAll="0">
      <items count="6">
        <item x="1"/>
        <item x="4"/>
        <item x="0"/>
        <item x="3"/>
        <item x="2"/>
        <item t="default"/>
      </items>
    </pivotField>
    <pivotField showAll="0">
      <items count="6">
        <item x="3"/>
        <item x="4"/>
        <item x="2"/>
        <item x="1"/>
        <item x="0"/>
        <item t="default"/>
      </items>
    </pivotField>
    <pivotField showAll="0"/>
    <pivotField showAll="0"/>
    <pivotField showAll="0"/>
    <pivotField showAll="0"/>
    <pivotField showAll="0">
      <items count="4">
        <item x="1"/>
        <item x="2"/>
        <item x="0"/>
        <item t="default"/>
      </items>
    </pivotField>
    <pivotField dataField="1" showAll="0"/>
    <pivotField showAll="0">
      <items count="5">
        <item x="1"/>
        <item x="2"/>
        <item x="0"/>
        <item x="3"/>
        <item t="default"/>
      </items>
    </pivotField>
    <pivotField showAll="0">
      <items count="4">
        <item x="2"/>
        <item x="0"/>
        <item x="1"/>
        <item t="default"/>
      </items>
    </pivotField>
    <pivotField showAll="0"/>
    <pivotField showAll="0"/>
    <pivotField showAll="0"/>
    <pivotField showAll="0"/>
    <pivotField dragToRow="0" dragToCol="0" dragToPage="0" showAll="0" defaultSubtotal="0"/>
    <pivotField dragToRow="0" dragToCol="0" dragToPage="0" showAll="0" defaultSubtotal="0"/>
  </pivotFields>
  <rowFields count="1">
    <field x="13"/>
  </rowFields>
  <rowItems count="6">
    <i>
      <x/>
    </i>
    <i>
      <x v="1"/>
    </i>
    <i>
      <x v="2"/>
    </i>
    <i>
      <x v="3"/>
    </i>
    <i>
      <x v="4"/>
    </i>
    <i t="grand">
      <x/>
    </i>
  </rowItems>
  <colFields count="1">
    <field x="0"/>
  </colFields>
  <colItems count="4">
    <i>
      <x/>
    </i>
    <i>
      <x v="1"/>
    </i>
    <i>
      <x v="2"/>
    </i>
    <i t="grand">
      <x/>
    </i>
  </colItems>
  <dataFields count="1">
    <dataField name="Average of Defect rates" fld="20" subtotal="average" baseField="0" baseItem="0" numFmtId="165"/>
  </dataFields>
  <formats count="18">
    <format dxfId="81">
      <pivotArea type="all" dataOnly="0" outline="0" fieldPosition="0"/>
    </format>
    <format dxfId="80">
      <pivotArea outline="0" collapsedLevelsAreSubtotals="1" fieldPosition="0"/>
    </format>
    <format dxfId="79">
      <pivotArea type="all" dataOnly="0" outline="0" fieldPosition="0"/>
    </format>
    <format dxfId="78">
      <pivotArea outline="0" collapsedLevelsAreSubtotals="1" fieldPosition="0"/>
    </format>
    <format dxfId="77">
      <pivotArea type="all" dataOnly="0" outline="0" fieldPosition="0"/>
    </format>
    <format dxfId="76">
      <pivotArea outline="0" collapsedLevelsAreSubtotals="1" fieldPosition="0"/>
    </format>
    <format dxfId="75">
      <pivotArea outline="0" collapsedLevelsAreSubtotals="1" fieldPosition="0"/>
    </format>
    <format dxfId="74">
      <pivotArea outline="0" collapsedLevelsAreSubtotals="1" fieldPosition="0">
        <references count="1">
          <reference field="4294967294" count="1" selected="0">
            <x v="0"/>
          </reference>
        </references>
      </pivotArea>
    </format>
    <format dxfId="73">
      <pivotArea dataOnly="0" labelOnly="1" outline="0" fieldPosition="0">
        <references count="1">
          <reference field="4294967294" count="1">
            <x v="0"/>
          </reference>
        </references>
      </pivotArea>
    </format>
    <format dxfId="72">
      <pivotArea dataOnly="0" labelOnly="1" outline="0" fieldPosition="0">
        <references count="1">
          <reference field="4294967294" count="1">
            <x v="0"/>
          </reference>
        </references>
      </pivotArea>
    </format>
    <format dxfId="71">
      <pivotArea dataOnly="0" labelOnly="1" outline="0" fieldPosition="0">
        <references count="1">
          <reference field="4294967294" count="1">
            <x v="0"/>
          </reference>
        </references>
      </pivotArea>
    </format>
    <format dxfId="70">
      <pivotArea type="origin" dataOnly="0" labelOnly="1" outline="0" fieldPosition="0"/>
    </format>
    <format dxfId="69">
      <pivotArea field="13" type="button" dataOnly="0" labelOnly="1" outline="0" axis="axisRow" fieldPosition="0"/>
    </format>
    <format dxfId="68">
      <pivotArea dataOnly="0" labelOnly="1" fieldPosition="0">
        <references count="1">
          <reference field="0" count="0"/>
        </references>
      </pivotArea>
    </format>
    <format dxfId="67">
      <pivotArea dataOnly="0" labelOnly="1" grandCol="1" outline="0" fieldPosition="0"/>
    </format>
    <format dxfId="66">
      <pivotArea field="13" type="button" dataOnly="0" labelOnly="1" outline="0" axis="axisRow" fieldPosition="0"/>
    </format>
    <format dxfId="65">
      <pivotArea dataOnly="0" labelOnly="1" fieldPosition="0">
        <references count="1">
          <reference field="0" count="0"/>
        </references>
      </pivotArea>
    </format>
    <format dxfId="64">
      <pivotArea dataOnly="0" labelOnly="1" grandCol="1" outline="0" fieldPosition="0"/>
    </format>
  </formats>
  <chartFormats count="8">
    <chartFormat chart="0" format="1"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2">
          <reference field="4294967294" count="1" selected="0">
            <x v="0"/>
          </reference>
          <reference field="0" count="1" selected="0">
            <x v="1"/>
          </reference>
        </references>
      </pivotArea>
    </chartFormat>
    <chartFormat chart="4" format="2" series="1">
      <pivotArea type="data" outline="0" fieldPosition="0">
        <references count="2">
          <reference field="4294967294" count="1" selected="0">
            <x v="0"/>
          </reference>
          <reference field="0" count="1" selected="0">
            <x v="2"/>
          </reference>
        </references>
      </pivotArea>
    </chartFormat>
    <chartFormat chart="4" format="3" series="1">
      <pivotArea type="data" outline="0" fieldPosition="0">
        <references count="2">
          <reference field="4294967294" count="1" selected="0">
            <x v="0"/>
          </reference>
          <reference field="0" count="1" selected="0">
            <x v="0"/>
          </reference>
        </references>
      </pivotArea>
    </chartFormat>
    <chartFormat chart="11" format="7" series="1">
      <pivotArea type="data" outline="0" fieldPosition="0">
        <references count="2">
          <reference field="4294967294" count="1" selected="0">
            <x v="0"/>
          </reference>
          <reference field="0" count="1" selected="0">
            <x v="0"/>
          </reference>
        </references>
      </pivotArea>
    </chartFormat>
    <chartFormat chart="11" format="8" series="1">
      <pivotArea type="data" outline="0" fieldPosition="0">
        <references count="2">
          <reference field="4294967294" count="1" selected="0">
            <x v="0"/>
          </reference>
          <reference field="0" count="1" selected="0">
            <x v="1"/>
          </reference>
        </references>
      </pivotArea>
    </chartFormat>
    <chartFormat chart="11" format="9" series="1">
      <pivotArea type="data" outline="0" fieldPosition="0">
        <references count="2">
          <reference field="4294967294" count="1" selected="0">
            <x v="0"/>
          </reference>
          <reference field="0" count="1" selected="0">
            <x v="2"/>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F9D4C3A-B682-114F-8078-38562187A67A}" name="Stock_Pivot"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7:E18" firstHeaderRow="0" firstDataRow="1" firstDataCol="0"/>
  <pivotFields count="29">
    <pivotField showAll="0">
      <items count="4">
        <item x="2"/>
        <item x="0"/>
        <item x="1"/>
        <item t="default"/>
      </items>
    </pivotField>
    <pivotField showAll="0"/>
    <pivotField numFmtId="2" showAll="0"/>
    <pivotField numFmtId="1" showAll="0"/>
    <pivotField numFmtId="1" showAll="0"/>
    <pivotField numFmtId="2" showAll="0"/>
    <pivotField showAll="0">
      <items count="4">
        <item x="1"/>
        <item x="2"/>
        <item x="0"/>
        <item t="default"/>
      </items>
    </pivotField>
    <pivotField dataField="1" numFmtId="1" showAll="0"/>
    <pivotField numFmtId="1" showAll="0"/>
    <pivotField numFmtId="1" showAll="0"/>
    <pivotField numFmtId="1" showAll="0"/>
    <pivotField showAll="0">
      <items count="4">
        <item x="1"/>
        <item x="0"/>
        <item x="2"/>
        <item t="default"/>
      </items>
    </pivotField>
    <pivotField showAll="0"/>
    <pivotField showAll="0">
      <items count="6">
        <item x="1"/>
        <item x="4"/>
        <item x="0"/>
        <item x="3"/>
        <item x="2"/>
        <item t="default"/>
      </items>
    </pivotField>
    <pivotField showAll="0">
      <items count="6">
        <item x="3"/>
        <item x="4"/>
        <item x="2"/>
        <item x="1"/>
        <item x="0"/>
        <item t="default"/>
      </items>
    </pivotField>
    <pivotField showAll="0"/>
    <pivotField dataField="1" showAll="0"/>
    <pivotField showAll="0"/>
    <pivotField showAll="0"/>
    <pivotField showAll="0">
      <items count="4">
        <item x="1"/>
        <item x="2"/>
        <item x="0"/>
        <item t="default"/>
      </items>
    </pivotField>
    <pivotField dataField="1" showAll="0"/>
    <pivotField showAll="0">
      <items count="5">
        <item x="1"/>
        <item x="2"/>
        <item x="0"/>
        <item x="3"/>
        <item t="default"/>
      </items>
    </pivotField>
    <pivotField showAll="0">
      <items count="4">
        <item x="2"/>
        <item x="0"/>
        <item x="1"/>
        <item t="default"/>
      </items>
    </pivotField>
    <pivotField showAll="0"/>
    <pivotField dataField="1" showAll="0"/>
    <pivotField showAll="0"/>
    <pivotField showAll="0"/>
    <pivotField dragToRow="0" dragToCol="0" dragToPage="0" showAll="0" defaultSubtotal="0"/>
    <pivotField dragToRow="0" dragToCol="0" dragToPage="0" showAll="0" defaultSubtotal="0"/>
  </pivotFields>
  <rowItems count="1">
    <i/>
  </rowItems>
  <colFields count="1">
    <field x="-2"/>
  </colFields>
  <colItems count="4">
    <i>
      <x/>
    </i>
    <i i="1">
      <x v="1"/>
    </i>
    <i i="2">
      <x v="2"/>
    </i>
    <i i="3">
      <x v="3"/>
    </i>
  </colItems>
  <dataFields count="4">
    <dataField name="Average of Stock levels" fld="7" subtotal="average" baseField="0" baseItem="0" numFmtId="165"/>
    <dataField name="Average of Defect rates" fld="20" subtotal="average" baseField="0" baseItem="0" numFmtId="165"/>
    <dataField name="Sum of Production volumes" fld="16" baseField="0" baseItem="0"/>
    <dataField name="Sum of Sellable Stock" fld="24" baseField="0" baseItem="0" numFmtId="1"/>
  </dataFields>
  <formats count="14">
    <format dxfId="95">
      <pivotArea type="all" dataOnly="0" outline="0" fieldPosition="0"/>
    </format>
    <format dxfId="94">
      <pivotArea outline="0" collapsedLevelsAreSubtotals="1" fieldPosition="0"/>
    </format>
    <format dxfId="93">
      <pivotArea type="all" dataOnly="0" outline="0" fieldPosition="0"/>
    </format>
    <format dxfId="92">
      <pivotArea outline="0" collapsedLevelsAreSubtotals="1" fieldPosition="0"/>
    </format>
    <format dxfId="91">
      <pivotArea type="all" dataOnly="0" outline="0" fieldPosition="0"/>
    </format>
    <format dxfId="90">
      <pivotArea outline="0" collapsedLevelsAreSubtotals="1" fieldPosition="0"/>
    </format>
    <format dxfId="89">
      <pivotArea outline="0" collapsedLevelsAreSubtotals="1" fieldPosition="0"/>
    </format>
    <format dxfId="88">
      <pivotArea outline="0" collapsedLevelsAreSubtotals="1" fieldPosition="0">
        <references count="1">
          <reference field="4294967294" count="2" selected="0">
            <x v="0"/>
            <x v="1"/>
          </reference>
        </references>
      </pivotArea>
    </format>
    <format dxfId="87">
      <pivotArea dataOnly="0" labelOnly="1" outline="0" fieldPosition="0">
        <references count="1">
          <reference field="4294967294" count="3">
            <x v="0"/>
            <x v="1"/>
            <x v="2"/>
          </reference>
        </references>
      </pivotArea>
    </format>
    <format dxfId="86">
      <pivotArea dataOnly="0" labelOnly="1" outline="0" fieldPosition="0">
        <references count="1">
          <reference field="4294967294" count="3">
            <x v="0"/>
            <x v="1"/>
            <x v="2"/>
          </reference>
        </references>
      </pivotArea>
    </format>
    <format dxfId="85">
      <pivotArea dataOnly="0" labelOnly="1" outline="0" fieldPosition="0">
        <references count="1">
          <reference field="4294967294" count="3">
            <x v="0"/>
            <x v="1"/>
            <x v="2"/>
          </reference>
        </references>
      </pivotArea>
    </format>
    <format dxfId="84">
      <pivotArea outline="0" collapsedLevelsAreSubtotals="1" fieldPosition="0">
        <references count="1">
          <reference field="4294967294" count="1" selected="0">
            <x v="3"/>
          </reference>
        </references>
      </pivotArea>
    </format>
    <format dxfId="83">
      <pivotArea dataOnly="0" labelOnly="1" outline="0" fieldPosition="0">
        <references count="1">
          <reference field="4294967294" count="1">
            <x v="3"/>
          </reference>
        </references>
      </pivotArea>
    </format>
    <format dxfId="82">
      <pivotArea dataOnly="0" labelOnly="1" outline="0" fieldPosition="0">
        <references count="1">
          <reference field="4294967294" count="1">
            <x v="3"/>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3B060143-0A34-DE42-A15C-861624E20844}" sourceName="Product type">
  <pivotTables>
    <pivotTable tabId="4" name="Defect_Rates"/>
    <pivotTable tabId="4" name="Gross_Profit_Pivot"/>
    <pivotTable tabId="4" name="Lead_Time_Pivot"/>
    <pivotTable tabId="4" name="Lead_Times"/>
    <pivotTable tabId="4" name="Stock_Pivot"/>
    <pivotTable tabId="4" name="Transport_Costs"/>
  </pivotTables>
  <data>
    <tabular pivotCacheId="1928720463">
      <items count="3">
        <i x="2" s="1"/>
        <i x="0"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demographics" xr10:uid="{A95308CE-EDA7-3C44-85BA-F423FBE4D126}" sourceName="Customer demographics">
  <pivotTables>
    <pivotTable tabId="4" name="Defect_Rates"/>
    <pivotTable tabId="4" name="Gross_Profit_Pivot"/>
    <pivotTable tabId="4" name="Lead_Time_Pivot"/>
    <pivotTable tabId="4" name="Lead_Times"/>
    <pivotTable tabId="4" name="Stock_Pivot"/>
    <pivotTable tabId="4" name="Transport_Costs"/>
  </pivotTables>
  <data>
    <tabular pivotCacheId="1928720463">
      <items count="3">
        <i x="1" s="1"/>
        <i x="2"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ping_carriers" xr10:uid="{CB4D219D-66B3-154B-9741-4B75DABA08BB}" sourceName="Shipping carriers">
  <pivotTables>
    <pivotTable tabId="4" name="Defect_Rates"/>
    <pivotTable tabId="4" name="Gross_Profit_Pivot"/>
    <pivotTable tabId="4" name="Lead_Time_Pivot"/>
    <pivotTable tabId="4" name="Lead_Times"/>
    <pivotTable tabId="4" name="Stock_Pivot"/>
    <pivotTable tabId="4" name="Transport_Costs"/>
  </pivotTables>
  <data>
    <tabular pivotCacheId="1928720463">
      <items count="3">
        <i x="1" s="1"/>
        <i x="0" s="1"/>
        <i x="2"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_name" xr10:uid="{905D6422-048E-ED41-B31F-0E7F116E6792}" sourceName="Supplier name">
  <pivotTables>
    <pivotTable tabId="4" name="Defect_Rates"/>
    <pivotTable tabId="4" name="Gross_Profit_Pivot"/>
    <pivotTable tabId="4" name="Lead_Time_Pivot"/>
    <pivotTable tabId="4" name="Lead_Times"/>
    <pivotTable tabId="4" name="Stock_Pivot"/>
    <pivotTable tabId="4" name="Transport_Costs"/>
  </pivotTables>
  <data>
    <tabular pivotCacheId="1928720463">
      <items count="5">
        <i x="1" s="1"/>
        <i x="4" s="1"/>
        <i x="0" s="1"/>
        <i x="3" s="1"/>
        <i x="2" s="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CF5E639C-CEED-3641-A9EF-FB1D1A1F8EB4}" sourceName="Location">
  <pivotTables>
    <pivotTable tabId="4" name="Defect_Rates"/>
    <pivotTable tabId="4" name="Gross_Profit_Pivot"/>
    <pivotTable tabId="4" name="Lead_Time_Pivot"/>
    <pivotTable tabId="4" name="Lead_Times"/>
    <pivotTable tabId="4" name="Stock_Pivot"/>
    <pivotTable tabId="4" name="Transport_Costs"/>
  </pivotTables>
  <data>
    <tabular pivotCacheId="1928720463">
      <items count="5">
        <i x="3" s="1"/>
        <i x="4" s="1"/>
        <i x="2" s="1"/>
        <i x="1" s="1"/>
        <i x="0" s="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pection_results" xr10:uid="{B8DDD7B8-7CFC-3D48-A643-28E4DCBEF44A}" sourceName="Inspection results">
  <pivotTables>
    <pivotTable tabId="4" name="Defect_Rates"/>
    <pivotTable tabId="4" name="Gross_Profit_Pivot"/>
    <pivotTable tabId="4" name="Lead_Time_Pivot"/>
    <pivotTable tabId="4" name="Stock_Pivot"/>
    <pivotTable tabId="4" name="Transport_Costs"/>
    <pivotTable tabId="4" name="Lead_Times"/>
  </pivotTables>
  <data>
    <tabular pivotCacheId="1928720463">
      <items count="3">
        <i x="1" s="1"/>
        <i x="2"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portation_modes" xr10:uid="{FA0BEDCB-773A-104B-880D-B8A6A256ECBA}" sourceName="Transportation modes">
  <pivotTables>
    <pivotTable tabId="4" name="Defect_Rates"/>
    <pivotTable tabId="4" name="Gross_Profit_Pivot"/>
    <pivotTable tabId="4" name="Lead_Time_Pivot"/>
    <pivotTable tabId="4" name="Lead_Times"/>
    <pivotTable tabId="4" name="Stock_Pivot"/>
    <pivotTable tabId="4" name="Transport_Costs"/>
  </pivotTables>
  <data>
    <tabular pivotCacheId="1928720463">
      <items count="4">
        <i x="1" s="1"/>
        <i x="2" s="1"/>
        <i x="0" s="1"/>
        <i x="3" s="1"/>
      </items>
    </tabular>
  </data>
  <extLs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utes" xr10:uid="{EF8A9D24-524B-2340-84C3-32B10C4F8B86}" sourceName="Routes">
  <pivotTables>
    <pivotTable tabId="4" name="Defect_Rates"/>
    <pivotTable tabId="4" name="Gross_Profit_Pivot"/>
    <pivotTable tabId="4" name="Lead_Time_Pivot"/>
    <pivotTable tabId="4" name="Lead_Times"/>
    <pivotTable tabId="4" name="Stock_Pivot"/>
    <pivotTable tabId="4" name="Transport_Costs"/>
  </pivotTables>
  <data>
    <tabular pivotCacheId="1928720463">
      <items count="3">
        <i x="2" s="1"/>
        <i x="0" s="1"/>
        <i x="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type" xr10:uid="{28D18F70-580C-ED4C-963E-4D0231E0F101}" cache="Slicer_Product_type" caption="Product type" rowHeight="251883"/>
  <slicer name="Product type 1" xr10:uid="{2B1EFCD8-3015-ED4E-9ECB-65E6FC2CE4B3}" cache="Slicer_Product_type" caption="Product type" rowHeight="251883"/>
  <slicer name="Customer demographics" xr10:uid="{95859BFD-F291-4F4B-9CD6-41FE31261D01}" cache="Slicer_Customer_demographics" caption="Customer demographics" rowHeight="251883"/>
  <slicer name="Shipping carriers" xr10:uid="{324126D4-4503-4C4C-BB7C-DBCFD476F695}" cache="Slicer_Shipping_carriers" caption="Shipping carriers" rowHeight="251883"/>
  <slicer name="Supplier name" xr10:uid="{BA5AC3C8-F23B-8C45-A6F9-B9AD84A0564A}" cache="Slicer_Supplier_name" caption="Supplier name" columnCount="2" rowHeight="251883"/>
  <slicer name="Location" xr10:uid="{93242968-ADE0-2B47-B26F-D0E993A8C7C1}" cache="Slicer_Location" caption="Location" rowHeight="251883"/>
  <slicer name="Inspection results" xr10:uid="{1E921A98-622D-B247-AEEC-09B2C37080B4}" cache="Slicer_Inspection_results" caption="Inspection results" rowHeight="251883"/>
  <slicer name="Transportation modes" xr10:uid="{465CEDB5-C410-3740-9FD8-2F59EA39069E}" cache="Slicer_Transportation_modes" caption="Transportation modes" rowHeight="251883"/>
  <slicer name="Routes" xr10:uid="{BB14C702-51C9-914F-B788-078F7B0CDC95}" cache="Slicer_Routes" caption="Routes"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2BD6678-E13D-8648-876F-5653E9033A0D}" name="Supply_Chain_Data" displayName="Supply_Chain_Data" ref="A1:AA101" totalsRowShown="0">
  <autoFilter ref="A1:AA101" xr:uid="{B2BD6678-E13D-8648-876F-5653E9033A0D}"/>
  <tableColumns count="27">
    <tableColumn id="1" xr3:uid="{259DEEDF-A322-BB4C-8C3D-50C0A9491212}" name="Product type"/>
    <tableColumn id="2" xr3:uid="{9220DFE2-0512-F440-A7FC-F0F23BB95EC6}" name="SKU"/>
    <tableColumn id="3" xr3:uid="{1D5C63B7-E24E-3F43-8ADC-DEDC69F76AC7}" name="Price" dataDxfId="105"/>
    <tableColumn id="4" xr3:uid="{8CDB8427-5DD2-6848-93DB-6D771316C02B}" name="Availability" dataDxfId="104"/>
    <tableColumn id="5" xr3:uid="{DD83AADD-2BB6-464E-9408-9DA6400E6C43}" name="Number of products sold" dataDxfId="103"/>
    <tableColumn id="6" xr3:uid="{9CC11EBC-CE7A-114E-B422-7A1B413D9C6F}" name="Revenue generated" dataDxfId="102"/>
    <tableColumn id="7" xr3:uid="{D464D677-409F-2444-95DE-88B55FDFBD25}" name="Customer demographics"/>
    <tableColumn id="8" xr3:uid="{0107AA7D-5924-F240-9076-16F738B6C734}" name="Stock levels" dataDxfId="101"/>
    <tableColumn id="9" xr3:uid="{A67D8400-1FA0-4D4D-A416-0C7B9F2DFC85}" name="Order Lead times" dataDxfId="100"/>
    <tableColumn id="10" xr3:uid="{2C3F8984-BCD8-2B42-B061-6DB286C23F3C}" name="Order quantities" dataDxfId="99"/>
    <tableColumn id="11" xr3:uid="{B53B3C00-3963-9749-9844-D5674C3FB619}" name="Shipping times" dataDxfId="98"/>
    <tableColumn id="12" xr3:uid="{94F738A2-66B0-CE44-8CCB-5A106A4AC0B4}" name="Shipping carriers"/>
    <tableColumn id="13" xr3:uid="{39D6DFAB-A7BA-614A-A2D0-9C2CCD6B3BEE}" name="Shipping costs"/>
    <tableColumn id="14" xr3:uid="{36384D51-3577-0A4D-BA26-F61D0DD35C92}" name="Supplier name"/>
    <tableColumn id="15" xr3:uid="{7837B57E-855A-FF4E-BF41-4074C05903B6}" name="Location"/>
    <tableColumn id="16" xr3:uid="{D94C3320-FB60-8C4B-85C3-A904387865CE}" name="Lead time"/>
    <tableColumn id="17" xr3:uid="{C061C7B1-0AB7-D34C-AE90-E951209A7405}" name="Production volumes"/>
    <tableColumn id="18" xr3:uid="{8A6A5655-6E51-D845-8A3B-77DC012A110C}" name="Manufacturing lead time"/>
    <tableColumn id="19" xr3:uid="{92D60F34-669E-DC4E-9A7F-F8F5A0E8D3B3}" name="Manufacturing costs"/>
    <tableColumn id="20" xr3:uid="{E45C624C-C5BD-3E4A-B185-C791BB41DD6A}" name="Inspection results"/>
    <tableColumn id="21" xr3:uid="{0C9A58E1-B56B-CB42-BF5B-052C51940DE1}" name="Defect rates"/>
    <tableColumn id="22" xr3:uid="{4A798249-88A2-4C40-B602-1DE50A1DE353}" name="Transportation modes"/>
    <tableColumn id="23" xr3:uid="{EA595903-9E53-7441-983E-F9327117CDF2}" name="Routes"/>
    <tableColumn id="24" xr3:uid="{260E62CC-0161-5140-B2F0-0C8F0111920B}" name="Costs"/>
    <tableColumn id="27" xr3:uid="{CE920001-5E12-7543-A716-DD115C705C65}" name="Sellable Stock" dataDxfId="97">
      <calculatedColumnFormula>(Supply_Chain_Data[[#This Row],[Stock levels]]*Supply_Chain_Data[[#This Row],[Production volumes]])/100</calculatedColumnFormula>
    </tableColumn>
    <tableColumn id="25" xr3:uid="{A6EFBF5B-5999-C342-BB51-820A761C2010}" name="Risk Score" dataDxfId="96">
      <calculatedColumnFormula>Supply_Chain_Data[[#This Row],[Order Lead times]]*(1-Supply_Chain_Data[[#This Row],[Stock levels]])</calculatedColumnFormula>
    </tableColumn>
    <tableColumn id="26" xr3:uid="{D4BDBFA2-DFB7-454A-9594-FBF7BA8750CF}" name="Helper Column">
      <calculatedColumnFormula>_xlfn.TEXTJOIN(",", TRUE, A2:X2)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kaggle.com/datasets/harshsingh2209/supply-chain-analysis/data"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6051D-D82B-9145-9E47-B5ABDF30A890}">
  <dimension ref="A1:A26"/>
  <sheetViews>
    <sheetView topLeftCell="A18" workbookViewId="0">
      <selection activeCell="A25" sqref="A25"/>
    </sheetView>
  </sheetViews>
  <sheetFormatPr baseColWidth="10" defaultRowHeight="16" x14ac:dyDescent="0.2"/>
  <cols>
    <col min="1" max="1" width="115.33203125" customWidth="1"/>
  </cols>
  <sheetData>
    <row r="1" spans="1:1" ht="22" x14ac:dyDescent="0.3">
      <c r="A1" s="27" t="s">
        <v>175</v>
      </c>
    </row>
    <row r="2" spans="1:1" s="10" customFormat="1" ht="59" customHeight="1" x14ac:dyDescent="0.3">
      <c r="A2" s="26" t="s">
        <v>152</v>
      </c>
    </row>
    <row r="3" spans="1:1" s="10" customFormat="1" ht="59" customHeight="1" x14ac:dyDescent="0.25">
      <c r="A3" s="28" t="s">
        <v>176</v>
      </c>
    </row>
    <row r="4" spans="1:1" s="10" customFormat="1" ht="59" customHeight="1" x14ac:dyDescent="0.25">
      <c r="A4" s="28" t="s">
        <v>177</v>
      </c>
    </row>
    <row r="5" spans="1:1" s="10" customFormat="1" ht="59" customHeight="1" x14ac:dyDescent="0.25">
      <c r="A5" s="28" t="s">
        <v>178</v>
      </c>
    </row>
    <row r="6" spans="1:1" s="10" customFormat="1" ht="141" customHeight="1" x14ac:dyDescent="0.25">
      <c r="A6" s="28" t="s">
        <v>179</v>
      </c>
    </row>
    <row r="7" spans="1:1" s="10" customFormat="1" ht="59" customHeight="1" x14ac:dyDescent="0.25">
      <c r="A7" s="28" t="s">
        <v>180</v>
      </c>
    </row>
    <row r="8" spans="1:1" s="10" customFormat="1" ht="59" customHeight="1" x14ac:dyDescent="0.25">
      <c r="A8" s="28" t="s">
        <v>181</v>
      </c>
    </row>
    <row r="9" spans="1:1" s="10" customFormat="1" ht="59" customHeight="1" x14ac:dyDescent="0.25">
      <c r="A9" s="28" t="s">
        <v>182</v>
      </c>
    </row>
    <row r="10" spans="1:1" s="10" customFormat="1" ht="59" customHeight="1" x14ac:dyDescent="0.25">
      <c r="A10" s="28" t="s">
        <v>183</v>
      </c>
    </row>
    <row r="11" spans="1:1" s="10" customFormat="1" ht="59" customHeight="1" x14ac:dyDescent="0.25">
      <c r="A11" s="28" t="s">
        <v>184</v>
      </c>
    </row>
    <row r="12" spans="1:1" s="10" customFormat="1" ht="59" customHeight="1" x14ac:dyDescent="0.25">
      <c r="A12" s="28" t="s">
        <v>185</v>
      </c>
    </row>
    <row r="13" spans="1:1" s="10" customFormat="1" ht="59" customHeight="1" x14ac:dyDescent="0.25">
      <c r="A13" s="28" t="s">
        <v>186</v>
      </c>
    </row>
    <row r="14" spans="1:1" s="10" customFormat="1" ht="59" customHeight="1" x14ac:dyDescent="0.25">
      <c r="A14" s="28" t="s">
        <v>187</v>
      </c>
    </row>
    <row r="15" spans="1:1" s="10" customFormat="1" ht="59" customHeight="1" x14ac:dyDescent="0.25">
      <c r="A15" s="28" t="s">
        <v>188</v>
      </c>
    </row>
    <row r="16" spans="1:1" s="10" customFormat="1" ht="59" customHeight="1" x14ac:dyDescent="0.25">
      <c r="A16" s="28" t="s">
        <v>189</v>
      </c>
    </row>
    <row r="17" spans="1:1" s="10" customFormat="1" ht="59" customHeight="1" x14ac:dyDescent="0.25">
      <c r="A17" s="28" t="s">
        <v>190</v>
      </c>
    </row>
    <row r="18" spans="1:1" s="10" customFormat="1" ht="59" customHeight="1" x14ac:dyDescent="0.25">
      <c r="A18" s="28" t="s">
        <v>191</v>
      </c>
    </row>
    <row r="19" spans="1:1" s="10" customFormat="1" ht="59" customHeight="1" x14ac:dyDescent="0.25">
      <c r="A19" s="28" t="s">
        <v>192</v>
      </c>
    </row>
    <row r="20" spans="1:1" s="10" customFormat="1" ht="59" customHeight="1" x14ac:dyDescent="0.25">
      <c r="A20" s="28" t="s">
        <v>193</v>
      </c>
    </row>
    <row r="21" spans="1:1" s="10" customFormat="1" ht="59" customHeight="1" x14ac:dyDescent="0.25">
      <c r="A21" s="28" t="s">
        <v>194</v>
      </c>
    </row>
    <row r="22" spans="1:1" s="10" customFormat="1" ht="59" customHeight="1" x14ac:dyDescent="0.25">
      <c r="A22" s="28" t="s">
        <v>195</v>
      </c>
    </row>
    <row r="23" spans="1:1" s="10" customFormat="1" ht="59" customHeight="1" x14ac:dyDescent="0.25">
      <c r="A23" s="28" t="s">
        <v>196</v>
      </c>
    </row>
    <row r="24" spans="1:1" s="10" customFormat="1" ht="59" customHeight="1" x14ac:dyDescent="0.25">
      <c r="A24" s="28" t="s">
        <v>197</v>
      </c>
    </row>
    <row r="25" spans="1:1" s="25" customFormat="1" ht="59" customHeight="1" x14ac:dyDescent="0.2">
      <c r="A25" s="28" t="s">
        <v>198</v>
      </c>
    </row>
    <row r="26" spans="1:1" s="25" customFormat="1" ht="59" customHeight="1" x14ac:dyDescent="0.2">
      <c r="A26" s="28" t="s">
        <v>199</v>
      </c>
    </row>
  </sheetData>
  <hyperlinks>
    <hyperlink ref="A1" r:id="rId1" xr:uid="{AC3AA7C5-2844-C64C-BB6D-29F744FBEEF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5E76A-05D8-7D4D-AF5C-FEAF68368D36}">
  <dimension ref="A1:AA101"/>
  <sheetViews>
    <sheetView topLeftCell="Q1" workbookViewId="0">
      <selection activeCell="Y2" sqref="Y2"/>
    </sheetView>
  </sheetViews>
  <sheetFormatPr baseColWidth="10" defaultRowHeight="16" x14ac:dyDescent="0.2"/>
  <cols>
    <col min="1" max="1" width="13.83203125" customWidth="1"/>
    <col min="2" max="2" width="6.83203125" customWidth="1"/>
    <col min="3" max="3" width="12.1640625" style="1" bestFit="1" customWidth="1"/>
    <col min="4" max="4" width="12.5" style="2" customWidth="1"/>
    <col min="5" max="5" width="23.6640625" style="2" customWidth="1"/>
    <col min="6" max="6" width="19.1640625" style="1" customWidth="1"/>
    <col min="7" max="7" width="24" customWidth="1"/>
    <col min="8" max="8" width="13.33203125" style="2" customWidth="1"/>
    <col min="9" max="9" width="12.6640625" style="2" customWidth="1"/>
    <col min="10" max="10" width="16.83203125" style="2" customWidth="1"/>
    <col min="11" max="11" width="15.6640625" style="2" customWidth="1"/>
    <col min="12" max="12" width="17.33203125" customWidth="1"/>
    <col min="13" max="13" width="15.5" customWidth="1"/>
    <col min="14" max="14" width="15.1640625" customWidth="1"/>
    <col min="15" max="15" width="10.6640625" customWidth="1"/>
    <col min="16" max="16" width="11.6640625" customWidth="1"/>
    <col min="17" max="17" width="19.83203125" customWidth="1"/>
    <col min="18" max="18" width="23.5" customWidth="1"/>
    <col min="19" max="19" width="20.5" customWidth="1"/>
    <col min="20" max="20" width="18.33203125" customWidth="1"/>
    <col min="21" max="21" width="13.83203125" customWidth="1"/>
    <col min="22" max="22" width="21.5" customWidth="1"/>
    <col min="23" max="23" width="9.33203125" customWidth="1"/>
    <col min="24" max="24" width="12.1640625" bestFit="1" customWidth="1"/>
    <col min="25" max="26" width="12.1640625" customWidth="1"/>
    <col min="27" max="27" width="188.5" bestFit="1" customWidth="1"/>
  </cols>
  <sheetData>
    <row r="1" spans="1:27" x14ac:dyDescent="0.2">
      <c r="A1" t="s">
        <v>0</v>
      </c>
      <c r="B1" t="s">
        <v>1</v>
      </c>
      <c r="C1" s="1" t="s">
        <v>2</v>
      </c>
      <c r="D1" s="2" t="s">
        <v>3</v>
      </c>
      <c r="E1" s="2" t="s">
        <v>4</v>
      </c>
      <c r="F1" s="1" t="s">
        <v>5</v>
      </c>
      <c r="G1" t="s">
        <v>6</v>
      </c>
      <c r="H1" s="2" t="s">
        <v>7</v>
      </c>
      <c r="I1" s="2" t="s">
        <v>159</v>
      </c>
      <c r="J1" s="2" t="s">
        <v>8</v>
      </c>
      <c r="K1" s="2" t="s">
        <v>9</v>
      </c>
      <c r="L1" t="s">
        <v>10</v>
      </c>
      <c r="M1" t="s">
        <v>11</v>
      </c>
      <c r="N1" t="s">
        <v>12</v>
      </c>
      <c r="O1" t="s">
        <v>13</v>
      </c>
      <c r="P1" t="s">
        <v>14</v>
      </c>
      <c r="Q1" t="s">
        <v>15</v>
      </c>
      <c r="R1" t="s">
        <v>16</v>
      </c>
      <c r="S1" t="s">
        <v>17</v>
      </c>
      <c r="T1" t="s">
        <v>18</v>
      </c>
      <c r="U1" t="s">
        <v>19</v>
      </c>
      <c r="V1" t="s">
        <v>20</v>
      </c>
      <c r="W1" t="s">
        <v>21</v>
      </c>
      <c r="X1" t="s">
        <v>22</v>
      </c>
      <c r="Y1" t="s">
        <v>168</v>
      </c>
      <c r="Z1" t="s">
        <v>173</v>
      </c>
      <c r="AA1" t="s">
        <v>153</v>
      </c>
    </row>
    <row r="2" spans="1:27" x14ac:dyDescent="0.2">
      <c r="A2" t="s">
        <v>23</v>
      </c>
      <c r="B2" t="s">
        <v>24</v>
      </c>
      <c r="C2" s="1">
        <v>69.808005542115694</v>
      </c>
      <c r="D2" s="2">
        <v>55</v>
      </c>
      <c r="E2" s="2">
        <v>802</v>
      </c>
      <c r="F2" s="1">
        <v>8661.9967923923796</v>
      </c>
      <c r="G2" t="s">
        <v>36</v>
      </c>
      <c r="H2" s="2">
        <v>58</v>
      </c>
      <c r="I2" s="2">
        <v>7</v>
      </c>
      <c r="J2" s="2">
        <v>96</v>
      </c>
      <c r="K2" s="2">
        <v>4</v>
      </c>
      <c r="L2" t="s">
        <v>25</v>
      </c>
      <c r="M2">
        <v>2.9565721394308002</v>
      </c>
      <c r="N2" t="s">
        <v>26</v>
      </c>
      <c r="O2" t="s">
        <v>27</v>
      </c>
      <c r="P2">
        <v>29</v>
      </c>
      <c r="Q2">
        <v>215</v>
      </c>
      <c r="R2">
        <v>29</v>
      </c>
      <c r="S2">
        <v>46.279879240508301</v>
      </c>
      <c r="T2" t="s">
        <v>28</v>
      </c>
      <c r="U2">
        <v>0.226410360849925</v>
      </c>
      <c r="V2" t="s">
        <v>29</v>
      </c>
      <c r="W2" t="s">
        <v>30</v>
      </c>
      <c r="X2">
        <v>187.75207545920301</v>
      </c>
      <c r="Y2">
        <f>(Supply_Chain_Data[[#This Row],[Stock levels]]*Supply_Chain_Data[[#This Row],[Production volumes]])/100</f>
        <v>124.7</v>
      </c>
      <c r="Z2">
        <f>Supply_Chain_Data[[#This Row],[Order Lead times]]*(1-Supply_Chain_Data[[#This Row],[Stock levels]])</f>
        <v>-399</v>
      </c>
      <c r="AA2" t="str">
        <f>_xlfn.TEXTJOIN(",", TRUE, A2:X2)</f>
        <v>haircare,SKU0,69.8080055421157,55,802,8661.99679239238,Unknown,58,7,96,4,Carrier B,2.9565721394308,Supplier 3,Mumbai,29,215,29,46.2798792405083,Pending,0.226410360849925,Road,Route B,187.752075459203</v>
      </c>
    </row>
    <row r="3" spans="1:27" x14ac:dyDescent="0.2">
      <c r="A3" t="s">
        <v>31</v>
      </c>
      <c r="B3" t="s">
        <v>32</v>
      </c>
      <c r="C3" s="1">
        <v>14.8435232750843</v>
      </c>
      <c r="D3" s="2">
        <v>95</v>
      </c>
      <c r="E3" s="2">
        <v>736</v>
      </c>
      <c r="F3" s="1">
        <v>7460.9000654458396</v>
      </c>
      <c r="G3" t="s">
        <v>33</v>
      </c>
      <c r="H3" s="2">
        <v>53</v>
      </c>
      <c r="I3" s="2">
        <v>30</v>
      </c>
      <c r="J3" s="2">
        <v>37</v>
      </c>
      <c r="K3" s="2">
        <v>2</v>
      </c>
      <c r="L3" t="s">
        <v>34</v>
      </c>
      <c r="M3">
        <v>9.7165747714313095</v>
      </c>
      <c r="N3" t="s">
        <v>26</v>
      </c>
      <c r="O3" t="s">
        <v>27</v>
      </c>
      <c r="P3">
        <v>23</v>
      </c>
      <c r="Q3">
        <v>517</v>
      </c>
      <c r="R3">
        <v>30</v>
      </c>
      <c r="S3">
        <v>33.616768953730002</v>
      </c>
      <c r="T3" t="s">
        <v>28</v>
      </c>
      <c r="U3">
        <v>4.8540680263886999</v>
      </c>
      <c r="V3" t="s">
        <v>29</v>
      </c>
      <c r="W3" t="s">
        <v>30</v>
      </c>
      <c r="X3">
        <v>503.06557914966902</v>
      </c>
      <c r="Y3">
        <f>(Supply_Chain_Data[[#This Row],[Stock levels]]*Supply_Chain_Data[[#This Row],[Production volumes]])/100</f>
        <v>274.01</v>
      </c>
      <c r="Z3">
        <f>Supply_Chain_Data[[#This Row],[Order Lead times]]*(1-Supply_Chain_Data[[#This Row],[Stock levels]])</f>
        <v>-1560</v>
      </c>
      <c r="AA3" t="str">
        <f t="shared" ref="AA3:AA66" si="0">_xlfn.TEXTJOIN(",", TRUE, A3:X3)</f>
        <v>skincare,SKU1,14.8435232750843,95,736,7460.90006544584,Female,53,30,37,2,Carrier A,9.71657477143131,Supplier 3,Mumbai,23,517,30,33.61676895373,Pending,4.8540680263887,Road,Route B,503.065579149669</v>
      </c>
    </row>
    <row r="4" spans="1:27" x14ac:dyDescent="0.2">
      <c r="A4" t="s">
        <v>23</v>
      </c>
      <c r="B4" t="s">
        <v>35</v>
      </c>
      <c r="C4" s="1">
        <v>11.319683293090501</v>
      </c>
      <c r="D4" s="2">
        <v>34</v>
      </c>
      <c r="E4" s="2">
        <v>8</v>
      </c>
      <c r="F4" s="1">
        <v>9577.7496258687297</v>
      </c>
      <c r="G4" t="s">
        <v>36</v>
      </c>
      <c r="H4" s="2">
        <v>1</v>
      </c>
      <c r="I4" s="2">
        <v>10</v>
      </c>
      <c r="J4" s="2">
        <v>88</v>
      </c>
      <c r="K4" s="2">
        <v>2</v>
      </c>
      <c r="L4" t="s">
        <v>25</v>
      </c>
      <c r="M4">
        <v>8.0544792617321495</v>
      </c>
      <c r="N4" t="s">
        <v>37</v>
      </c>
      <c r="O4" t="s">
        <v>27</v>
      </c>
      <c r="P4">
        <v>12</v>
      </c>
      <c r="Q4">
        <v>971</v>
      </c>
      <c r="R4">
        <v>27</v>
      </c>
      <c r="S4">
        <v>30.6880193482842</v>
      </c>
      <c r="T4" t="s">
        <v>28</v>
      </c>
      <c r="U4">
        <v>4.5805926191992201</v>
      </c>
      <c r="V4" t="s">
        <v>38</v>
      </c>
      <c r="W4" t="s">
        <v>39</v>
      </c>
      <c r="X4">
        <v>141.920281771519</v>
      </c>
      <c r="Y4">
        <f>(Supply_Chain_Data[[#This Row],[Stock levels]]*Supply_Chain_Data[[#This Row],[Production volumes]])/100</f>
        <v>9.7100000000000009</v>
      </c>
      <c r="Z4">
        <f>Supply_Chain_Data[[#This Row],[Order Lead times]]*(1-Supply_Chain_Data[[#This Row],[Stock levels]])</f>
        <v>0</v>
      </c>
      <c r="AA4" t="str">
        <f t="shared" si="0"/>
        <v>haircare,SKU2,11.3196832930905,34,8,9577.74962586873,Unknown,1,10,88,2,Carrier B,8.05447926173215,Supplier 1,Mumbai,12,971,27,30.6880193482842,Pending,4.58059261919922,Air,Route C,141.920281771519</v>
      </c>
    </row>
    <row r="5" spans="1:27" x14ac:dyDescent="0.2">
      <c r="A5" t="s">
        <v>31</v>
      </c>
      <c r="B5" t="s">
        <v>40</v>
      </c>
      <c r="C5" s="1">
        <v>61.1633430164377</v>
      </c>
      <c r="D5" s="2">
        <v>68</v>
      </c>
      <c r="E5" s="2">
        <v>83</v>
      </c>
      <c r="F5" s="1">
        <v>7766.8364256852301</v>
      </c>
      <c r="G5" t="s">
        <v>36</v>
      </c>
      <c r="H5" s="2">
        <v>23</v>
      </c>
      <c r="I5" s="2">
        <v>13</v>
      </c>
      <c r="J5" s="2">
        <v>59</v>
      </c>
      <c r="K5" s="2">
        <v>6</v>
      </c>
      <c r="L5" t="s">
        <v>41</v>
      </c>
      <c r="M5">
        <v>1.7295685635434199</v>
      </c>
      <c r="N5" t="s">
        <v>42</v>
      </c>
      <c r="O5" t="s">
        <v>43</v>
      </c>
      <c r="P5">
        <v>24</v>
      </c>
      <c r="Q5">
        <v>937</v>
      </c>
      <c r="R5">
        <v>18</v>
      </c>
      <c r="S5">
        <v>35.624741397125</v>
      </c>
      <c r="T5" t="s">
        <v>44</v>
      </c>
      <c r="U5">
        <v>4.7466486206477496</v>
      </c>
      <c r="V5" t="s">
        <v>45</v>
      </c>
      <c r="W5" t="s">
        <v>46</v>
      </c>
      <c r="X5">
        <v>254.776159219286</v>
      </c>
      <c r="Y5">
        <f>(Supply_Chain_Data[[#This Row],[Stock levels]]*Supply_Chain_Data[[#This Row],[Production volumes]])/100</f>
        <v>215.51</v>
      </c>
      <c r="Z5">
        <f>Supply_Chain_Data[[#This Row],[Order Lead times]]*(1-Supply_Chain_Data[[#This Row],[Stock levels]])</f>
        <v>-286</v>
      </c>
      <c r="AA5" t="str">
        <f t="shared" si="0"/>
        <v>skincare,SKU3,61.1633430164377,68,83,7766.83642568523,Unknown,23,13,59,6,Carrier C,1.72956856354342,Supplier 5,Kolkata,24,937,18,35.624741397125,Fail,4.74664862064775,Rail,Route A,254.776159219286</v>
      </c>
    </row>
    <row r="6" spans="1:27" x14ac:dyDescent="0.2">
      <c r="A6" t="s">
        <v>31</v>
      </c>
      <c r="B6" t="s">
        <v>47</v>
      </c>
      <c r="C6" s="1">
        <v>4.8054960363458896</v>
      </c>
      <c r="D6" s="2">
        <v>26</v>
      </c>
      <c r="E6" s="2">
        <v>871</v>
      </c>
      <c r="F6" s="1">
        <v>2686.50515156744</v>
      </c>
      <c r="G6" t="s">
        <v>36</v>
      </c>
      <c r="H6" s="2">
        <v>5</v>
      </c>
      <c r="I6" s="2">
        <v>3</v>
      </c>
      <c r="J6" s="2">
        <v>56</v>
      </c>
      <c r="K6" s="2">
        <v>8</v>
      </c>
      <c r="L6" t="s">
        <v>34</v>
      </c>
      <c r="M6">
        <v>3.8905479158706702</v>
      </c>
      <c r="N6" t="s">
        <v>37</v>
      </c>
      <c r="O6" t="s">
        <v>48</v>
      </c>
      <c r="P6">
        <v>5</v>
      </c>
      <c r="Q6">
        <v>414</v>
      </c>
      <c r="R6">
        <v>3</v>
      </c>
      <c r="S6">
        <v>92.065160598712794</v>
      </c>
      <c r="T6" t="s">
        <v>44</v>
      </c>
      <c r="U6">
        <v>3.1455795228330001</v>
      </c>
      <c r="V6" t="s">
        <v>38</v>
      </c>
      <c r="W6" t="s">
        <v>46</v>
      </c>
      <c r="X6">
        <v>923.44063171192204</v>
      </c>
      <c r="Y6">
        <f>(Supply_Chain_Data[[#This Row],[Stock levels]]*Supply_Chain_Data[[#This Row],[Production volumes]])/100</f>
        <v>20.7</v>
      </c>
      <c r="Z6">
        <f>Supply_Chain_Data[[#This Row],[Order Lead times]]*(1-Supply_Chain_Data[[#This Row],[Stock levels]])</f>
        <v>-12</v>
      </c>
      <c r="AA6" t="str">
        <f t="shared" si="0"/>
        <v>skincare,SKU4,4.80549603634589,26,871,2686.50515156744,Unknown,5,3,56,8,Carrier A,3.89054791587067,Supplier 1,Delhi,5,414,3,92.0651605987128,Fail,3.145579522833,Air,Route A,923.440631711922</v>
      </c>
    </row>
    <row r="7" spans="1:27" x14ac:dyDescent="0.2">
      <c r="A7" t="s">
        <v>23</v>
      </c>
      <c r="B7" t="s">
        <v>49</v>
      </c>
      <c r="C7" s="1">
        <v>1.6999760138659299</v>
      </c>
      <c r="D7" s="2">
        <v>87</v>
      </c>
      <c r="E7" s="2">
        <v>147</v>
      </c>
      <c r="F7" s="1">
        <v>2828.3487459757498</v>
      </c>
      <c r="G7" t="s">
        <v>36</v>
      </c>
      <c r="H7" s="2">
        <v>90</v>
      </c>
      <c r="I7" s="2">
        <v>27</v>
      </c>
      <c r="J7" s="2">
        <v>66</v>
      </c>
      <c r="K7" s="2">
        <v>3</v>
      </c>
      <c r="L7" t="s">
        <v>25</v>
      </c>
      <c r="M7">
        <v>4.4440988643822896</v>
      </c>
      <c r="N7" t="s">
        <v>50</v>
      </c>
      <c r="O7" t="s">
        <v>51</v>
      </c>
      <c r="P7">
        <v>10</v>
      </c>
      <c r="Q7">
        <v>104</v>
      </c>
      <c r="R7">
        <v>17</v>
      </c>
      <c r="S7">
        <v>56.766475557431797</v>
      </c>
      <c r="T7" t="s">
        <v>44</v>
      </c>
      <c r="U7">
        <v>2.7791935115711599</v>
      </c>
      <c r="V7" t="s">
        <v>29</v>
      </c>
      <c r="W7" t="s">
        <v>46</v>
      </c>
      <c r="X7">
        <v>235.461236735537</v>
      </c>
      <c r="Y7">
        <f>(Supply_Chain_Data[[#This Row],[Stock levels]]*Supply_Chain_Data[[#This Row],[Production volumes]])/100</f>
        <v>93.6</v>
      </c>
      <c r="Z7">
        <f>Supply_Chain_Data[[#This Row],[Order Lead times]]*(1-Supply_Chain_Data[[#This Row],[Stock levels]])</f>
        <v>-2403</v>
      </c>
      <c r="AA7" t="str">
        <f t="shared" si="0"/>
        <v>haircare,SKU5,1.69997601386593,87,147,2828.34874597575,Unknown,90,27,66,3,Carrier B,4.44409886438229,Supplier 4,Bangalore,10,104,17,56.7664755574318,Fail,2.77919351157116,Road,Route A,235.461236735537</v>
      </c>
    </row>
    <row r="8" spans="1:27" x14ac:dyDescent="0.2">
      <c r="A8" t="s">
        <v>31</v>
      </c>
      <c r="B8" t="s">
        <v>52</v>
      </c>
      <c r="C8" s="1">
        <v>4.0783328631079403</v>
      </c>
      <c r="D8" s="2">
        <v>48</v>
      </c>
      <c r="E8" s="2">
        <v>65</v>
      </c>
      <c r="F8" s="1">
        <v>7823.4765595317303</v>
      </c>
      <c r="G8" t="s">
        <v>53</v>
      </c>
      <c r="H8" s="2">
        <v>11</v>
      </c>
      <c r="I8" s="2">
        <v>15</v>
      </c>
      <c r="J8" s="2">
        <v>58</v>
      </c>
      <c r="K8" s="2">
        <v>8</v>
      </c>
      <c r="L8" t="s">
        <v>41</v>
      </c>
      <c r="M8">
        <v>3.8807633029519999</v>
      </c>
      <c r="N8" t="s">
        <v>26</v>
      </c>
      <c r="O8" t="s">
        <v>43</v>
      </c>
      <c r="P8">
        <v>14</v>
      </c>
      <c r="Q8">
        <v>314</v>
      </c>
      <c r="R8">
        <v>24</v>
      </c>
      <c r="S8">
        <v>1.0850685695870601</v>
      </c>
      <c r="T8" t="s">
        <v>28</v>
      </c>
      <c r="U8">
        <v>1.0009106193041299</v>
      </c>
      <c r="V8" t="s">
        <v>54</v>
      </c>
      <c r="W8" t="s">
        <v>46</v>
      </c>
      <c r="X8">
        <v>134.36909686103101</v>
      </c>
      <c r="Y8">
        <f>(Supply_Chain_Data[[#This Row],[Stock levels]]*Supply_Chain_Data[[#This Row],[Production volumes]])/100</f>
        <v>34.54</v>
      </c>
      <c r="Z8">
        <f>Supply_Chain_Data[[#This Row],[Order Lead times]]*(1-Supply_Chain_Data[[#This Row],[Stock levels]])</f>
        <v>-150</v>
      </c>
      <c r="AA8" t="str">
        <f t="shared" si="0"/>
        <v>skincare,SKU6,4.07833286310794,48,65,7823.47655953173,Male,11,15,58,8,Carrier C,3.880763302952,Supplier 3,Kolkata,14,314,24,1.08506856958706,Pending,1.00091061930413,Sea,Route A,134.369096861031</v>
      </c>
    </row>
    <row r="9" spans="1:27" x14ac:dyDescent="0.2">
      <c r="A9" t="s">
        <v>55</v>
      </c>
      <c r="B9" t="s">
        <v>56</v>
      </c>
      <c r="C9" s="1">
        <v>42.958384382459997</v>
      </c>
      <c r="D9" s="2">
        <v>59</v>
      </c>
      <c r="E9" s="2">
        <v>426</v>
      </c>
      <c r="F9" s="1">
        <v>8496.1038130898305</v>
      </c>
      <c r="G9" t="s">
        <v>33</v>
      </c>
      <c r="H9" s="2">
        <v>93</v>
      </c>
      <c r="I9" s="2">
        <v>17</v>
      </c>
      <c r="J9" s="2">
        <v>11</v>
      </c>
      <c r="K9" s="2">
        <v>1</v>
      </c>
      <c r="L9" t="s">
        <v>25</v>
      </c>
      <c r="M9">
        <v>2.3483387844177801</v>
      </c>
      <c r="N9" t="s">
        <v>50</v>
      </c>
      <c r="O9" t="s">
        <v>51</v>
      </c>
      <c r="P9">
        <v>22</v>
      </c>
      <c r="Q9">
        <v>564</v>
      </c>
      <c r="R9">
        <v>1</v>
      </c>
      <c r="S9">
        <v>99.466108603599096</v>
      </c>
      <c r="T9" t="s">
        <v>44</v>
      </c>
      <c r="U9">
        <v>0.39817718685065001</v>
      </c>
      <c r="V9" t="s">
        <v>29</v>
      </c>
      <c r="W9" t="s">
        <v>39</v>
      </c>
      <c r="X9">
        <v>802.05631181755803</v>
      </c>
      <c r="Y9">
        <f>(Supply_Chain_Data[[#This Row],[Stock levels]]*Supply_Chain_Data[[#This Row],[Production volumes]])/100</f>
        <v>524.52</v>
      </c>
      <c r="Z9">
        <f>Supply_Chain_Data[[#This Row],[Order Lead times]]*(1-Supply_Chain_Data[[#This Row],[Stock levels]])</f>
        <v>-1564</v>
      </c>
      <c r="AA9" t="str">
        <f t="shared" si="0"/>
        <v>cosmetics,SKU7,42.95838438246,59,426,8496.10381308983,Female,93,17,11,1,Carrier B,2.34833878441778,Supplier 4,Bangalore,22,564,1,99.4661086035991,Fail,0.39817718685065,Road,Route C,802.056311817558</v>
      </c>
    </row>
    <row r="10" spans="1:27" x14ac:dyDescent="0.2">
      <c r="A10" t="s">
        <v>55</v>
      </c>
      <c r="B10" t="s">
        <v>57</v>
      </c>
      <c r="C10" s="1">
        <v>68.717596748527299</v>
      </c>
      <c r="D10" s="2">
        <v>78</v>
      </c>
      <c r="E10" s="2">
        <v>150</v>
      </c>
      <c r="F10" s="1">
        <v>7517.3632106311197</v>
      </c>
      <c r="G10" t="s">
        <v>33</v>
      </c>
      <c r="H10" s="2">
        <v>5</v>
      </c>
      <c r="I10" s="2">
        <v>10</v>
      </c>
      <c r="J10" s="2">
        <v>15</v>
      </c>
      <c r="K10" s="2">
        <v>7</v>
      </c>
      <c r="L10" t="s">
        <v>41</v>
      </c>
      <c r="M10">
        <v>3.4047338570830199</v>
      </c>
      <c r="N10" t="s">
        <v>50</v>
      </c>
      <c r="O10" t="s">
        <v>27</v>
      </c>
      <c r="P10">
        <v>13</v>
      </c>
      <c r="Q10">
        <v>769</v>
      </c>
      <c r="R10">
        <v>8</v>
      </c>
      <c r="S10">
        <v>11.423027139565599</v>
      </c>
      <c r="T10" t="s">
        <v>28</v>
      </c>
      <c r="U10">
        <v>2.7098626911099601</v>
      </c>
      <c r="V10" t="s">
        <v>54</v>
      </c>
      <c r="W10" t="s">
        <v>30</v>
      </c>
      <c r="X10">
        <v>505.55713422546398</v>
      </c>
      <c r="Y10">
        <f>(Supply_Chain_Data[[#This Row],[Stock levels]]*Supply_Chain_Data[[#This Row],[Production volumes]])/100</f>
        <v>38.450000000000003</v>
      </c>
      <c r="Z10">
        <f>Supply_Chain_Data[[#This Row],[Order Lead times]]*(1-Supply_Chain_Data[[#This Row],[Stock levels]])</f>
        <v>-40</v>
      </c>
      <c r="AA10" t="str">
        <f t="shared" si="0"/>
        <v>cosmetics,SKU8,68.7175967485273,78,150,7517.36321063112,Female,5,10,15,7,Carrier C,3.40473385708302,Supplier 4,Mumbai,13,769,8,11.4230271395656,Pending,2.70986269110996,Sea,Route B,505.557134225464</v>
      </c>
    </row>
    <row r="11" spans="1:27" x14ac:dyDescent="0.2">
      <c r="A11" t="s">
        <v>31</v>
      </c>
      <c r="B11" t="s">
        <v>58</v>
      </c>
      <c r="C11" s="1">
        <v>64.0157329412785</v>
      </c>
      <c r="D11" s="2">
        <v>35</v>
      </c>
      <c r="E11" s="2">
        <v>980</v>
      </c>
      <c r="F11" s="1">
        <v>4971.1459875855498</v>
      </c>
      <c r="G11" t="s">
        <v>36</v>
      </c>
      <c r="H11" s="2">
        <v>14</v>
      </c>
      <c r="I11" s="2">
        <v>27</v>
      </c>
      <c r="J11" s="2">
        <v>83</v>
      </c>
      <c r="K11" s="2">
        <v>1</v>
      </c>
      <c r="L11" t="s">
        <v>34</v>
      </c>
      <c r="M11">
        <v>7.1666452910482104</v>
      </c>
      <c r="N11" t="s">
        <v>59</v>
      </c>
      <c r="O11" t="s">
        <v>60</v>
      </c>
      <c r="P11">
        <v>29</v>
      </c>
      <c r="Q11">
        <v>963</v>
      </c>
      <c r="R11">
        <v>23</v>
      </c>
      <c r="S11">
        <v>47.957601634951502</v>
      </c>
      <c r="T11" t="s">
        <v>28</v>
      </c>
      <c r="U11">
        <v>3.8446144787675798</v>
      </c>
      <c r="V11" t="s">
        <v>45</v>
      </c>
      <c r="W11" t="s">
        <v>30</v>
      </c>
      <c r="X11">
        <v>995.92946149864099</v>
      </c>
      <c r="Y11">
        <f>(Supply_Chain_Data[[#This Row],[Stock levels]]*Supply_Chain_Data[[#This Row],[Production volumes]])/100</f>
        <v>134.82</v>
      </c>
      <c r="Z11">
        <f>Supply_Chain_Data[[#This Row],[Order Lead times]]*(1-Supply_Chain_Data[[#This Row],[Stock levels]])</f>
        <v>-351</v>
      </c>
      <c r="AA11" t="str">
        <f t="shared" si="0"/>
        <v>skincare,SKU9,64.0157329412785,35,980,4971.14598758555,Unknown,14,27,83,1,Carrier A,7.16664529104821,Supplier 2,Chennai,29,963,23,47.9576016349515,Pending,3.84461447876758,Rail,Route B,995.929461498641</v>
      </c>
    </row>
    <row r="12" spans="1:27" x14ac:dyDescent="0.2">
      <c r="A12" t="s">
        <v>31</v>
      </c>
      <c r="B12" t="s">
        <v>61</v>
      </c>
      <c r="C12" s="1">
        <v>15.707795681912099</v>
      </c>
      <c r="D12" s="2">
        <v>11</v>
      </c>
      <c r="E12" s="2">
        <v>996</v>
      </c>
      <c r="F12" s="1">
        <v>2330.9658020919401</v>
      </c>
      <c r="G12" t="s">
        <v>36</v>
      </c>
      <c r="H12" s="2">
        <v>51</v>
      </c>
      <c r="I12" s="2">
        <v>13</v>
      </c>
      <c r="J12" s="2">
        <v>80</v>
      </c>
      <c r="K12" s="2">
        <v>2</v>
      </c>
      <c r="L12" t="s">
        <v>41</v>
      </c>
      <c r="M12">
        <v>8.6732112112786108</v>
      </c>
      <c r="N12" t="s">
        <v>42</v>
      </c>
      <c r="O12" t="s">
        <v>43</v>
      </c>
      <c r="P12">
        <v>18</v>
      </c>
      <c r="Q12">
        <v>830</v>
      </c>
      <c r="R12">
        <v>5</v>
      </c>
      <c r="S12">
        <v>96.527352785310896</v>
      </c>
      <c r="T12" t="s">
        <v>62</v>
      </c>
      <c r="U12">
        <v>1.72731392835594</v>
      </c>
      <c r="V12" t="s">
        <v>29</v>
      </c>
      <c r="W12" t="s">
        <v>30</v>
      </c>
      <c r="X12">
        <v>806.10317770292295</v>
      </c>
      <c r="Y12">
        <f>(Supply_Chain_Data[[#This Row],[Stock levels]]*Supply_Chain_Data[[#This Row],[Production volumes]])/100</f>
        <v>423.3</v>
      </c>
      <c r="Z12">
        <f>Supply_Chain_Data[[#This Row],[Order Lead times]]*(1-Supply_Chain_Data[[#This Row],[Stock levels]])</f>
        <v>-650</v>
      </c>
      <c r="AA12" t="str">
        <f t="shared" si="0"/>
        <v>skincare,SKU10,15.7077956819121,11,996,2330.96580209194,Unknown,51,13,80,2,Carrier C,8.67321121127861,Supplier 5,Kolkata,18,830,5,96.5273527853109,Pass,1.72731392835594,Road,Route B,806.103177702923</v>
      </c>
    </row>
    <row r="13" spans="1:27" x14ac:dyDescent="0.2">
      <c r="A13" t="s">
        <v>31</v>
      </c>
      <c r="B13" t="s">
        <v>63</v>
      </c>
      <c r="C13" s="1">
        <v>90.635459982288594</v>
      </c>
      <c r="D13" s="2">
        <v>95</v>
      </c>
      <c r="E13" s="2">
        <v>960</v>
      </c>
      <c r="F13" s="1">
        <v>6099.9441155814502</v>
      </c>
      <c r="G13" t="s">
        <v>33</v>
      </c>
      <c r="H13" s="2">
        <v>46</v>
      </c>
      <c r="I13" s="2">
        <v>23</v>
      </c>
      <c r="J13" s="2">
        <v>60</v>
      </c>
      <c r="K13" s="2">
        <v>1</v>
      </c>
      <c r="L13" t="s">
        <v>34</v>
      </c>
      <c r="M13">
        <v>4.5239431243166601</v>
      </c>
      <c r="N13" t="s">
        <v>59</v>
      </c>
      <c r="O13" t="s">
        <v>43</v>
      </c>
      <c r="P13">
        <v>28</v>
      </c>
      <c r="Q13">
        <v>362</v>
      </c>
      <c r="R13">
        <v>11</v>
      </c>
      <c r="S13">
        <v>27.5923630866636</v>
      </c>
      <c r="T13" t="s">
        <v>28</v>
      </c>
      <c r="U13">
        <v>2.1169821372994301E-2</v>
      </c>
      <c r="V13" t="s">
        <v>38</v>
      </c>
      <c r="W13" t="s">
        <v>46</v>
      </c>
      <c r="X13">
        <v>126.72303340940699</v>
      </c>
      <c r="Y13">
        <f>(Supply_Chain_Data[[#This Row],[Stock levels]]*Supply_Chain_Data[[#This Row],[Production volumes]])/100</f>
        <v>166.52</v>
      </c>
      <c r="Z13">
        <f>Supply_Chain_Data[[#This Row],[Order Lead times]]*(1-Supply_Chain_Data[[#This Row],[Stock levels]])</f>
        <v>-1035</v>
      </c>
      <c r="AA13" t="str">
        <f t="shared" si="0"/>
        <v>skincare,SKU11,90.6354599822886,95,960,6099.94411558145,Female,46,23,60,1,Carrier A,4.52394312431666,Supplier 2,Kolkata,28,362,11,27.5923630866636,Pending,0.0211698213729943,Air,Route A,126.723033409407</v>
      </c>
    </row>
    <row r="14" spans="1:27" x14ac:dyDescent="0.2">
      <c r="A14" t="s">
        <v>23</v>
      </c>
      <c r="B14" t="s">
        <v>64</v>
      </c>
      <c r="C14" s="1">
        <v>71.213389075359999</v>
      </c>
      <c r="D14" s="2">
        <v>41</v>
      </c>
      <c r="E14" s="2">
        <v>336</v>
      </c>
      <c r="F14" s="1">
        <v>2873.74144602144</v>
      </c>
      <c r="G14" t="s">
        <v>36</v>
      </c>
      <c r="H14" s="2">
        <v>100</v>
      </c>
      <c r="I14" s="2">
        <v>30</v>
      </c>
      <c r="J14" s="2">
        <v>85</v>
      </c>
      <c r="K14" s="2">
        <v>4</v>
      </c>
      <c r="L14" t="s">
        <v>34</v>
      </c>
      <c r="M14">
        <v>1.32527401018452</v>
      </c>
      <c r="N14" t="s">
        <v>50</v>
      </c>
      <c r="O14" t="s">
        <v>43</v>
      </c>
      <c r="P14">
        <v>3</v>
      </c>
      <c r="Q14">
        <v>563</v>
      </c>
      <c r="R14">
        <v>3</v>
      </c>
      <c r="S14">
        <v>32.321286213424003</v>
      </c>
      <c r="T14" t="s">
        <v>44</v>
      </c>
      <c r="U14">
        <v>2.1612537475559099</v>
      </c>
      <c r="V14" t="s">
        <v>29</v>
      </c>
      <c r="W14" t="s">
        <v>30</v>
      </c>
      <c r="X14">
        <v>402.96878907376998</v>
      </c>
      <c r="Y14">
        <f>(Supply_Chain_Data[[#This Row],[Stock levels]]*Supply_Chain_Data[[#This Row],[Production volumes]])/100</f>
        <v>563</v>
      </c>
      <c r="Z14">
        <f>Supply_Chain_Data[[#This Row],[Order Lead times]]*(1-Supply_Chain_Data[[#This Row],[Stock levels]])</f>
        <v>-2970</v>
      </c>
      <c r="AA14" t="str">
        <f t="shared" si="0"/>
        <v>haircare,SKU12,71.21338907536,41,336,2873.74144602144,Unknown,100,30,85,4,Carrier A,1.32527401018452,Supplier 4,Kolkata,3,563,3,32.321286213424,Fail,2.16125374755591,Road,Route B,402.96878907377</v>
      </c>
    </row>
    <row r="15" spans="1:27" x14ac:dyDescent="0.2">
      <c r="A15" t="s">
        <v>31</v>
      </c>
      <c r="B15" t="s">
        <v>65</v>
      </c>
      <c r="C15" s="1">
        <v>16.160393317379899</v>
      </c>
      <c r="D15" s="2">
        <v>5</v>
      </c>
      <c r="E15" s="2">
        <v>249</v>
      </c>
      <c r="F15" s="1">
        <v>4052.7384162378598</v>
      </c>
      <c r="G15" t="s">
        <v>53</v>
      </c>
      <c r="H15" s="2">
        <v>80</v>
      </c>
      <c r="I15" s="2">
        <v>8</v>
      </c>
      <c r="J15" s="2">
        <v>48</v>
      </c>
      <c r="K15" s="2">
        <v>9</v>
      </c>
      <c r="L15" t="s">
        <v>34</v>
      </c>
      <c r="M15">
        <v>9.5372830611083295</v>
      </c>
      <c r="N15" t="s">
        <v>42</v>
      </c>
      <c r="O15" t="s">
        <v>51</v>
      </c>
      <c r="P15">
        <v>23</v>
      </c>
      <c r="Q15">
        <v>173</v>
      </c>
      <c r="R15">
        <v>10</v>
      </c>
      <c r="S15">
        <v>97.829050110173199</v>
      </c>
      <c r="T15" t="s">
        <v>28</v>
      </c>
      <c r="U15">
        <v>1.63107423007153</v>
      </c>
      <c r="V15" t="s">
        <v>29</v>
      </c>
      <c r="W15" t="s">
        <v>30</v>
      </c>
      <c r="X15">
        <v>547.24100516096803</v>
      </c>
      <c r="Y15">
        <f>(Supply_Chain_Data[[#This Row],[Stock levels]]*Supply_Chain_Data[[#This Row],[Production volumes]])/100</f>
        <v>138.4</v>
      </c>
      <c r="Z15">
        <f>Supply_Chain_Data[[#This Row],[Order Lead times]]*(1-Supply_Chain_Data[[#This Row],[Stock levels]])</f>
        <v>-632</v>
      </c>
      <c r="AA15" t="str">
        <f t="shared" si="0"/>
        <v>skincare,SKU13,16.1603933173799,5,249,4052.73841623786,Male,80,8,48,9,Carrier A,9.53728306110833,Supplier 5,Bangalore,23,173,10,97.8290501101732,Pending,1.63107423007153,Road,Route B,547.241005160968</v>
      </c>
    </row>
    <row r="16" spans="1:27" x14ac:dyDescent="0.2">
      <c r="A16" t="s">
        <v>31</v>
      </c>
      <c r="B16" t="s">
        <v>66</v>
      </c>
      <c r="C16" s="1">
        <v>99.171328638624104</v>
      </c>
      <c r="D16" s="2">
        <v>26</v>
      </c>
      <c r="E16" s="2">
        <v>562</v>
      </c>
      <c r="F16" s="1">
        <v>8653.5709264697998</v>
      </c>
      <c r="G16" t="s">
        <v>36</v>
      </c>
      <c r="H16" s="2">
        <v>54</v>
      </c>
      <c r="I16" s="2">
        <v>29</v>
      </c>
      <c r="J16" s="2">
        <v>78</v>
      </c>
      <c r="K16" s="2">
        <v>5</v>
      </c>
      <c r="L16" t="s">
        <v>25</v>
      </c>
      <c r="M16">
        <v>2.0397701894493299</v>
      </c>
      <c r="N16" t="s">
        <v>37</v>
      </c>
      <c r="O16" t="s">
        <v>43</v>
      </c>
      <c r="P16">
        <v>25</v>
      </c>
      <c r="Q16">
        <v>558</v>
      </c>
      <c r="R16">
        <v>14</v>
      </c>
      <c r="S16">
        <v>5.7914366298629796</v>
      </c>
      <c r="T16" t="s">
        <v>28</v>
      </c>
      <c r="U16">
        <v>0.100682851565093</v>
      </c>
      <c r="V16" t="s">
        <v>38</v>
      </c>
      <c r="W16" t="s">
        <v>30</v>
      </c>
      <c r="X16">
        <v>929.23528996088896</v>
      </c>
      <c r="Y16">
        <f>(Supply_Chain_Data[[#This Row],[Stock levels]]*Supply_Chain_Data[[#This Row],[Production volumes]])/100</f>
        <v>301.32</v>
      </c>
      <c r="Z16">
        <f>Supply_Chain_Data[[#This Row],[Order Lead times]]*(1-Supply_Chain_Data[[#This Row],[Stock levels]])</f>
        <v>-1537</v>
      </c>
      <c r="AA16" t="str">
        <f t="shared" si="0"/>
        <v>skincare,SKU14,99.1713286386241,26,562,8653.5709264698,Unknown,54,29,78,5,Carrier B,2.03977018944933,Supplier 1,Kolkata,25,558,14,5.79143662986298,Pending,0.100682851565093,Air,Route B,929.235289960889</v>
      </c>
    </row>
    <row r="17" spans="1:27" x14ac:dyDescent="0.2">
      <c r="A17" t="s">
        <v>31</v>
      </c>
      <c r="B17" t="s">
        <v>67</v>
      </c>
      <c r="C17" s="1">
        <v>36.989244928626903</v>
      </c>
      <c r="D17" s="2">
        <v>94</v>
      </c>
      <c r="E17" s="2">
        <v>469</v>
      </c>
      <c r="F17" s="1">
        <v>5442.0867853976697</v>
      </c>
      <c r="G17" t="s">
        <v>36</v>
      </c>
      <c r="H17" s="2">
        <v>9</v>
      </c>
      <c r="I17" s="2">
        <v>8</v>
      </c>
      <c r="J17" s="2">
        <v>69</v>
      </c>
      <c r="K17" s="2">
        <v>7</v>
      </c>
      <c r="L17" t="s">
        <v>25</v>
      </c>
      <c r="M17">
        <v>2.4220397232752</v>
      </c>
      <c r="N17" t="s">
        <v>37</v>
      </c>
      <c r="O17" t="s">
        <v>51</v>
      </c>
      <c r="P17">
        <v>14</v>
      </c>
      <c r="Q17">
        <v>580</v>
      </c>
      <c r="R17">
        <v>7</v>
      </c>
      <c r="S17">
        <v>97.121281751474299</v>
      </c>
      <c r="T17" t="s">
        <v>62</v>
      </c>
      <c r="U17">
        <v>2.2644057611985402</v>
      </c>
      <c r="V17" t="s">
        <v>54</v>
      </c>
      <c r="W17" t="s">
        <v>30</v>
      </c>
      <c r="X17">
        <v>127.861800001625</v>
      </c>
      <c r="Y17">
        <f>(Supply_Chain_Data[[#This Row],[Stock levels]]*Supply_Chain_Data[[#This Row],[Production volumes]])/100</f>
        <v>52.2</v>
      </c>
      <c r="Z17">
        <f>Supply_Chain_Data[[#This Row],[Order Lead times]]*(1-Supply_Chain_Data[[#This Row],[Stock levels]])</f>
        <v>-64</v>
      </c>
      <c r="AA17" t="str">
        <f t="shared" si="0"/>
        <v>skincare,SKU15,36.9892449286269,94,469,5442.08678539767,Unknown,9,8,69,7,Carrier B,2.4220397232752,Supplier 1,Bangalore,14,580,7,97.1212817514743,Pass,2.26440576119854,Sea,Route B,127.861800001625</v>
      </c>
    </row>
    <row r="18" spans="1:27" x14ac:dyDescent="0.2">
      <c r="A18" t="s">
        <v>31</v>
      </c>
      <c r="B18" t="s">
        <v>68</v>
      </c>
      <c r="C18" s="1">
        <v>7.5471721097912701</v>
      </c>
      <c r="D18" s="2">
        <v>74</v>
      </c>
      <c r="E18" s="2">
        <v>280</v>
      </c>
      <c r="F18" s="1">
        <v>6453.7979681762799</v>
      </c>
      <c r="G18" t="s">
        <v>33</v>
      </c>
      <c r="H18" s="2">
        <v>2</v>
      </c>
      <c r="I18" s="2">
        <v>5</v>
      </c>
      <c r="J18" s="2">
        <v>78</v>
      </c>
      <c r="K18" s="2">
        <v>1</v>
      </c>
      <c r="L18" t="s">
        <v>25</v>
      </c>
      <c r="M18">
        <v>4.1913245857054999</v>
      </c>
      <c r="N18" t="s">
        <v>37</v>
      </c>
      <c r="O18" t="s">
        <v>51</v>
      </c>
      <c r="P18">
        <v>3</v>
      </c>
      <c r="Q18">
        <v>399</v>
      </c>
      <c r="R18">
        <v>21</v>
      </c>
      <c r="S18">
        <v>77.106342497849994</v>
      </c>
      <c r="T18" t="s">
        <v>62</v>
      </c>
      <c r="U18">
        <v>1.01256308925804</v>
      </c>
      <c r="V18" t="s">
        <v>38</v>
      </c>
      <c r="W18" t="s">
        <v>46</v>
      </c>
      <c r="X18">
        <v>865.52577977123997</v>
      </c>
      <c r="Y18">
        <f>(Supply_Chain_Data[[#This Row],[Stock levels]]*Supply_Chain_Data[[#This Row],[Production volumes]])/100</f>
        <v>7.98</v>
      </c>
      <c r="Z18">
        <f>Supply_Chain_Data[[#This Row],[Order Lead times]]*(1-Supply_Chain_Data[[#This Row],[Stock levels]])</f>
        <v>-5</v>
      </c>
      <c r="AA18" t="str">
        <f t="shared" si="0"/>
        <v>skincare,SKU16,7.54717210979127,74,280,6453.79796817628,Female,2,5,78,1,Carrier B,4.1913245857055,Supplier 1,Bangalore,3,399,21,77.10634249785,Pass,1.01256308925804,Air,Route A,865.52577977124</v>
      </c>
    </row>
    <row r="19" spans="1:27" x14ac:dyDescent="0.2">
      <c r="A19" t="s">
        <v>55</v>
      </c>
      <c r="B19" t="s">
        <v>69</v>
      </c>
      <c r="C19" s="1">
        <v>81.462534369237005</v>
      </c>
      <c r="D19" s="2">
        <v>82</v>
      </c>
      <c r="E19" s="2">
        <v>126</v>
      </c>
      <c r="F19" s="1">
        <v>2629.39643484526</v>
      </c>
      <c r="G19" t="s">
        <v>33</v>
      </c>
      <c r="H19" s="2">
        <v>45</v>
      </c>
      <c r="I19" s="2">
        <v>17</v>
      </c>
      <c r="J19" s="2">
        <v>85</v>
      </c>
      <c r="K19" s="2">
        <v>9</v>
      </c>
      <c r="L19" t="s">
        <v>41</v>
      </c>
      <c r="M19">
        <v>3.5854189582323399</v>
      </c>
      <c r="N19" t="s">
        <v>37</v>
      </c>
      <c r="O19" t="s">
        <v>60</v>
      </c>
      <c r="P19">
        <v>7</v>
      </c>
      <c r="Q19">
        <v>453</v>
      </c>
      <c r="R19">
        <v>16</v>
      </c>
      <c r="S19">
        <v>47.679680368355299</v>
      </c>
      <c r="T19" t="s">
        <v>44</v>
      </c>
      <c r="U19">
        <v>0.102020754918176</v>
      </c>
      <c r="V19" t="s">
        <v>38</v>
      </c>
      <c r="W19" t="s">
        <v>39</v>
      </c>
      <c r="X19">
        <v>670.93439079241</v>
      </c>
      <c r="Y19">
        <f>(Supply_Chain_Data[[#This Row],[Stock levels]]*Supply_Chain_Data[[#This Row],[Production volumes]])/100</f>
        <v>203.85</v>
      </c>
      <c r="Z19">
        <f>Supply_Chain_Data[[#This Row],[Order Lead times]]*(1-Supply_Chain_Data[[#This Row],[Stock levels]])</f>
        <v>-748</v>
      </c>
      <c r="AA19" t="str">
        <f t="shared" si="0"/>
        <v>cosmetics,SKU17,81.462534369237,82,126,2629.39643484526,Female,45,17,85,9,Carrier C,3.58541895823234,Supplier 1,Chennai,7,453,16,47.6796803683553,Fail,0.102020754918176,Air,Route C,670.93439079241</v>
      </c>
    </row>
    <row r="20" spans="1:27" x14ac:dyDescent="0.2">
      <c r="A20" t="s">
        <v>23</v>
      </c>
      <c r="B20" t="s">
        <v>70</v>
      </c>
      <c r="C20" s="1">
        <v>36.4436277704609</v>
      </c>
      <c r="D20" s="2">
        <v>23</v>
      </c>
      <c r="E20" s="2">
        <v>620</v>
      </c>
      <c r="F20" s="1">
        <v>9364.6735050761708</v>
      </c>
      <c r="G20" t="s">
        <v>36</v>
      </c>
      <c r="H20" s="2">
        <v>10</v>
      </c>
      <c r="I20" s="2">
        <v>10</v>
      </c>
      <c r="J20" s="2">
        <v>46</v>
      </c>
      <c r="K20" s="2">
        <v>8</v>
      </c>
      <c r="L20" t="s">
        <v>41</v>
      </c>
      <c r="M20">
        <v>4.3392247141107001</v>
      </c>
      <c r="N20" t="s">
        <v>59</v>
      </c>
      <c r="O20" t="s">
        <v>43</v>
      </c>
      <c r="P20">
        <v>18</v>
      </c>
      <c r="Q20">
        <v>374</v>
      </c>
      <c r="R20">
        <v>17</v>
      </c>
      <c r="S20">
        <v>27.107980854843898</v>
      </c>
      <c r="T20" t="s">
        <v>28</v>
      </c>
      <c r="U20">
        <v>2.2319391107292601</v>
      </c>
      <c r="V20" t="s">
        <v>54</v>
      </c>
      <c r="W20" t="s">
        <v>46</v>
      </c>
      <c r="X20">
        <v>593.48025872065102</v>
      </c>
      <c r="Y20">
        <f>(Supply_Chain_Data[[#This Row],[Stock levels]]*Supply_Chain_Data[[#This Row],[Production volumes]])/100</f>
        <v>37.4</v>
      </c>
      <c r="Z20">
        <f>Supply_Chain_Data[[#This Row],[Order Lead times]]*(1-Supply_Chain_Data[[#This Row],[Stock levels]])</f>
        <v>-90</v>
      </c>
      <c r="AA20" t="str">
        <f t="shared" si="0"/>
        <v>haircare,SKU18,36.4436277704609,23,620,9364.67350507617,Unknown,10,10,46,8,Carrier C,4.3392247141107,Supplier 2,Kolkata,18,374,17,27.1079808548439,Pending,2.23193911072926,Sea,Route A,593.480258720651</v>
      </c>
    </row>
    <row r="21" spans="1:27" x14ac:dyDescent="0.2">
      <c r="A21" t="s">
        <v>31</v>
      </c>
      <c r="B21" t="s">
        <v>71</v>
      </c>
      <c r="C21" s="1">
        <v>51.123870087964697</v>
      </c>
      <c r="D21" s="2">
        <v>100</v>
      </c>
      <c r="E21" s="2">
        <v>187</v>
      </c>
      <c r="F21" s="1">
        <v>2553.4955849912099</v>
      </c>
      <c r="G21" t="s">
        <v>36</v>
      </c>
      <c r="H21" s="2">
        <v>48</v>
      </c>
      <c r="I21" s="2">
        <v>11</v>
      </c>
      <c r="J21" s="2">
        <v>94</v>
      </c>
      <c r="K21" s="2">
        <v>3</v>
      </c>
      <c r="L21" t="s">
        <v>34</v>
      </c>
      <c r="M21">
        <v>4.7426358828418698</v>
      </c>
      <c r="N21" t="s">
        <v>50</v>
      </c>
      <c r="O21" t="s">
        <v>60</v>
      </c>
      <c r="P21">
        <v>20</v>
      </c>
      <c r="Q21">
        <v>694</v>
      </c>
      <c r="R21">
        <v>16</v>
      </c>
      <c r="S21">
        <v>82.373320587990193</v>
      </c>
      <c r="T21" t="s">
        <v>44</v>
      </c>
      <c r="U21">
        <v>3.64645086541702</v>
      </c>
      <c r="V21" t="s">
        <v>29</v>
      </c>
      <c r="W21" t="s">
        <v>39</v>
      </c>
      <c r="X21">
        <v>477.30763109090299</v>
      </c>
      <c r="Y21">
        <f>(Supply_Chain_Data[[#This Row],[Stock levels]]*Supply_Chain_Data[[#This Row],[Production volumes]])/100</f>
        <v>333.12</v>
      </c>
      <c r="Z21">
        <f>Supply_Chain_Data[[#This Row],[Order Lead times]]*(1-Supply_Chain_Data[[#This Row],[Stock levels]])</f>
        <v>-517</v>
      </c>
      <c r="AA21" t="str">
        <f t="shared" si="0"/>
        <v>skincare,SKU19,51.1238700879647,100,187,2553.49558499121,Unknown,48,11,94,3,Carrier A,4.74263588284187,Supplier 4,Chennai,20,694,16,82.3733205879902,Fail,3.64645086541702,Road,Route C,477.307631090903</v>
      </c>
    </row>
    <row r="22" spans="1:27" x14ac:dyDescent="0.2">
      <c r="A22" t="s">
        <v>31</v>
      </c>
      <c r="B22" t="s">
        <v>72</v>
      </c>
      <c r="C22" s="1">
        <v>96.341072439963298</v>
      </c>
      <c r="D22" s="2">
        <v>22</v>
      </c>
      <c r="E22" s="2">
        <v>320</v>
      </c>
      <c r="F22" s="1">
        <v>8128.0276968511898</v>
      </c>
      <c r="G22" t="s">
        <v>36</v>
      </c>
      <c r="H22" s="2">
        <v>27</v>
      </c>
      <c r="I22" s="2">
        <v>12</v>
      </c>
      <c r="J22" s="2">
        <v>68</v>
      </c>
      <c r="K22" s="2">
        <v>6</v>
      </c>
      <c r="L22" t="s">
        <v>34</v>
      </c>
      <c r="M22">
        <v>8.8783346509268402</v>
      </c>
      <c r="N22" t="s">
        <v>37</v>
      </c>
      <c r="O22" t="s">
        <v>60</v>
      </c>
      <c r="P22">
        <v>29</v>
      </c>
      <c r="Q22">
        <v>309</v>
      </c>
      <c r="R22">
        <v>6</v>
      </c>
      <c r="S22">
        <v>65.686259608488598</v>
      </c>
      <c r="T22" t="s">
        <v>62</v>
      </c>
      <c r="U22">
        <v>4.2314165735345304</v>
      </c>
      <c r="V22" t="s">
        <v>38</v>
      </c>
      <c r="W22" t="s">
        <v>30</v>
      </c>
      <c r="X22">
        <v>493.871215316205</v>
      </c>
      <c r="Y22">
        <f>(Supply_Chain_Data[[#This Row],[Stock levels]]*Supply_Chain_Data[[#This Row],[Production volumes]])/100</f>
        <v>83.43</v>
      </c>
      <c r="Z22">
        <f>Supply_Chain_Data[[#This Row],[Order Lead times]]*(1-Supply_Chain_Data[[#This Row],[Stock levels]])</f>
        <v>-312</v>
      </c>
      <c r="AA22" t="str">
        <f t="shared" si="0"/>
        <v>skincare,SKU20,96.3410724399633,22,320,8128.02769685119,Unknown,27,12,68,6,Carrier A,8.87833465092684,Supplier 1,Chennai,29,309,6,65.6862596084886,Pass,4.23141657353453,Air,Route B,493.871215316205</v>
      </c>
    </row>
    <row r="23" spans="1:27" x14ac:dyDescent="0.2">
      <c r="A23" t="s">
        <v>55</v>
      </c>
      <c r="B23" t="s">
        <v>73</v>
      </c>
      <c r="C23" s="1">
        <v>84.893868984950799</v>
      </c>
      <c r="D23" s="2">
        <v>60</v>
      </c>
      <c r="E23" s="2">
        <v>601</v>
      </c>
      <c r="F23" s="1">
        <v>7087.0526963574302</v>
      </c>
      <c r="G23" t="s">
        <v>36</v>
      </c>
      <c r="H23" s="2">
        <v>69</v>
      </c>
      <c r="I23" s="2">
        <v>25</v>
      </c>
      <c r="J23" s="2">
        <v>7</v>
      </c>
      <c r="K23" s="2">
        <v>6</v>
      </c>
      <c r="L23" t="s">
        <v>25</v>
      </c>
      <c r="M23">
        <v>6.0378837692182898</v>
      </c>
      <c r="N23" t="s">
        <v>42</v>
      </c>
      <c r="O23" t="s">
        <v>60</v>
      </c>
      <c r="P23">
        <v>19</v>
      </c>
      <c r="Q23">
        <v>791</v>
      </c>
      <c r="R23">
        <v>4</v>
      </c>
      <c r="S23">
        <v>61.735728954160898</v>
      </c>
      <c r="T23" t="s">
        <v>28</v>
      </c>
      <c r="U23">
        <v>1.8607567631014899E-2</v>
      </c>
      <c r="V23" t="s">
        <v>38</v>
      </c>
      <c r="W23" t="s">
        <v>39</v>
      </c>
      <c r="X23">
        <v>523.36091472015801</v>
      </c>
      <c r="Y23">
        <f>(Supply_Chain_Data[[#This Row],[Stock levels]]*Supply_Chain_Data[[#This Row],[Production volumes]])/100</f>
        <v>545.79</v>
      </c>
      <c r="Z23">
        <f>Supply_Chain_Data[[#This Row],[Order Lead times]]*(1-Supply_Chain_Data[[#This Row],[Stock levels]])</f>
        <v>-1700</v>
      </c>
      <c r="AA23" t="str">
        <f t="shared" si="0"/>
        <v>cosmetics,SKU21,84.8938689849508,60,601,7087.05269635743,Unknown,69,25,7,6,Carrier B,6.03788376921829,Supplier 5,Chennai,19,791,4,61.7357289541609,Pending,0.0186075676310149,Air,Route C,523.360914720158</v>
      </c>
    </row>
    <row r="24" spans="1:27" x14ac:dyDescent="0.2">
      <c r="A24" t="s">
        <v>23</v>
      </c>
      <c r="B24" t="s">
        <v>74</v>
      </c>
      <c r="C24" s="1">
        <v>27.679780886501899</v>
      </c>
      <c r="D24" s="2">
        <v>55</v>
      </c>
      <c r="E24" s="2">
        <v>884</v>
      </c>
      <c r="F24" s="1">
        <v>2390.8078665561702</v>
      </c>
      <c r="G24" t="s">
        <v>36</v>
      </c>
      <c r="H24" s="2">
        <v>71</v>
      </c>
      <c r="I24" s="2">
        <v>1</v>
      </c>
      <c r="J24" s="2">
        <v>63</v>
      </c>
      <c r="K24" s="2">
        <v>10</v>
      </c>
      <c r="L24" t="s">
        <v>34</v>
      </c>
      <c r="M24">
        <v>9.5676489209230393</v>
      </c>
      <c r="N24" t="s">
        <v>50</v>
      </c>
      <c r="O24" t="s">
        <v>43</v>
      </c>
      <c r="P24">
        <v>22</v>
      </c>
      <c r="Q24">
        <v>780</v>
      </c>
      <c r="R24">
        <v>28</v>
      </c>
      <c r="S24">
        <v>50.120839612977299</v>
      </c>
      <c r="T24" t="s">
        <v>44</v>
      </c>
      <c r="U24">
        <v>2.5912754732111098</v>
      </c>
      <c r="V24" t="s">
        <v>45</v>
      </c>
      <c r="W24" t="s">
        <v>39</v>
      </c>
      <c r="X24">
        <v>205.57199582694699</v>
      </c>
      <c r="Y24">
        <f>(Supply_Chain_Data[[#This Row],[Stock levels]]*Supply_Chain_Data[[#This Row],[Production volumes]])/100</f>
        <v>553.79999999999995</v>
      </c>
      <c r="Z24">
        <f>Supply_Chain_Data[[#This Row],[Order Lead times]]*(1-Supply_Chain_Data[[#This Row],[Stock levels]])</f>
        <v>-70</v>
      </c>
      <c r="AA24" t="str">
        <f t="shared" si="0"/>
        <v>haircare,SKU22,27.6797808865019,55,884,2390.80786655617,Unknown,71,1,63,10,Carrier A,9.56764892092304,Supplier 4,Kolkata,22,780,28,50.1208396129773,Fail,2.59127547321111,Rail,Route C,205.571995826947</v>
      </c>
    </row>
    <row r="25" spans="1:27" x14ac:dyDescent="0.2">
      <c r="A25" t="s">
        <v>55</v>
      </c>
      <c r="B25" t="s">
        <v>75</v>
      </c>
      <c r="C25" s="1">
        <v>4.3243411858641601</v>
      </c>
      <c r="D25" s="2">
        <v>30</v>
      </c>
      <c r="E25" s="2">
        <v>391</v>
      </c>
      <c r="F25" s="1">
        <v>8858.3675710114803</v>
      </c>
      <c r="G25" t="s">
        <v>36</v>
      </c>
      <c r="H25" s="2">
        <v>84</v>
      </c>
      <c r="I25" s="2">
        <v>5</v>
      </c>
      <c r="J25" s="2">
        <v>29</v>
      </c>
      <c r="K25" s="2">
        <v>7</v>
      </c>
      <c r="L25" t="s">
        <v>34</v>
      </c>
      <c r="M25">
        <v>2.92485760114555</v>
      </c>
      <c r="N25" t="s">
        <v>42</v>
      </c>
      <c r="O25" t="s">
        <v>43</v>
      </c>
      <c r="P25">
        <v>11</v>
      </c>
      <c r="Q25">
        <v>568</v>
      </c>
      <c r="R25">
        <v>29</v>
      </c>
      <c r="S25">
        <v>98.6099572427038</v>
      </c>
      <c r="T25" t="s">
        <v>28</v>
      </c>
      <c r="U25">
        <v>1.3422915627227301</v>
      </c>
      <c r="V25" t="s">
        <v>45</v>
      </c>
      <c r="W25" t="s">
        <v>46</v>
      </c>
      <c r="X25">
        <v>196.329446112412</v>
      </c>
      <c r="Y25">
        <f>(Supply_Chain_Data[[#This Row],[Stock levels]]*Supply_Chain_Data[[#This Row],[Production volumes]])/100</f>
        <v>477.12</v>
      </c>
      <c r="Z25">
        <f>Supply_Chain_Data[[#This Row],[Order Lead times]]*(1-Supply_Chain_Data[[#This Row],[Stock levels]])</f>
        <v>-415</v>
      </c>
      <c r="AA25" t="str">
        <f t="shared" si="0"/>
        <v>cosmetics,SKU23,4.32434118586416,30,391,8858.36757101148,Unknown,84,5,29,7,Carrier A,2.92485760114555,Supplier 5,Kolkata,11,568,29,98.6099572427038,Pending,1.34229156272273,Rail,Route A,196.329446112412</v>
      </c>
    </row>
    <row r="26" spans="1:27" x14ac:dyDescent="0.2">
      <c r="A26" t="s">
        <v>23</v>
      </c>
      <c r="B26" t="s">
        <v>76</v>
      </c>
      <c r="C26" s="1">
        <v>4.1563083593111001</v>
      </c>
      <c r="D26" s="2">
        <v>32</v>
      </c>
      <c r="E26" s="2">
        <v>209</v>
      </c>
      <c r="F26" s="1">
        <v>9049.0778609398894</v>
      </c>
      <c r="G26" t="s">
        <v>53</v>
      </c>
      <c r="H26" s="2">
        <v>4</v>
      </c>
      <c r="I26" s="2">
        <v>26</v>
      </c>
      <c r="J26" s="2">
        <v>2</v>
      </c>
      <c r="K26" s="2">
        <v>8</v>
      </c>
      <c r="L26" t="s">
        <v>41</v>
      </c>
      <c r="M26">
        <v>9.7412916892843597</v>
      </c>
      <c r="N26" t="s">
        <v>59</v>
      </c>
      <c r="O26" t="s">
        <v>51</v>
      </c>
      <c r="P26">
        <v>28</v>
      </c>
      <c r="Q26">
        <v>447</v>
      </c>
      <c r="R26">
        <v>3</v>
      </c>
      <c r="S26">
        <v>40.382359702924802</v>
      </c>
      <c r="T26" t="s">
        <v>28</v>
      </c>
      <c r="U26">
        <v>3.69131029262872</v>
      </c>
      <c r="V26" t="s">
        <v>38</v>
      </c>
      <c r="W26" t="s">
        <v>46</v>
      </c>
      <c r="X26">
        <v>758.72477260293795</v>
      </c>
      <c r="Y26">
        <f>(Supply_Chain_Data[[#This Row],[Stock levels]]*Supply_Chain_Data[[#This Row],[Production volumes]])/100</f>
        <v>17.88</v>
      </c>
      <c r="Z26">
        <f>Supply_Chain_Data[[#This Row],[Order Lead times]]*(1-Supply_Chain_Data[[#This Row],[Stock levels]])</f>
        <v>-78</v>
      </c>
      <c r="AA26" t="str">
        <f t="shared" si="0"/>
        <v>haircare,SKU24,4.1563083593111,32,209,9049.07786093989,Male,4,26,2,8,Carrier C,9.74129168928436,Supplier 2,Bangalore,28,447,3,40.3823597029248,Pending,3.69131029262872,Air,Route A,758.724772602938</v>
      </c>
    </row>
    <row r="27" spans="1:27" x14ac:dyDescent="0.2">
      <c r="A27" t="s">
        <v>23</v>
      </c>
      <c r="B27" t="s">
        <v>77</v>
      </c>
      <c r="C27" s="1">
        <v>39.629343985092603</v>
      </c>
      <c r="D27" s="2">
        <v>73</v>
      </c>
      <c r="E27" s="2">
        <v>142</v>
      </c>
      <c r="F27" s="1">
        <v>2174.7770543506499</v>
      </c>
      <c r="G27" t="s">
        <v>53</v>
      </c>
      <c r="H27" s="2">
        <v>82</v>
      </c>
      <c r="I27" s="2">
        <v>11</v>
      </c>
      <c r="J27" s="2">
        <v>52</v>
      </c>
      <c r="K27" s="2">
        <v>3</v>
      </c>
      <c r="L27" t="s">
        <v>41</v>
      </c>
      <c r="M27">
        <v>2.2310736812817198</v>
      </c>
      <c r="N27" t="s">
        <v>50</v>
      </c>
      <c r="O27" t="s">
        <v>43</v>
      </c>
      <c r="P27">
        <v>19</v>
      </c>
      <c r="Q27">
        <v>934</v>
      </c>
      <c r="R27">
        <v>23</v>
      </c>
      <c r="S27">
        <v>78.280383118415301</v>
      </c>
      <c r="T27" t="s">
        <v>28</v>
      </c>
      <c r="U27">
        <v>3.79723121711418</v>
      </c>
      <c r="V27" t="s">
        <v>29</v>
      </c>
      <c r="W27" t="s">
        <v>30</v>
      </c>
      <c r="X27">
        <v>458.53594573920901</v>
      </c>
      <c r="Y27">
        <f>(Supply_Chain_Data[[#This Row],[Stock levels]]*Supply_Chain_Data[[#This Row],[Production volumes]])/100</f>
        <v>765.88</v>
      </c>
      <c r="Z27">
        <f>Supply_Chain_Data[[#This Row],[Order Lead times]]*(1-Supply_Chain_Data[[#This Row],[Stock levels]])</f>
        <v>-891</v>
      </c>
      <c r="AA27" t="str">
        <f t="shared" si="0"/>
        <v>haircare,SKU25,39.6293439850926,73,142,2174.77705435065,Male,82,11,52,3,Carrier C,2.23107368128172,Supplier 4,Kolkata,19,934,23,78.2803831184153,Pending,3.79723121711418,Road,Route B,458.535945739209</v>
      </c>
    </row>
    <row r="28" spans="1:27" x14ac:dyDescent="0.2">
      <c r="A28" t="s">
        <v>23</v>
      </c>
      <c r="B28" t="s">
        <v>78</v>
      </c>
      <c r="C28" s="1">
        <v>97.446946617892806</v>
      </c>
      <c r="D28" s="2">
        <v>9</v>
      </c>
      <c r="E28" s="2">
        <v>353</v>
      </c>
      <c r="F28" s="1">
        <v>3716.49332589403</v>
      </c>
      <c r="G28" t="s">
        <v>53</v>
      </c>
      <c r="H28" s="2">
        <v>59</v>
      </c>
      <c r="I28" s="2">
        <v>16</v>
      </c>
      <c r="J28" s="2">
        <v>48</v>
      </c>
      <c r="K28" s="2">
        <v>4</v>
      </c>
      <c r="L28" t="s">
        <v>25</v>
      </c>
      <c r="M28">
        <v>6.5075486210785503</v>
      </c>
      <c r="N28" t="s">
        <v>59</v>
      </c>
      <c r="O28" t="s">
        <v>51</v>
      </c>
      <c r="P28">
        <v>26</v>
      </c>
      <c r="Q28">
        <v>171</v>
      </c>
      <c r="R28">
        <v>4</v>
      </c>
      <c r="S28">
        <v>15.972229757181699</v>
      </c>
      <c r="T28" t="s">
        <v>62</v>
      </c>
      <c r="U28">
        <v>2.1193197367249201</v>
      </c>
      <c r="V28" t="s">
        <v>45</v>
      </c>
      <c r="W28" t="s">
        <v>46</v>
      </c>
      <c r="X28">
        <v>617.86691645837698</v>
      </c>
      <c r="Y28">
        <f>(Supply_Chain_Data[[#This Row],[Stock levels]]*Supply_Chain_Data[[#This Row],[Production volumes]])/100</f>
        <v>100.89</v>
      </c>
      <c r="Z28">
        <f>Supply_Chain_Data[[#This Row],[Order Lead times]]*(1-Supply_Chain_Data[[#This Row],[Stock levels]])</f>
        <v>-928</v>
      </c>
      <c r="AA28" t="str">
        <f t="shared" si="0"/>
        <v>haircare,SKU26,97.4469466178928,9,353,3716.49332589403,Male,59,16,48,4,Carrier B,6.50754862107855,Supplier 2,Bangalore,26,171,4,15.9722297571817,Pass,2.11931973672492,Rail,Route A,617.866916458377</v>
      </c>
    </row>
    <row r="29" spans="1:27" x14ac:dyDescent="0.2">
      <c r="A29" t="s">
        <v>55</v>
      </c>
      <c r="B29" t="s">
        <v>79</v>
      </c>
      <c r="C29" s="1">
        <v>92.557360812401996</v>
      </c>
      <c r="D29" s="2">
        <v>42</v>
      </c>
      <c r="E29" s="2">
        <v>352</v>
      </c>
      <c r="F29" s="1">
        <v>2686.4572235759802</v>
      </c>
      <c r="G29" t="s">
        <v>36</v>
      </c>
      <c r="H29" s="2">
        <v>47</v>
      </c>
      <c r="I29" s="2">
        <v>9</v>
      </c>
      <c r="J29" s="2">
        <v>62</v>
      </c>
      <c r="K29" s="2">
        <v>8</v>
      </c>
      <c r="L29" t="s">
        <v>41</v>
      </c>
      <c r="M29">
        <v>7.4067509529980704</v>
      </c>
      <c r="N29" t="s">
        <v>42</v>
      </c>
      <c r="O29" t="s">
        <v>27</v>
      </c>
      <c r="P29">
        <v>25</v>
      </c>
      <c r="Q29">
        <v>291</v>
      </c>
      <c r="R29">
        <v>4</v>
      </c>
      <c r="S29">
        <v>10.5282450700421</v>
      </c>
      <c r="T29" t="s">
        <v>44</v>
      </c>
      <c r="U29">
        <v>2.8646678378833701</v>
      </c>
      <c r="V29" t="s">
        <v>54</v>
      </c>
      <c r="W29" t="s">
        <v>30</v>
      </c>
      <c r="X29">
        <v>762.45918215568304</v>
      </c>
      <c r="Y29">
        <f>(Supply_Chain_Data[[#This Row],[Stock levels]]*Supply_Chain_Data[[#This Row],[Production volumes]])/100</f>
        <v>136.77000000000001</v>
      </c>
      <c r="Z29">
        <f>Supply_Chain_Data[[#This Row],[Order Lead times]]*(1-Supply_Chain_Data[[#This Row],[Stock levels]])</f>
        <v>-414</v>
      </c>
      <c r="AA29" t="str">
        <f t="shared" si="0"/>
        <v>cosmetics,SKU27,92.557360812402,42,352,2686.45722357598,Unknown,47,9,62,8,Carrier C,7.40675095299807,Supplier 5,Mumbai,25,291,4,10.5282450700421,Fail,2.86466783788337,Sea,Route B,762.459182155683</v>
      </c>
    </row>
    <row r="30" spans="1:27" x14ac:dyDescent="0.2">
      <c r="A30" t="s">
        <v>55</v>
      </c>
      <c r="B30" t="s">
        <v>80</v>
      </c>
      <c r="C30" s="1">
        <v>2.3972747055971402</v>
      </c>
      <c r="D30" s="2">
        <v>12</v>
      </c>
      <c r="E30" s="2">
        <v>394</v>
      </c>
      <c r="F30" s="1">
        <v>6117.3246150839896</v>
      </c>
      <c r="G30" t="s">
        <v>33</v>
      </c>
      <c r="H30" s="2">
        <v>48</v>
      </c>
      <c r="I30" s="2">
        <v>15</v>
      </c>
      <c r="J30" s="2">
        <v>24</v>
      </c>
      <c r="K30" s="2">
        <v>4</v>
      </c>
      <c r="L30" t="s">
        <v>25</v>
      </c>
      <c r="M30">
        <v>9.8981405080692202</v>
      </c>
      <c r="N30" t="s">
        <v>37</v>
      </c>
      <c r="O30" t="s">
        <v>27</v>
      </c>
      <c r="P30">
        <v>13</v>
      </c>
      <c r="Q30">
        <v>171</v>
      </c>
      <c r="R30">
        <v>7</v>
      </c>
      <c r="S30">
        <v>59.429381810691503</v>
      </c>
      <c r="T30" t="s">
        <v>44</v>
      </c>
      <c r="U30">
        <v>0.81575707929567198</v>
      </c>
      <c r="V30" t="s">
        <v>38</v>
      </c>
      <c r="W30" t="s">
        <v>46</v>
      </c>
      <c r="X30">
        <v>123.437027511827</v>
      </c>
      <c r="Y30">
        <f>(Supply_Chain_Data[[#This Row],[Stock levels]]*Supply_Chain_Data[[#This Row],[Production volumes]])/100</f>
        <v>82.08</v>
      </c>
      <c r="Z30">
        <f>Supply_Chain_Data[[#This Row],[Order Lead times]]*(1-Supply_Chain_Data[[#This Row],[Stock levels]])</f>
        <v>-705</v>
      </c>
      <c r="AA30" t="str">
        <f t="shared" si="0"/>
        <v>cosmetics,SKU28,2.39727470559714,12,394,6117.32461508399,Female,48,15,24,4,Carrier B,9.89814050806922,Supplier 1,Mumbai,13,171,7,59.4293818106915,Fail,0.815757079295672,Air,Route A,123.437027511827</v>
      </c>
    </row>
    <row r="31" spans="1:27" x14ac:dyDescent="0.2">
      <c r="A31" t="s">
        <v>55</v>
      </c>
      <c r="B31" t="s">
        <v>81</v>
      </c>
      <c r="C31" s="1">
        <v>63.447559185207297</v>
      </c>
      <c r="D31" s="2">
        <v>3</v>
      </c>
      <c r="E31" s="2">
        <v>253</v>
      </c>
      <c r="F31" s="1">
        <v>8318.9031946171708</v>
      </c>
      <c r="G31" t="s">
        <v>33</v>
      </c>
      <c r="H31" s="2">
        <v>45</v>
      </c>
      <c r="I31" s="2">
        <v>5</v>
      </c>
      <c r="J31" s="2">
        <v>67</v>
      </c>
      <c r="K31" s="2">
        <v>7</v>
      </c>
      <c r="L31" t="s">
        <v>25</v>
      </c>
      <c r="M31">
        <v>8.1009731453970293</v>
      </c>
      <c r="N31" t="s">
        <v>37</v>
      </c>
      <c r="O31" t="s">
        <v>43</v>
      </c>
      <c r="P31">
        <v>16</v>
      </c>
      <c r="Q31">
        <v>329</v>
      </c>
      <c r="R31">
        <v>7</v>
      </c>
      <c r="S31">
        <v>39.292875586065698</v>
      </c>
      <c r="T31" t="s">
        <v>62</v>
      </c>
      <c r="U31">
        <v>3.8780989365884802</v>
      </c>
      <c r="V31" t="s">
        <v>29</v>
      </c>
      <c r="W31" t="s">
        <v>30</v>
      </c>
      <c r="X31">
        <v>764.93537594070801</v>
      </c>
      <c r="Y31">
        <f>(Supply_Chain_Data[[#This Row],[Stock levels]]*Supply_Chain_Data[[#This Row],[Production volumes]])/100</f>
        <v>148.05000000000001</v>
      </c>
      <c r="Z31">
        <f>Supply_Chain_Data[[#This Row],[Order Lead times]]*(1-Supply_Chain_Data[[#This Row],[Stock levels]])</f>
        <v>-220</v>
      </c>
      <c r="AA31" t="str">
        <f t="shared" si="0"/>
        <v>cosmetics,SKU29,63.4475591852073,3,253,8318.90319461717,Female,45,5,67,7,Carrier B,8.10097314539703,Supplier 1,Kolkata,16,329,7,39.2928755860657,Pass,3.87809893658848,Road,Route B,764.935375940708</v>
      </c>
    </row>
    <row r="32" spans="1:27" x14ac:dyDescent="0.2">
      <c r="A32" t="s">
        <v>23</v>
      </c>
      <c r="B32" t="s">
        <v>82</v>
      </c>
      <c r="C32" s="1">
        <v>8.0228592105263896</v>
      </c>
      <c r="D32" s="2">
        <v>10</v>
      </c>
      <c r="E32" s="2">
        <v>327</v>
      </c>
      <c r="F32" s="1">
        <v>2766.3423668660798</v>
      </c>
      <c r="G32" t="s">
        <v>53</v>
      </c>
      <c r="H32" s="2">
        <v>60</v>
      </c>
      <c r="I32" s="2">
        <v>26</v>
      </c>
      <c r="J32" s="2">
        <v>35</v>
      </c>
      <c r="K32" s="2">
        <v>7</v>
      </c>
      <c r="L32" t="s">
        <v>25</v>
      </c>
      <c r="M32">
        <v>8.9545283153180097</v>
      </c>
      <c r="N32" t="s">
        <v>50</v>
      </c>
      <c r="O32" t="s">
        <v>43</v>
      </c>
      <c r="P32">
        <v>27</v>
      </c>
      <c r="Q32">
        <v>806</v>
      </c>
      <c r="R32">
        <v>30</v>
      </c>
      <c r="S32">
        <v>51.634893400109299</v>
      </c>
      <c r="T32" t="s">
        <v>28</v>
      </c>
      <c r="U32">
        <v>0.96539470535239302</v>
      </c>
      <c r="V32" t="s">
        <v>29</v>
      </c>
      <c r="W32" t="s">
        <v>39</v>
      </c>
      <c r="X32">
        <v>880.08098824716103</v>
      </c>
      <c r="Y32">
        <f>(Supply_Chain_Data[[#This Row],[Stock levels]]*Supply_Chain_Data[[#This Row],[Production volumes]])/100</f>
        <v>483.6</v>
      </c>
      <c r="Z32">
        <f>Supply_Chain_Data[[#This Row],[Order Lead times]]*(1-Supply_Chain_Data[[#This Row],[Stock levels]])</f>
        <v>-1534</v>
      </c>
      <c r="AA32" t="str">
        <f t="shared" si="0"/>
        <v>haircare,SKU30,8.02285921052639,10,327,2766.34236686608,Male,60,26,35,7,Carrier B,8.95452831531801,Supplier 4,Kolkata,27,806,30,51.6348934001093,Pending,0.965394705352393,Road,Route C,880.080988247161</v>
      </c>
    </row>
    <row r="33" spans="1:27" x14ac:dyDescent="0.2">
      <c r="A33" t="s">
        <v>31</v>
      </c>
      <c r="B33" t="s">
        <v>83</v>
      </c>
      <c r="C33" s="1">
        <v>50.847393051718697</v>
      </c>
      <c r="D33" s="2">
        <v>28</v>
      </c>
      <c r="E33" s="2">
        <v>168</v>
      </c>
      <c r="F33" s="1">
        <v>9655.1351027193905</v>
      </c>
      <c r="G33" t="s">
        <v>53</v>
      </c>
      <c r="H33" s="2">
        <v>6</v>
      </c>
      <c r="I33" s="2">
        <v>17</v>
      </c>
      <c r="J33" s="2">
        <v>44</v>
      </c>
      <c r="K33" s="2">
        <v>4</v>
      </c>
      <c r="L33" t="s">
        <v>25</v>
      </c>
      <c r="M33">
        <v>2.6796609649813998</v>
      </c>
      <c r="N33" t="s">
        <v>26</v>
      </c>
      <c r="O33" t="s">
        <v>60</v>
      </c>
      <c r="P33">
        <v>24</v>
      </c>
      <c r="Q33">
        <v>461</v>
      </c>
      <c r="R33">
        <v>8</v>
      </c>
      <c r="S33">
        <v>60.251145661598002</v>
      </c>
      <c r="T33" t="s">
        <v>28</v>
      </c>
      <c r="U33">
        <v>2.9890000066550702</v>
      </c>
      <c r="V33" t="s">
        <v>45</v>
      </c>
      <c r="W33" t="s">
        <v>39</v>
      </c>
      <c r="X33">
        <v>609.379206618426</v>
      </c>
      <c r="Y33">
        <f>(Supply_Chain_Data[[#This Row],[Stock levels]]*Supply_Chain_Data[[#This Row],[Production volumes]])/100</f>
        <v>27.66</v>
      </c>
      <c r="Z33">
        <f>Supply_Chain_Data[[#This Row],[Order Lead times]]*(1-Supply_Chain_Data[[#This Row],[Stock levels]])</f>
        <v>-85</v>
      </c>
      <c r="AA33" t="str">
        <f t="shared" si="0"/>
        <v>skincare,SKU31,50.8473930517187,28,168,9655.13510271939,Male,6,17,44,4,Carrier B,2.6796609649814,Supplier 3,Chennai,24,461,8,60.251145661598,Pending,2.98900000665507,Rail,Route C,609.379206618426</v>
      </c>
    </row>
    <row r="34" spans="1:27" x14ac:dyDescent="0.2">
      <c r="A34" t="s">
        <v>31</v>
      </c>
      <c r="B34" t="s">
        <v>84</v>
      </c>
      <c r="C34" s="1">
        <v>79.209936015656695</v>
      </c>
      <c r="D34" s="2">
        <v>43</v>
      </c>
      <c r="E34" s="2">
        <v>781</v>
      </c>
      <c r="F34" s="1">
        <v>9571.5504873278096</v>
      </c>
      <c r="G34" t="s">
        <v>36</v>
      </c>
      <c r="H34" s="2">
        <v>89</v>
      </c>
      <c r="I34" s="2">
        <v>13</v>
      </c>
      <c r="J34" s="2">
        <v>64</v>
      </c>
      <c r="K34" s="2">
        <v>4</v>
      </c>
      <c r="L34" t="s">
        <v>41</v>
      </c>
      <c r="M34">
        <v>6.5991049012385803</v>
      </c>
      <c r="N34" t="s">
        <v>26</v>
      </c>
      <c r="O34" t="s">
        <v>43</v>
      </c>
      <c r="P34">
        <v>30</v>
      </c>
      <c r="Q34">
        <v>737</v>
      </c>
      <c r="R34">
        <v>7</v>
      </c>
      <c r="S34">
        <v>29.6924671537497</v>
      </c>
      <c r="T34" t="s">
        <v>62</v>
      </c>
      <c r="U34">
        <v>1.94603611938611</v>
      </c>
      <c r="V34" t="s">
        <v>29</v>
      </c>
      <c r="W34" t="s">
        <v>46</v>
      </c>
      <c r="X34">
        <v>761.17390951487698</v>
      </c>
      <c r="Y34">
        <f>(Supply_Chain_Data[[#This Row],[Stock levels]]*Supply_Chain_Data[[#This Row],[Production volumes]])/100</f>
        <v>655.93</v>
      </c>
      <c r="Z34">
        <f>Supply_Chain_Data[[#This Row],[Order Lead times]]*(1-Supply_Chain_Data[[#This Row],[Stock levels]])</f>
        <v>-1144</v>
      </c>
      <c r="AA34" t="str">
        <f t="shared" si="0"/>
        <v>skincare,SKU32,79.2099360156567,43,781,9571.55048732781,Unknown,89,13,64,4,Carrier C,6.59910490123858,Supplier 3,Kolkata,30,737,7,29.6924671537497,Pass,1.94603611938611,Road,Route A,761.173909514877</v>
      </c>
    </row>
    <row r="35" spans="1:27" x14ac:dyDescent="0.2">
      <c r="A35" t="s">
        <v>55</v>
      </c>
      <c r="B35" t="s">
        <v>85</v>
      </c>
      <c r="C35" s="1">
        <v>64.795435000155607</v>
      </c>
      <c r="D35" s="2">
        <v>63</v>
      </c>
      <c r="E35" s="2">
        <v>616</v>
      </c>
      <c r="F35" s="1">
        <v>5149.9983504080301</v>
      </c>
      <c r="G35" t="s">
        <v>36</v>
      </c>
      <c r="H35" s="2">
        <v>4</v>
      </c>
      <c r="I35" s="2">
        <v>17</v>
      </c>
      <c r="J35" s="2">
        <v>95</v>
      </c>
      <c r="K35" s="2">
        <v>9</v>
      </c>
      <c r="L35" t="s">
        <v>41</v>
      </c>
      <c r="M35">
        <v>4.85827050343664</v>
      </c>
      <c r="N35" t="s">
        <v>42</v>
      </c>
      <c r="O35" t="s">
        <v>60</v>
      </c>
      <c r="P35">
        <v>1</v>
      </c>
      <c r="Q35">
        <v>251</v>
      </c>
      <c r="R35">
        <v>23</v>
      </c>
      <c r="S35">
        <v>23.853427512896101</v>
      </c>
      <c r="T35" t="s">
        <v>44</v>
      </c>
      <c r="U35">
        <v>3.54104601225092</v>
      </c>
      <c r="V35" t="s">
        <v>54</v>
      </c>
      <c r="W35" t="s">
        <v>46</v>
      </c>
      <c r="X35">
        <v>371.25529551987103</v>
      </c>
      <c r="Y35">
        <f>(Supply_Chain_Data[[#This Row],[Stock levels]]*Supply_Chain_Data[[#This Row],[Production volumes]])/100</f>
        <v>10.039999999999999</v>
      </c>
      <c r="Z35">
        <f>Supply_Chain_Data[[#This Row],[Order Lead times]]*(1-Supply_Chain_Data[[#This Row],[Stock levels]])</f>
        <v>-51</v>
      </c>
      <c r="AA35" t="str">
        <f t="shared" si="0"/>
        <v>cosmetics,SKU33,64.7954350001556,63,616,5149.99835040803,Unknown,4,17,95,9,Carrier C,4.85827050343664,Supplier 5,Chennai,1,251,23,23.8534275128961,Fail,3.54104601225092,Sea,Route A,371.255295519871</v>
      </c>
    </row>
    <row r="36" spans="1:27" x14ac:dyDescent="0.2">
      <c r="A36" t="s">
        <v>31</v>
      </c>
      <c r="B36" t="s">
        <v>86</v>
      </c>
      <c r="C36" s="1">
        <v>37.467592329842397</v>
      </c>
      <c r="D36" s="2">
        <v>96</v>
      </c>
      <c r="E36" s="2">
        <v>602</v>
      </c>
      <c r="F36" s="1">
        <v>9061.7108955077201</v>
      </c>
      <c r="G36" t="s">
        <v>36</v>
      </c>
      <c r="H36" s="2">
        <v>1</v>
      </c>
      <c r="I36" s="2">
        <v>26</v>
      </c>
      <c r="J36" s="2">
        <v>21</v>
      </c>
      <c r="K36" s="2">
        <v>7</v>
      </c>
      <c r="L36" t="s">
        <v>34</v>
      </c>
      <c r="M36">
        <v>1.0194875708221101</v>
      </c>
      <c r="N36" t="s">
        <v>37</v>
      </c>
      <c r="O36" t="s">
        <v>60</v>
      </c>
      <c r="P36">
        <v>4</v>
      </c>
      <c r="Q36">
        <v>452</v>
      </c>
      <c r="R36">
        <v>10</v>
      </c>
      <c r="S36">
        <v>10.754272815029299</v>
      </c>
      <c r="T36" t="s">
        <v>62</v>
      </c>
      <c r="U36">
        <v>0.64660455937205397</v>
      </c>
      <c r="V36" t="s">
        <v>29</v>
      </c>
      <c r="W36" t="s">
        <v>30</v>
      </c>
      <c r="X36">
        <v>510.35800043352299</v>
      </c>
      <c r="Y36">
        <f>(Supply_Chain_Data[[#This Row],[Stock levels]]*Supply_Chain_Data[[#This Row],[Production volumes]])/100</f>
        <v>4.5199999999999996</v>
      </c>
      <c r="Z36">
        <f>Supply_Chain_Data[[#This Row],[Order Lead times]]*(1-Supply_Chain_Data[[#This Row],[Stock levels]])</f>
        <v>0</v>
      </c>
      <c r="AA36" t="str">
        <f t="shared" si="0"/>
        <v>skincare,SKU34,37.4675923298424,96,602,9061.71089550772,Unknown,1,26,21,7,Carrier A,1.01948757082211,Supplier 1,Chennai,4,452,10,10.7542728150293,Pass,0.646604559372054,Road,Route B,510.358000433523</v>
      </c>
    </row>
    <row r="37" spans="1:27" x14ac:dyDescent="0.2">
      <c r="A37" t="s">
        <v>55</v>
      </c>
      <c r="B37" t="s">
        <v>87</v>
      </c>
      <c r="C37" s="1">
        <v>84.957786816350406</v>
      </c>
      <c r="D37" s="2">
        <v>11</v>
      </c>
      <c r="E37" s="2">
        <v>449</v>
      </c>
      <c r="F37" s="1">
        <v>6541.3293448024597</v>
      </c>
      <c r="G37" t="s">
        <v>33</v>
      </c>
      <c r="H37" s="2">
        <v>42</v>
      </c>
      <c r="I37" s="2">
        <v>27</v>
      </c>
      <c r="J37" s="2">
        <v>85</v>
      </c>
      <c r="K37" s="2">
        <v>8</v>
      </c>
      <c r="L37" t="s">
        <v>41</v>
      </c>
      <c r="M37">
        <v>5.2881899903273997</v>
      </c>
      <c r="N37" t="s">
        <v>37</v>
      </c>
      <c r="O37" t="s">
        <v>48</v>
      </c>
      <c r="P37">
        <v>3</v>
      </c>
      <c r="Q37">
        <v>367</v>
      </c>
      <c r="R37">
        <v>2</v>
      </c>
      <c r="S37">
        <v>58.004787044743701</v>
      </c>
      <c r="T37" t="s">
        <v>62</v>
      </c>
      <c r="U37">
        <v>0.54115409806058101</v>
      </c>
      <c r="V37" t="s">
        <v>54</v>
      </c>
      <c r="W37" t="s">
        <v>39</v>
      </c>
      <c r="X37">
        <v>553.42047123035502</v>
      </c>
      <c r="Y37">
        <f>(Supply_Chain_Data[[#This Row],[Stock levels]]*Supply_Chain_Data[[#This Row],[Production volumes]])/100</f>
        <v>154.13999999999999</v>
      </c>
      <c r="Z37">
        <f>Supply_Chain_Data[[#This Row],[Order Lead times]]*(1-Supply_Chain_Data[[#This Row],[Stock levels]])</f>
        <v>-1107</v>
      </c>
      <c r="AA37" t="str">
        <f t="shared" si="0"/>
        <v>cosmetics,SKU35,84.9577868163504,11,449,6541.32934480246,Female,42,27,85,8,Carrier C,5.2881899903274,Supplier 1,Delhi,3,367,2,58.0047870447437,Pass,0.541154098060581,Sea,Route C,553.420471230355</v>
      </c>
    </row>
    <row r="38" spans="1:27" x14ac:dyDescent="0.2">
      <c r="A38" t="s">
        <v>31</v>
      </c>
      <c r="B38" t="s">
        <v>88</v>
      </c>
      <c r="C38" s="1">
        <v>9.81300257875405</v>
      </c>
      <c r="D38" s="2">
        <v>34</v>
      </c>
      <c r="E38" s="2">
        <v>963</v>
      </c>
      <c r="F38" s="1">
        <v>7573.4024578487297</v>
      </c>
      <c r="G38" t="s">
        <v>33</v>
      </c>
      <c r="H38" s="2">
        <v>18</v>
      </c>
      <c r="I38" s="2">
        <v>23</v>
      </c>
      <c r="J38" s="2">
        <v>28</v>
      </c>
      <c r="K38" s="2">
        <v>3</v>
      </c>
      <c r="L38" t="s">
        <v>25</v>
      </c>
      <c r="M38">
        <v>2.1079512671590801</v>
      </c>
      <c r="N38" t="s">
        <v>59</v>
      </c>
      <c r="O38" t="s">
        <v>48</v>
      </c>
      <c r="P38">
        <v>26</v>
      </c>
      <c r="Q38">
        <v>671</v>
      </c>
      <c r="R38">
        <v>19</v>
      </c>
      <c r="S38">
        <v>45.531364237162101</v>
      </c>
      <c r="T38" t="s">
        <v>44</v>
      </c>
      <c r="U38">
        <v>3.8055333792433501</v>
      </c>
      <c r="V38" t="s">
        <v>38</v>
      </c>
      <c r="W38" t="s">
        <v>39</v>
      </c>
      <c r="X38">
        <v>403.80897424817999</v>
      </c>
      <c r="Y38">
        <f>(Supply_Chain_Data[[#This Row],[Stock levels]]*Supply_Chain_Data[[#This Row],[Production volumes]])/100</f>
        <v>120.78</v>
      </c>
      <c r="Z38">
        <f>Supply_Chain_Data[[#This Row],[Order Lead times]]*(1-Supply_Chain_Data[[#This Row],[Stock levels]])</f>
        <v>-391</v>
      </c>
      <c r="AA38" t="str">
        <f t="shared" si="0"/>
        <v>skincare,SKU36,9.81300257875405,34,963,7573.40245784873,Female,18,23,28,3,Carrier B,2.10795126715908,Supplier 2,Delhi,26,671,19,45.5313642371621,Fail,3.80553337924335,Air,Route C,403.80897424818</v>
      </c>
    </row>
    <row r="39" spans="1:27" x14ac:dyDescent="0.2">
      <c r="A39" t="s">
        <v>31</v>
      </c>
      <c r="B39" t="s">
        <v>89</v>
      </c>
      <c r="C39" s="1">
        <v>23.3998447526143</v>
      </c>
      <c r="D39" s="2">
        <v>5</v>
      </c>
      <c r="E39" s="2">
        <v>963</v>
      </c>
      <c r="F39" s="1">
        <v>2438.3399304700201</v>
      </c>
      <c r="G39" t="s">
        <v>33</v>
      </c>
      <c r="H39" s="2">
        <v>25</v>
      </c>
      <c r="I39" s="2">
        <v>8</v>
      </c>
      <c r="J39" s="2">
        <v>21</v>
      </c>
      <c r="K39" s="2">
        <v>9</v>
      </c>
      <c r="L39" t="s">
        <v>34</v>
      </c>
      <c r="M39">
        <v>1.53265527359043</v>
      </c>
      <c r="N39" t="s">
        <v>26</v>
      </c>
      <c r="O39" t="s">
        <v>43</v>
      </c>
      <c r="P39">
        <v>24</v>
      </c>
      <c r="Q39">
        <v>867</v>
      </c>
      <c r="R39">
        <v>15</v>
      </c>
      <c r="S39">
        <v>34.343277465075303</v>
      </c>
      <c r="T39" t="s">
        <v>28</v>
      </c>
      <c r="U39">
        <v>2.61028808484811</v>
      </c>
      <c r="V39" t="s">
        <v>54</v>
      </c>
      <c r="W39" t="s">
        <v>46</v>
      </c>
      <c r="X39">
        <v>183.932968043594</v>
      </c>
      <c r="Y39">
        <f>(Supply_Chain_Data[[#This Row],[Stock levels]]*Supply_Chain_Data[[#This Row],[Production volumes]])/100</f>
        <v>216.75</v>
      </c>
      <c r="Z39">
        <f>Supply_Chain_Data[[#This Row],[Order Lead times]]*(1-Supply_Chain_Data[[#This Row],[Stock levels]])</f>
        <v>-192</v>
      </c>
      <c r="AA39" t="str">
        <f t="shared" si="0"/>
        <v>skincare,SKU37,23.3998447526143,5,963,2438.33993047002,Female,25,8,21,9,Carrier A,1.53265527359043,Supplier 3,Kolkata,24,867,15,34.3432774650753,Pending,2.61028808484811,Sea,Route A,183.932968043594</v>
      </c>
    </row>
    <row r="40" spans="1:27" x14ac:dyDescent="0.2">
      <c r="A40" t="s">
        <v>55</v>
      </c>
      <c r="B40" t="s">
        <v>90</v>
      </c>
      <c r="C40" s="1">
        <v>52.075930682707799</v>
      </c>
      <c r="D40" s="2">
        <v>75</v>
      </c>
      <c r="E40" s="2">
        <v>705</v>
      </c>
      <c r="F40" s="1">
        <v>9692.3180402184298</v>
      </c>
      <c r="G40" t="s">
        <v>36</v>
      </c>
      <c r="H40" s="2">
        <v>69</v>
      </c>
      <c r="I40" s="2">
        <v>1</v>
      </c>
      <c r="J40" s="2">
        <v>88</v>
      </c>
      <c r="K40" s="2">
        <v>5</v>
      </c>
      <c r="L40" t="s">
        <v>25</v>
      </c>
      <c r="M40">
        <v>9.2359314372492207</v>
      </c>
      <c r="N40" t="s">
        <v>42</v>
      </c>
      <c r="O40" t="s">
        <v>27</v>
      </c>
      <c r="P40">
        <v>10</v>
      </c>
      <c r="Q40">
        <v>841</v>
      </c>
      <c r="R40">
        <v>12</v>
      </c>
      <c r="S40">
        <v>5.9306936455283097</v>
      </c>
      <c r="T40" t="s">
        <v>28</v>
      </c>
      <c r="U40">
        <v>0.613326899164507</v>
      </c>
      <c r="V40" t="s">
        <v>38</v>
      </c>
      <c r="W40" t="s">
        <v>30</v>
      </c>
      <c r="X40">
        <v>339.67286994860598</v>
      </c>
      <c r="Y40">
        <f>(Supply_Chain_Data[[#This Row],[Stock levels]]*Supply_Chain_Data[[#This Row],[Production volumes]])/100</f>
        <v>580.29</v>
      </c>
      <c r="Z40">
        <f>Supply_Chain_Data[[#This Row],[Order Lead times]]*(1-Supply_Chain_Data[[#This Row],[Stock levels]])</f>
        <v>-68</v>
      </c>
      <c r="AA40" t="str">
        <f t="shared" si="0"/>
        <v>cosmetics,SKU38,52.0759306827078,75,705,9692.31804021843,Unknown,69,1,88,5,Carrier B,9.23593143724922,Supplier 5,Mumbai,10,841,12,5.93069364552831,Pending,0.613326899164507,Air,Route B,339.672869948606</v>
      </c>
    </row>
    <row r="41" spans="1:27" x14ac:dyDescent="0.2">
      <c r="A41" t="s">
        <v>31</v>
      </c>
      <c r="B41" t="s">
        <v>91</v>
      </c>
      <c r="C41" s="1">
        <v>19.127477265823199</v>
      </c>
      <c r="D41" s="2">
        <v>26</v>
      </c>
      <c r="E41" s="2">
        <v>176</v>
      </c>
      <c r="F41" s="1">
        <v>1912.4656631007599</v>
      </c>
      <c r="G41" t="s">
        <v>33</v>
      </c>
      <c r="H41" s="2">
        <v>78</v>
      </c>
      <c r="I41" s="2">
        <v>29</v>
      </c>
      <c r="J41" s="2">
        <v>34</v>
      </c>
      <c r="K41" s="2">
        <v>3</v>
      </c>
      <c r="L41" t="s">
        <v>34</v>
      </c>
      <c r="M41">
        <v>5.5625037788303802</v>
      </c>
      <c r="N41" t="s">
        <v>59</v>
      </c>
      <c r="O41" t="s">
        <v>43</v>
      </c>
      <c r="P41">
        <v>30</v>
      </c>
      <c r="Q41">
        <v>791</v>
      </c>
      <c r="R41">
        <v>6</v>
      </c>
      <c r="S41">
        <v>9.0058074287816403</v>
      </c>
      <c r="T41" t="s">
        <v>44</v>
      </c>
      <c r="U41">
        <v>1.4519722039968099</v>
      </c>
      <c r="V41" t="s">
        <v>38</v>
      </c>
      <c r="W41" t="s">
        <v>30</v>
      </c>
      <c r="X41">
        <v>653.67299455203295</v>
      </c>
      <c r="Y41">
        <f>(Supply_Chain_Data[[#This Row],[Stock levels]]*Supply_Chain_Data[[#This Row],[Production volumes]])/100</f>
        <v>616.98</v>
      </c>
      <c r="Z41">
        <f>Supply_Chain_Data[[#This Row],[Order Lead times]]*(1-Supply_Chain_Data[[#This Row],[Stock levels]])</f>
        <v>-2233</v>
      </c>
      <c r="AA41" t="str">
        <f t="shared" si="0"/>
        <v>skincare,SKU39,19.1274772658232,26,176,1912.46566310076,Female,78,29,34,3,Carrier A,5.56250377883038,Supplier 2,Kolkata,30,791,6,9.00580742878164,Fail,1.45197220399681,Air,Route B,653.672994552033</v>
      </c>
    </row>
    <row r="42" spans="1:27" x14ac:dyDescent="0.2">
      <c r="A42" t="s">
        <v>31</v>
      </c>
      <c r="B42" t="s">
        <v>92</v>
      </c>
      <c r="C42" s="1">
        <v>80.541424170940303</v>
      </c>
      <c r="D42" s="2">
        <v>97</v>
      </c>
      <c r="E42" s="2">
        <v>933</v>
      </c>
      <c r="F42" s="1">
        <v>5724.9593504562599</v>
      </c>
      <c r="G42" t="s">
        <v>33</v>
      </c>
      <c r="H42" s="2">
        <v>90</v>
      </c>
      <c r="I42" s="2">
        <v>20</v>
      </c>
      <c r="J42" s="2">
        <v>39</v>
      </c>
      <c r="K42" s="2">
        <v>8</v>
      </c>
      <c r="L42" t="s">
        <v>41</v>
      </c>
      <c r="M42">
        <v>7.2295951397364702</v>
      </c>
      <c r="N42" t="s">
        <v>37</v>
      </c>
      <c r="O42" t="s">
        <v>43</v>
      </c>
      <c r="P42">
        <v>18</v>
      </c>
      <c r="Q42">
        <v>793</v>
      </c>
      <c r="R42">
        <v>1</v>
      </c>
      <c r="S42">
        <v>88.179407104217404</v>
      </c>
      <c r="T42" t="s">
        <v>28</v>
      </c>
      <c r="U42">
        <v>4.2132694305865597</v>
      </c>
      <c r="V42" t="s">
        <v>29</v>
      </c>
      <c r="W42" t="s">
        <v>46</v>
      </c>
      <c r="X42">
        <v>529.80872398069096</v>
      </c>
      <c r="Y42">
        <f>(Supply_Chain_Data[[#This Row],[Stock levels]]*Supply_Chain_Data[[#This Row],[Production volumes]])/100</f>
        <v>713.7</v>
      </c>
      <c r="Z42">
        <f>Supply_Chain_Data[[#This Row],[Order Lead times]]*(1-Supply_Chain_Data[[#This Row],[Stock levels]])</f>
        <v>-1780</v>
      </c>
      <c r="AA42" t="str">
        <f t="shared" si="0"/>
        <v>skincare,SKU40,80.5414241709403,97,933,5724.95935045626,Female,90,20,39,8,Carrier C,7.22959513973647,Supplier 1,Kolkata,18,793,1,88.1794071042174,Pending,4.21326943058656,Road,Route A,529.808723980691</v>
      </c>
    </row>
    <row r="43" spans="1:27" x14ac:dyDescent="0.2">
      <c r="A43" t="s">
        <v>31</v>
      </c>
      <c r="B43" t="s">
        <v>93</v>
      </c>
      <c r="C43" s="1">
        <v>99.113291615317095</v>
      </c>
      <c r="D43" s="2">
        <v>35</v>
      </c>
      <c r="E43" s="2">
        <v>556</v>
      </c>
      <c r="F43" s="1">
        <v>5521.2052590109697</v>
      </c>
      <c r="G43" t="s">
        <v>33</v>
      </c>
      <c r="H43" s="2">
        <v>64</v>
      </c>
      <c r="I43" s="2">
        <v>19</v>
      </c>
      <c r="J43" s="2">
        <v>38</v>
      </c>
      <c r="K43" s="2">
        <v>8</v>
      </c>
      <c r="L43" t="s">
        <v>25</v>
      </c>
      <c r="M43">
        <v>5.7732637437666501</v>
      </c>
      <c r="N43" t="s">
        <v>50</v>
      </c>
      <c r="O43" t="s">
        <v>60</v>
      </c>
      <c r="P43">
        <v>18</v>
      </c>
      <c r="Q43">
        <v>892</v>
      </c>
      <c r="R43">
        <v>7</v>
      </c>
      <c r="S43">
        <v>95.332064548772493</v>
      </c>
      <c r="T43" t="s">
        <v>44</v>
      </c>
      <c r="U43">
        <v>4.5302262398259602E-2</v>
      </c>
      <c r="V43" t="s">
        <v>54</v>
      </c>
      <c r="W43" t="s">
        <v>46</v>
      </c>
      <c r="X43">
        <v>275.52437113130901</v>
      </c>
      <c r="Y43">
        <f>(Supply_Chain_Data[[#This Row],[Stock levels]]*Supply_Chain_Data[[#This Row],[Production volumes]])/100</f>
        <v>570.88</v>
      </c>
      <c r="Z43">
        <f>Supply_Chain_Data[[#This Row],[Order Lead times]]*(1-Supply_Chain_Data[[#This Row],[Stock levels]])</f>
        <v>-1197</v>
      </c>
      <c r="AA43" t="str">
        <f t="shared" si="0"/>
        <v>skincare,SKU41,99.1132916153171,35,556,5521.20525901097,Female,64,19,38,8,Carrier B,5.77326374376665,Supplier 4,Chennai,18,892,7,95.3320645487725,Fail,0.0453022623982596,Sea,Route A,275.524371131309</v>
      </c>
    </row>
    <row r="44" spans="1:27" x14ac:dyDescent="0.2">
      <c r="A44" t="s">
        <v>31</v>
      </c>
      <c r="B44" t="s">
        <v>94</v>
      </c>
      <c r="C44" s="1">
        <v>46.529167614516702</v>
      </c>
      <c r="D44" s="2">
        <v>98</v>
      </c>
      <c r="E44" s="2">
        <v>155</v>
      </c>
      <c r="F44" s="1">
        <v>1839.60942585676</v>
      </c>
      <c r="G44" t="s">
        <v>33</v>
      </c>
      <c r="H44" s="2">
        <v>22</v>
      </c>
      <c r="I44" s="2">
        <v>27</v>
      </c>
      <c r="J44" s="2">
        <v>57</v>
      </c>
      <c r="K44" s="2">
        <v>4</v>
      </c>
      <c r="L44" t="s">
        <v>41</v>
      </c>
      <c r="M44">
        <v>7.5262483268515004</v>
      </c>
      <c r="N44" t="s">
        <v>42</v>
      </c>
      <c r="O44" t="s">
        <v>51</v>
      </c>
      <c r="P44">
        <v>26</v>
      </c>
      <c r="Q44">
        <v>179</v>
      </c>
      <c r="R44">
        <v>7</v>
      </c>
      <c r="S44">
        <v>96.422820639571796</v>
      </c>
      <c r="T44" t="s">
        <v>44</v>
      </c>
      <c r="U44">
        <v>4.9392552886209398</v>
      </c>
      <c r="V44" t="s">
        <v>29</v>
      </c>
      <c r="W44" t="s">
        <v>46</v>
      </c>
      <c r="X44">
        <v>635.65712050199102</v>
      </c>
      <c r="Y44">
        <f>(Supply_Chain_Data[[#This Row],[Stock levels]]*Supply_Chain_Data[[#This Row],[Production volumes]])/100</f>
        <v>39.380000000000003</v>
      </c>
      <c r="Z44">
        <f>Supply_Chain_Data[[#This Row],[Order Lead times]]*(1-Supply_Chain_Data[[#This Row],[Stock levels]])</f>
        <v>-567</v>
      </c>
      <c r="AA44" t="str">
        <f t="shared" si="0"/>
        <v>skincare,SKU42,46.5291676145167,98,155,1839.60942585676,Female,22,27,57,4,Carrier C,7.5262483268515,Supplier 5,Bangalore,26,179,7,96.4228206395718,Fail,4.93925528862094,Road,Route A,635.657120501991</v>
      </c>
    </row>
    <row r="45" spans="1:27" x14ac:dyDescent="0.2">
      <c r="A45" t="s">
        <v>23</v>
      </c>
      <c r="B45" t="s">
        <v>95</v>
      </c>
      <c r="C45" s="1">
        <v>11.7432717763092</v>
      </c>
      <c r="D45" s="2">
        <v>6</v>
      </c>
      <c r="E45" s="2">
        <v>598</v>
      </c>
      <c r="F45" s="1">
        <v>5737.4255991190203</v>
      </c>
      <c r="G45" t="s">
        <v>36</v>
      </c>
      <c r="H45" s="2">
        <v>36</v>
      </c>
      <c r="I45" s="2">
        <v>29</v>
      </c>
      <c r="J45" s="2">
        <v>85</v>
      </c>
      <c r="K45" s="2">
        <v>9</v>
      </c>
      <c r="L45" t="s">
        <v>25</v>
      </c>
      <c r="M45">
        <v>3.6940212683884499</v>
      </c>
      <c r="N45" t="s">
        <v>42</v>
      </c>
      <c r="O45" t="s">
        <v>27</v>
      </c>
      <c r="P45">
        <v>1</v>
      </c>
      <c r="Q45">
        <v>206</v>
      </c>
      <c r="R45">
        <v>23</v>
      </c>
      <c r="S45">
        <v>26.2773659573324</v>
      </c>
      <c r="T45" t="s">
        <v>28</v>
      </c>
      <c r="U45">
        <v>0.37230476798509698</v>
      </c>
      <c r="V45" t="s">
        <v>38</v>
      </c>
      <c r="W45" t="s">
        <v>46</v>
      </c>
      <c r="X45">
        <v>716.04411975933999</v>
      </c>
      <c r="Y45">
        <f>(Supply_Chain_Data[[#This Row],[Stock levels]]*Supply_Chain_Data[[#This Row],[Production volumes]])/100</f>
        <v>74.16</v>
      </c>
      <c r="Z45">
        <f>Supply_Chain_Data[[#This Row],[Order Lead times]]*(1-Supply_Chain_Data[[#This Row],[Stock levels]])</f>
        <v>-1015</v>
      </c>
      <c r="AA45" t="str">
        <f t="shared" si="0"/>
        <v>haircare,SKU43,11.7432717763092,6,598,5737.42559911902,Unknown,36,29,85,9,Carrier B,3.69402126838845,Supplier 5,Mumbai,1,206,23,26.2773659573324,Pending,0.372304767985097,Air,Route A,716.04411975934</v>
      </c>
    </row>
    <row r="46" spans="1:27" x14ac:dyDescent="0.2">
      <c r="A46" t="s">
        <v>55</v>
      </c>
      <c r="B46" t="s">
        <v>96</v>
      </c>
      <c r="C46" s="1">
        <v>51.355790913110297</v>
      </c>
      <c r="D46" s="2">
        <v>34</v>
      </c>
      <c r="E46" s="2">
        <v>919</v>
      </c>
      <c r="F46" s="1">
        <v>7152.28604943551</v>
      </c>
      <c r="G46" t="s">
        <v>33</v>
      </c>
      <c r="H46" s="2">
        <v>13</v>
      </c>
      <c r="I46" s="2">
        <v>19</v>
      </c>
      <c r="J46" s="2">
        <v>72</v>
      </c>
      <c r="K46" s="2">
        <v>6</v>
      </c>
      <c r="L46" t="s">
        <v>41</v>
      </c>
      <c r="M46">
        <v>7.5774496573766896</v>
      </c>
      <c r="N46" t="s">
        <v>59</v>
      </c>
      <c r="O46" t="s">
        <v>48</v>
      </c>
      <c r="P46">
        <v>7</v>
      </c>
      <c r="Q46">
        <v>834</v>
      </c>
      <c r="R46">
        <v>18</v>
      </c>
      <c r="S46">
        <v>22.554106620887701</v>
      </c>
      <c r="T46" t="s">
        <v>44</v>
      </c>
      <c r="U46">
        <v>2.9626263204548802</v>
      </c>
      <c r="V46" t="s">
        <v>45</v>
      </c>
      <c r="W46" t="s">
        <v>46</v>
      </c>
      <c r="X46">
        <v>610.45326961922694</v>
      </c>
      <c r="Y46">
        <f>(Supply_Chain_Data[[#This Row],[Stock levels]]*Supply_Chain_Data[[#This Row],[Production volumes]])/100</f>
        <v>108.42</v>
      </c>
      <c r="Z46">
        <f>Supply_Chain_Data[[#This Row],[Order Lead times]]*(1-Supply_Chain_Data[[#This Row],[Stock levels]])</f>
        <v>-228</v>
      </c>
      <c r="AA46" t="str">
        <f t="shared" si="0"/>
        <v>cosmetics,SKU44,51.3557909131103,34,919,7152.28604943551,Female,13,19,72,6,Carrier C,7.57744965737669,Supplier 2,Delhi,7,834,18,22.5541066208877,Fail,2.96262632045488,Rail,Route A,610.453269619227</v>
      </c>
    </row>
    <row r="47" spans="1:27" x14ac:dyDescent="0.2">
      <c r="A47" t="s">
        <v>23</v>
      </c>
      <c r="B47" t="s">
        <v>97</v>
      </c>
      <c r="C47" s="1">
        <v>33.784138033065503</v>
      </c>
      <c r="D47" s="2">
        <v>1</v>
      </c>
      <c r="E47" s="2">
        <v>24</v>
      </c>
      <c r="F47" s="1">
        <v>5267.9568075105199</v>
      </c>
      <c r="G47" t="s">
        <v>53</v>
      </c>
      <c r="H47" s="2">
        <v>93</v>
      </c>
      <c r="I47" s="2">
        <v>7</v>
      </c>
      <c r="J47" s="2">
        <v>52</v>
      </c>
      <c r="K47" s="2">
        <v>6</v>
      </c>
      <c r="L47" t="s">
        <v>25</v>
      </c>
      <c r="M47">
        <v>5.2151550087119096</v>
      </c>
      <c r="N47" t="s">
        <v>59</v>
      </c>
      <c r="O47" t="s">
        <v>60</v>
      </c>
      <c r="P47">
        <v>25</v>
      </c>
      <c r="Q47">
        <v>794</v>
      </c>
      <c r="R47">
        <v>25</v>
      </c>
      <c r="S47">
        <v>66.312544439991598</v>
      </c>
      <c r="T47" t="s">
        <v>62</v>
      </c>
      <c r="U47">
        <v>3.2196046120841002</v>
      </c>
      <c r="V47" t="s">
        <v>45</v>
      </c>
      <c r="W47" t="s">
        <v>46</v>
      </c>
      <c r="X47">
        <v>495.30569702847299</v>
      </c>
      <c r="Y47">
        <f>(Supply_Chain_Data[[#This Row],[Stock levels]]*Supply_Chain_Data[[#This Row],[Production volumes]])/100</f>
        <v>738.42</v>
      </c>
      <c r="Z47">
        <f>Supply_Chain_Data[[#This Row],[Order Lead times]]*(1-Supply_Chain_Data[[#This Row],[Stock levels]])</f>
        <v>-644</v>
      </c>
      <c r="AA47" t="str">
        <f t="shared" si="0"/>
        <v>haircare,SKU45,33.7841380330655,1,24,5267.95680751052,Male,93,7,52,6,Carrier B,5.21515500871191,Supplier 2,Chennai,25,794,25,66.3125444399916,Pass,3.2196046120841,Rail,Route A,495.305697028473</v>
      </c>
    </row>
    <row r="48" spans="1:27" x14ac:dyDescent="0.2">
      <c r="A48" t="s">
        <v>23</v>
      </c>
      <c r="B48" t="s">
        <v>98</v>
      </c>
      <c r="C48" s="1">
        <v>27.082207199888899</v>
      </c>
      <c r="D48" s="2">
        <v>75</v>
      </c>
      <c r="E48" s="2">
        <v>859</v>
      </c>
      <c r="F48" s="1">
        <v>2556.7673606335902</v>
      </c>
      <c r="G48" t="s">
        <v>36</v>
      </c>
      <c r="H48" s="2">
        <v>92</v>
      </c>
      <c r="I48" s="2">
        <v>29</v>
      </c>
      <c r="J48" s="2">
        <v>6</v>
      </c>
      <c r="K48" s="2">
        <v>8</v>
      </c>
      <c r="L48" t="s">
        <v>25</v>
      </c>
      <c r="M48">
        <v>4.0709558370840799</v>
      </c>
      <c r="N48" t="s">
        <v>26</v>
      </c>
      <c r="O48" t="s">
        <v>60</v>
      </c>
      <c r="P48">
        <v>18</v>
      </c>
      <c r="Q48">
        <v>870</v>
      </c>
      <c r="R48">
        <v>23</v>
      </c>
      <c r="S48">
        <v>77.322353211051606</v>
      </c>
      <c r="T48" t="s">
        <v>28</v>
      </c>
      <c r="U48">
        <v>3.6486105925361998</v>
      </c>
      <c r="V48" t="s">
        <v>29</v>
      </c>
      <c r="W48" t="s">
        <v>30</v>
      </c>
      <c r="X48">
        <v>380.43593711196399</v>
      </c>
      <c r="Y48">
        <f>(Supply_Chain_Data[[#This Row],[Stock levels]]*Supply_Chain_Data[[#This Row],[Production volumes]])/100</f>
        <v>800.4</v>
      </c>
      <c r="Z48">
        <f>Supply_Chain_Data[[#This Row],[Order Lead times]]*(1-Supply_Chain_Data[[#This Row],[Stock levels]])</f>
        <v>-2639</v>
      </c>
      <c r="AA48" t="str">
        <f t="shared" si="0"/>
        <v>haircare,SKU46,27.0822071998889,75,859,2556.76736063359,Unknown,92,29,6,8,Carrier B,4.07095583708408,Supplier 3,Chennai,18,870,23,77.3223532110516,Pending,3.6486105925362,Road,Route B,380.435937111964</v>
      </c>
    </row>
    <row r="49" spans="1:27" x14ac:dyDescent="0.2">
      <c r="A49" t="s">
        <v>31</v>
      </c>
      <c r="B49" t="s">
        <v>99</v>
      </c>
      <c r="C49" s="1">
        <v>95.712135880936003</v>
      </c>
      <c r="D49" s="2">
        <v>93</v>
      </c>
      <c r="E49" s="2">
        <v>910</v>
      </c>
      <c r="F49" s="1">
        <v>7089.4742499341801</v>
      </c>
      <c r="G49" t="s">
        <v>53</v>
      </c>
      <c r="H49" s="2">
        <v>4</v>
      </c>
      <c r="I49" s="2">
        <v>15</v>
      </c>
      <c r="J49" s="2">
        <v>51</v>
      </c>
      <c r="K49" s="2">
        <v>9</v>
      </c>
      <c r="L49" t="s">
        <v>25</v>
      </c>
      <c r="M49">
        <v>8.9787507559499709</v>
      </c>
      <c r="N49" t="s">
        <v>37</v>
      </c>
      <c r="O49" t="s">
        <v>43</v>
      </c>
      <c r="P49">
        <v>10</v>
      </c>
      <c r="Q49">
        <v>964</v>
      </c>
      <c r="R49">
        <v>20</v>
      </c>
      <c r="S49">
        <v>19.7129929112936</v>
      </c>
      <c r="T49" t="s">
        <v>28</v>
      </c>
      <c r="U49">
        <v>0.38057358671321301</v>
      </c>
      <c r="V49" t="s">
        <v>45</v>
      </c>
      <c r="W49" t="s">
        <v>46</v>
      </c>
      <c r="X49">
        <v>581.60235505058597</v>
      </c>
      <c r="Y49">
        <f>(Supply_Chain_Data[[#This Row],[Stock levels]]*Supply_Chain_Data[[#This Row],[Production volumes]])/100</f>
        <v>38.56</v>
      </c>
      <c r="Z49">
        <f>Supply_Chain_Data[[#This Row],[Order Lead times]]*(1-Supply_Chain_Data[[#This Row],[Stock levels]])</f>
        <v>-45</v>
      </c>
      <c r="AA49" t="str">
        <f t="shared" si="0"/>
        <v>skincare,SKU47,95.712135880936,93,910,7089.47424993418,Male,4,15,51,9,Carrier B,8.97875075594997,Supplier 1,Kolkata,10,964,20,19.7129929112936,Pending,0.380573586713213,Rail,Route A,581.602355050586</v>
      </c>
    </row>
    <row r="50" spans="1:27" x14ac:dyDescent="0.2">
      <c r="A50" t="s">
        <v>23</v>
      </c>
      <c r="B50" t="s">
        <v>100</v>
      </c>
      <c r="C50" s="1">
        <v>76.035544426891704</v>
      </c>
      <c r="D50" s="2">
        <v>28</v>
      </c>
      <c r="E50" s="2">
        <v>29</v>
      </c>
      <c r="F50" s="1">
        <v>7397.0710045871801</v>
      </c>
      <c r="G50" t="s">
        <v>36</v>
      </c>
      <c r="H50" s="2">
        <v>30</v>
      </c>
      <c r="I50" s="2">
        <v>16</v>
      </c>
      <c r="J50" s="2">
        <v>9</v>
      </c>
      <c r="K50" s="2">
        <v>3</v>
      </c>
      <c r="L50" t="s">
        <v>41</v>
      </c>
      <c r="M50">
        <v>7.0958331565551296</v>
      </c>
      <c r="N50" t="s">
        <v>59</v>
      </c>
      <c r="O50" t="s">
        <v>27</v>
      </c>
      <c r="P50">
        <v>9</v>
      </c>
      <c r="Q50">
        <v>109</v>
      </c>
      <c r="R50">
        <v>18</v>
      </c>
      <c r="S50">
        <v>23.126363582464698</v>
      </c>
      <c r="T50" t="s">
        <v>44</v>
      </c>
      <c r="U50">
        <v>1.6981125407144</v>
      </c>
      <c r="V50" t="s">
        <v>45</v>
      </c>
      <c r="W50" t="s">
        <v>30</v>
      </c>
      <c r="X50">
        <v>768.65191395437</v>
      </c>
      <c r="Y50">
        <f>(Supply_Chain_Data[[#This Row],[Stock levels]]*Supply_Chain_Data[[#This Row],[Production volumes]])/100</f>
        <v>32.700000000000003</v>
      </c>
      <c r="Z50">
        <f>Supply_Chain_Data[[#This Row],[Order Lead times]]*(1-Supply_Chain_Data[[#This Row],[Stock levels]])</f>
        <v>-464</v>
      </c>
      <c r="AA50" t="str">
        <f t="shared" si="0"/>
        <v>haircare,SKU48,76.0355444268917,28,29,7397.07100458718,Unknown,30,16,9,3,Carrier C,7.09583315655513,Supplier 2,Mumbai,9,109,18,23.1263635824647,Fail,1.6981125407144,Rail,Route B,768.65191395437</v>
      </c>
    </row>
    <row r="51" spans="1:27" x14ac:dyDescent="0.2">
      <c r="A51" t="s">
        <v>55</v>
      </c>
      <c r="B51" t="s">
        <v>101</v>
      </c>
      <c r="C51" s="1">
        <v>78.897913205639995</v>
      </c>
      <c r="D51" s="2">
        <v>19</v>
      </c>
      <c r="E51" s="2">
        <v>99</v>
      </c>
      <c r="F51" s="1">
        <v>8001.6132065190004</v>
      </c>
      <c r="G51" t="s">
        <v>36</v>
      </c>
      <c r="H51" s="2">
        <v>97</v>
      </c>
      <c r="I51" s="2">
        <v>24</v>
      </c>
      <c r="J51" s="2">
        <v>9</v>
      </c>
      <c r="K51" s="2">
        <v>6</v>
      </c>
      <c r="L51" t="s">
        <v>41</v>
      </c>
      <c r="M51">
        <v>2.5056210329009101</v>
      </c>
      <c r="N51" t="s">
        <v>42</v>
      </c>
      <c r="O51" t="s">
        <v>48</v>
      </c>
      <c r="P51">
        <v>28</v>
      </c>
      <c r="Q51">
        <v>177</v>
      </c>
      <c r="R51">
        <v>28</v>
      </c>
      <c r="S51">
        <v>14.1478154439792</v>
      </c>
      <c r="T51" t="s">
        <v>62</v>
      </c>
      <c r="U51">
        <v>2.8258139854001301</v>
      </c>
      <c r="V51" t="s">
        <v>45</v>
      </c>
      <c r="W51" t="s">
        <v>46</v>
      </c>
      <c r="X51">
        <v>336.89016851997701</v>
      </c>
      <c r="Y51">
        <f>(Supply_Chain_Data[[#This Row],[Stock levels]]*Supply_Chain_Data[[#This Row],[Production volumes]])/100</f>
        <v>171.69</v>
      </c>
      <c r="Z51">
        <f>Supply_Chain_Data[[#This Row],[Order Lead times]]*(1-Supply_Chain_Data[[#This Row],[Stock levels]])</f>
        <v>-2304</v>
      </c>
      <c r="AA51" t="str">
        <f t="shared" si="0"/>
        <v>cosmetics,SKU49,78.89791320564,19,99,8001.613206519,Unknown,97,24,9,6,Carrier C,2.50562103290091,Supplier 5,Delhi,28,177,28,14.1478154439792,Pass,2.82581398540013,Rail,Route A,336.890168519977</v>
      </c>
    </row>
    <row r="52" spans="1:27" x14ac:dyDescent="0.2">
      <c r="A52" t="s">
        <v>55</v>
      </c>
      <c r="B52" t="s">
        <v>102</v>
      </c>
      <c r="C52" s="1">
        <v>14.203484264803</v>
      </c>
      <c r="D52" s="2">
        <v>91</v>
      </c>
      <c r="E52" s="2">
        <v>633</v>
      </c>
      <c r="F52" s="1">
        <v>5910.8853896688897</v>
      </c>
      <c r="G52" t="s">
        <v>33</v>
      </c>
      <c r="H52" s="2">
        <v>31</v>
      </c>
      <c r="I52" s="2">
        <v>23</v>
      </c>
      <c r="J52" s="2">
        <v>82</v>
      </c>
      <c r="K52" s="2">
        <v>10</v>
      </c>
      <c r="L52" t="s">
        <v>34</v>
      </c>
      <c r="M52">
        <v>6.2478609149759903</v>
      </c>
      <c r="N52" t="s">
        <v>59</v>
      </c>
      <c r="O52" t="s">
        <v>48</v>
      </c>
      <c r="P52">
        <v>20</v>
      </c>
      <c r="Q52">
        <v>306</v>
      </c>
      <c r="R52">
        <v>21</v>
      </c>
      <c r="S52">
        <v>45.178757924634503</v>
      </c>
      <c r="T52" t="s">
        <v>44</v>
      </c>
      <c r="U52">
        <v>4.7548008046711798</v>
      </c>
      <c r="V52" t="s">
        <v>45</v>
      </c>
      <c r="W52" t="s">
        <v>30</v>
      </c>
      <c r="X52">
        <v>496.24865029194001</v>
      </c>
      <c r="Y52">
        <f>(Supply_Chain_Data[[#This Row],[Stock levels]]*Supply_Chain_Data[[#This Row],[Production volumes]])/100</f>
        <v>94.86</v>
      </c>
      <c r="Z52">
        <f>Supply_Chain_Data[[#This Row],[Order Lead times]]*(1-Supply_Chain_Data[[#This Row],[Stock levels]])</f>
        <v>-690</v>
      </c>
      <c r="AA52" t="str">
        <f t="shared" si="0"/>
        <v>cosmetics,SKU50,14.203484264803,91,633,5910.88538966889,Female,31,23,82,10,Carrier A,6.24786091497599,Supplier 2,Delhi,20,306,21,45.1787579246345,Fail,4.75480080467118,Rail,Route B,496.24865029194</v>
      </c>
    </row>
    <row r="53" spans="1:27" x14ac:dyDescent="0.2">
      <c r="A53" t="s">
        <v>23</v>
      </c>
      <c r="B53" t="s">
        <v>103</v>
      </c>
      <c r="C53" s="1">
        <v>26.700760972461701</v>
      </c>
      <c r="D53" s="2">
        <v>61</v>
      </c>
      <c r="E53" s="2">
        <v>154</v>
      </c>
      <c r="F53" s="1">
        <v>9866.4654579796897</v>
      </c>
      <c r="G53" t="s">
        <v>53</v>
      </c>
      <c r="H53" s="2">
        <v>100</v>
      </c>
      <c r="I53" s="2">
        <v>4</v>
      </c>
      <c r="J53" s="2">
        <v>52</v>
      </c>
      <c r="K53" s="2">
        <v>1</v>
      </c>
      <c r="L53" t="s">
        <v>34</v>
      </c>
      <c r="M53">
        <v>4.78300055794766</v>
      </c>
      <c r="N53" t="s">
        <v>42</v>
      </c>
      <c r="O53" t="s">
        <v>51</v>
      </c>
      <c r="P53">
        <v>18</v>
      </c>
      <c r="Q53">
        <v>673</v>
      </c>
      <c r="R53">
        <v>28</v>
      </c>
      <c r="S53">
        <v>14.190328344569901</v>
      </c>
      <c r="T53" t="s">
        <v>28</v>
      </c>
      <c r="U53">
        <v>1.77295117208355</v>
      </c>
      <c r="V53" t="s">
        <v>29</v>
      </c>
      <c r="W53" t="s">
        <v>46</v>
      </c>
      <c r="X53">
        <v>694.98231757944495</v>
      </c>
      <c r="Y53">
        <f>(Supply_Chain_Data[[#This Row],[Stock levels]]*Supply_Chain_Data[[#This Row],[Production volumes]])/100</f>
        <v>673</v>
      </c>
      <c r="Z53">
        <f>Supply_Chain_Data[[#This Row],[Order Lead times]]*(1-Supply_Chain_Data[[#This Row],[Stock levels]])</f>
        <v>-396</v>
      </c>
      <c r="AA53" t="str">
        <f t="shared" si="0"/>
        <v>haircare,SKU51,26.7007609724617,61,154,9866.46545797969,Male,100,4,52,1,Carrier A,4.78300055794766,Supplier 5,Bangalore,18,673,28,14.1903283445699,Pending,1.77295117208355,Road,Route A,694.982317579445</v>
      </c>
    </row>
    <row r="54" spans="1:27" x14ac:dyDescent="0.2">
      <c r="A54" t="s">
        <v>31</v>
      </c>
      <c r="B54" t="s">
        <v>104</v>
      </c>
      <c r="C54" s="1">
        <v>98.031829656465007</v>
      </c>
      <c r="D54" s="2">
        <v>1</v>
      </c>
      <c r="E54" s="2">
        <v>820</v>
      </c>
      <c r="F54" s="1">
        <v>9435.7626089121295</v>
      </c>
      <c r="G54" t="s">
        <v>53</v>
      </c>
      <c r="H54" s="2">
        <v>64</v>
      </c>
      <c r="I54" s="2">
        <v>11</v>
      </c>
      <c r="J54" s="2">
        <v>11</v>
      </c>
      <c r="K54" s="2">
        <v>1</v>
      </c>
      <c r="L54" t="s">
        <v>25</v>
      </c>
      <c r="M54">
        <v>8.6310521797689397</v>
      </c>
      <c r="N54" t="s">
        <v>37</v>
      </c>
      <c r="O54" t="s">
        <v>27</v>
      </c>
      <c r="P54">
        <v>10</v>
      </c>
      <c r="Q54">
        <v>727</v>
      </c>
      <c r="R54">
        <v>27</v>
      </c>
      <c r="S54">
        <v>9.1668491485971497</v>
      </c>
      <c r="T54" t="s">
        <v>28</v>
      </c>
      <c r="U54">
        <v>2.1224716191438202</v>
      </c>
      <c r="V54" t="s">
        <v>38</v>
      </c>
      <c r="W54" t="s">
        <v>39</v>
      </c>
      <c r="X54">
        <v>602.89849883838303</v>
      </c>
      <c r="Y54">
        <f>(Supply_Chain_Data[[#This Row],[Stock levels]]*Supply_Chain_Data[[#This Row],[Production volumes]])/100</f>
        <v>465.28</v>
      </c>
      <c r="Z54">
        <f>Supply_Chain_Data[[#This Row],[Order Lead times]]*(1-Supply_Chain_Data[[#This Row],[Stock levels]])</f>
        <v>-693</v>
      </c>
      <c r="AA54" t="str">
        <f t="shared" si="0"/>
        <v>skincare,SKU52,98.031829656465,1,820,9435.76260891213,Male,64,11,11,1,Carrier B,8.63105217976894,Supplier 1,Mumbai,10,727,27,9.16684914859715,Pending,2.12247161914382,Air,Route C,602.898498838383</v>
      </c>
    </row>
    <row r="55" spans="1:27" x14ac:dyDescent="0.2">
      <c r="A55" t="s">
        <v>31</v>
      </c>
      <c r="B55" t="s">
        <v>105</v>
      </c>
      <c r="C55" s="1">
        <v>30.3414707112142</v>
      </c>
      <c r="D55" s="2">
        <v>93</v>
      </c>
      <c r="E55" s="2">
        <v>242</v>
      </c>
      <c r="F55" s="1">
        <v>8232.3348294258194</v>
      </c>
      <c r="G55" t="s">
        <v>53</v>
      </c>
      <c r="H55" s="2">
        <v>96</v>
      </c>
      <c r="I55" s="2">
        <v>25</v>
      </c>
      <c r="J55" s="2">
        <v>54</v>
      </c>
      <c r="K55" s="2">
        <v>3</v>
      </c>
      <c r="L55" t="s">
        <v>25</v>
      </c>
      <c r="M55">
        <v>1.0134865660958901</v>
      </c>
      <c r="N55" t="s">
        <v>37</v>
      </c>
      <c r="O55" t="s">
        <v>48</v>
      </c>
      <c r="P55">
        <v>1</v>
      </c>
      <c r="Q55">
        <v>631</v>
      </c>
      <c r="R55">
        <v>17</v>
      </c>
      <c r="S55">
        <v>83.344058991677898</v>
      </c>
      <c r="T55" t="s">
        <v>28</v>
      </c>
      <c r="U55">
        <v>1.41034757607602</v>
      </c>
      <c r="V55" t="s">
        <v>38</v>
      </c>
      <c r="W55" t="s">
        <v>30</v>
      </c>
      <c r="X55">
        <v>750.73784066827</v>
      </c>
      <c r="Y55">
        <f>(Supply_Chain_Data[[#This Row],[Stock levels]]*Supply_Chain_Data[[#This Row],[Production volumes]])/100</f>
        <v>605.76</v>
      </c>
      <c r="Z55">
        <f>Supply_Chain_Data[[#This Row],[Order Lead times]]*(1-Supply_Chain_Data[[#This Row],[Stock levels]])</f>
        <v>-2375</v>
      </c>
      <c r="AA55" t="str">
        <f t="shared" si="0"/>
        <v>skincare,SKU53,30.3414707112142,93,242,8232.33482942582,Male,96,25,54,3,Carrier B,1.01348656609589,Supplier 1,Delhi,1,631,17,83.3440589916779,Pending,1.41034757607602,Air,Route B,750.73784066827</v>
      </c>
    </row>
    <row r="56" spans="1:27" x14ac:dyDescent="0.2">
      <c r="A56" t="s">
        <v>23</v>
      </c>
      <c r="B56" t="s">
        <v>106</v>
      </c>
      <c r="C56" s="1">
        <v>31.1462431602408</v>
      </c>
      <c r="D56" s="2">
        <v>11</v>
      </c>
      <c r="E56" s="2">
        <v>622</v>
      </c>
      <c r="F56" s="1">
        <v>6088.0214799408504</v>
      </c>
      <c r="G56" t="s">
        <v>36</v>
      </c>
      <c r="H56" s="2">
        <v>33</v>
      </c>
      <c r="I56" s="2">
        <v>22</v>
      </c>
      <c r="J56" s="2">
        <v>61</v>
      </c>
      <c r="K56" s="2">
        <v>3</v>
      </c>
      <c r="L56" t="s">
        <v>25</v>
      </c>
      <c r="M56">
        <v>4.3051034712876302</v>
      </c>
      <c r="N56" t="s">
        <v>37</v>
      </c>
      <c r="O56" t="s">
        <v>43</v>
      </c>
      <c r="P56">
        <v>26</v>
      </c>
      <c r="Q56">
        <v>497</v>
      </c>
      <c r="R56">
        <v>29</v>
      </c>
      <c r="S56">
        <v>30.186023375822501</v>
      </c>
      <c r="T56" t="s">
        <v>62</v>
      </c>
      <c r="U56">
        <v>2.4787719755397402</v>
      </c>
      <c r="V56" t="s">
        <v>29</v>
      </c>
      <c r="W56" t="s">
        <v>30</v>
      </c>
      <c r="X56">
        <v>814.06999658218695</v>
      </c>
      <c r="Y56">
        <f>(Supply_Chain_Data[[#This Row],[Stock levels]]*Supply_Chain_Data[[#This Row],[Production volumes]])/100</f>
        <v>164.01</v>
      </c>
      <c r="Z56">
        <f>Supply_Chain_Data[[#This Row],[Order Lead times]]*(1-Supply_Chain_Data[[#This Row],[Stock levels]])</f>
        <v>-704</v>
      </c>
      <c r="AA56" t="str">
        <f t="shared" si="0"/>
        <v>haircare,SKU54,31.1462431602408,11,622,6088.02147994085,Unknown,33,22,61,3,Carrier B,4.30510347128763,Supplier 1,Kolkata,26,497,29,30.1860233758225,Pass,2.47877197553974,Road,Route B,814.069996582187</v>
      </c>
    </row>
    <row r="57" spans="1:27" x14ac:dyDescent="0.2">
      <c r="A57" t="s">
        <v>23</v>
      </c>
      <c r="B57" t="s">
        <v>107</v>
      </c>
      <c r="C57" s="1">
        <v>79.855058340789398</v>
      </c>
      <c r="D57" s="2">
        <v>16</v>
      </c>
      <c r="E57" s="2">
        <v>701</v>
      </c>
      <c r="F57" s="1">
        <v>2925.6751703038099</v>
      </c>
      <c r="G57" t="s">
        <v>53</v>
      </c>
      <c r="H57" s="2">
        <v>97</v>
      </c>
      <c r="I57" s="2">
        <v>11</v>
      </c>
      <c r="J57" s="2">
        <v>11</v>
      </c>
      <c r="K57" s="2">
        <v>5</v>
      </c>
      <c r="L57" t="s">
        <v>34</v>
      </c>
      <c r="M57">
        <v>5.0143649550309002</v>
      </c>
      <c r="N57" t="s">
        <v>59</v>
      </c>
      <c r="O57" t="s">
        <v>48</v>
      </c>
      <c r="P57">
        <v>27</v>
      </c>
      <c r="Q57">
        <v>918</v>
      </c>
      <c r="R57">
        <v>5</v>
      </c>
      <c r="S57">
        <v>30.323545256616502</v>
      </c>
      <c r="T57" t="s">
        <v>44</v>
      </c>
      <c r="U57">
        <v>4.5489196593963799</v>
      </c>
      <c r="V57" t="s">
        <v>54</v>
      </c>
      <c r="W57" t="s">
        <v>30</v>
      </c>
      <c r="X57">
        <v>323.01292795247798</v>
      </c>
      <c r="Y57">
        <f>(Supply_Chain_Data[[#This Row],[Stock levels]]*Supply_Chain_Data[[#This Row],[Production volumes]])/100</f>
        <v>890.46</v>
      </c>
      <c r="Z57">
        <f>Supply_Chain_Data[[#This Row],[Order Lead times]]*(1-Supply_Chain_Data[[#This Row],[Stock levels]])</f>
        <v>-1056</v>
      </c>
      <c r="AA57" t="str">
        <f t="shared" si="0"/>
        <v>haircare,SKU55,79.8550583407894,16,701,2925.67517030381,Male,97,11,11,5,Carrier A,5.0143649550309,Supplier 2,Delhi,27,918,5,30.3235452566165,Fail,4.54891965939638,Sea,Route B,323.012927952478</v>
      </c>
    </row>
    <row r="58" spans="1:27" x14ac:dyDescent="0.2">
      <c r="A58" t="s">
        <v>31</v>
      </c>
      <c r="B58" t="s">
        <v>108</v>
      </c>
      <c r="C58" s="1">
        <v>20.9863860370433</v>
      </c>
      <c r="D58" s="2">
        <v>90</v>
      </c>
      <c r="E58" s="2">
        <v>93</v>
      </c>
      <c r="F58" s="1">
        <v>4767.0204843441297</v>
      </c>
      <c r="G58" t="s">
        <v>36</v>
      </c>
      <c r="H58" s="2">
        <v>25</v>
      </c>
      <c r="I58" s="2">
        <v>23</v>
      </c>
      <c r="J58" s="2">
        <v>83</v>
      </c>
      <c r="K58" s="2">
        <v>5</v>
      </c>
      <c r="L58" t="s">
        <v>41</v>
      </c>
      <c r="M58">
        <v>1.77442971407173</v>
      </c>
      <c r="N58" t="s">
        <v>37</v>
      </c>
      <c r="O58" t="s">
        <v>27</v>
      </c>
      <c r="P58">
        <v>24</v>
      </c>
      <c r="Q58">
        <v>826</v>
      </c>
      <c r="R58">
        <v>28</v>
      </c>
      <c r="S58">
        <v>12.8362845728327</v>
      </c>
      <c r="T58" t="s">
        <v>62</v>
      </c>
      <c r="U58">
        <v>1.1737554953874501</v>
      </c>
      <c r="V58" t="s">
        <v>38</v>
      </c>
      <c r="W58" t="s">
        <v>30</v>
      </c>
      <c r="X58">
        <v>832.210808706021</v>
      </c>
      <c r="Y58">
        <f>(Supply_Chain_Data[[#This Row],[Stock levels]]*Supply_Chain_Data[[#This Row],[Production volumes]])/100</f>
        <v>206.5</v>
      </c>
      <c r="Z58">
        <f>Supply_Chain_Data[[#This Row],[Order Lead times]]*(1-Supply_Chain_Data[[#This Row],[Stock levels]])</f>
        <v>-552</v>
      </c>
      <c r="AA58" t="str">
        <f t="shared" si="0"/>
        <v>skincare,SKU56,20.9863860370433,90,93,4767.02048434413,Unknown,25,23,83,5,Carrier C,1.77442971407173,Supplier 1,Mumbai,24,826,28,12.8362845728327,Pass,1.17375549538745,Air,Route B,832.210808706021</v>
      </c>
    </row>
    <row r="59" spans="1:27" x14ac:dyDescent="0.2">
      <c r="A59" t="s">
        <v>23</v>
      </c>
      <c r="B59" t="s">
        <v>109</v>
      </c>
      <c r="C59" s="1">
        <v>49.263205350734097</v>
      </c>
      <c r="D59" s="2">
        <v>65</v>
      </c>
      <c r="E59" s="2">
        <v>227</v>
      </c>
      <c r="F59" s="1">
        <v>1605.8669003924001</v>
      </c>
      <c r="G59" t="s">
        <v>36</v>
      </c>
      <c r="H59" s="2">
        <v>5</v>
      </c>
      <c r="I59" s="2">
        <v>18</v>
      </c>
      <c r="J59" s="2">
        <v>51</v>
      </c>
      <c r="K59" s="2">
        <v>1</v>
      </c>
      <c r="L59" t="s">
        <v>25</v>
      </c>
      <c r="M59">
        <v>9.1605585353818704</v>
      </c>
      <c r="N59" t="s">
        <v>59</v>
      </c>
      <c r="O59" t="s">
        <v>48</v>
      </c>
      <c r="P59">
        <v>21</v>
      </c>
      <c r="Q59">
        <v>588</v>
      </c>
      <c r="R59">
        <v>25</v>
      </c>
      <c r="S59">
        <v>67.779622987078099</v>
      </c>
      <c r="T59" t="s">
        <v>28</v>
      </c>
      <c r="U59">
        <v>2.5111748302126999</v>
      </c>
      <c r="V59" t="s">
        <v>45</v>
      </c>
      <c r="W59" t="s">
        <v>46</v>
      </c>
      <c r="X59">
        <v>482.19123860252802</v>
      </c>
      <c r="Y59">
        <f>(Supply_Chain_Data[[#This Row],[Stock levels]]*Supply_Chain_Data[[#This Row],[Production volumes]])/100</f>
        <v>29.4</v>
      </c>
      <c r="Z59">
        <f>Supply_Chain_Data[[#This Row],[Order Lead times]]*(1-Supply_Chain_Data[[#This Row],[Stock levels]])</f>
        <v>-72</v>
      </c>
      <c r="AA59" t="str">
        <f t="shared" si="0"/>
        <v>haircare,SKU57,49.2632053507341,65,227,1605.8669003924,Unknown,5,18,51,1,Carrier B,9.16055853538187,Supplier 2,Delhi,21,588,25,67.7796229870781,Pending,2.5111748302127,Rail,Route A,482.191238602528</v>
      </c>
    </row>
    <row r="60" spans="1:27" x14ac:dyDescent="0.2">
      <c r="A60" t="s">
        <v>31</v>
      </c>
      <c r="B60" t="s">
        <v>110</v>
      </c>
      <c r="C60" s="1">
        <v>59.841561377289302</v>
      </c>
      <c r="D60" s="2">
        <v>81</v>
      </c>
      <c r="E60" s="2">
        <v>896</v>
      </c>
      <c r="F60" s="1">
        <v>2021.1498103371</v>
      </c>
      <c r="G60" t="s">
        <v>36</v>
      </c>
      <c r="H60" s="2">
        <v>10</v>
      </c>
      <c r="I60" s="2">
        <v>5</v>
      </c>
      <c r="J60" s="2">
        <v>44</v>
      </c>
      <c r="K60" s="2">
        <v>7</v>
      </c>
      <c r="L60" t="s">
        <v>34</v>
      </c>
      <c r="M60">
        <v>4.9384385647120901</v>
      </c>
      <c r="N60" t="s">
        <v>26</v>
      </c>
      <c r="O60" t="s">
        <v>48</v>
      </c>
      <c r="P60">
        <v>18</v>
      </c>
      <c r="Q60">
        <v>396</v>
      </c>
      <c r="R60">
        <v>7</v>
      </c>
      <c r="S60">
        <v>65.047415094691402</v>
      </c>
      <c r="T60" t="s">
        <v>44</v>
      </c>
      <c r="U60">
        <v>1.7303747198591899</v>
      </c>
      <c r="V60" t="s">
        <v>29</v>
      </c>
      <c r="W60" t="s">
        <v>30</v>
      </c>
      <c r="X60">
        <v>110.364335231364</v>
      </c>
      <c r="Y60">
        <f>(Supply_Chain_Data[[#This Row],[Stock levels]]*Supply_Chain_Data[[#This Row],[Production volumes]])/100</f>
        <v>39.6</v>
      </c>
      <c r="Z60">
        <f>Supply_Chain_Data[[#This Row],[Order Lead times]]*(1-Supply_Chain_Data[[#This Row],[Stock levels]])</f>
        <v>-45</v>
      </c>
      <c r="AA60" t="str">
        <f t="shared" si="0"/>
        <v>skincare,SKU58,59.8415613772893,81,896,2021.1498103371,Unknown,10,5,44,7,Carrier A,4.93843856471209,Supplier 3,Delhi,18,396,7,65.0474150946914,Fail,1.73037471985919,Road,Route B,110.364335231364</v>
      </c>
    </row>
    <row r="61" spans="1:27" x14ac:dyDescent="0.2">
      <c r="A61" t="s">
        <v>55</v>
      </c>
      <c r="B61" t="s">
        <v>111</v>
      </c>
      <c r="C61" s="1">
        <v>63.828398347710902</v>
      </c>
      <c r="D61" s="2">
        <v>30</v>
      </c>
      <c r="E61" s="2">
        <v>484</v>
      </c>
      <c r="F61" s="1">
        <v>1061.6185230132801</v>
      </c>
      <c r="G61" t="s">
        <v>36</v>
      </c>
      <c r="H61" s="2">
        <v>100</v>
      </c>
      <c r="I61" s="2">
        <v>16</v>
      </c>
      <c r="J61" s="2">
        <v>26</v>
      </c>
      <c r="K61" s="2">
        <v>7</v>
      </c>
      <c r="L61" t="s">
        <v>25</v>
      </c>
      <c r="M61">
        <v>7.2937225968677204</v>
      </c>
      <c r="N61" t="s">
        <v>37</v>
      </c>
      <c r="O61" t="s">
        <v>43</v>
      </c>
      <c r="P61">
        <v>11</v>
      </c>
      <c r="Q61">
        <v>176</v>
      </c>
      <c r="R61">
        <v>4</v>
      </c>
      <c r="S61">
        <v>1.90076224351945</v>
      </c>
      <c r="T61" t="s">
        <v>44</v>
      </c>
      <c r="U61">
        <v>0.44719401546382298</v>
      </c>
      <c r="V61" t="s">
        <v>38</v>
      </c>
      <c r="W61" t="s">
        <v>46</v>
      </c>
      <c r="X61">
        <v>312.57427361009297</v>
      </c>
      <c r="Y61">
        <f>(Supply_Chain_Data[[#This Row],[Stock levels]]*Supply_Chain_Data[[#This Row],[Production volumes]])/100</f>
        <v>176</v>
      </c>
      <c r="Z61">
        <f>Supply_Chain_Data[[#This Row],[Order Lead times]]*(1-Supply_Chain_Data[[#This Row],[Stock levels]])</f>
        <v>-1584</v>
      </c>
      <c r="AA61" t="str">
        <f t="shared" si="0"/>
        <v>cosmetics,SKU59,63.8283983477109,30,484,1061.61852301328,Unknown,100,16,26,7,Carrier B,7.29372259686772,Supplier 1,Kolkata,11,176,4,1.90076224351945,Fail,0.447194015463823,Air,Route A,312.574273610093</v>
      </c>
    </row>
    <row r="62" spans="1:27" x14ac:dyDescent="0.2">
      <c r="A62" t="s">
        <v>31</v>
      </c>
      <c r="B62" t="s">
        <v>112</v>
      </c>
      <c r="C62" s="1">
        <v>17.028027920188698</v>
      </c>
      <c r="D62" s="2">
        <v>16</v>
      </c>
      <c r="E62" s="2">
        <v>380</v>
      </c>
      <c r="F62" s="1">
        <v>8864.0843495864301</v>
      </c>
      <c r="G62" t="s">
        <v>33</v>
      </c>
      <c r="H62" s="2">
        <v>41</v>
      </c>
      <c r="I62" s="2">
        <v>27</v>
      </c>
      <c r="J62" s="2">
        <v>72</v>
      </c>
      <c r="K62" s="2">
        <v>8</v>
      </c>
      <c r="L62" t="s">
        <v>41</v>
      </c>
      <c r="M62">
        <v>4.3813681581023101</v>
      </c>
      <c r="N62" t="s">
        <v>50</v>
      </c>
      <c r="O62" t="s">
        <v>27</v>
      </c>
      <c r="P62">
        <v>29</v>
      </c>
      <c r="Q62">
        <v>929</v>
      </c>
      <c r="R62">
        <v>24</v>
      </c>
      <c r="S62">
        <v>87.213057815135599</v>
      </c>
      <c r="T62" t="s">
        <v>44</v>
      </c>
      <c r="U62">
        <v>2.8530906166490499</v>
      </c>
      <c r="V62" t="s">
        <v>45</v>
      </c>
      <c r="W62" t="s">
        <v>46</v>
      </c>
      <c r="X62">
        <v>430.16909697513597</v>
      </c>
      <c r="Y62">
        <f>(Supply_Chain_Data[[#This Row],[Stock levels]]*Supply_Chain_Data[[#This Row],[Production volumes]])/100</f>
        <v>380.89</v>
      </c>
      <c r="Z62">
        <f>Supply_Chain_Data[[#This Row],[Order Lead times]]*(1-Supply_Chain_Data[[#This Row],[Stock levels]])</f>
        <v>-1080</v>
      </c>
      <c r="AA62" t="str">
        <f t="shared" si="0"/>
        <v>skincare,SKU60,17.0280279201887,16,380,8864.08434958643,Female,41,27,72,8,Carrier C,4.38136815810231,Supplier 4,Mumbai,29,929,24,87.2130578151356,Fail,2.85309061664905,Rail,Route A,430.169096975136</v>
      </c>
    </row>
    <row r="63" spans="1:27" x14ac:dyDescent="0.2">
      <c r="A63" t="s">
        <v>23</v>
      </c>
      <c r="B63" t="s">
        <v>113</v>
      </c>
      <c r="C63" s="1">
        <v>52.028749903294901</v>
      </c>
      <c r="D63" s="2">
        <v>23</v>
      </c>
      <c r="E63" s="2">
        <v>117</v>
      </c>
      <c r="F63" s="1">
        <v>6885.5893508962499</v>
      </c>
      <c r="G63" t="s">
        <v>36</v>
      </c>
      <c r="H63" s="2">
        <v>32</v>
      </c>
      <c r="I63" s="2">
        <v>23</v>
      </c>
      <c r="J63" s="2">
        <v>36</v>
      </c>
      <c r="K63" s="2">
        <v>7</v>
      </c>
      <c r="L63" t="s">
        <v>41</v>
      </c>
      <c r="M63">
        <v>9.0303404225219399</v>
      </c>
      <c r="N63" t="s">
        <v>50</v>
      </c>
      <c r="O63" t="s">
        <v>43</v>
      </c>
      <c r="P63">
        <v>14</v>
      </c>
      <c r="Q63">
        <v>480</v>
      </c>
      <c r="R63">
        <v>12</v>
      </c>
      <c r="S63">
        <v>78.702393968878894</v>
      </c>
      <c r="T63" t="s">
        <v>44</v>
      </c>
      <c r="U63">
        <v>4.3674705382050503</v>
      </c>
      <c r="V63" t="s">
        <v>38</v>
      </c>
      <c r="W63" t="s">
        <v>46</v>
      </c>
      <c r="X63">
        <v>164.366528243419</v>
      </c>
      <c r="Y63">
        <f>(Supply_Chain_Data[[#This Row],[Stock levels]]*Supply_Chain_Data[[#This Row],[Production volumes]])/100</f>
        <v>153.6</v>
      </c>
      <c r="Z63">
        <f>Supply_Chain_Data[[#This Row],[Order Lead times]]*(1-Supply_Chain_Data[[#This Row],[Stock levels]])</f>
        <v>-713</v>
      </c>
      <c r="AA63" t="str">
        <f t="shared" si="0"/>
        <v>haircare,SKU61,52.0287499032949,23,117,6885.58935089625,Unknown,32,23,36,7,Carrier C,9.03034042252194,Supplier 4,Kolkata,14,480,12,78.7023939688789,Fail,4.36747053820505,Air,Route A,164.366528243419</v>
      </c>
    </row>
    <row r="64" spans="1:27" x14ac:dyDescent="0.2">
      <c r="A64" t="s">
        <v>55</v>
      </c>
      <c r="B64" t="s">
        <v>114</v>
      </c>
      <c r="C64" s="1">
        <v>72.796353955587307</v>
      </c>
      <c r="D64" s="2">
        <v>89</v>
      </c>
      <c r="E64" s="2">
        <v>270</v>
      </c>
      <c r="F64" s="1">
        <v>3899.7468337292198</v>
      </c>
      <c r="G64" t="s">
        <v>36</v>
      </c>
      <c r="H64" s="2">
        <v>86</v>
      </c>
      <c r="I64" s="2">
        <v>2</v>
      </c>
      <c r="J64" s="2">
        <v>40</v>
      </c>
      <c r="K64" s="2">
        <v>7</v>
      </c>
      <c r="L64" t="s">
        <v>41</v>
      </c>
      <c r="M64">
        <v>7.2917013887767697</v>
      </c>
      <c r="N64" t="s">
        <v>59</v>
      </c>
      <c r="O64" t="s">
        <v>27</v>
      </c>
      <c r="P64">
        <v>13</v>
      </c>
      <c r="Q64">
        <v>751</v>
      </c>
      <c r="R64">
        <v>14</v>
      </c>
      <c r="S64">
        <v>21.048642725168602</v>
      </c>
      <c r="T64" t="s">
        <v>62</v>
      </c>
      <c r="U64">
        <v>1.87400140404437</v>
      </c>
      <c r="V64" t="s">
        <v>54</v>
      </c>
      <c r="W64" t="s">
        <v>39</v>
      </c>
      <c r="X64">
        <v>320.84651575911101</v>
      </c>
      <c r="Y64">
        <f>(Supply_Chain_Data[[#This Row],[Stock levels]]*Supply_Chain_Data[[#This Row],[Production volumes]])/100</f>
        <v>645.86</v>
      </c>
      <c r="Z64">
        <f>Supply_Chain_Data[[#This Row],[Order Lead times]]*(1-Supply_Chain_Data[[#This Row],[Stock levels]])</f>
        <v>-170</v>
      </c>
      <c r="AA64" t="str">
        <f t="shared" si="0"/>
        <v>cosmetics,SKU62,72.7963539555873,89,270,3899.74683372922,Unknown,86,2,40,7,Carrier C,7.29170138877677,Supplier 2,Mumbai,13,751,14,21.0486427251686,Pass,1.87400140404437,Sea,Route C,320.846515759111</v>
      </c>
    </row>
    <row r="65" spans="1:27" x14ac:dyDescent="0.2">
      <c r="A65" t="s">
        <v>31</v>
      </c>
      <c r="B65" t="s">
        <v>115</v>
      </c>
      <c r="C65" s="1">
        <v>13.0173767852878</v>
      </c>
      <c r="D65" s="2">
        <v>55</v>
      </c>
      <c r="E65" s="2">
        <v>246</v>
      </c>
      <c r="F65" s="1">
        <v>4256.9491408502199</v>
      </c>
      <c r="G65" t="s">
        <v>36</v>
      </c>
      <c r="H65" s="2">
        <v>54</v>
      </c>
      <c r="I65" s="2">
        <v>19</v>
      </c>
      <c r="J65" s="2">
        <v>10</v>
      </c>
      <c r="K65" s="2">
        <v>4</v>
      </c>
      <c r="L65" t="s">
        <v>34</v>
      </c>
      <c r="M65">
        <v>2.45793352798733</v>
      </c>
      <c r="N65" t="s">
        <v>26</v>
      </c>
      <c r="O65" t="s">
        <v>51</v>
      </c>
      <c r="P65">
        <v>18</v>
      </c>
      <c r="Q65">
        <v>736</v>
      </c>
      <c r="R65">
        <v>10</v>
      </c>
      <c r="S65">
        <v>20.075003975630398</v>
      </c>
      <c r="T65" t="s">
        <v>28</v>
      </c>
      <c r="U65">
        <v>3.6328432903821302</v>
      </c>
      <c r="V65" t="s">
        <v>54</v>
      </c>
      <c r="W65" t="s">
        <v>46</v>
      </c>
      <c r="X65">
        <v>687.28617786641701</v>
      </c>
      <c r="Y65">
        <f>(Supply_Chain_Data[[#This Row],[Stock levels]]*Supply_Chain_Data[[#This Row],[Production volumes]])/100</f>
        <v>397.44</v>
      </c>
      <c r="Z65">
        <f>Supply_Chain_Data[[#This Row],[Order Lead times]]*(1-Supply_Chain_Data[[#This Row],[Stock levels]])</f>
        <v>-1007</v>
      </c>
      <c r="AA65" t="str">
        <f t="shared" si="0"/>
        <v>skincare,SKU63,13.0173767852878,55,246,4256.94914085022,Unknown,54,19,10,4,Carrier A,2.45793352798733,Supplier 3,Bangalore,18,736,10,20.0750039756304,Pending,3.63284329038213,Sea,Route A,687.286177866417</v>
      </c>
    </row>
    <row r="66" spans="1:27" x14ac:dyDescent="0.2">
      <c r="A66" t="s">
        <v>31</v>
      </c>
      <c r="B66" t="s">
        <v>116</v>
      </c>
      <c r="C66" s="1">
        <v>89.634095608135297</v>
      </c>
      <c r="D66" s="2">
        <v>11</v>
      </c>
      <c r="E66" s="2">
        <v>134</v>
      </c>
      <c r="F66" s="1">
        <v>8458.7308783671706</v>
      </c>
      <c r="G66" t="s">
        <v>33</v>
      </c>
      <c r="H66" s="2">
        <v>73</v>
      </c>
      <c r="I66" s="2">
        <v>27</v>
      </c>
      <c r="J66" s="2">
        <v>75</v>
      </c>
      <c r="K66" s="2">
        <v>6</v>
      </c>
      <c r="L66" t="s">
        <v>41</v>
      </c>
      <c r="M66">
        <v>4.5853534681946497</v>
      </c>
      <c r="N66" t="s">
        <v>37</v>
      </c>
      <c r="O66" t="s">
        <v>48</v>
      </c>
      <c r="P66">
        <v>17</v>
      </c>
      <c r="Q66">
        <v>328</v>
      </c>
      <c r="R66">
        <v>6</v>
      </c>
      <c r="S66">
        <v>8.6930424258772803</v>
      </c>
      <c r="T66" t="s">
        <v>44</v>
      </c>
      <c r="U66">
        <v>0.15948631471751401</v>
      </c>
      <c r="V66" t="s">
        <v>38</v>
      </c>
      <c r="W66" t="s">
        <v>39</v>
      </c>
      <c r="X66">
        <v>771.225084681157</v>
      </c>
      <c r="Y66">
        <f>(Supply_Chain_Data[[#This Row],[Stock levels]]*Supply_Chain_Data[[#This Row],[Production volumes]])/100</f>
        <v>239.44</v>
      </c>
      <c r="Z66">
        <f>Supply_Chain_Data[[#This Row],[Order Lead times]]*(1-Supply_Chain_Data[[#This Row],[Stock levels]])</f>
        <v>-1944</v>
      </c>
      <c r="AA66" t="str">
        <f t="shared" si="0"/>
        <v>skincare,SKU64,89.6340956081353,11,134,8458.73087836717,Female,73,27,75,6,Carrier C,4.58535346819465,Supplier 1,Delhi,17,328,6,8.69304242587728,Fail,0.159486314717514,Air,Route C,771.225084681157</v>
      </c>
    </row>
    <row r="67" spans="1:27" x14ac:dyDescent="0.2">
      <c r="A67" t="s">
        <v>31</v>
      </c>
      <c r="B67" t="s">
        <v>117</v>
      </c>
      <c r="C67" s="1">
        <v>33.697717206643098</v>
      </c>
      <c r="D67" s="2">
        <v>72</v>
      </c>
      <c r="E67" s="2">
        <v>457</v>
      </c>
      <c r="F67" s="1">
        <v>8354.5796864819895</v>
      </c>
      <c r="G67" t="s">
        <v>53</v>
      </c>
      <c r="H67" s="2">
        <v>57</v>
      </c>
      <c r="I67" s="2">
        <v>24</v>
      </c>
      <c r="J67" s="2">
        <v>54</v>
      </c>
      <c r="K67" s="2">
        <v>8</v>
      </c>
      <c r="L67" t="s">
        <v>41</v>
      </c>
      <c r="M67">
        <v>6.5805413478845898</v>
      </c>
      <c r="N67" t="s">
        <v>42</v>
      </c>
      <c r="O67" t="s">
        <v>43</v>
      </c>
      <c r="P67">
        <v>16</v>
      </c>
      <c r="Q67">
        <v>358</v>
      </c>
      <c r="R67">
        <v>21</v>
      </c>
      <c r="S67">
        <v>1.59722274305067</v>
      </c>
      <c r="T67" t="s">
        <v>44</v>
      </c>
      <c r="U67">
        <v>4.9110959548423301</v>
      </c>
      <c r="V67" t="s">
        <v>45</v>
      </c>
      <c r="W67" t="s">
        <v>39</v>
      </c>
      <c r="X67">
        <v>555.85910367174301</v>
      </c>
      <c r="Y67">
        <f>(Supply_Chain_Data[[#This Row],[Stock levels]]*Supply_Chain_Data[[#This Row],[Production volumes]])/100</f>
        <v>204.06</v>
      </c>
      <c r="Z67">
        <f>Supply_Chain_Data[[#This Row],[Order Lead times]]*(1-Supply_Chain_Data[[#This Row],[Stock levels]])</f>
        <v>-1344</v>
      </c>
      <c r="AA67" t="str">
        <f t="shared" ref="AA67:AA101" si="1">_xlfn.TEXTJOIN(",", TRUE, A67:X67)</f>
        <v>skincare,SKU65,33.6977172066431,72,457,8354.57968648199,Male,57,24,54,8,Carrier C,6.58054134788459,Supplier 5,Kolkata,16,358,21,1.59722274305067,Fail,4.91109595484233,Rail,Route C,555.859103671743</v>
      </c>
    </row>
    <row r="68" spans="1:27" x14ac:dyDescent="0.2">
      <c r="A68" t="s">
        <v>31</v>
      </c>
      <c r="B68" t="s">
        <v>118</v>
      </c>
      <c r="C68" s="1">
        <v>26.034869773962001</v>
      </c>
      <c r="D68" s="2">
        <v>52</v>
      </c>
      <c r="E68" s="2">
        <v>704</v>
      </c>
      <c r="F68" s="1">
        <v>8367.7216180201503</v>
      </c>
      <c r="G68" t="s">
        <v>33</v>
      </c>
      <c r="H68" s="2">
        <v>13</v>
      </c>
      <c r="I68" s="2">
        <v>17</v>
      </c>
      <c r="J68" s="2">
        <v>19</v>
      </c>
      <c r="K68" s="2">
        <v>8</v>
      </c>
      <c r="L68" t="s">
        <v>34</v>
      </c>
      <c r="M68">
        <v>2.2161427287713602</v>
      </c>
      <c r="N68" t="s">
        <v>42</v>
      </c>
      <c r="O68" t="s">
        <v>43</v>
      </c>
      <c r="P68">
        <v>24</v>
      </c>
      <c r="Q68">
        <v>867</v>
      </c>
      <c r="R68">
        <v>28</v>
      </c>
      <c r="S68">
        <v>42.084436738309897</v>
      </c>
      <c r="T68" t="s">
        <v>44</v>
      </c>
      <c r="U68">
        <v>3.44806328834026</v>
      </c>
      <c r="V68" t="s">
        <v>29</v>
      </c>
      <c r="W68" t="s">
        <v>46</v>
      </c>
      <c r="X68">
        <v>393.84334857842703</v>
      </c>
      <c r="Y68">
        <f>(Supply_Chain_Data[[#This Row],[Stock levels]]*Supply_Chain_Data[[#This Row],[Production volumes]])/100</f>
        <v>112.71</v>
      </c>
      <c r="Z68">
        <f>Supply_Chain_Data[[#This Row],[Order Lead times]]*(1-Supply_Chain_Data[[#This Row],[Stock levels]])</f>
        <v>-204</v>
      </c>
      <c r="AA68" t="str">
        <f t="shared" si="1"/>
        <v>skincare,SKU66,26.034869773962,52,704,8367.72161802015,Female,13,17,19,8,Carrier A,2.21614272877136,Supplier 5,Kolkata,24,867,28,42.0844367383099,Fail,3.44806328834026,Road,Route A,393.843348578427</v>
      </c>
    </row>
    <row r="69" spans="1:27" x14ac:dyDescent="0.2">
      <c r="A69" t="s">
        <v>31</v>
      </c>
      <c r="B69" t="s">
        <v>119</v>
      </c>
      <c r="C69" s="1">
        <v>87.755432354001002</v>
      </c>
      <c r="D69" s="2">
        <v>16</v>
      </c>
      <c r="E69" s="2">
        <v>513</v>
      </c>
      <c r="F69" s="1">
        <v>9473.7980325083299</v>
      </c>
      <c r="G69" t="s">
        <v>36</v>
      </c>
      <c r="H69" s="2">
        <v>12</v>
      </c>
      <c r="I69" s="2">
        <v>9</v>
      </c>
      <c r="J69" s="2">
        <v>71</v>
      </c>
      <c r="K69" s="2">
        <v>9</v>
      </c>
      <c r="L69" t="s">
        <v>41</v>
      </c>
      <c r="M69">
        <v>9.1478115447106294</v>
      </c>
      <c r="N69" t="s">
        <v>37</v>
      </c>
      <c r="O69" t="s">
        <v>27</v>
      </c>
      <c r="P69">
        <v>10</v>
      </c>
      <c r="Q69">
        <v>198</v>
      </c>
      <c r="R69">
        <v>11</v>
      </c>
      <c r="S69">
        <v>7.0578761469782298</v>
      </c>
      <c r="T69" t="s">
        <v>62</v>
      </c>
      <c r="U69">
        <v>0.131955444311814</v>
      </c>
      <c r="V69" t="s">
        <v>54</v>
      </c>
      <c r="W69" t="s">
        <v>39</v>
      </c>
      <c r="X69">
        <v>169.27180138478599</v>
      </c>
      <c r="Y69">
        <f>(Supply_Chain_Data[[#This Row],[Stock levels]]*Supply_Chain_Data[[#This Row],[Production volumes]])/100</f>
        <v>23.76</v>
      </c>
      <c r="Z69">
        <f>Supply_Chain_Data[[#This Row],[Order Lead times]]*(1-Supply_Chain_Data[[#This Row],[Stock levels]])</f>
        <v>-99</v>
      </c>
      <c r="AA69" t="str">
        <f t="shared" si="1"/>
        <v>skincare,SKU67,87.755432354001,16,513,9473.79803250833,Unknown,12,9,71,9,Carrier C,9.14781154471063,Supplier 1,Mumbai,10,198,11,7.05787614697823,Pass,0.131955444311814,Sea,Route C,169.271801384786</v>
      </c>
    </row>
    <row r="70" spans="1:27" x14ac:dyDescent="0.2">
      <c r="A70" t="s">
        <v>23</v>
      </c>
      <c r="B70" t="s">
        <v>120</v>
      </c>
      <c r="C70" s="1">
        <v>37.931812382790298</v>
      </c>
      <c r="D70" s="2">
        <v>29</v>
      </c>
      <c r="E70" s="2">
        <v>163</v>
      </c>
      <c r="F70" s="1">
        <v>3550.21843278099</v>
      </c>
      <c r="G70" t="s">
        <v>36</v>
      </c>
      <c r="H70" s="2">
        <v>0</v>
      </c>
      <c r="I70" s="2">
        <v>8</v>
      </c>
      <c r="J70" s="2">
        <v>58</v>
      </c>
      <c r="K70" s="2">
        <v>8</v>
      </c>
      <c r="L70" t="s">
        <v>25</v>
      </c>
      <c r="M70">
        <v>1.19425186488499</v>
      </c>
      <c r="N70" t="s">
        <v>59</v>
      </c>
      <c r="O70" t="s">
        <v>51</v>
      </c>
      <c r="P70">
        <v>2</v>
      </c>
      <c r="Q70">
        <v>375</v>
      </c>
      <c r="R70">
        <v>18</v>
      </c>
      <c r="S70">
        <v>97.113581563462205</v>
      </c>
      <c r="T70" t="s">
        <v>44</v>
      </c>
      <c r="U70">
        <v>1.9834678721741801</v>
      </c>
      <c r="V70" t="s">
        <v>45</v>
      </c>
      <c r="W70" t="s">
        <v>46</v>
      </c>
      <c r="X70">
        <v>299.70630311810299</v>
      </c>
      <c r="Y70">
        <f>(Supply_Chain_Data[[#This Row],[Stock levels]]*Supply_Chain_Data[[#This Row],[Production volumes]])/100</f>
        <v>0</v>
      </c>
      <c r="Z70">
        <f>Supply_Chain_Data[[#This Row],[Order Lead times]]*(1-Supply_Chain_Data[[#This Row],[Stock levels]])</f>
        <v>8</v>
      </c>
      <c r="AA70" t="str">
        <f t="shared" si="1"/>
        <v>haircare,SKU68,37.9318123827903,29,163,3550.21843278099,Unknown,0,8,58,8,Carrier B,1.19425186488499,Supplier 2,Bangalore,2,375,18,97.1135815634622,Fail,1.98346787217418,Rail,Route A,299.706303118103</v>
      </c>
    </row>
    <row r="71" spans="1:27" x14ac:dyDescent="0.2">
      <c r="A71" t="s">
        <v>31</v>
      </c>
      <c r="B71" t="s">
        <v>121</v>
      </c>
      <c r="C71" s="1">
        <v>54.865528517069698</v>
      </c>
      <c r="D71" s="2">
        <v>62</v>
      </c>
      <c r="E71" s="2">
        <v>511</v>
      </c>
      <c r="F71" s="1">
        <v>1752.3810874841199</v>
      </c>
      <c r="G71" t="s">
        <v>36</v>
      </c>
      <c r="H71" s="2">
        <v>95</v>
      </c>
      <c r="I71" s="2">
        <v>1</v>
      </c>
      <c r="J71" s="2">
        <v>27</v>
      </c>
      <c r="K71" s="2">
        <v>3</v>
      </c>
      <c r="L71" t="s">
        <v>25</v>
      </c>
      <c r="M71">
        <v>9.7052867901203399</v>
      </c>
      <c r="N71" t="s">
        <v>50</v>
      </c>
      <c r="O71" t="s">
        <v>43</v>
      </c>
      <c r="P71">
        <v>9</v>
      </c>
      <c r="Q71">
        <v>862</v>
      </c>
      <c r="R71">
        <v>7</v>
      </c>
      <c r="S71">
        <v>77.627765812748095</v>
      </c>
      <c r="T71" t="s">
        <v>28</v>
      </c>
      <c r="U71">
        <v>1.3623879886490999</v>
      </c>
      <c r="V71" t="s">
        <v>38</v>
      </c>
      <c r="W71" t="s">
        <v>46</v>
      </c>
      <c r="X71">
        <v>207.66320620857499</v>
      </c>
      <c r="Y71">
        <f>(Supply_Chain_Data[[#This Row],[Stock levels]]*Supply_Chain_Data[[#This Row],[Production volumes]])/100</f>
        <v>818.9</v>
      </c>
      <c r="Z71">
        <f>Supply_Chain_Data[[#This Row],[Order Lead times]]*(1-Supply_Chain_Data[[#This Row],[Stock levels]])</f>
        <v>-94</v>
      </c>
      <c r="AA71" t="str">
        <f t="shared" si="1"/>
        <v>skincare,SKU69,54.8655285170697,62,511,1752.38108748412,Unknown,95,1,27,3,Carrier B,9.70528679012034,Supplier 4,Kolkata,9,862,7,77.6277658127481,Pending,1.3623879886491,Air,Route A,207.663206208575</v>
      </c>
    </row>
    <row r="72" spans="1:27" x14ac:dyDescent="0.2">
      <c r="A72" t="s">
        <v>23</v>
      </c>
      <c r="B72" t="s">
        <v>122</v>
      </c>
      <c r="C72" s="1">
        <v>47.914541824058702</v>
      </c>
      <c r="D72" s="2">
        <v>90</v>
      </c>
      <c r="E72" s="2">
        <v>32</v>
      </c>
      <c r="F72" s="1">
        <v>7014.8879872033804</v>
      </c>
      <c r="G72" t="s">
        <v>33</v>
      </c>
      <c r="H72" s="2">
        <v>10</v>
      </c>
      <c r="I72" s="2">
        <v>12</v>
      </c>
      <c r="J72" s="2">
        <v>22</v>
      </c>
      <c r="K72" s="2">
        <v>4</v>
      </c>
      <c r="L72" t="s">
        <v>25</v>
      </c>
      <c r="M72">
        <v>6.3157177546007199</v>
      </c>
      <c r="N72" t="s">
        <v>37</v>
      </c>
      <c r="O72" t="s">
        <v>51</v>
      </c>
      <c r="P72">
        <v>22</v>
      </c>
      <c r="Q72">
        <v>775</v>
      </c>
      <c r="R72">
        <v>16</v>
      </c>
      <c r="S72">
        <v>11.440781823761199</v>
      </c>
      <c r="T72" t="s">
        <v>62</v>
      </c>
      <c r="U72">
        <v>1.8305755986122301</v>
      </c>
      <c r="V72" t="s">
        <v>29</v>
      </c>
      <c r="W72" t="s">
        <v>39</v>
      </c>
      <c r="X72">
        <v>183.27289874871099</v>
      </c>
      <c r="Y72">
        <f>(Supply_Chain_Data[[#This Row],[Stock levels]]*Supply_Chain_Data[[#This Row],[Production volumes]])/100</f>
        <v>77.5</v>
      </c>
      <c r="Z72">
        <f>Supply_Chain_Data[[#This Row],[Order Lead times]]*(1-Supply_Chain_Data[[#This Row],[Stock levels]])</f>
        <v>-108</v>
      </c>
      <c r="AA72" t="str">
        <f t="shared" si="1"/>
        <v>haircare,SKU70,47.9145418240587,90,32,7014.88798720338,Female,10,12,22,4,Carrier B,6.31571775460072,Supplier 1,Bangalore,22,775,16,11.4407818237612,Pass,1.83057559861223,Road,Route C,183.272898748711</v>
      </c>
    </row>
    <row r="73" spans="1:27" x14ac:dyDescent="0.2">
      <c r="A73" t="s">
        <v>55</v>
      </c>
      <c r="B73" t="s">
        <v>123</v>
      </c>
      <c r="C73" s="1">
        <v>6.3815331627479601</v>
      </c>
      <c r="D73" s="2">
        <v>14</v>
      </c>
      <c r="E73" s="2">
        <v>637</v>
      </c>
      <c r="F73" s="1">
        <v>8180.3370854254399</v>
      </c>
      <c r="G73" t="s">
        <v>33</v>
      </c>
      <c r="H73" s="2">
        <v>76</v>
      </c>
      <c r="I73" s="2">
        <v>2</v>
      </c>
      <c r="J73" s="2">
        <v>26</v>
      </c>
      <c r="K73" s="2">
        <v>6</v>
      </c>
      <c r="L73" t="s">
        <v>34</v>
      </c>
      <c r="M73">
        <v>9.2281903170525101</v>
      </c>
      <c r="N73" t="s">
        <v>59</v>
      </c>
      <c r="O73" t="s">
        <v>51</v>
      </c>
      <c r="P73">
        <v>2</v>
      </c>
      <c r="Q73">
        <v>258</v>
      </c>
      <c r="R73">
        <v>10</v>
      </c>
      <c r="S73">
        <v>30.661677477859499</v>
      </c>
      <c r="T73" t="s">
        <v>28</v>
      </c>
      <c r="U73">
        <v>2.07875060787496</v>
      </c>
      <c r="V73" t="s">
        <v>29</v>
      </c>
      <c r="W73" t="s">
        <v>46</v>
      </c>
      <c r="X73">
        <v>405.167067888855</v>
      </c>
      <c r="Y73">
        <f>(Supply_Chain_Data[[#This Row],[Stock levels]]*Supply_Chain_Data[[#This Row],[Production volumes]])/100</f>
        <v>196.08</v>
      </c>
      <c r="Z73">
        <f>Supply_Chain_Data[[#This Row],[Order Lead times]]*(1-Supply_Chain_Data[[#This Row],[Stock levels]])</f>
        <v>-150</v>
      </c>
      <c r="AA73" t="str">
        <f t="shared" si="1"/>
        <v>cosmetics,SKU71,6.38153316274796,14,637,8180.33708542544,Female,76,2,26,6,Carrier A,9.22819031705251,Supplier 2,Bangalore,2,258,10,30.6616774778595,Pending,2.07875060787496,Road,Route A,405.167067888855</v>
      </c>
    </row>
    <row r="74" spans="1:27" x14ac:dyDescent="0.2">
      <c r="A74" t="s">
        <v>55</v>
      </c>
      <c r="B74" t="s">
        <v>124</v>
      </c>
      <c r="C74" s="1">
        <v>90.204427520528</v>
      </c>
      <c r="D74" s="2">
        <v>88</v>
      </c>
      <c r="E74" s="2">
        <v>478</v>
      </c>
      <c r="F74" s="1">
        <v>2633.1219813122498</v>
      </c>
      <c r="G74" t="s">
        <v>36</v>
      </c>
      <c r="H74" s="2">
        <v>57</v>
      </c>
      <c r="I74" s="2">
        <v>29</v>
      </c>
      <c r="J74" s="2">
        <v>77</v>
      </c>
      <c r="K74" s="2">
        <v>9</v>
      </c>
      <c r="L74" t="s">
        <v>34</v>
      </c>
      <c r="M74">
        <v>6.5996141596895397</v>
      </c>
      <c r="N74" t="s">
        <v>37</v>
      </c>
      <c r="O74" t="s">
        <v>51</v>
      </c>
      <c r="P74">
        <v>21</v>
      </c>
      <c r="Q74">
        <v>152</v>
      </c>
      <c r="R74">
        <v>11</v>
      </c>
      <c r="S74">
        <v>55.760492895244198</v>
      </c>
      <c r="T74" t="s">
        <v>28</v>
      </c>
      <c r="U74">
        <v>3.2133296074383</v>
      </c>
      <c r="V74" t="s">
        <v>45</v>
      </c>
      <c r="W74" t="s">
        <v>30</v>
      </c>
      <c r="X74">
        <v>677.94456984618296</v>
      </c>
      <c r="Y74">
        <f>(Supply_Chain_Data[[#This Row],[Stock levels]]*Supply_Chain_Data[[#This Row],[Production volumes]])/100</f>
        <v>86.64</v>
      </c>
      <c r="Z74">
        <f>Supply_Chain_Data[[#This Row],[Order Lead times]]*(1-Supply_Chain_Data[[#This Row],[Stock levels]])</f>
        <v>-1624</v>
      </c>
      <c r="AA74" t="str">
        <f t="shared" si="1"/>
        <v>cosmetics,SKU72,90.204427520528,88,478,2633.12198131225,Unknown,57,29,77,9,Carrier A,6.59961415968954,Supplier 1,Bangalore,21,152,11,55.7604928952442,Pending,3.2133296074383,Rail,Route B,677.944569846183</v>
      </c>
    </row>
    <row r="75" spans="1:27" x14ac:dyDescent="0.2">
      <c r="A75" t="s">
        <v>55</v>
      </c>
      <c r="B75" t="s">
        <v>125</v>
      </c>
      <c r="C75" s="1">
        <v>83.851017681304597</v>
      </c>
      <c r="D75" s="2">
        <v>41</v>
      </c>
      <c r="E75" s="2">
        <v>375</v>
      </c>
      <c r="F75" s="1">
        <v>7910.8869161406801</v>
      </c>
      <c r="G75" t="s">
        <v>53</v>
      </c>
      <c r="H75" s="2">
        <v>17</v>
      </c>
      <c r="I75" s="2">
        <v>25</v>
      </c>
      <c r="J75" s="2">
        <v>66</v>
      </c>
      <c r="K75" s="2">
        <v>5</v>
      </c>
      <c r="L75" t="s">
        <v>25</v>
      </c>
      <c r="M75">
        <v>1.5129368369160701</v>
      </c>
      <c r="N75" t="s">
        <v>50</v>
      </c>
      <c r="O75" t="s">
        <v>60</v>
      </c>
      <c r="P75">
        <v>13</v>
      </c>
      <c r="Q75">
        <v>444</v>
      </c>
      <c r="R75">
        <v>4</v>
      </c>
      <c r="S75">
        <v>46.870238797617098</v>
      </c>
      <c r="T75" t="s">
        <v>44</v>
      </c>
      <c r="U75">
        <v>4.6205460645137002</v>
      </c>
      <c r="V75" t="s">
        <v>29</v>
      </c>
      <c r="W75" t="s">
        <v>46</v>
      </c>
      <c r="X75">
        <v>866.472800129657</v>
      </c>
      <c r="Y75">
        <f>(Supply_Chain_Data[[#This Row],[Stock levels]]*Supply_Chain_Data[[#This Row],[Production volumes]])/100</f>
        <v>75.48</v>
      </c>
      <c r="Z75">
        <f>Supply_Chain_Data[[#This Row],[Order Lead times]]*(1-Supply_Chain_Data[[#This Row],[Stock levels]])</f>
        <v>-400</v>
      </c>
      <c r="AA75" t="str">
        <f t="shared" si="1"/>
        <v>cosmetics,SKU73,83.8510176813046,41,375,7910.88691614068,Male,17,25,66,5,Carrier B,1.51293683691607,Supplier 4,Chennai,13,444,4,46.8702387976171,Fail,4.6205460645137,Road,Route A,866.472800129657</v>
      </c>
    </row>
    <row r="76" spans="1:27" x14ac:dyDescent="0.2">
      <c r="A76" t="s">
        <v>23</v>
      </c>
      <c r="B76" t="s">
        <v>126</v>
      </c>
      <c r="C76" s="1">
        <v>3.1700114135661499</v>
      </c>
      <c r="D76" s="2">
        <v>64</v>
      </c>
      <c r="E76" s="2">
        <v>904</v>
      </c>
      <c r="F76" s="1">
        <v>5709.9452959692799</v>
      </c>
      <c r="G76" t="s">
        <v>33</v>
      </c>
      <c r="H76" s="2">
        <v>41</v>
      </c>
      <c r="I76" s="2">
        <v>6</v>
      </c>
      <c r="J76" s="2">
        <v>1</v>
      </c>
      <c r="K76" s="2">
        <v>5</v>
      </c>
      <c r="L76" t="s">
        <v>34</v>
      </c>
      <c r="M76">
        <v>5.2376546500374399</v>
      </c>
      <c r="N76" t="s">
        <v>50</v>
      </c>
      <c r="O76" t="s">
        <v>48</v>
      </c>
      <c r="P76">
        <v>1</v>
      </c>
      <c r="Q76">
        <v>919</v>
      </c>
      <c r="R76">
        <v>9</v>
      </c>
      <c r="S76">
        <v>80.580852156447804</v>
      </c>
      <c r="T76" t="s">
        <v>44</v>
      </c>
      <c r="U76">
        <v>0.39661272410993498</v>
      </c>
      <c r="V76" t="s">
        <v>45</v>
      </c>
      <c r="W76" t="s">
        <v>46</v>
      </c>
      <c r="X76">
        <v>341.55265678322297</v>
      </c>
      <c r="Y76">
        <f>(Supply_Chain_Data[[#This Row],[Stock levels]]*Supply_Chain_Data[[#This Row],[Production volumes]])/100</f>
        <v>376.79</v>
      </c>
      <c r="Z76">
        <f>Supply_Chain_Data[[#This Row],[Order Lead times]]*(1-Supply_Chain_Data[[#This Row],[Stock levels]])</f>
        <v>-240</v>
      </c>
      <c r="AA76" t="str">
        <f t="shared" si="1"/>
        <v>haircare,SKU74,3.17001141356615,64,904,5709.94529596928,Female,41,6,1,5,Carrier A,5.23765465003744,Supplier 4,Delhi,1,919,9,80.5808521564478,Fail,0.396612724109935,Rail,Route A,341.552656783223</v>
      </c>
    </row>
    <row r="77" spans="1:27" x14ac:dyDescent="0.2">
      <c r="A77" t="s">
        <v>31</v>
      </c>
      <c r="B77" t="s">
        <v>127</v>
      </c>
      <c r="C77" s="1">
        <v>92.996884233970604</v>
      </c>
      <c r="D77" s="2">
        <v>29</v>
      </c>
      <c r="E77" s="2">
        <v>106</v>
      </c>
      <c r="F77" s="1">
        <v>1889.07358977933</v>
      </c>
      <c r="G77" t="s">
        <v>36</v>
      </c>
      <c r="H77" s="2">
        <v>16</v>
      </c>
      <c r="I77" s="2">
        <v>20</v>
      </c>
      <c r="J77" s="2">
        <v>56</v>
      </c>
      <c r="K77" s="2">
        <v>10</v>
      </c>
      <c r="L77" t="s">
        <v>41</v>
      </c>
      <c r="M77">
        <v>2.47389776104546</v>
      </c>
      <c r="N77" t="s">
        <v>37</v>
      </c>
      <c r="O77" t="s">
        <v>60</v>
      </c>
      <c r="P77">
        <v>25</v>
      </c>
      <c r="Q77">
        <v>759</v>
      </c>
      <c r="R77">
        <v>11</v>
      </c>
      <c r="S77">
        <v>48.064782640006499</v>
      </c>
      <c r="T77" t="s">
        <v>62</v>
      </c>
      <c r="U77">
        <v>2.0300690886687498</v>
      </c>
      <c r="V77" t="s">
        <v>38</v>
      </c>
      <c r="W77" t="s">
        <v>39</v>
      </c>
      <c r="X77">
        <v>873.12964801765099</v>
      </c>
      <c r="Y77">
        <f>(Supply_Chain_Data[[#This Row],[Stock levels]]*Supply_Chain_Data[[#This Row],[Production volumes]])/100</f>
        <v>121.44</v>
      </c>
      <c r="Z77">
        <f>Supply_Chain_Data[[#This Row],[Order Lead times]]*(1-Supply_Chain_Data[[#This Row],[Stock levels]])</f>
        <v>-300</v>
      </c>
      <c r="AA77" t="str">
        <f t="shared" si="1"/>
        <v>skincare,SKU75,92.9968842339706,29,106,1889.07358977933,Unknown,16,20,56,10,Carrier C,2.47389776104546,Supplier 1,Chennai,25,759,11,48.0647826400065,Pass,2.03006908866875,Air,Route C,873.129648017651</v>
      </c>
    </row>
    <row r="78" spans="1:27" x14ac:dyDescent="0.2">
      <c r="A78" t="s">
        <v>23</v>
      </c>
      <c r="B78" t="s">
        <v>128</v>
      </c>
      <c r="C78" s="1">
        <v>69.108799547430294</v>
      </c>
      <c r="D78" s="2">
        <v>23</v>
      </c>
      <c r="E78" s="2">
        <v>241</v>
      </c>
      <c r="F78" s="1">
        <v>5328.3759842977497</v>
      </c>
      <c r="G78" t="s">
        <v>53</v>
      </c>
      <c r="H78" s="2">
        <v>38</v>
      </c>
      <c r="I78" s="2">
        <v>1</v>
      </c>
      <c r="J78" s="2">
        <v>22</v>
      </c>
      <c r="K78" s="2">
        <v>10</v>
      </c>
      <c r="L78" t="s">
        <v>34</v>
      </c>
      <c r="M78">
        <v>7.0545383368369201</v>
      </c>
      <c r="N78" t="s">
        <v>59</v>
      </c>
      <c r="O78" t="s">
        <v>51</v>
      </c>
      <c r="P78">
        <v>25</v>
      </c>
      <c r="Q78">
        <v>985</v>
      </c>
      <c r="R78">
        <v>24</v>
      </c>
      <c r="S78">
        <v>64.323597795600193</v>
      </c>
      <c r="T78" t="s">
        <v>28</v>
      </c>
      <c r="U78">
        <v>2.1800374515822099</v>
      </c>
      <c r="V78" t="s">
        <v>45</v>
      </c>
      <c r="W78" t="s">
        <v>46</v>
      </c>
      <c r="X78">
        <v>997.41345013319403</v>
      </c>
      <c r="Y78">
        <f>(Supply_Chain_Data[[#This Row],[Stock levels]]*Supply_Chain_Data[[#This Row],[Production volumes]])/100</f>
        <v>374.3</v>
      </c>
      <c r="Z78">
        <f>Supply_Chain_Data[[#This Row],[Order Lead times]]*(1-Supply_Chain_Data[[#This Row],[Stock levels]])</f>
        <v>-37</v>
      </c>
      <c r="AA78" t="str">
        <f t="shared" si="1"/>
        <v>haircare,SKU76,69.1087995474303,23,241,5328.37598429775,Male,38,1,22,10,Carrier A,7.05453833683692,Supplier 2,Bangalore,25,985,24,64.3235977956002,Pending,2.18003745158221,Rail,Route A,997.413450133194</v>
      </c>
    </row>
    <row r="79" spans="1:27" x14ac:dyDescent="0.2">
      <c r="A79" t="s">
        <v>23</v>
      </c>
      <c r="B79" t="s">
        <v>129</v>
      </c>
      <c r="C79" s="1">
        <v>57.449742958971399</v>
      </c>
      <c r="D79" s="2">
        <v>14</v>
      </c>
      <c r="E79" s="2">
        <v>359</v>
      </c>
      <c r="F79" s="1">
        <v>2483.7601775427902</v>
      </c>
      <c r="G79" t="s">
        <v>36</v>
      </c>
      <c r="H79" s="2">
        <v>96</v>
      </c>
      <c r="I79" s="2">
        <v>28</v>
      </c>
      <c r="J79" s="2">
        <v>57</v>
      </c>
      <c r="K79" s="2">
        <v>4</v>
      </c>
      <c r="L79" t="s">
        <v>25</v>
      </c>
      <c r="M79">
        <v>6.7809466256178901</v>
      </c>
      <c r="N79" t="s">
        <v>37</v>
      </c>
      <c r="O79" t="s">
        <v>43</v>
      </c>
      <c r="P79">
        <v>26</v>
      </c>
      <c r="Q79">
        <v>334</v>
      </c>
      <c r="R79">
        <v>5</v>
      </c>
      <c r="S79">
        <v>42.952444748991802</v>
      </c>
      <c r="T79" t="s">
        <v>62</v>
      </c>
      <c r="U79">
        <v>3.0551418183075398</v>
      </c>
      <c r="V79" t="s">
        <v>29</v>
      </c>
      <c r="W79" t="s">
        <v>30</v>
      </c>
      <c r="X79">
        <v>852.56809891984994</v>
      </c>
      <c r="Y79">
        <f>(Supply_Chain_Data[[#This Row],[Stock levels]]*Supply_Chain_Data[[#This Row],[Production volumes]])/100</f>
        <v>320.64</v>
      </c>
      <c r="Z79">
        <f>Supply_Chain_Data[[#This Row],[Order Lead times]]*(1-Supply_Chain_Data[[#This Row],[Stock levels]])</f>
        <v>-2660</v>
      </c>
      <c r="AA79" t="str">
        <f t="shared" si="1"/>
        <v>haircare,SKU77,57.4497429589714,14,359,2483.76017754279,Unknown,96,28,57,4,Carrier B,6.78094662561789,Supplier 1,Kolkata,26,334,5,42.9524447489918,Pass,3.05514181830754,Road,Route B,852.56809891985</v>
      </c>
    </row>
    <row r="80" spans="1:27" x14ac:dyDescent="0.2">
      <c r="A80" t="s">
        <v>23</v>
      </c>
      <c r="B80" t="s">
        <v>130</v>
      </c>
      <c r="C80" s="1">
        <v>6.30688317611191</v>
      </c>
      <c r="D80" s="2">
        <v>50</v>
      </c>
      <c r="E80" s="2">
        <v>946</v>
      </c>
      <c r="F80" s="1">
        <v>1292.45841793775</v>
      </c>
      <c r="G80" t="s">
        <v>36</v>
      </c>
      <c r="H80" s="2">
        <v>5</v>
      </c>
      <c r="I80" s="2">
        <v>4</v>
      </c>
      <c r="J80" s="2">
        <v>51</v>
      </c>
      <c r="K80" s="2">
        <v>5</v>
      </c>
      <c r="L80" t="s">
        <v>25</v>
      </c>
      <c r="M80">
        <v>8.4670497708619905</v>
      </c>
      <c r="N80" t="s">
        <v>42</v>
      </c>
      <c r="O80" t="s">
        <v>27</v>
      </c>
      <c r="P80">
        <v>25</v>
      </c>
      <c r="Q80">
        <v>858</v>
      </c>
      <c r="R80">
        <v>21</v>
      </c>
      <c r="S80">
        <v>71.126514720403307</v>
      </c>
      <c r="T80" t="s">
        <v>28</v>
      </c>
      <c r="U80">
        <v>4.0968813324704501</v>
      </c>
      <c r="V80" t="s">
        <v>54</v>
      </c>
      <c r="W80" t="s">
        <v>39</v>
      </c>
      <c r="X80">
        <v>323.59220343132199</v>
      </c>
      <c r="Y80">
        <f>(Supply_Chain_Data[[#This Row],[Stock levels]]*Supply_Chain_Data[[#This Row],[Production volumes]])/100</f>
        <v>42.9</v>
      </c>
      <c r="Z80">
        <f>Supply_Chain_Data[[#This Row],[Order Lead times]]*(1-Supply_Chain_Data[[#This Row],[Stock levels]])</f>
        <v>-16</v>
      </c>
      <c r="AA80" t="str">
        <f t="shared" si="1"/>
        <v>haircare,SKU78,6.30688317611191,50,946,1292.45841793775,Unknown,5,4,51,5,Carrier B,8.46704977086199,Supplier 5,Mumbai,25,858,21,71.1265147204033,Pending,4.09688133247045,Sea,Route C,323.592203431322</v>
      </c>
    </row>
    <row r="81" spans="1:27" x14ac:dyDescent="0.2">
      <c r="A81" t="s">
        <v>23</v>
      </c>
      <c r="B81" t="s">
        <v>131</v>
      </c>
      <c r="C81" s="1">
        <v>57.057031221103202</v>
      </c>
      <c r="D81" s="2">
        <v>56</v>
      </c>
      <c r="E81" s="2">
        <v>198</v>
      </c>
      <c r="F81" s="1">
        <v>7888.7232684270803</v>
      </c>
      <c r="G81" t="s">
        <v>36</v>
      </c>
      <c r="H81" s="2">
        <v>31</v>
      </c>
      <c r="I81" s="2">
        <v>25</v>
      </c>
      <c r="J81" s="2">
        <v>20</v>
      </c>
      <c r="K81" s="2">
        <v>1</v>
      </c>
      <c r="L81" t="s">
        <v>25</v>
      </c>
      <c r="M81">
        <v>6.49632536429504</v>
      </c>
      <c r="N81" t="s">
        <v>26</v>
      </c>
      <c r="O81" t="s">
        <v>51</v>
      </c>
      <c r="P81">
        <v>5</v>
      </c>
      <c r="Q81">
        <v>228</v>
      </c>
      <c r="R81">
        <v>12</v>
      </c>
      <c r="S81">
        <v>57.870902924036201</v>
      </c>
      <c r="T81" t="s">
        <v>28</v>
      </c>
      <c r="U81">
        <v>0.16587162748060799</v>
      </c>
      <c r="V81" t="s">
        <v>38</v>
      </c>
      <c r="W81" t="s">
        <v>39</v>
      </c>
      <c r="X81">
        <v>351.50421933503799</v>
      </c>
      <c r="Y81">
        <f>(Supply_Chain_Data[[#This Row],[Stock levels]]*Supply_Chain_Data[[#This Row],[Production volumes]])/100</f>
        <v>70.680000000000007</v>
      </c>
      <c r="Z81">
        <f>Supply_Chain_Data[[#This Row],[Order Lead times]]*(1-Supply_Chain_Data[[#This Row],[Stock levels]])</f>
        <v>-750</v>
      </c>
      <c r="AA81" t="str">
        <f t="shared" si="1"/>
        <v>haircare,SKU79,57.0570312211032,56,198,7888.72326842708,Unknown,31,25,20,1,Carrier B,6.49632536429504,Supplier 3,Bangalore,5,228,12,57.8709029240362,Pending,0.165871627480608,Air,Route C,351.504219335038</v>
      </c>
    </row>
    <row r="82" spans="1:27" x14ac:dyDescent="0.2">
      <c r="A82" t="s">
        <v>31</v>
      </c>
      <c r="B82" t="s">
        <v>132</v>
      </c>
      <c r="C82" s="1">
        <v>91.128318350444303</v>
      </c>
      <c r="D82" s="2">
        <v>75</v>
      </c>
      <c r="E82" s="2">
        <v>872</v>
      </c>
      <c r="F82" s="1">
        <v>8651.67268298206</v>
      </c>
      <c r="G82" t="s">
        <v>36</v>
      </c>
      <c r="H82" s="2">
        <v>39</v>
      </c>
      <c r="I82" s="2">
        <v>14</v>
      </c>
      <c r="J82" s="2">
        <v>41</v>
      </c>
      <c r="K82" s="2">
        <v>2</v>
      </c>
      <c r="L82" t="s">
        <v>41</v>
      </c>
      <c r="M82">
        <v>2.8331846794189701</v>
      </c>
      <c r="N82" t="s">
        <v>26</v>
      </c>
      <c r="O82" t="s">
        <v>60</v>
      </c>
      <c r="P82">
        <v>8</v>
      </c>
      <c r="Q82">
        <v>202</v>
      </c>
      <c r="R82">
        <v>5</v>
      </c>
      <c r="S82">
        <v>76.961228023819999</v>
      </c>
      <c r="T82" t="s">
        <v>44</v>
      </c>
      <c r="U82">
        <v>2.8496621985053299</v>
      </c>
      <c r="V82" t="s">
        <v>54</v>
      </c>
      <c r="W82" t="s">
        <v>30</v>
      </c>
      <c r="X82">
        <v>787.77985049434403</v>
      </c>
      <c r="Y82">
        <f>(Supply_Chain_Data[[#This Row],[Stock levels]]*Supply_Chain_Data[[#This Row],[Production volumes]])/100</f>
        <v>78.78</v>
      </c>
      <c r="Z82">
        <f>Supply_Chain_Data[[#This Row],[Order Lead times]]*(1-Supply_Chain_Data[[#This Row],[Stock levels]])</f>
        <v>-532</v>
      </c>
      <c r="AA82" t="str">
        <f t="shared" si="1"/>
        <v>skincare,SKU80,91.1283183504443,75,872,8651.67268298206,Unknown,39,14,41,2,Carrier C,2.83318467941897,Supplier 3,Chennai,8,202,5,76.96122802382,Fail,2.84966219850533,Sea,Route B,787.779850494344</v>
      </c>
    </row>
    <row r="83" spans="1:27" x14ac:dyDescent="0.2">
      <c r="A83" t="s">
        <v>23</v>
      </c>
      <c r="B83" t="s">
        <v>133</v>
      </c>
      <c r="C83" s="1">
        <v>72.819206930318202</v>
      </c>
      <c r="D83" s="2">
        <v>9</v>
      </c>
      <c r="E83" s="2">
        <v>774</v>
      </c>
      <c r="F83" s="1">
        <v>4384.4134000458598</v>
      </c>
      <c r="G83" t="s">
        <v>36</v>
      </c>
      <c r="H83" s="2">
        <v>48</v>
      </c>
      <c r="I83" s="2">
        <v>6</v>
      </c>
      <c r="J83" s="2">
        <v>8</v>
      </c>
      <c r="K83" s="2">
        <v>5</v>
      </c>
      <c r="L83" t="s">
        <v>25</v>
      </c>
      <c r="M83">
        <v>4.0662775015120403</v>
      </c>
      <c r="N83" t="s">
        <v>26</v>
      </c>
      <c r="O83" t="s">
        <v>48</v>
      </c>
      <c r="P83">
        <v>28</v>
      </c>
      <c r="Q83">
        <v>698</v>
      </c>
      <c r="R83">
        <v>1</v>
      </c>
      <c r="S83">
        <v>19.789592941903599</v>
      </c>
      <c r="T83" t="s">
        <v>28</v>
      </c>
      <c r="U83">
        <v>2.54754712154871</v>
      </c>
      <c r="V83" t="s">
        <v>45</v>
      </c>
      <c r="W83" t="s">
        <v>30</v>
      </c>
      <c r="X83">
        <v>276.77833594679799</v>
      </c>
      <c r="Y83">
        <f>(Supply_Chain_Data[[#This Row],[Stock levels]]*Supply_Chain_Data[[#This Row],[Production volumes]])/100</f>
        <v>335.04</v>
      </c>
      <c r="Z83">
        <f>Supply_Chain_Data[[#This Row],[Order Lead times]]*(1-Supply_Chain_Data[[#This Row],[Stock levels]])</f>
        <v>-282</v>
      </c>
      <c r="AA83" t="str">
        <f t="shared" si="1"/>
        <v>haircare,SKU81,72.8192069303182,9,774,4384.41340004586,Unknown,48,6,8,5,Carrier B,4.06627750151204,Supplier 3,Delhi,28,698,1,19.7895929419036,Pending,2.54754712154871,Rail,Route B,276.778335946798</v>
      </c>
    </row>
    <row r="84" spans="1:27" x14ac:dyDescent="0.2">
      <c r="A84" t="s">
        <v>31</v>
      </c>
      <c r="B84" t="s">
        <v>134</v>
      </c>
      <c r="C84" s="1">
        <v>17.034930739467899</v>
      </c>
      <c r="D84" s="2">
        <v>13</v>
      </c>
      <c r="E84" s="2">
        <v>336</v>
      </c>
      <c r="F84" s="1">
        <v>2943.3818676094502</v>
      </c>
      <c r="G84" t="s">
        <v>36</v>
      </c>
      <c r="H84" s="2">
        <v>42</v>
      </c>
      <c r="I84" s="2">
        <v>19</v>
      </c>
      <c r="J84" s="2">
        <v>72</v>
      </c>
      <c r="K84" s="2">
        <v>1</v>
      </c>
      <c r="L84" t="s">
        <v>34</v>
      </c>
      <c r="M84">
        <v>4.7081818735419301</v>
      </c>
      <c r="N84" t="s">
        <v>59</v>
      </c>
      <c r="O84" t="s">
        <v>27</v>
      </c>
      <c r="P84">
        <v>6</v>
      </c>
      <c r="Q84">
        <v>955</v>
      </c>
      <c r="R84">
        <v>26</v>
      </c>
      <c r="S84">
        <v>4.4652784349432402</v>
      </c>
      <c r="T84" t="s">
        <v>28</v>
      </c>
      <c r="U84">
        <v>4.1378770486223502</v>
      </c>
      <c r="V84" t="s">
        <v>29</v>
      </c>
      <c r="W84" t="s">
        <v>39</v>
      </c>
      <c r="X84">
        <v>589.97855562804</v>
      </c>
      <c r="Y84">
        <f>(Supply_Chain_Data[[#This Row],[Stock levels]]*Supply_Chain_Data[[#This Row],[Production volumes]])/100</f>
        <v>401.1</v>
      </c>
      <c r="Z84">
        <f>Supply_Chain_Data[[#This Row],[Order Lead times]]*(1-Supply_Chain_Data[[#This Row],[Stock levels]])</f>
        <v>-779</v>
      </c>
      <c r="AA84" t="str">
        <f t="shared" si="1"/>
        <v>skincare,SKU82,17.0349307394679,13,336,2943.38186760945,Unknown,42,19,72,1,Carrier A,4.70818187354193,Supplier 2,Mumbai,6,955,26,4.46527843494324,Pending,4.13787704862235,Road,Route C,589.97855562804</v>
      </c>
    </row>
    <row r="85" spans="1:27" x14ac:dyDescent="0.2">
      <c r="A85" t="s">
        <v>23</v>
      </c>
      <c r="B85" t="s">
        <v>135</v>
      </c>
      <c r="C85" s="1">
        <v>68.911246211606297</v>
      </c>
      <c r="D85" s="2">
        <v>82</v>
      </c>
      <c r="E85" s="2">
        <v>663</v>
      </c>
      <c r="F85" s="1">
        <v>2411.7546321104901</v>
      </c>
      <c r="G85" t="s">
        <v>36</v>
      </c>
      <c r="H85" s="2">
        <v>65</v>
      </c>
      <c r="I85" s="2">
        <v>24</v>
      </c>
      <c r="J85" s="2">
        <v>7</v>
      </c>
      <c r="K85" s="2">
        <v>8</v>
      </c>
      <c r="L85" t="s">
        <v>25</v>
      </c>
      <c r="M85">
        <v>4.94983957799694</v>
      </c>
      <c r="N85" t="s">
        <v>37</v>
      </c>
      <c r="O85" t="s">
        <v>51</v>
      </c>
      <c r="P85">
        <v>20</v>
      </c>
      <c r="Q85">
        <v>443</v>
      </c>
      <c r="R85">
        <v>5</v>
      </c>
      <c r="S85">
        <v>97.730593800533001</v>
      </c>
      <c r="T85" t="s">
        <v>44</v>
      </c>
      <c r="U85">
        <v>0.77300613406724705</v>
      </c>
      <c r="V85" t="s">
        <v>29</v>
      </c>
      <c r="W85" t="s">
        <v>46</v>
      </c>
      <c r="X85">
        <v>682.97101822609295</v>
      </c>
      <c r="Y85">
        <f>(Supply_Chain_Data[[#This Row],[Stock levels]]*Supply_Chain_Data[[#This Row],[Production volumes]])/100</f>
        <v>287.95</v>
      </c>
      <c r="Z85">
        <f>Supply_Chain_Data[[#This Row],[Order Lead times]]*(1-Supply_Chain_Data[[#This Row],[Stock levels]])</f>
        <v>-1536</v>
      </c>
      <c r="AA85" t="str">
        <f t="shared" si="1"/>
        <v>haircare,SKU83,68.9112462116063,82,663,2411.75463211049,Unknown,65,24,7,8,Carrier B,4.94983957799694,Supplier 1,Bangalore,20,443,5,97.730593800533,Fail,0.773006134067247,Road,Route A,682.971018226093</v>
      </c>
    </row>
    <row r="86" spans="1:27" x14ac:dyDescent="0.2">
      <c r="A86" t="s">
        <v>23</v>
      </c>
      <c r="B86" t="s">
        <v>136</v>
      </c>
      <c r="C86" s="1">
        <v>89.104367292102197</v>
      </c>
      <c r="D86" s="2">
        <v>99</v>
      </c>
      <c r="E86" s="2">
        <v>618</v>
      </c>
      <c r="F86" s="1">
        <v>2048.2900998487098</v>
      </c>
      <c r="G86" t="s">
        <v>36</v>
      </c>
      <c r="H86" s="2">
        <v>73</v>
      </c>
      <c r="I86" s="2">
        <v>26</v>
      </c>
      <c r="J86" s="2">
        <v>80</v>
      </c>
      <c r="K86" s="2">
        <v>10</v>
      </c>
      <c r="L86" t="s">
        <v>34</v>
      </c>
      <c r="M86">
        <v>8.3816156249226292</v>
      </c>
      <c r="N86" t="s">
        <v>42</v>
      </c>
      <c r="O86" t="s">
        <v>60</v>
      </c>
      <c r="P86">
        <v>24</v>
      </c>
      <c r="Q86">
        <v>589</v>
      </c>
      <c r="R86">
        <v>22</v>
      </c>
      <c r="S86">
        <v>33.808636513209002</v>
      </c>
      <c r="T86" t="s">
        <v>62</v>
      </c>
      <c r="U86">
        <v>4.8434565771180402</v>
      </c>
      <c r="V86" t="s">
        <v>38</v>
      </c>
      <c r="W86" t="s">
        <v>30</v>
      </c>
      <c r="X86">
        <v>465.45700596368698</v>
      </c>
      <c r="Y86">
        <f>(Supply_Chain_Data[[#This Row],[Stock levels]]*Supply_Chain_Data[[#This Row],[Production volumes]])/100</f>
        <v>429.97</v>
      </c>
      <c r="Z86">
        <f>Supply_Chain_Data[[#This Row],[Order Lead times]]*(1-Supply_Chain_Data[[#This Row],[Stock levels]])</f>
        <v>-1872</v>
      </c>
      <c r="AA86" t="str">
        <f t="shared" si="1"/>
        <v>haircare,SKU84,89.1043672921022,99,618,2048.29009984871,Unknown,73,26,80,10,Carrier A,8.38161562492263,Supplier 5,Chennai,24,589,22,33.808636513209,Pass,4.84345657711804,Air,Route B,465.457005963687</v>
      </c>
    </row>
    <row r="87" spans="1:27" x14ac:dyDescent="0.2">
      <c r="A87" t="s">
        <v>55</v>
      </c>
      <c r="B87" t="s">
        <v>137</v>
      </c>
      <c r="C87" s="1">
        <v>76.962994415193805</v>
      </c>
      <c r="D87" s="2">
        <v>83</v>
      </c>
      <c r="E87" s="2">
        <v>25</v>
      </c>
      <c r="F87" s="1">
        <v>8684.6130592538502</v>
      </c>
      <c r="G87" t="s">
        <v>33</v>
      </c>
      <c r="H87" s="2">
        <v>15</v>
      </c>
      <c r="I87" s="2">
        <v>18</v>
      </c>
      <c r="J87" s="2">
        <v>66</v>
      </c>
      <c r="K87" s="2">
        <v>2</v>
      </c>
      <c r="L87" t="s">
        <v>41</v>
      </c>
      <c r="M87">
        <v>8.2491687048717193</v>
      </c>
      <c r="N87" t="s">
        <v>42</v>
      </c>
      <c r="O87" t="s">
        <v>60</v>
      </c>
      <c r="P87">
        <v>4</v>
      </c>
      <c r="Q87">
        <v>211</v>
      </c>
      <c r="R87">
        <v>2</v>
      </c>
      <c r="S87">
        <v>69.929345518672307</v>
      </c>
      <c r="T87" t="s">
        <v>44</v>
      </c>
      <c r="U87">
        <v>1.3744289997457499</v>
      </c>
      <c r="V87" t="s">
        <v>29</v>
      </c>
      <c r="W87" t="s">
        <v>30</v>
      </c>
      <c r="X87">
        <v>842.68683000464102</v>
      </c>
      <c r="Y87">
        <f>(Supply_Chain_Data[[#This Row],[Stock levels]]*Supply_Chain_Data[[#This Row],[Production volumes]])/100</f>
        <v>31.65</v>
      </c>
      <c r="Z87">
        <f>Supply_Chain_Data[[#This Row],[Order Lead times]]*(1-Supply_Chain_Data[[#This Row],[Stock levels]])</f>
        <v>-252</v>
      </c>
      <c r="AA87" t="str">
        <f t="shared" si="1"/>
        <v>cosmetics,SKU85,76.9629944151938,83,25,8684.61305925385,Female,15,18,66,2,Carrier C,8.24916870487172,Supplier 5,Chennai,4,211,2,69.9293455186723,Fail,1.37442899974575,Road,Route B,842.686830004641</v>
      </c>
    </row>
    <row r="88" spans="1:27" x14ac:dyDescent="0.2">
      <c r="A88" t="s">
        <v>31</v>
      </c>
      <c r="B88" t="s">
        <v>138</v>
      </c>
      <c r="C88" s="1">
        <v>19.9981769404042</v>
      </c>
      <c r="D88" s="2">
        <v>18</v>
      </c>
      <c r="E88" s="2">
        <v>223</v>
      </c>
      <c r="F88" s="1">
        <v>1229.59102856498</v>
      </c>
      <c r="G88" t="s">
        <v>36</v>
      </c>
      <c r="H88" s="2">
        <v>32</v>
      </c>
      <c r="I88" s="2">
        <v>14</v>
      </c>
      <c r="J88" s="2">
        <v>22</v>
      </c>
      <c r="K88" s="2">
        <v>6</v>
      </c>
      <c r="L88" t="s">
        <v>25</v>
      </c>
      <c r="M88">
        <v>1.4543053101535499</v>
      </c>
      <c r="N88" t="s">
        <v>37</v>
      </c>
      <c r="O88" t="s">
        <v>27</v>
      </c>
      <c r="P88">
        <v>4</v>
      </c>
      <c r="Q88">
        <v>569</v>
      </c>
      <c r="R88">
        <v>18</v>
      </c>
      <c r="S88">
        <v>74.608969995194599</v>
      </c>
      <c r="T88" t="s">
        <v>62</v>
      </c>
      <c r="U88">
        <v>2.0515129307662399</v>
      </c>
      <c r="V88" t="s">
        <v>45</v>
      </c>
      <c r="W88" t="s">
        <v>46</v>
      </c>
      <c r="X88">
        <v>264.25488983586598</v>
      </c>
      <c r="Y88">
        <f>(Supply_Chain_Data[[#This Row],[Stock levels]]*Supply_Chain_Data[[#This Row],[Production volumes]])/100</f>
        <v>182.08</v>
      </c>
      <c r="Z88">
        <f>Supply_Chain_Data[[#This Row],[Order Lead times]]*(1-Supply_Chain_Data[[#This Row],[Stock levels]])</f>
        <v>-434</v>
      </c>
      <c r="AA88" t="str">
        <f t="shared" si="1"/>
        <v>skincare,SKU86,19.9981769404042,18,223,1229.59102856498,Unknown,32,14,22,6,Carrier B,1.45430531015355,Supplier 1,Mumbai,4,569,18,74.6089699951946,Pass,2.05151293076624,Rail,Route A,264.254889835866</v>
      </c>
    </row>
    <row r="89" spans="1:27" x14ac:dyDescent="0.2">
      <c r="A89" t="s">
        <v>23</v>
      </c>
      <c r="B89" t="s">
        <v>139</v>
      </c>
      <c r="C89" s="1">
        <v>80.414036650355698</v>
      </c>
      <c r="D89" s="2">
        <v>24</v>
      </c>
      <c r="E89" s="2">
        <v>79</v>
      </c>
      <c r="F89" s="1">
        <v>5133.8467010866898</v>
      </c>
      <c r="G89" t="s">
        <v>53</v>
      </c>
      <c r="H89" s="2">
        <v>5</v>
      </c>
      <c r="I89" s="2">
        <v>7</v>
      </c>
      <c r="J89" s="2">
        <v>55</v>
      </c>
      <c r="K89" s="2">
        <v>10</v>
      </c>
      <c r="L89" t="s">
        <v>34</v>
      </c>
      <c r="M89">
        <v>6.5758037975485299</v>
      </c>
      <c r="N89" t="s">
        <v>26</v>
      </c>
      <c r="O89" t="s">
        <v>60</v>
      </c>
      <c r="P89">
        <v>27</v>
      </c>
      <c r="Q89">
        <v>523</v>
      </c>
      <c r="R89">
        <v>17</v>
      </c>
      <c r="S89">
        <v>28.696996824143099</v>
      </c>
      <c r="T89" t="s">
        <v>44</v>
      </c>
      <c r="U89">
        <v>3.6937377878392699</v>
      </c>
      <c r="V89" t="s">
        <v>54</v>
      </c>
      <c r="W89" t="s">
        <v>30</v>
      </c>
      <c r="X89">
        <v>879.35921773492396</v>
      </c>
      <c r="Y89">
        <f>(Supply_Chain_Data[[#This Row],[Stock levels]]*Supply_Chain_Data[[#This Row],[Production volumes]])/100</f>
        <v>26.15</v>
      </c>
      <c r="Z89">
        <f>Supply_Chain_Data[[#This Row],[Order Lead times]]*(1-Supply_Chain_Data[[#This Row],[Stock levels]])</f>
        <v>-28</v>
      </c>
      <c r="AA89" t="str">
        <f t="shared" si="1"/>
        <v>haircare,SKU87,80.4140366503557,24,79,5133.84670108669,Male,5,7,55,10,Carrier A,6.57580379754853,Supplier 3,Chennai,27,523,17,28.6969968241431,Fail,3.69373778783927,Sea,Route B,879.359217734924</v>
      </c>
    </row>
    <row r="90" spans="1:27" x14ac:dyDescent="0.2">
      <c r="A90" t="s">
        <v>55</v>
      </c>
      <c r="B90" t="s">
        <v>140</v>
      </c>
      <c r="C90" s="1">
        <v>75.270406975724995</v>
      </c>
      <c r="D90" s="2">
        <v>58</v>
      </c>
      <c r="E90" s="2">
        <v>737</v>
      </c>
      <c r="F90" s="1">
        <v>9444.7420330629793</v>
      </c>
      <c r="G90" t="s">
        <v>53</v>
      </c>
      <c r="H90" s="2">
        <v>60</v>
      </c>
      <c r="I90" s="2">
        <v>18</v>
      </c>
      <c r="J90" s="2">
        <v>85</v>
      </c>
      <c r="K90" s="2">
        <v>7</v>
      </c>
      <c r="L90" t="s">
        <v>34</v>
      </c>
      <c r="M90">
        <v>3.8012531329310701</v>
      </c>
      <c r="N90" t="s">
        <v>59</v>
      </c>
      <c r="O90" t="s">
        <v>27</v>
      </c>
      <c r="P90">
        <v>21</v>
      </c>
      <c r="Q90">
        <v>953</v>
      </c>
      <c r="R90">
        <v>11</v>
      </c>
      <c r="S90">
        <v>68.1849190570411</v>
      </c>
      <c r="T90" t="s">
        <v>28</v>
      </c>
      <c r="U90">
        <v>0.722204401882931</v>
      </c>
      <c r="V90" t="s">
        <v>54</v>
      </c>
      <c r="W90" t="s">
        <v>46</v>
      </c>
      <c r="X90">
        <v>103.916247960704</v>
      </c>
      <c r="Y90">
        <f>(Supply_Chain_Data[[#This Row],[Stock levels]]*Supply_Chain_Data[[#This Row],[Production volumes]])/100</f>
        <v>571.79999999999995</v>
      </c>
      <c r="Z90">
        <f>Supply_Chain_Data[[#This Row],[Order Lead times]]*(1-Supply_Chain_Data[[#This Row],[Stock levels]])</f>
        <v>-1062</v>
      </c>
      <c r="AA90" t="str">
        <f t="shared" si="1"/>
        <v>cosmetics,SKU88,75.270406975725,58,737,9444.74203306298,Male,60,18,85,7,Carrier A,3.80125313293107,Supplier 2,Mumbai,21,953,11,68.1849190570411,Pending,0.722204401882931,Sea,Route A,103.916247960704</v>
      </c>
    </row>
    <row r="91" spans="1:27" x14ac:dyDescent="0.2">
      <c r="A91" t="s">
        <v>55</v>
      </c>
      <c r="B91" t="s">
        <v>141</v>
      </c>
      <c r="C91" s="1">
        <v>97.760085581938597</v>
      </c>
      <c r="D91" s="2">
        <v>10</v>
      </c>
      <c r="E91" s="2">
        <v>134</v>
      </c>
      <c r="F91" s="1">
        <v>5924.6825668532301</v>
      </c>
      <c r="G91" t="s">
        <v>36</v>
      </c>
      <c r="H91" s="2">
        <v>90</v>
      </c>
      <c r="I91" s="2">
        <v>1</v>
      </c>
      <c r="J91" s="2">
        <v>27</v>
      </c>
      <c r="K91" s="2">
        <v>8</v>
      </c>
      <c r="L91" t="s">
        <v>25</v>
      </c>
      <c r="M91">
        <v>9.9298162452772498</v>
      </c>
      <c r="N91" t="s">
        <v>37</v>
      </c>
      <c r="O91" t="s">
        <v>43</v>
      </c>
      <c r="P91">
        <v>23</v>
      </c>
      <c r="Q91">
        <v>370</v>
      </c>
      <c r="R91">
        <v>11</v>
      </c>
      <c r="S91">
        <v>46.603873381644398</v>
      </c>
      <c r="T91" t="s">
        <v>28</v>
      </c>
      <c r="U91">
        <v>1.9076657339590699</v>
      </c>
      <c r="V91" t="s">
        <v>45</v>
      </c>
      <c r="W91" t="s">
        <v>30</v>
      </c>
      <c r="X91">
        <v>517.49997392906005</v>
      </c>
      <c r="Y91">
        <f>(Supply_Chain_Data[[#This Row],[Stock levels]]*Supply_Chain_Data[[#This Row],[Production volumes]])/100</f>
        <v>333</v>
      </c>
      <c r="Z91">
        <f>Supply_Chain_Data[[#This Row],[Order Lead times]]*(1-Supply_Chain_Data[[#This Row],[Stock levels]])</f>
        <v>-89</v>
      </c>
      <c r="AA91" t="str">
        <f t="shared" si="1"/>
        <v>cosmetics,SKU89,97.7600855819386,10,134,5924.68256685323,Unknown,90,1,27,8,Carrier B,9.92981624527725,Supplier 1,Kolkata,23,370,11,46.6038733816444,Pending,1.90766573395907,Rail,Route B,517.49997392906</v>
      </c>
    </row>
    <row r="92" spans="1:27" x14ac:dyDescent="0.2">
      <c r="A92" t="s">
        <v>31</v>
      </c>
      <c r="B92" t="s">
        <v>142</v>
      </c>
      <c r="C92" s="1">
        <v>13.881913501359101</v>
      </c>
      <c r="D92" s="2">
        <v>56</v>
      </c>
      <c r="E92" s="2">
        <v>320</v>
      </c>
      <c r="F92" s="1">
        <v>9592.6335702803099</v>
      </c>
      <c r="G92" t="s">
        <v>36</v>
      </c>
      <c r="H92" s="2">
        <v>66</v>
      </c>
      <c r="I92" s="2">
        <v>18</v>
      </c>
      <c r="J92" s="2">
        <v>96</v>
      </c>
      <c r="K92" s="2">
        <v>7</v>
      </c>
      <c r="L92" t="s">
        <v>25</v>
      </c>
      <c r="M92">
        <v>7.6744307081126903</v>
      </c>
      <c r="N92" t="s">
        <v>26</v>
      </c>
      <c r="O92" t="s">
        <v>51</v>
      </c>
      <c r="P92">
        <v>8</v>
      </c>
      <c r="Q92">
        <v>585</v>
      </c>
      <c r="R92">
        <v>8</v>
      </c>
      <c r="S92">
        <v>85.675963335797903</v>
      </c>
      <c r="T92" t="s">
        <v>62</v>
      </c>
      <c r="U92">
        <v>1.2193822244013801</v>
      </c>
      <c r="V92" t="s">
        <v>45</v>
      </c>
      <c r="W92" t="s">
        <v>30</v>
      </c>
      <c r="X92">
        <v>990.07847250581096</v>
      </c>
      <c r="Y92">
        <f>(Supply_Chain_Data[[#This Row],[Stock levels]]*Supply_Chain_Data[[#This Row],[Production volumes]])/100</f>
        <v>386.1</v>
      </c>
      <c r="Z92">
        <f>Supply_Chain_Data[[#This Row],[Order Lead times]]*(1-Supply_Chain_Data[[#This Row],[Stock levels]])</f>
        <v>-1170</v>
      </c>
      <c r="AA92" t="str">
        <f t="shared" si="1"/>
        <v>skincare,SKU90,13.8819135013591,56,320,9592.63357028031,Unknown,66,18,96,7,Carrier B,7.67443070811269,Supplier 3,Bangalore,8,585,8,85.6759633357979,Pass,1.21938222440138,Rail,Route B,990.078472505811</v>
      </c>
    </row>
    <row r="93" spans="1:27" x14ac:dyDescent="0.2">
      <c r="A93" t="s">
        <v>55</v>
      </c>
      <c r="B93" t="s">
        <v>143</v>
      </c>
      <c r="C93" s="1">
        <v>62.111965463961702</v>
      </c>
      <c r="D93" s="2">
        <v>90</v>
      </c>
      <c r="E93" s="2">
        <v>916</v>
      </c>
      <c r="F93" s="1">
        <v>1935.20679350759</v>
      </c>
      <c r="G93" t="s">
        <v>53</v>
      </c>
      <c r="H93" s="2">
        <v>98</v>
      </c>
      <c r="I93" s="2">
        <v>22</v>
      </c>
      <c r="J93" s="2">
        <v>85</v>
      </c>
      <c r="K93" s="2">
        <v>7</v>
      </c>
      <c r="L93" t="s">
        <v>25</v>
      </c>
      <c r="M93">
        <v>7.4715140844011403</v>
      </c>
      <c r="N93" t="s">
        <v>50</v>
      </c>
      <c r="O93" t="s">
        <v>48</v>
      </c>
      <c r="P93">
        <v>5</v>
      </c>
      <c r="Q93">
        <v>207</v>
      </c>
      <c r="R93">
        <v>28</v>
      </c>
      <c r="S93">
        <v>39.772882502339897</v>
      </c>
      <c r="T93" t="s">
        <v>28</v>
      </c>
      <c r="U93">
        <v>0.62600185820939402</v>
      </c>
      <c r="V93" t="s">
        <v>45</v>
      </c>
      <c r="W93" t="s">
        <v>30</v>
      </c>
      <c r="X93">
        <v>996.77831495062298</v>
      </c>
      <c r="Y93">
        <f>(Supply_Chain_Data[[#This Row],[Stock levels]]*Supply_Chain_Data[[#This Row],[Production volumes]])/100</f>
        <v>202.86</v>
      </c>
      <c r="Z93">
        <f>Supply_Chain_Data[[#This Row],[Order Lead times]]*(1-Supply_Chain_Data[[#This Row],[Stock levels]])</f>
        <v>-2134</v>
      </c>
      <c r="AA93" t="str">
        <f t="shared" si="1"/>
        <v>cosmetics,SKU91,62.1119654639617,90,916,1935.20679350759,Male,98,22,85,7,Carrier B,7.47151408440114,Supplier 4,Delhi,5,207,28,39.7728825023399,Pending,0.626001858209394,Rail,Route B,996.778314950623</v>
      </c>
    </row>
    <row r="94" spans="1:27" x14ac:dyDescent="0.2">
      <c r="A94" t="s">
        <v>55</v>
      </c>
      <c r="B94" t="s">
        <v>144</v>
      </c>
      <c r="C94" s="1">
        <v>47.714233075820196</v>
      </c>
      <c r="D94" s="2">
        <v>44</v>
      </c>
      <c r="E94" s="2">
        <v>276</v>
      </c>
      <c r="F94" s="1">
        <v>2100.1297546259302</v>
      </c>
      <c r="G94" t="s">
        <v>53</v>
      </c>
      <c r="H94" s="2">
        <v>90</v>
      </c>
      <c r="I94" s="2">
        <v>25</v>
      </c>
      <c r="J94" s="2">
        <v>10</v>
      </c>
      <c r="K94" s="2">
        <v>8</v>
      </c>
      <c r="L94" t="s">
        <v>25</v>
      </c>
      <c r="M94">
        <v>4.4695000261236002</v>
      </c>
      <c r="N94" t="s">
        <v>59</v>
      </c>
      <c r="O94" t="s">
        <v>27</v>
      </c>
      <c r="P94">
        <v>4</v>
      </c>
      <c r="Q94">
        <v>671</v>
      </c>
      <c r="R94">
        <v>29</v>
      </c>
      <c r="S94">
        <v>62.612690395614301</v>
      </c>
      <c r="T94" t="s">
        <v>62</v>
      </c>
      <c r="U94">
        <v>0.33343182522473902</v>
      </c>
      <c r="V94" t="s">
        <v>45</v>
      </c>
      <c r="W94" t="s">
        <v>30</v>
      </c>
      <c r="X94">
        <v>230.092782536762</v>
      </c>
      <c r="Y94">
        <f>(Supply_Chain_Data[[#This Row],[Stock levels]]*Supply_Chain_Data[[#This Row],[Production volumes]])/100</f>
        <v>603.9</v>
      </c>
      <c r="Z94">
        <f>Supply_Chain_Data[[#This Row],[Order Lead times]]*(1-Supply_Chain_Data[[#This Row],[Stock levels]])</f>
        <v>-2225</v>
      </c>
      <c r="AA94" t="str">
        <f t="shared" si="1"/>
        <v>cosmetics,SKU92,47.7142330758202,44,276,2100.12975462593,Male,90,25,10,8,Carrier B,4.4695000261236,Supplier 2,Mumbai,4,671,29,62.6126903956143,Pass,0.333431825224739,Rail,Route B,230.092782536762</v>
      </c>
    </row>
    <row r="95" spans="1:27" x14ac:dyDescent="0.2">
      <c r="A95" t="s">
        <v>23</v>
      </c>
      <c r="B95" t="s">
        <v>145</v>
      </c>
      <c r="C95" s="1">
        <v>69.290831002905406</v>
      </c>
      <c r="D95" s="2">
        <v>88</v>
      </c>
      <c r="E95" s="2">
        <v>114</v>
      </c>
      <c r="F95" s="1">
        <v>4531.4021336919004</v>
      </c>
      <c r="G95" t="s">
        <v>36</v>
      </c>
      <c r="H95" s="2">
        <v>63</v>
      </c>
      <c r="I95" s="2">
        <v>17</v>
      </c>
      <c r="J95" s="2">
        <v>66</v>
      </c>
      <c r="K95" s="2">
        <v>1</v>
      </c>
      <c r="L95" t="s">
        <v>41</v>
      </c>
      <c r="M95">
        <v>7.00643205900439</v>
      </c>
      <c r="N95" t="s">
        <v>50</v>
      </c>
      <c r="O95" t="s">
        <v>60</v>
      </c>
      <c r="P95">
        <v>21</v>
      </c>
      <c r="Q95">
        <v>824</v>
      </c>
      <c r="R95">
        <v>20</v>
      </c>
      <c r="S95">
        <v>35.633652343343797</v>
      </c>
      <c r="T95" t="s">
        <v>44</v>
      </c>
      <c r="U95">
        <v>4.1657817954241398</v>
      </c>
      <c r="V95" t="s">
        <v>38</v>
      </c>
      <c r="W95" t="s">
        <v>46</v>
      </c>
      <c r="X95">
        <v>823.52384588815505</v>
      </c>
      <c r="Y95">
        <f>(Supply_Chain_Data[[#This Row],[Stock levels]]*Supply_Chain_Data[[#This Row],[Production volumes]])/100</f>
        <v>519.12</v>
      </c>
      <c r="Z95">
        <f>Supply_Chain_Data[[#This Row],[Order Lead times]]*(1-Supply_Chain_Data[[#This Row],[Stock levels]])</f>
        <v>-1054</v>
      </c>
      <c r="AA95" t="str">
        <f t="shared" si="1"/>
        <v>haircare,SKU93,69.2908310029054,88,114,4531.4021336919,Unknown,63,17,66,1,Carrier C,7.00643205900439,Supplier 4,Chennai,21,824,20,35.6336523433438,Fail,4.16578179542414,Air,Route A,823.523845888155</v>
      </c>
    </row>
    <row r="96" spans="1:27" x14ac:dyDescent="0.2">
      <c r="A96" t="s">
        <v>55</v>
      </c>
      <c r="B96" t="s">
        <v>146</v>
      </c>
      <c r="C96" s="1">
        <v>3.0376887246314102</v>
      </c>
      <c r="D96" s="2">
        <v>97</v>
      </c>
      <c r="E96" s="2">
        <v>987</v>
      </c>
      <c r="F96" s="1">
        <v>7888.3565466618702</v>
      </c>
      <c r="G96" t="s">
        <v>36</v>
      </c>
      <c r="H96" s="2">
        <v>77</v>
      </c>
      <c r="I96" s="2">
        <v>26</v>
      </c>
      <c r="J96" s="2">
        <v>72</v>
      </c>
      <c r="K96" s="2">
        <v>9</v>
      </c>
      <c r="L96" t="s">
        <v>25</v>
      </c>
      <c r="M96">
        <v>6.9429459420325799</v>
      </c>
      <c r="N96" t="s">
        <v>59</v>
      </c>
      <c r="O96" t="s">
        <v>48</v>
      </c>
      <c r="P96">
        <v>12</v>
      </c>
      <c r="Q96">
        <v>908</v>
      </c>
      <c r="R96">
        <v>14</v>
      </c>
      <c r="S96">
        <v>60.387378614862101</v>
      </c>
      <c r="T96" t="s">
        <v>62</v>
      </c>
      <c r="U96">
        <v>1.4636074984727701</v>
      </c>
      <c r="V96" t="s">
        <v>45</v>
      </c>
      <c r="W96" t="s">
        <v>30</v>
      </c>
      <c r="X96">
        <v>846.66525698669398</v>
      </c>
      <c r="Y96">
        <f>(Supply_Chain_Data[[#This Row],[Stock levels]]*Supply_Chain_Data[[#This Row],[Production volumes]])/100</f>
        <v>699.16</v>
      </c>
      <c r="Z96">
        <f>Supply_Chain_Data[[#This Row],[Order Lead times]]*(1-Supply_Chain_Data[[#This Row],[Stock levels]])</f>
        <v>-1976</v>
      </c>
      <c r="AA96" t="str">
        <f t="shared" si="1"/>
        <v>cosmetics,SKU94,3.03768872463141,97,987,7888.35654666187,Unknown,77,26,72,9,Carrier B,6.94294594203258,Supplier 2,Delhi,12,908,14,60.3873786148621,Pass,1.46360749847277,Rail,Route B,846.665256986694</v>
      </c>
    </row>
    <row r="97" spans="1:27" x14ac:dyDescent="0.2">
      <c r="A97" t="s">
        <v>23</v>
      </c>
      <c r="B97" t="s">
        <v>147</v>
      </c>
      <c r="C97" s="1">
        <v>77.903927219447695</v>
      </c>
      <c r="D97" s="2">
        <v>65</v>
      </c>
      <c r="E97" s="2">
        <v>672</v>
      </c>
      <c r="F97" s="1">
        <v>7386.3639440486604</v>
      </c>
      <c r="G97" t="s">
        <v>36</v>
      </c>
      <c r="H97" s="2">
        <v>15</v>
      </c>
      <c r="I97" s="2">
        <v>14</v>
      </c>
      <c r="J97" s="2">
        <v>26</v>
      </c>
      <c r="K97" s="2">
        <v>9</v>
      </c>
      <c r="L97" t="s">
        <v>25</v>
      </c>
      <c r="M97">
        <v>8.6303388696027508</v>
      </c>
      <c r="N97" t="s">
        <v>50</v>
      </c>
      <c r="O97" t="s">
        <v>27</v>
      </c>
      <c r="P97">
        <v>18</v>
      </c>
      <c r="Q97">
        <v>450</v>
      </c>
      <c r="R97">
        <v>26</v>
      </c>
      <c r="S97">
        <v>58.890685768589897</v>
      </c>
      <c r="T97" t="s">
        <v>28</v>
      </c>
      <c r="U97">
        <v>1.21088212958506</v>
      </c>
      <c r="V97" t="s">
        <v>38</v>
      </c>
      <c r="W97" t="s">
        <v>46</v>
      </c>
      <c r="X97">
        <v>778.86424137664699</v>
      </c>
      <c r="Y97">
        <f>(Supply_Chain_Data[[#This Row],[Stock levels]]*Supply_Chain_Data[[#This Row],[Production volumes]])/100</f>
        <v>67.5</v>
      </c>
      <c r="Z97">
        <f>Supply_Chain_Data[[#This Row],[Order Lead times]]*(1-Supply_Chain_Data[[#This Row],[Stock levels]])</f>
        <v>-196</v>
      </c>
      <c r="AA97" t="str">
        <f t="shared" si="1"/>
        <v>haircare,SKU95,77.9039272194477,65,672,7386.36394404866,Unknown,15,14,26,9,Carrier B,8.63033886960275,Supplier 4,Mumbai,18,450,26,58.8906857685899,Pending,1.21088212958506,Air,Route A,778.864241376647</v>
      </c>
    </row>
    <row r="98" spans="1:27" x14ac:dyDescent="0.2">
      <c r="A98" t="s">
        <v>55</v>
      </c>
      <c r="B98" t="s">
        <v>148</v>
      </c>
      <c r="C98" s="1">
        <v>24.423131420373299</v>
      </c>
      <c r="D98" s="2">
        <v>29</v>
      </c>
      <c r="E98" s="2">
        <v>324</v>
      </c>
      <c r="F98" s="1">
        <v>7698.4247656321104</v>
      </c>
      <c r="G98" t="s">
        <v>36</v>
      </c>
      <c r="H98" s="2">
        <v>67</v>
      </c>
      <c r="I98" s="2">
        <v>2</v>
      </c>
      <c r="J98" s="2">
        <v>32</v>
      </c>
      <c r="K98" s="2">
        <v>3</v>
      </c>
      <c r="L98" t="s">
        <v>41</v>
      </c>
      <c r="M98">
        <v>5.3528780439967996</v>
      </c>
      <c r="N98" t="s">
        <v>26</v>
      </c>
      <c r="O98" t="s">
        <v>27</v>
      </c>
      <c r="P98">
        <v>28</v>
      </c>
      <c r="Q98">
        <v>648</v>
      </c>
      <c r="R98">
        <v>28</v>
      </c>
      <c r="S98">
        <v>17.803756331391199</v>
      </c>
      <c r="T98" t="s">
        <v>28</v>
      </c>
      <c r="U98">
        <v>3.8720476814821301</v>
      </c>
      <c r="V98" t="s">
        <v>29</v>
      </c>
      <c r="W98" t="s">
        <v>46</v>
      </c>
      <c r="X98">
        <v>188.74214114905601</v>
      </c>
      <c r="Y98">
        <f>(Supply_Chain_Data[[#This Row],[Stock levels]]*Supply_Chain_Data[[#This Row],[Production volumes]])/100</f>
        <v>434.16</v>
      </c>
      <c r="Z98">
        <f>Supply_Chain_Data[[#This Row],[Order Lead times]]*(1-Supply_Chain_Data[[#This Row],[Stock levels]])</f>
        <v>-132</v>
      </c>
      <c r="AA98" t="str">
        <f t="shared" si="1"/>
        <v>cosmetics,SKU96,24.4231314203733,29,324,7698.42476563211,Unknown,67,2,32,3,Carrier C,5.3528780439968,Supplier 3,Mumbai,28,648,28,17.8037563313912,Pending,3.87204768148213,Road,Route A,188.742141149056</v>
      </c>
    </row>
    <row r="99" spans="1:27" x14ac:dyDescent="0.2">
      <c r="A99" t="s">
        <v>23</v>
      </c>
      <c r="B99" t="s">
        <v>149</v>
      </c>
      <c r="C99" s="1">
        <v>3.5261112591434101</v>
      </c>
      <c r="D99" s="2">
        <v>56</v>
      </c>
      <c r="E99" s="2">
        <v>62</v>
      </c>
      <c r="F99" s="1">
        <v>4370.9165799845296</v>
      </c>
      <c r="G99" t="s">
        <v>53</v>
      </c>
      <c r="H99" s="2">
        <v>46</v>
      </c>
      <c r="I99" s="2">
        <v>19</v>
      </c>
      <c r="J99" s="2">
        <v>4</v>
      </c>
      <c r="K99" s="2">
        <v>9</v>
      </c>
      <c r="L99" t="s">
        <v>34</v>
      </c>
      <c r="M99">
        <v>7.9048456112096703</v>
      </c>
      <c r="N99" t="s">
        <v>50</v>
      </c>
      <c r="O99" t="s">
        <v>27</v>
      </c>
      <c r="P99">
        <v>10</v>
      </c>
      <c r="Q99">
        <v>535</v>
      </c>
      <c r="R99">
        <v>13</v>
      </c>
      <c r="S99">
        <v>65.765155926367399</v>
      </c>
      <c r="T99" t="s">
        <v>44</v>
      </c>
      <c r="U99">
        <v>3.3762378347179798</v>
      </c>
      <c r="V99" t="s">
        <v>29</v>
      </c>
      <c r="W99" t="s">
        <v>46</v>
      </c>
      <c r="X99">
        <v>540.13242286796697</v>
      </c>
      <c r="Y99">
        <f>(Supply_Chain_Data[[#This Row],[Stock levels]]*Supply_Chain_Data[[#This Row],[Production volumes]])/100</f>
        <v>246.1</v>
      </c>
      <c r="Z99">
        <f>Supply_Chain_Data[[#This Row],[Order Lead times]]*(1-Supply_Chain_Data[[#This Row],[Stock levels]])</f>
        <v>-855</v>
      </c>
      <c r="AA99" t="str">
        <f t="shared" si="1"/>
        <v>haircare,SKU97,3.52611125914341,56,62,4370.91657998453,Male,46,19,4,9,Carrier A,7.90484561120967,Supplier 4,Mumbai,10,535,13,65.7651559263674,Fail,3.37623783471798,Road,Route A,540.132422867967</v>
      </c>
    </row>
    <row r="100" spans="1:27" x14ac:dyDescent="0.2">
      <c r="A100" t="s">
        <v>31</v>
      </c>
      <c r="B100" t="s">
        <v>150</v>
      </c>
      <c r="C100" s="1">
        <v>19.754604866878601</v>
      </c>
      <c r="D100" s="2">
        <v>43</v>
      </c>
      <c r="E100" s="2">
        <v>913</v>
      </c>
      <c r="F100" s="1">
        <v>8525.9525596835192</v>
      </c>
      <c r="G100" t="s">
        <v>33</v>
      </c>
      <c r="H100" s="2">
        <v>53</v>
      </c>
      <c r="I100" s="2">
        <v>1</v>
      </c>
      <c r="J100" s="2">
        <v>27</v>
      </c>
      <c r="K100" s="2">
        <v>7</v>
      </c>
      <c r="L100" t="s">
        <v>25</v>
      </c>
      <c r="M100">
        <v>1.4098010951380699</v>
      </c>
      <c r="N100" t="s">
        <v>42</v>
      </c>
      <c r="O100" t="s">
        <v>60</v>
      </c>
      <c r="P100">
        <v>28</v>
      </c>
      <c r="Q100">
        <v>581</v>
      </c>
      <c r="R100">
        <v>9</v>
      </c>
      <c r="S100">
        <v>5.6046908643717801</v>
      </c>
      <c r="T100" t="s">
        <v>28</v>
      </c>
      <c r="U100">
        <v>2.9081221693512598</v>
      </c>
      <c r="V100" t="s">
        <v>45</v>
      </c>
      <c r="W100" t="s">
        <v>46</v>
      </c>
      <c r="X100">
        <v>882.19886354704101</v>
      </c>
      <c r="Y100">
        <f>(Supply_Chain_Data[[#This Row],[Stock levels]]*Supply_Chain_Data[[#This Row],[Production volumes]])/100</f>
        <v>307.93</v>
      </c>
      <c r="Z100">
        <f>Supply_Chain_Data[[#This Row],[Order Lead times]]*(1-Supply_Chain_Data[[#This Row],[Stock levels]])</f>
        <v>-52</v>
      </c>
      <c r="AA100" t="str">
        <f t="shared" si="1"/>
        <v>skincare,SKU98,19.7546048668786,43,913,8525.95255968352,Female,53,1,27,7,Carrier B,1.40980109513807,Supplier 5,Chennai,28,581,9,5.60469086437178,Pending,2.90812216935126,Rail,Route A,882.198863547041</v>
      </c>
    </row>
    <row r="101" spans="1:27" x14ac:dyDescent="0.2">
      <c r="A101" t="s">
        <v>23</v>
      </c>
      <c r="B101" t="s">
        <v>151</v>
      </c>
      <c r="C101" s="1">
        <v>68.517832699276596</v>
      </c>
      <c r="D101" s="2">
        <v>17</v>
      </c>
      <c r="E101" s="2">
        <v>627</v>
      </c>
      <c r="F101" s="1">
        <v>9185.1858291817007</v>
      </c>
      <c r="G101" t="s">
        <v>36</v>
      </c>
      <c r="H101" s="2">
        <v>55</v>
      </c>
      <c r="I101" s="2">
        <v>8</v>
      </c>
      <c r="J101" s="2">
        <v>59</v>
      </c>
      <c r="K101" s="2">
        <v>6</v>
      </c>
      <c r="L101" t="s">
        <v>25</v>
      </c>
      <c r="M101">
        <v>1.3110237561206199</v>
      </c>
      <c r="N101" t="s">
        <v>59</v>
      </c>
      <c r="O101" t="s">
        <v>60</v>
      </c>
      <c r="P101">
        <v>29</v>
      </c>
      <c r="Q101">
        <v>921</v>
      </c>
      <c r="R101">
        <v>2</v>
      </c>
      <c r="S101">
        <v>38.072898520625998</v>
      </c>
      <c r="T101" t="s">
        <v>44</v>
      </c>
      <c r="U101">
        <v>0.34602729070550298</v>
      </c>
      <c r="V101" t="s">
        <v>45</v>
      </c>
      <c r="W101" t="s">
        <v>30</v>
      </c>
      <c r="X101">
        <v>210.743008964246</v>
      </c>
      <c r="Y101">
        <f>(Supply_Chain_Data[[#This Row],[Stock levels]]*Supply_Chain_Data[[#This Row],[Production volumes]])/100</f>
        <v>506.55</v>
      </c>
      <c r="Z101">
        <f>Supply_Chain_Data[[#This Row],[Order Lead times]]*(1-Supply_Chain_Data[[#This Row],[Stock levels]])</f>
        <v>-432</v>
      </c>
      <c r="AA101" t="str">
        <f t="shared" si="1"/>
        <v>haircare,SKU99,68.5178326992766,17,627,9185.1858291817,Unknown,55,8,59,6,Carrier B,1.31102375612062,Supplier 2,Chennai,29,921,2,38.072898520626,Fail,0.346027290705503,Rail,Route B,210.743008964246</v>
      </c>
    </row>
  </sheetData>
  <conditionalFormatting sqref="AA1:AA1048576">
    <cfRule type="duplicateValues" dxfId="0" priority="1"/>
  </conditionalFormatting>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82E0D-EBCA-E94F-BE23-26F61CC2FF5F}">
  <sheetPr>
    <tabColor theme="3" tint="0.499984740745262"/>
  </sheetPr>
  <dimension ref="B7:F146"/>
  <sheetViews>
    <sheetView showGridLines="0" topLeftCell="A23" zoomScaleNormal="100" workbookViewId="0">
      <selection activeCell="B17" sqref="B17:E17"/>
    </sheetView>
  </sheetViews>
  <sheetFormatPr baseColWidth="10" defaultRowHeight="16" x14ac:dyDescent="0.2"/>
  <cols>
    <col min="2" max="2" width="24.33203125" style="1" bestFit="1" customWidth="1"/>
    <col min="3" max="3" width="17.83203125" style="1" bestFit="1" customWidth="1"/>
    <col min="4" max="4" width="9.1640625" style="1" bestFit="1" customWidth="1"/>
    <col min="5" max="5" width="9.5" bestFit="1" customWidth="1"/>
    <col min="6" max="6" width="12.1640625" bestFit="1" customWidth="1"/>
    <col min="7" max="7" width="22.1640625" bestFit="1" customWidth="1"/>
    <col min="8" max="8" width="22.33203125" bestFit="1" customWidth="1"/>
    <col min="9" max="9" width="22.1640625" bestFit="1" customWidth="1"/>
  </cols>
  <sheetData>
    <row r="7" spans="2:6" x14ac:dyDescent="0.2">
      <c r="B7"/>
      <c r="C7"/>
    </row>
    <row r="9" spans="2:6" s="3" customFormat="1" ht="68" x14ac:dyDescent="0.2">
      <c r="B9" s="4" t="s">
        <v>157</v>
      </c>
      <c r="C9" s="4" t="s">
        <v>156</v>
      </c>
      <c r="D9" s="4" t="s">
        <v>155</v>
      </c>
      <c r="E9" s="4" t="s">
        <v>154</v>
      </c>
      <c r="F9" s="4" t="s">
        <v>158</v>
      </c>
    </row>
    <row r="10" spans="2:6" x14ac:dyDescent="0.2">
      <c r="B10" s="6">
        <v>577604.81873800792</v>
      </c>
      <c r="C10" s="6">
        <v>52924.578215814057</v>
      </c>
      <c r="D10" s="6">
        <v>4726.6693241469866</v>
      </c>
      <c r="E10" s="6">
        <v>554.81490720195836</v>
      </c>
      <c r="F10" s="6">
        <v>519398.75629084499</v>
      </c>
    </row>
    <row r="13" spans="2:6" ht="85" x14ac:dyDescent="0.2">
      <c r="B13" s="4" t="s">
        <v>160</v>
      </c>
      <c r="C13" s="4" t="s">
        <v>161</v>
      </c>
      <c r="D13" s="4" t="s">
        <v>162</v>
      </c>
      <c r="E13" s="4" t="s">
        <v>163</v>
      </c>
    </row>
    <row r="14" spans="2:6" x14ac:dyDescent="0.2">
      <c r="B14" s="15">
        <v>17.079999999999998</v>
      </c>
      <c r="C14" s="15">
        <v>15.96</v>
      </c>
      <c r="D14" s="15">
        <v>5.75</v>
      </c>
      <c r="E14" s="15">
        <v>14.77</v>
      </c>
    </row>
    <row r="17" spans="2:6" ht="85" x14ac:dyDescent="0.2">
      <c r="B17" s="4" t="s">
        <v>166</v>
      </c>
      <c r="C17" s="4" t="s">
        <v>165</v>
      </c>
      <c r="D17" s="4" t="s">
        <v>164</v>
      </c>
      <c r="E17" s="8" t="s">
        <v>167</v>
      </c>
    </row>
    <row r="18" spans="2:6" x14ac:dyDescent="0.2">
      <c r="B18" s="9">
        <v>47.77</v>
      </c>
      <c r="C18" s="9">
        <v>2.2771579927396073</v>
      </c>
      <c r="D18" s="15">
        <v>56784</v>
      </c>
      <c r="E18" s="11">
        <v>27483.22</v>
      </c>
    </row>
    <row r="21" spans="2:6" ht="17" x14ac:dyDescent="0.2">
      <c r="B21" s="14" t="s">
        <v>165</v>
      </c>
      <c r="C21" s="5" t="s">
        <v>171</v>
      </c>
      <c r="D21" s="13"/>
      <c r="E21" s="13"/>
      <c r="F21" s="13"/>
    </row>
    <row r="22" spans="2:6" x14ac:dyDescent="0.2">
      <c r="B22" s="16" t="s">
        <v>169</v>
      </c>
      <c r="C22" s="8" t="s">
        <v>55</v>
      </c>
      <c r="D22" s="8" t="s">
        <v>23</v>
      </c>
      <c r="E22" s="8" t="s">
        <v>31</v>
      </c>
      <c r="F22" s="8" t="s">
        <v>170</v>
      </c>
    </row>
    <row r="23" spans="2:6" x14ac:dyDescent="0.2">
      <c r="B23" s="12" t="s">
        <v>37</v>
      </c>
      <c r="C23" s="9">
        <v>1.5578886036748716</v>
      </c>
      <c r="D23" s="9">
        <v>2.5436176291451953</v>
      </c>
      <c r="E23" s="9">
        <v>1.6716462562755094</v>
      </c>
      <c r="F23" s="9">
        <v>1.8036297116882483</v>
      </c>
    </row>
    <row r="24" spans="2:6" x14ac:dyDescent="0.2">
      <c r="B24" s="12" t="s">
        <v>59</v>
      </c>
      <c r="C24" s="9">
        <v>2.0270604089465474</v>
      </c>
      <c r="D24" s="9">
        <v>2.4529913396952372</v>
      </c>
      <c r="E24" s="9">
        <v>2.6522333864006167</v>
      </c>
      <c r="F24" s="9">
        <v>2.3627501450718764</v>
      </c>
    </row>
    <row r="25" spans="2:6" x14ac:dyDescent="0.2">
      <c r="B25" s="12" t="s">
        <v>26</v>
      </c>
      <c r="C25" s="9">
        <v>3.8720476814821301</v>
      </c>
      <c r="D25" s="9">
        <v>2.0564354980509423</v>
      </c>
      <c r="E25" s="9">
        <v>2.5369516988589051</v>
      </c>
      <c r="F25" s="9">
        <v>2.4657860307644657</v>
      </c>
    </row>
    <row r="26" spans="2:6" x14ac:dyDescent="0.2">
      <c r="B26" s="12" t="s">
        <v>50</v>
      </c>
      <c r="C26" s="9">
        <v>2.0886469501709262</v>
      </c>
      <c r="D26" s="9">
        <v>2.5811333676846919</v>
      </c>
      <c r="E26" s="9">
        <v>1.9768079332783572</v>
      </c>
      <c r="F26" s="9">
        <v>2.3373974005913358</v>
      </c>
    </row>
    <row r="27" spans="2:6" x14ac:dyDescent="0.2">
      <c r="B27" s="12" t="s">
        <v>42</v>
      </c>
      <c r="C27" s="9">
        <v>1.7971689806854887</v>
      </c>
      <c r="D27" s="9">
        <v>2.7713984624142842</v>
      </c>
      <c r="E27" s="9">
        <v>3.4730819257471444</v>
      </c>
      <c r="F27" s="9">
        <v>2.6654083441491978</v>
      </c>
    </row>
    <row r="28" spans="2:6" x14ac:dyDescent="0.2">
      <c r="B28" s="12" t="s">
        <v>170</v>
      </c>
      <c r="C28" s="9">
        <v>1.9192869782813147</v>
      </c>
      <c r="D28" s="9">
        <v>2.4831501929246209</v>
      </c>
      <c r="E28" s="9">
        <v>2.3346807819802331</v>
      </c>
      <c r="F28" s="9">
        <v>2.277157992739606</v>
      </c>
    </row>
    <row r="29" spans="2:6" x14ac:dyDescent="0.2">
      <c r="B29"/>
      <c r="C29"/>
      <c r="D29"/>
    </row>
    <row r="30" spans="2:6" x14ac:dyDescent="0.2">
      <c r="B30"/>
      <c r="C30"/>
      <c r="D30"/>
    </row>
    <row r="31" spans="2:6" x14ac:dyDescent="0.2">
      <c r="B31"/>
      <c r="C31"/>
      <c r="D31"/>
    </row>
    <row r="32" spans="2:6" x14ac:dyDescent="0.2">
      <c r="B32"/>
      <c r="C32"/>
      <c r="D32"/>
    </row>
    <row r="33" spans="2:6" x14ac:dyDescent="0.2">
      <c r="B33"/>
      <c r="C33"/>
      <c r="D33"/>
    </row>
    <row r="34" spans="2:6" x14ac:dyDescent="0.2">
      <c r="B34"/>
      <c r="C34"/>
      <c r="D34"/>
    </row>
    <row r="35" spans="2:6" x14ac:dyDescent="0.2">
      <c r="B35"/>
      <c r="C35"/>
      <c r="D35"/>
    </row>
    <row r="36" spans="2:6" x14ac:dyDescent="0.2">
      <c r="B36"/>
      <c r="C36"/>
      <c r="D36"/>
    </row>
    <row r="37" spans="2:6" x14ac:dyDescent="0.2">
      <c r="B37"/>
      <c r="C37"/>
      <c r="D37"/>
    </row>
    <row r="38" spans="2:6" x14ac:dyDescent="0.2">
      <c r="B38"/>
      <c r="C38"/>
      <c r="D38"/>
    </row>
    <row r="39" spans="2:6" x14ac:dyDescent="0.2">
      <c r="B39"/>
      <c r="C39"/>
      <c r="D39"/>
    </row>
    <row r="40" spans="2:6" x14ac:dyDescent="0.2">
      <c r="B40"/>
      <c r="C40"/>
      <c r="D40"/>
    </row>
    <row r="41" spans="2:6" x14ac:dyDescent="0.2">
      <c r="B41"/>
      <c r="C41"/>
      <c r="D41"/>
    </row>
    <row r="42" spans="2:6" x14ac:dyDescent="0.2">
      <c r="B42"/>
      <c r="C42"/>
      <c r="D42"/>
    </row>
    <row r="46" spans="2:6" ht="34" x14ac:dyDescent="0.2">
      <c r="B46" s="16" t="s">
        <v>1</v>
      </c>
      <c r="C46" s="4" t="s">
        <v>174</v>
      </c>
      <c r="D46"/>
      <c r="F46" s="1"/>
    </row>
    <row r="47" spans="2:6" x14ac:dyDescent="0.2">
      <c r="B47" s="13" t="s">
        <v>120</v>
      </c>
      <c r="C47" s="11">
        <v>8</v>
      </c>
      <c r="D47"/>
    </row>
    <row r="48" spans="2:6" x14ac:dyDescent="0.2">
      <c r="B48" s="13" t="s">
        <v>35</v>
      </c>
      <c r="C48" s="11">
        <v>0</v>
      </c>
      <c r="D48"/>
    </row>
    <row r="49" spans="2:4" x14ac:dyDescent="0.2">
      <c r="B49" s="13" t="s">
        <v>86</v>
      </c>
      <c r="C49" s="11">
        <v>0</v>
      </c>
      <c r="D49"/>
    </row>
    <row r="50" spans="2:4" x14ac:dyDescent="0.2">
      <c r="B50" s="13" t="s">
        <v>68</v>
      </c>
      <c r="C50" s="11">
        <v>-5</v>
      </c>
      <c r="D50"/>
    </row>
    <row r="51" spans="2:4" x14ac:dyDescent="0.2">
      <c r="B51" s="13" t="s">
        <v>47</v>
      </c>
      <c r="C51" s="11">
        <v>-12</v>
      </c>
      <c r="D51"/>
    </row>
    <row r="52" spans="2:4" x14ac:dyDescent="0.2">
      <c r="B52" s="13" t="s">
        <v>130</v>
      </c>
      <c r="C52" s="11">
        <v>-16</v>
      </c>
      <c r="D52"/>
    </row>
    <row r="53" spans="2:4" x14ac:dyDescent="0.2">
      <c r="B53" s="13" t="s">
        <v>139</v>
      </c>
      <c r="C53" s="11">
        <v>-28</v>
      </c>
      <c r="D53"/>
    </row>
    <row r="54" spans="2:4" x14ac:dyDescent="0.2">
      <c r="B54" s="13" t="s">
        <v>128</v>
      </c>
      <c r="C54" s="11">
        <v>-37</v>
      </c>
      <c r="D54"/>
    </row>
    <row r="55" spans="2:4" x14ac:dyDescent="0.2">
      <c r="B55" s="13" t="s">
        <v>57</v>
      </c>
      <c r="C55" s="11">
        <v>-40</v>
      </c>
      <c r="D55"/>
    </row>
    <row r="56" spans="2:4" x14ac:dyDescent="0.2">
      <c r="B56" s="13" t="s">
        <v>99</v>
      </c>
      <c r="C56" s="11">
        <v>-45</v>
      </c>
      <c r="D56"/>
    </row>
    <row r="57" spans="2:4" x14ac:dyDescent="0.2">
      <c r="B57" s="13" t="s">
        <v>110</v>
      </c>
      <c r="C57" s="11">
        <v>-45</v>
      </c>
      <c r="D57"/>
    </row>
    <row r="58" spans="2:4" x14ac:dyDescent="0.2">
      <c r="B58"/>
      <c r="C58"/>
      <c r="D58"/>
    </row>
    <row r="59" spans="2:4" x14ac:dyDescent="0.2">
      <c r="B59"/>
      <c r="C59"/>
      <c r="D59"/>
    </row>
    <row r="60" spans="2:4" x14ac:dyDescent="0.2">
      <c r="B60"/>
      <c r="C60"/>
      <c r="D60"/>
    </row>
    <row r="61" spans="2:4" x14ac:dyDescent="0.2">
      <c r="B61"/>
      <c r="C61"/>
      <c r="D61"/>
    </row>
    <row r="62" spans="2:4" x14ac:dyDescent="0.2">
      <c r="B62"/>
      <c r="C62"/>
      <c r="D62"/>
    </row>
    <row r="63" spans="2:4" x14ac:dyDescent="0.2">
      <c r="B63"/>
      <c r="C63"/>
      <c r="D63"/>
    </row>
    <row r="64" spans="2:4" x14ac:dyDescent="0.2">
      <c r="B64"/>
      <c r="C64"/>
      <c r="D64"/>
    </row>
    <row r="65" spans="2:4" x14ac:dyDescent="0.2">
      <c r="B65"/>
      <c r="C65"/>
      <c r="D65"/>
    </row>
    <row r="66" spans="2:4" x14ac:dyDescent="0.2">
      <c r="B66"/>
      <c r="C66"/>
      <c r="D66"/>
    </row>
    <row r="67" spans="2:4" x14ac:dyDescent="0.2">
      <c r="B67"/>
      <c r="C67"/>
      <c r="D67"/>
    </row>
    <row r="68" spans="2:4" x14ac:dyDescent="0.2">
      <c r="B68"/>
      <c r="C68"/>
      <c r="D68"/>
    </row>
    <row r="69" spans="2:4" x14ac:dyDescent="0.2">
      <c r="B69" s="16" t="s">
        <v>20</v>
      </c>
      <c r="C69" s="8" t="s">
        <v>156</v>
      </c>
      <c r="D69" s="8" t="s">
        <v>172</v>
      </c>
    </row>
    <row r="70" spans="2:4" x14ac:dyDescent="0.2">
      <c r="B70" s="13" t="s">
        <v>38</v>
      </c>
      <c r="C70" s="11">
        <v>14604.527497613768</v>
      </c>
      <c r="D70" s="11">
        <v>13346.621892564708</v>
      </c>
    </row>
    <row r="71" spans="2:4" x14ac:dyDescent="0.2">
      <c r="B71" s="13" t="s">
        <v>45</v>
      </c>
      <c r="C71" s="11">
        <v>15168.931558531671</v>
      </c>
      <c r="D71" s="11">
        <v>13628.73035158263</v>
      </c>
    </row>
    <row r="72" spans="2:4" x14ac:dyDescent="0.2">
      <c r="B72" s="13" t="s">
        <v>29</v>
      </c>
      <c r="C72" s="11">
        <v>16048.193639194949</v>
      </c>
      <c r="D72" s="11">
        <v>14331.585101389714</v>
      </c>
    </row>
    <row r="73" spans="2:4" x14ac:dyDescent="0.2">
      <c r="B73" s="13" t="s">
        <v>54</v>
      </c>
      <c r="C73" s="11">
        <v>7102.9255204736692</v>
      </c>
      <c r="D73" s="11">
        <v>6336.1566389280606</v>
      </c>
    </row>
    <row r="74" spans="2:4" x14ac:dyDescent="0.2">
      <c r="B74"/>
      <c r="C74"/>
      <c r="D74"/>
    </row>
    <row r="75" spans="2:4" x14ac:dyDescent="0.2">
      <c r="B75"/>
      <c r="C75"/>
      <c r="D75"/>
    </row>
    <row r="76" spans="2:4" x14ac:dyDescent="0.2">
      <c r="B76"/>
      <c r="C76"/>
      <c r="D76"/>
    </row>
    <row r="77" spans="2:4" x14ac:dyDescent="0.2">
      <c r="B77"/>
      <c r="C77"/>
      <c r="D77"/>
    </row>
    <row r="78" spans="2:4" x14ac:dyDescent="0.2">
      <c r="B78"/>
      <c r="C78"/>
      <c r="D78"/>
    </row>
    <row r="79" spans="2:4" x14ac:dyDescent="0.2">
      <c r="B79"/>
      <c r="C79"/>
      <c r="D79"/>
    </row>
    <row r="80" spans="2:4" x14ac:dyDescent="0.2">
      <c r="B80"/>
      <c r="C80"/>
      <c r="D80"/>
    </row>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row r="140" customFormat="1" x14ac:dyDescent="0.2"/>
    <row r="141" customFormat="1" x14ac:dyDescent="0.2"/>
    <row r="142" customFormat="1" x14ac:dyDescent="0.2"/>
    <row r="143" customFormat="1" x14ac:dyDescent="0.2"/>
    <row r="144" customFormat="1" x14ac:dyDescent="0.2"/>
    <row r="145" customFormat="1" x14ac:dyDescent="0.2"/>
    <row r="146" customFormat="1" x14ac:dyDescent="0.2"/>
  </sheetData>
  <pageMargins left="0.7" right="0.7" top="0.75" bottom="0.75" header="0.3" footer="0.3"/>
  <pageSetup paperSize="9" orientation="portrait" horizontalDpi="0" verticalDpi="0"/>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8E69D-E7CF-EB4B-86FF-1AAC3DC925C1}">
  <sheetPr>
    <tabColor theme="3" tint="0.749992370372631"/>
  </sheetPr>
  <dimension ref="A1:P46"/>
  <sheetViews>
    <sheetView showGridLines="0" tabSelected="1" workbookViewId="0">
      <selection activeCell="N13" sqref="N13"/>
    </sheetView>
  </sheetViews>
  <sheetFormatPr baseColWidth="10" defaultColWidth="0" defaultRowHeight="16" zeroHeight="1" x14ac:dyDescent="0.2"/>
  <cols>
    <col min="1" max="1" width="3.1640625" style="7" customWidth="1"/>
    <col min="2" max="7" width="10.83203125" style="7" customWidth="1"/>
    <col min="8" max="9" width="13.1640625" style="7" customWidth="1"/>
    <col min="10" max="10" width="16.6640625" style="7" customWidth="1"/>
    <col min="11" max="12" width="13.1640625" style="7" customWidth="1"/>
    <col min="13" max="13" width="10.83203125" style="7" customWidth="1"/>
    <col min="14" max="14" width="20.5" style="7" customWidth="1"/>
    <col min="15" max="15" width="19.83203125" style="7" customWidth="1"/>
    <col min="16" max="16" width="13.6640625" style="7" hidden="1" customWidth="1"/>
    <col min="17" max="18" width="10.83203125" style="7" hidden="1" customWidth="1"/>
    <col min="19" max="16384" width="10.83203125" style="7" hidden="1"/>
  </cols>
  <sheetData>
    <row r="1" spans="11:15" x14ac:dyDescent="0.2"/>
    <row r="2" spans="11:15" x14ac:dyDescent="0.2"/>
    <row r="3" spans="11:15" x14ac:dyDescent="0.2"/>
    <row r="4" spans="11:15" x14ac:dyDescent="0.2"/>
    <row r="5" spans="11:15" x14ac:dyDescent="0.2"/>
    <row r="6" spans="11:15" x14ac:dyDescent="0.2"/>
    <row r="7" spans="11:15" x14ac:dyDescent="0.2"/>
    <row r="8" spans="11:15" x14ac:dyDescent="0.2"/>
    <row r="9" spans="11:15" x14ac:dyDescent="0.2"/>
    <row r="10" spans="11:15" ht="80" x14ac:dyDescent="0.2">
      <c r="K10" s="22" t="s">
        <v>157</v>
      </c>
      <c r="L10" s="22" t="s">
        <v>156</v>
      </c>
      <c r="M10" s="22" t="s">
        <v>155</v>
      </c>
      <c r="N10" s="22" t="s">
        <v>154</v>
      </c>
      <c r="O10" s="22" t="s">
        <v>158</v>
      </c>
    </row>
    <row r="11" spans="11:15" ht="19" x14ac:dyDescent="0.2">
      <c r="K11" s="18">
        <f>GETPIVOTDATA("Sum of Revenue generated",'Pivot Tables'!$B$9)</f>
        <v>577604.81873800792</v>
      </c>
      <c r="L11" s="18">
        <f>GETPIVOTDATA("Sum of Costs",'Pivot Tables'!$B$9)</f>
        <v>52924.578215814057</v>
      </c>
      <c r="M11" s="18">
        <f>GETPIVOTDATA("Sum of Manufacturing costs",'Pivot Tables'!$B$9)</f>
        <v>4726.6693241469866</v>
      </c>
      <c r="N11" s="18">
        <f>GETPIVOTDATA("Sum of Shipping costs",'Pivot Tables'!$B$9)</f>
        <v>554.81490720195836</v>
      </c>
      <c r="O11" s="18">
        <f>GETPIVOTDATA("Sum of Gross Profit",'Pivot Tables'!$B$9)</f>
        <v>519398.75629084499</v>
      </c>
    </row>
    <row r="12" spans="11:15" x14ac:dyDescent="0.2">
      <c r="K12" s="17"/>
      <c r="L12" s="17"/>
      <c r="M12" s="17"/>
    </row>
    <row r="13" spans="11:15" x14ac:dyDescent="0.2"/>
    <row r="14" spans="11:15" x14ac:dyDescent="0.2"/>
    <row r="15" spans="11:15" ht="80" x14ac:dyDescent="0.2">
      <c r="K15" s="23" t="s">
        <v>160</v>
      </c>
      <c r="L15" s="23" t="s">
        <v>161</v>
      </c>
      <c r="M15" s="23" t="s">
        <v>162</v>
      </c>
      <c r="N15" s="23" t="s">
        <v>163</v>
      </c>
    </row>
    <row r="16" spans="11:15" ht="19" x14ac:dyDescent="0.2">
      <c r="K16" s="19">
        <f>GETPIVOTDATA("Average Lead time",'Pivot Tables'!$B$13)</f>
        <v>17.079999999999998</v>
      </c>
      <c r="L16" s="19">
        <f>GETPIVOTDATA("Average Order Lead times",'Pivot Tables'!$B$13)</f>
        <v>15.96</v>
      </c>
      <c r="M16" s="19">
        <f>GETPIVOTDATA("Average Shipping times",'Pivot Tables'!$B$13)</f>
        <v>5.75</v>
      </c>
      <c r="N16" s="19">
        <f>GETPIVOTDATA("Average Manufacturing lead time",'Pivot Tables'!$B$13)</f>
        <v>14.77</v>
      </c>
    </row>
    <row r="17" spans="11:14" x14ac:dyDescent="0.2"/>
    <row r="18" spans="11:14" x14ac:dyDescent="0.2"/>
    <row r="19" spans="11:14" x14ac:dyDescent="0.2"/>
    <row r="20" spans="11:14" ht="100" x14ac:dyDescent="0.2">
      <c r="K20" s="24" t="s">
        <v>166</v>
      </c>
      <c r="L20" s="24" t="s">
        <v>165</v>
      </c>
      <c r="M20" s="24" t="s">
        <v>164</v>
      </c>
      <c r="N20" s="24" t="s">
        <v>167</v>
      </c>
    </row>
    <row r="21" spans="11:14" ht="19" x14ac:dyDescent="0.2">
      <c r="K21" s="20">
        <f>GETPIVOTDATA("Average of Stock levels",'Pivot Tables'!$B$17)</f>
        <v>47.77</v>
      </c>
      <c r="L21" s="20">
        <f>GETPIVOTDATA("Average of Defect rates",'Pivot Tables'!$B$17)</f>
        <v>2.2771579927396073</v>
      </c>
      <c r="M21" s="21">
        <f>GETPIVOTDATA("Sum of Production volumes",'Pivot Tables'!$B$17)</f>
        <v>56784</v>
      </c>
      <c r="N21" s="21">
        <f>GETPIVOTDATA("Sum of Sellable Stock",'Pivot Tables'!$B$17)</f>
        <v>27483.22</v>
      </c>
    </row>
    <row r="22" spans="11:14" x14ac:dyDescent="0.2"/>
    <row r="23" spans="11:14" x14ac:dyDescent="0.2"/>
    <row r="24" spans="11:14" x14ac:dyDescent="0.2"/>
    <row r="25" spans="11:14" x14ac:dyDescent="0.2"/>
    <row r="26" spans="11:14" x14ac:dyDescent="0.2"/>
    <row r="27" spans="11:14" x14ac:dyDescent="0.2"/>
    <row r="28" spans="11:14" x14ac:dyDescent="0.2"/>
    <row r="29" spans="11:14" x14ac:dyDescent="0.2"/>
    <row r="30" spans="11:14" x14ac:dyDescent="0.2"/>
    <row r="31" spans="11:14" x14ac:dyDescent="0.2"/>
    <row r="32" spans="11:14" x14ac:dyDescent="0.2"/>
    <row r="33" x14ac:dyDescent="0.2"/>
    <row r="34" x14ac:dyDescent="0.2"/>
    <row r="35" x14ac:dyDescent="0.2"/>
    <row r="36" x14ac:dyDescent="0.2"/>
    <row r="37" x14ac:dyDescent="0.2"/>
    <row r="38" x14ac:dyDescent="0.2"/>
    <row r="39" x14ac:dyDescent="0.2"/>
    <row r="40" x14ac:dyDescent="0.2"/>
    <row r="41" x14ac:dyDescent="0.2"/>
    <row r="42" x14ac:dyDescent="0.2"/>
    <row r="43" x14ac:dyDescent="0.2"/>
    <row r="44" x14ac:dyDescent="0.2"/>
    <row r="45" x14ac:dyDescent="0.2"/>
    <row r="46"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Basic Notes and Link to Dataset</vt:lpstr>
      <vt:lpstr>supply_chain_data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Talha Yamin</cp:lastModifiedBy>
  <dcterms:created xsi:type="dcterms:W3CDTF">2024-09-05T09:56:31Z</dcterms:created>
  <dcterms:modified xsi:type="dcterms:W3CDTF">2024-10-06T12:33:56Z</dcterms:modified>
</cp:coreProperties>
</file>