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ealbert\Documents\PDSP\Python_Scripts\Daily_Radioactivity\"/>
    </mc:Choice>
  </mc:AlternateContent>
  <xr:revisionPtr revIDLastSave="0" documentId="13_ncr:1_{D368DD45-ECD0-4AC4-A4B4-00542ED02A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3" i="1" l="1"/>
  <c r="I173" i="1"/>
  <c r="P172" i="1"/>
  <c r="P173" i="1" s="1"/>
  <c r="V173" i="1" s="1"/>
  <c r="L172" i="1"/>
  <c r="I172" i="1"/>
  <c r="V171" i="1"/>
  <c r="L171" i="1"/>
  <c r="I171" i="1"/>
  <c r="P170" i="1"/>
  <c r="V170" i="1" s="1"/>
  <c r="K170" i="1"/>
  <c r="H170" i="1"/>
  <c r="V169" i="1"/>
  <c r="K169" i="1"/>
  <c r="H169" i="1"/>
  <c r="P168" i="1"/>
  <c r="V168" i="1" s="1"/>
  <c r="K168" i="1"/>
  <c r="H168" i="1"/>
  <c r="V167" i="1"/>
  <c r="K167" i="1"/>
  <c r="H167" i="1"/>
  <c r="E167" i="1"/>
  <c r="E168" i="1" s="1"/>
  <c r="E169" i="1" s="1"/>
  <c r="E170" i="1" s="1"/>
  <c r="E171" i="1" s="1"/>
  <c r="H171" i="1" s="1"/>
  <c r="K171" i="1" s="1"/>
  <c r="E172" i="1" s="1"/>
  <c r="H172" i="1" s="1"/>
  <c r="K172" i="1" s="1"/>
  <c r="E173" i="1" s="1"/>
  <c r="H173" i="1" s="1"/>
  <c r="K173" i="1" s="1"/>
  <c r="V166" i="1"/>
  <c r="K166" i="1"/>
  <c r="H166" i="1"/>
  <c r="L165" i="1"/>
  <c r="I165" i="1"/>
  <c r="L164" i="1"/>
  <c r="I164" i="1"/>
  <c r="L163" i="1"/>
  <c r="I163" i="1"/>
  <c r="L162" i="1"/>
  <c r="I162" i="1"/>
  <c r="P161" i="1"/>
  <c r="V161" i="1" s="1"/>
  <c r="L161" i="1"/>
  <c r="I161" i="1"/>
  <c r="V160" i="1"/>
  <c r="K160" i="1"/>
  <c r="H160" i="1"/>
  <c r="V159" i="1"/>
  <c r="P159" i="1"/>
  <c r="K159" i="1"/>
  <c r="H159" i="1"/>
  <c r="E159" i="1"/>
  <c r="E160" i="1" s="1"/>
  <c r="E161" i="1" s="1"/>
  <c r="H161" i="1" s="1"/>
  <c r="K161" i="1" s="1"/>
  <c r="E162" i="1" s="1"/>
  <c r="H162" i="1" s="1"/>
  <c r="K162" i="1" s="1"/>
  <c r="E163" i="1" s="1"/>
  <c r="H163" i="1" s="1"/>
  <c r="K163" i="1" s="1"/>
  <c r="E164" i="1" s="1"/>
  <c r="H164" i="1" s="1"/>
  <c r="K164" i="1" s="1"/>
  <c r="E165" i="1" s="1"/>
  <c r="H165" i="1" s="1"/>
  <c r="K165" i="1" s="1"/>
  <c r="V158" i="1"/>
  <c r="K158" i="1"/>
  <c r="H158" i="1"/>
  <c r="E158" i="1"/>
  <c r="V157" i="1"/>
  <c r="K157" i="1"/>
  <c r="H157" i="1"/>
  <c r="L156" i="1"/>
  <c r="I156" i="1"/>
  <c r="L155" i="1"/>
  <c r="I155" i="1"/>
  <c r="P154" i="1"/>
  <c r="V154" i="1" s="1"/>
  <c r="L154" i="1"/>
  <c r="I154" i="1"/>
  <c r="P153" i="1"/>
  <c r="V153" i="1" s="1"/>
  <c r="L153" i="1"/>
  <c r="I153" i="1"/>
  <c r="V152" i="1"/>
  <c r="L152" i="1"/>
  <c r="I152" i="1"/>
  <c r="L151" i="1"/>
  <c r="I151" i="1"/>
  <c r="L150" i="1"/>
  <c r="I150" i="1"/>
  <c r="L149" i="1"/>
  <c r="I149" i="1"/>
  <c r="V148" i="1"/>
  <c r="P148" i="1"/>
  <c r="P149" i="1" s="1"/>
  <c r="L148" i="1"/>
  <c r="I148" i="1"/>
  <c r="V147" i="1"/>
  <c r="L147" i="1"/>
  <c r="I147" i="1"/>
  <c r="H147" i="1"/>
  <c r="K147" i="1" s="1"/>
  <c r="E148" i="1" s="1"/>
  <c r="H148" i="1" s="1"/>
  <c r="K148" i="1" s="1"/>
  <c r="E149" i="1" s="1"/>
  <c r="H149" i="1" s="1"/>
  <c r="K149" i="1" s="1"/>
  <c r="E150" i="1" s="1"/>
  <c r="H150" i="1" s="1"/>
  <c r="K150" i="1" s="1"/>
  <c r="E151" i="1" s="1"/>
  <c r="H151" i="1" s="1"/>
  <c r="K151" i="1" s="1"/>
  <c r="E152" i="1" s="1"/>
  <c r="H152" i="1" s="1"/>
  <c r="K152" i="1" s="1"/>
  <c r="E153" i="1" s="1"/>
  <c r="H153" i="1" s="1"/>
  <c r="K153" i="1" s="1"/>
  <c r="E154" i="1" s="1"/>
  <c r="H154" i="1" s="1"/>
  <c r="K154" i="1" s="1"/>
  <c r="E155" i="1" s="1"/>
  <c r="H155" i="1" s="1"/>
  <c r="K155" i="1" s="1"/>
  <c r="E156" i="1" s="1"/>
  <c r="H156" i="1" s="1"/>
  <c r="K156" i="1" s="1"/>
  <c r="P146" i="1"/>
  <c r="V146" i="1" s="1"/>
  <c r="L146" i="1"/>
  <c r="I146" i="1"/>
  <c r="V145" i="1"/>
  <c r="L145" i="1"/>
  <c r="I145" i="1"/>
  <c r="L144" i="1"/>
  <c r="I144" i="1"/>
  <c r="V143" i="1"/>
  <c r="P143" i="1"/>
  <c r="P144" i="1" s="1"/>
  <c r="V144" i="1" s="1"/>
  <c r="L143" i="1"/>
  <c r="I143" i="1"/>
  <c r="V142" i="1"/>
  <c r="L142" i="1"/>
  <c r="I142" i="1"/>
  <c r="P141" i="1"/>
  <c r="V141" i="1" s="1"/>
  <c r="K141" i="1"/>
  <c r="H141" i="1"/>
  <c r="V140" i="1"/>
  <c r="K140" i="1"/>
  <c r="H140" i="1"/>
  <c r="V139" i="1"/>
  <c r="K139" i="1"/>
  <c r="H139" i="1"/>
  <c r="E139" i="1"/>
  <c r="E140" i="1" s="1"/>
  <c r="E141" i="1" s="1"/>
  <c r="E142" i="1" s="1"/>
  <c r="H142" i="1" s="1"/>
  <c r="K142" i="1" s="1"/>
  <c r="E143" i="1" s="1"/>
  <c r="H143" i="1" s="1"/>
  <c r="K143" i="1" s="1"/>
  <c r="E144" i="1" s="1"/>
  <c r="H144" i="1" s="1"/>
  <c r="K144" i="1" s="1"/>
  <c r="E145" i="1" s="1"/>
  <c r="H145" i="1" s="1"/>
  <c r="K145" i="1" s="1"/>
  <c r="E146" i="1" s="1"/>
  <c r="H146" i="1" s="1"/>
  <c r="K146" i="1" s="1"/>
  <c r="V138" i="1"/>
  <c r="K138" i="1"/>
  <c r="H138" i="1"/>
  <c r="P137" i="1"/>
  <c r="V137" i="1" s="1"/>
  <c r="L137" i="1"/>
  <c r="I137" i="1"/>
  <c r="V136" i="1"/>
  <c r="L136" i="1"/>
  <c r="I136" i="1"/>
  <c r="P135" i="1"/>
  <c r="V135" i="1" s="1"/>
  <c r="L135" i="1"/>
  <c r="I135" i="1"/>
  <c r="P134" i="1"/>
  <c r="V134" i="1" s="1"/>
  <c r="L134" i="1"/>
  <c r="I134" i="1"/>
  <c r="V133" i="1"/>
  <c r="L133" i="1"/>
  <c r="I133" i="1"/>
  <c r="P132" i="1"/>
  <c r="V132" i="1" s="1"/>
  <c r="K132" i="1"/>
  <c r="H132" i="1"/>
  <c r="V131" i="1"/>
  <c r="K131" i="1"/>
  <c r="H131" i="1"/>
  <c r="P130" i="1"/>
  <c r="V130" i="1" s="1"/>
  <c r="K130" i="1"/>
  <c r="H130" i="1"/>
  <c r="E130" i="1"/>
  <c r="E131" i="1" s="1"/>
  <c r="E132" i="1" s="1"/>
  <c r="E133" i="1" s="1"/>
  <c r="H133" i="1" s="1"/>
  <c r="K133" i="1" s="1"/>
  <c r="E134" i="1" s="1"/>
  <c r="H134" i="1" s="1"/>
  <c r="K134" i="1" s="1"/>
  <c r="E135" i="1" s="1"/>
  <c r="H135" i="1" s="1"/>
  <c r="K135" i="1" s="1"/>
  <c r="E136" i="1" s="1"/>
  <c r="H136" i="1" s="1"/>
  <c r="K136" i="1" s="1"/>
  <c r="E137" i="1" s="1"/>
  <c r="H137" i="1" s="1"/>
  <c r="K137" i="1" s="1"/>
  <c r="V129" i="1"/>
  <c r="K129" i="1"/>
  <c r="H129" i="1"/>
  <c r="P128" i="1"/>
  <c r="V128" i="1" s="1"/>
  <c r="L128" i="1"/>
  <c r="I128" i="1"/>
  <c r="P127" i="1"/>
  <c r="V127" i="1" s="1"/>
  <c r="L127" i="1"/>
  <c r="I127" i="1"/>
  <c r="V126" i="1"/>
  <c r="L126" i="1"/>
  <c r="I126" i="1"/>
  <c r="V125" i="1"/>
  <c r="L125" i="1"/>
  <c r="I125" i="1"/>
  <c r="V124" i="1"/>
  <c r="L124" i="1"/>
  <c r="I124" i="1"/>
  <c r="P123" i="1"/>
  <c r="V123" i="1" s="1"/>
  <c r="K123" i="1"/>
  <c r="H123" i="1"/>
  <c r="V122" i="1"/>
  <c r="K122" i="1"/>
  <c r="H122" i="1"/>
  <c r="V121" i="1"/>
  <c r="P121" i="1"/>
  <c r="K121" i="1"/>
  <c r="H121" i="1"/>
  <c r="V120" i="1"/>
  <c r="K120" i="1"/>
  <c r="H120" i="1"/>
  <c r="E120" i="1"/>
  <c r="E121" i="1" s="1"/>
  <c r="E122" i="1" s="1"/>
  <c r="E123" i="1" s="1"/>
  <c r="E124" i="1" s="1"/>
  <c r="H124" i="1" s="1"/>
  <c r="K124" i="1" s="1"/>
  <c r="E125" i="1" s="1"/>
  <c r="H125" i="1" s="1"/>
  <c r="K125" i="1" s="1"/>
  <c r="E126" i="1" s="1"/>
  <c r="H126" i="1" s="1"/>
  <c r="K126" i="1" s="1"/>
  <c r="E127" i="1" s="1"/>
  <c r="H127" i="1" s="1"/>
  <c r="K127" i="1" s="1"/>
  <c r="E128" i="1" s="1"/>
  <c r="H128" i="1" s="1"/>
  <c r="K128" i="1" s="1"/>
  <c r="P119" i="1"/>
  <c r="V119" i="1" s="1"/>
  <c r="K119" i="1"/>
  <c r="H119" i="1"/>
  <c r="E119" i="1"/>
  <c r="V118" i="1"/>
  <c r="K118" i="1"/>
  <c r="H118" i="1"/>
  <c r="L117" i="1"/>
  <c r="I117" i="1"/>
  <c r="V116" i="1"/>
  <c r="P116" i="1"/>
  <c r="P117" i="1" s="1"/>
  <c r="V117" i="1" s="1"/>
  <c r="L116" i="1"/>
  <c r="I116" i="1"/>
  <c r="V115" i="1"/>
  <c r="L115" i="1"/>
  <c r="I115" i="1"/>
  <c r="P114" i="1"/>
  <c r="V114" i="1" s="1"/>
  <c r="L114" i="1"/>
  <c r="I114" i="1"/>
  <c r="V113" i="1"/>
  <c r="L113" i="1"/>
  <c r="I113" i="1"/>
  <c r="P112" i="1"/>
  <c r="V112" i="1" s="1"/>
  <c r="K112" i="1"/>
  <c r="H112" i="1"/>
  <c r="V111" i="1"/>
  <c r="K111" i="1"/>
  <c r="H111" i="1"/>
  <c r="V110" i="1"/>
  <c r="P110" i="1"/>
  <c r="K110" i="1"/>
  <c r="H110" i="1"/>
  <c r="V109" i="1"/>
  <c r="K109" i="1"/>
  <c r="H109" i="1"/>
  <c r="P108" i="1"/>
  <c r="V108" i="1" s="1"/>
  <c r="K108" i="1"/>
  <c r="H108" i="1"/>
  <c r="V107" i="1"/>
  <c r="K107" i="1"/>
  <c r="H107" i="1"/>
  <c r="P106" i="1"/>
  <c r="V106" i="1" s="1"/>
  <c r="K106" i="1"/>
  <c r="H106" i="1"/>
  <c r="V105" i="1"/>
  <c r="K105" i="1"/>
  <c r="H105" i="1"/>
  <c r="P104" i="1"/>
  <c r="V104" i="1" s="1"/>
  <c r="K104" i="1"/>
  <c r="H104" i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H113" i="1" s="1"/>
  <c r="K113" i="1" s="1"/>
  <c r="E114" i="1" s="1"/>
  <c r="H114" i="1" s="1"/>
  <c r="K114" i="1" s="1"/>
  <c r="E115" i="1" s="1"/>
  <c r="H115" i="1" s="1"/>
  <c r="K115" i="1" s="1"/>
  <c r="E116" i="1" s="1"/>
  <c r="H116" i="1" s="1"/>
  <c r="K116" i="1" s="1"/>
  <c r="E117" i="1" s="1"/>
  <c r="H117" i="1" s="1"/>
  <c r="K117" i="1" s="1"/>
  <c r="V103" i="1"/>
  <c r="K103" i="1"/>
  <c r="H103" i="1"/>
  <c r="P102" i="1"/>
  <c r="V102" i="1" s="1"/>
  <c r="L102" i="1"/>
  <c r="I102" i="1"/>
  <c r="V101" i="1"/>
  <c r="L101" i="1"/>
  <c r="I101" i="1"/>
  <c r="L100" i="1"/>
  <c r="I100" i="1"/>
  <c r="P99" i="1"/>
  <c r="V99" i="1" s="1"/>
  <c r="L99" i="1"/>
  <c r="I99" i="1"/>
  <c r="V98" i="1"/>
  <c r="L98" i="1"/>
  <c r="I98" i="1"/>
  <c r="P97" i="1"/>
  <c r="V97" i="1" s="1"/>
  <c r="K97" i="1"/>
  <c r="H97" i="1"/>
  <c r="V96" i="1"/>
  <c r="K96" i="1"/>
  <c r="H96" i="1"/>
  <c r="V95" i="1"/>
  <c r="P95" i="1"/>
  <c r="K95" i="1"/>
  <c r="H95" i="1"/>
  <c r="V94" i="1"/>
  <c r="K94" i="1"/>
  <c r="H94" i="1"/>
  <c r="E94" i="1"/>
  <c r="E95" i="1" s="1"/>
  <c r="E96" i="1" s="1"/>
  <c r="E97" i="1" s="1"/>
  <c r="E98" i="1" s="1"/>
  <c r="H98" i="1" s="1"/>
  <c r="K98" i="1" s="1"/>
  <c r="E99" i="1" s="1"/>
  <c r="H99" i="1" s="1"/>
  <c r="K99" i="1" s="1"/>
  <c r="E100" i="1" s="1"/>
  <c r="H100" i="1" s="1"/>
  <c r="K100" i="1" s="1"/>
  <c r="E101" i="1" s="1"/>
  <c r="H101" i="1" s="1"/>
  <c r="K101" i="1" s="1"/>
  <c r="E102" i="1" s="1"/>
  <c r="H102" i="1" s="1"/>
  <c r="K102" i="1" s="1"/>
  <c r="V93" i="1"/>
  <c r="P93" i="1"/>
  <c r="K93" i="1"/>
  <c r="H93" i="1"/>
  <c r="E93" i="1"/>
  <c r="V92" i="1"/>
  <c r="K92" i="1"/>
  <c r="H92" i="1"/>
  <c r="V91" i="1"/>
  <c r="P91" i="1"/>
  <c r="K91" i="1"/>
  <c r="H91" i="1"/>
  <c r="V90" i="1"/>
  <c r="K90" i="1"/>
  <c r="H90" i="1"/>
  <c r="P89" i="1"/>
  <c r="V89" i="1" s="1"/>
  <c r="K89" i="1"/>
  <c r="H89" i="1"/>
  <c r="V88" i="1"/>
  <c r="K88" i="1"/>
  <c r="H88" i="1"/>
  <c r="V87" i="1"/>
  <c r="P87" i="1"/>
  <c r="K87" i="1"/>
  <c r="H87" i="1"/>
  <c r="E87" i="1"/>
  <c r="E88" i="1" s="1"/>
  <c r="E89" i="1" s="1"/>
  <c r="E90" i="1" s="1"/>
  <c r="E91" i="1" s="1"/>
  <c r="V86" i="1"/>
  <c r="K86" i="1"/>
  <c r="H86" i="1"/>
  <c r="V85" i="1"/>
  <c r="L85" i="1"/>
  <c r="I85" i="1"/>
  <c r="L84" i="1"/>
  <c r="I84" i="1"/>
  <c r="L83" i="1"/>
  <c r="I83" i="1"/>
  <c r="P82" i="1"/>
  <c r="V82" i="1" s="1"/>
  <c r="L82" i="1"/>
  <c r="I82" i="1"/>
  <c r="V81" i="1"/>
  <c r="L81" i="1"/>
  <c r="K81" i="1"/>
  <c r="E82" i="1" s="1"/>
  <c r="H82" i="1" s="1"/>
  <c r="K82" i="1" s="1"/>
  <c r="E83" i="1" s="1"/>
  <c r="H83" i="1" s="1"/>
  <c r="K83" i="1" s="1"/>
  <c r="E84" i="1" s="1"/>
  <c r="H84" i="1" s="1"/>
  <c r="K84" i="1" s="1"/>
  <c r="E85" i="1" s="1"/>
  <c r="H85" i="1" s="1"/>
  <c r="K85" i="1" s="1"/>
  <c r="I81" i="1"/>
  <c r="H81" i="1"/>
  <c r="V80" i="1"/>
  <c r="L80" i="1"/>
  <c r="I80" i="1"/>
  <c r="V79" i="1"/>
  <c r="L79" i="1"/>
  <c r="I79" i="1"/>
  <c r="V78" i="1"/>
  <c r="L78" i="1"/>
  <c r="I78" i="1"/>
  <c r="V77" i="1"/>
  <c r="L77" i="1"/>
  <c r="I77" i="1"/>
  <c r="V76" i="1"/>
  <c r="L76" i="1"/>
  <c r="I76" i="1"/>
  <c r="H76" i="1"/>
  <c r="K76" i="1" s="1"/>
  <c r="E77" i="1" s="1"/>
  <c r="H77" i="1" s="1"/>
  <c r="K77" i="1" s="1"/>
  <c r="E78" i="1" s="1"/>
  <c r="H78" i="1" s="1"/>
  <c r="K78" i="1" s="1"/>
  <c r="E79" i="1" s="1"/>
  <c r="H79" i="1" s="1"/>
  <c r="K79" i="1" s="1"/>
  <c r="E80" i="1" s="1"/>
  <c r="H80" i="1" s="1"/>
  <c r="K80" i="1" s="1"/>
  <c r="V75" i="1"/>
  <c r="P75" i="1"/>
  <c r="L75" i="1"/>
  <c r="I75" i="1"/>
  <c r="V74" i="1"/>
  <c r="L74" i="1"/>
  <c r="I74" i="1"/>
  <c r="L73" i="1"/>
  <c r="I73" i="1"/>
  <c r="P72" i="1"/>
  <c r="P73" i="1" s="1"/>
  <c r="V73" i="1" s="1"/>
  <c r="L72" i="1"/>
  <c r="I72" i="1"/>
  <c r="V71" i="1"/>
  <c r="L71" i="1"/>
  <c r="I71" i="1"/>
  <c r="H71" i="1"/>
  <c r="K71" i="1" s="1"/>
  <c r="E72" i="1" s="1"/>
  <c r="H72" i="1" s="1"/>
  <c r="K72" i="1" s="1"/>
  <c r="E73" i="1" s="1"/>
  <c r="H73" i="1" s="1"/>
  <c r="K73" i="1" s="1"/>
  <c r="E74" i="1" s="1"/>
  <c r="H74" i="1" s="1"/>
  <c r="K74" i="1" s="1"/>
  <c r="E75" i="1" s="1"/>
  <c r="H75" i="1" s="1"/>
  <c r="K75" i="1" s="1"/>
  <c r="K70" i="1"/>
  <c r="H70" i="1"/>
  <c r="K69" i="1"/>
  <c r="H69" i="1"/>
  <c r="K68" i="1"/>
  <c r="H68" i="1"/>
  <c r="K67" i="1"/>
  <c r="H67" i="1"/>
  <c r="E67" i="1"/>
  <c r="E68" i="1" s="1"/>
  <c r="E69" i="1" s="1"/>
  <c r="E70" i="1" s="1"/>
  <c r="K66" i="1"/>
  <c r="H66" i="1"/>
  <c r="E66" i="1"/>
  <c r="P65" i="1"/>
  <c r="P66" i="1" s="1"/>
  <c r="K65" i="1"/>
  <c r="H65" i="1"/>
  <c r="E65" i="1"/>
  <c r="V64" i="1"/>
  <c r="K64" i="1"/>
  <c r="H64" i="1"/>
  <c r="P63" i="1"/>
  <c r="V63" i="1" s="1"/>
  <c r="K63" i="1"/>
  <c r="H63" i="1"/>
  <c r="V62" i="1"/>
  <c r="K62" i="1"/>
  <c r="H62" i="1"/>
  <c r="P61" i="1"/>
  <c r="V61" i="1" s="1"/>
  <c r="K61" i="1"/>
  <c r="H61" i="1"/>
  <c r="V60" i="1"/>
  <c r="K60" i="1"/>
  <c r="H60" i="1"/>
  <c r="V59" i="1"/>
  <c r="P59" i="1"/>
  <c r="K59" i="1"/>
  <c r="H59" i="1"/>
  <c r="V58" i="1"/>
  <c r="K58" i="1"/>
  <c r="H58" i="1"/>
  <c r="P57" i="1"/>
  <c r="V57" i="1" s="1"/>
  <c r="K57" i="1"/>
  <c r="H57" i="1"/>
  <c r="V56" i="1"/>
  <c r="K56" i="1"/>
  <c r="H56" i="1"/>
  <c r="P55" i="1"/>
  <c r="V55" i="1" s="1"/>
  <c r="K55" i="1"/>
  <c r="H55" i="1"/>
  <c r="E55" i="1"/>
  <c r="E56" i="1" s="1"/>
  <c r="E57" i="1" s="1"/>
  <c r="E58" i="1" s="1"/>
  <c r="E59" i="1" s="1"/>
  <c r="E60" i="1" s="1"/>
  <c r="E61" i="1" s="1"/>
  <c r="E62" i="1" s="1"/>
  <c r="E63" i="1" s="1"/>
  <c r="V54" i="1"/>
  <c r="K54" i="1"/>
  <c r="H54" i="1"/>
  <c r="L53" i="1"/>
  <c r="I53" i="1"/>
  <c r="V52" i="1"/>
  <c r="P52" i="1"/>
  <c r="P53" i="1" s="1"/>
  <c r="V53" i="1" s="1"/>
  <c r="L52" i="1"/>
  <c r="I52" i="1"/>
  <c r="V51" i="1"/>
  <c r="L51" i="1"/>
  <c r="I51" i="1"/>
  <c r="V50" i="1"/>
  <c r="L50" i="1"/>
  <c r="I50" i="1"/>
  <c r="V49" i="1"/>
  <c r="L49" i="1"/>
  <c r="I49" i="1"/>
  <c r="P48" i="1"/>
  <c r="V48" i="1" s="1"/>
  <c r="K48" i="1"/>
  <c r="H48" i="1"/>
  <c r="V47" i="1"/>
  <c r="K47" i="1"/>
  <c r="H47" i="1"/>
  <c r="P46" i="1"/>
  <c r="V46" i="1" s="1"/>
  <c r="K46" i="1"/>
  <c r="H46" i="1"/>
  <c r="E46" i="1"/>
  <c r="E47" i="1" s="1"/>
  <c r="E48" i="1" s="1"/>
  <c r="E49" i="1" s="1"/>
  <c r="H49" i="1" s="1"/>
  <c r="K49" i="1" s="1"/>
  <c r="E50" i="1" s="1"/>
  <c r="H50" i="1" s="1"/>
  <c r="K50" i="1" s="1"/>
  <c r="E51" i="1" s="1"/>
  <c r="H51" i="1" s="1"/>
  <c r="K51" i="1" s="1"/>
  <c r="E52" i="1" s="1"/>
  <c r="H52" i="1" s="1"/>
  <c r="K52" i="1" s="1"/>
  <c r="E53" i="1" s="1"/>
  <c r="H53" i="1" s="1"/>
  <c r="K53" i="1" s="1"/>
  <c r="V45" i="1"/>
  <c r="K45" i="1"/>
  <c r="H45" i="1"/>
  <c r="V44" i="1"/>
  <c r="L44" i="1"/>
  <c r="I44" i="1"/>
  <c r="V43" i="1"/>
  <c r="P43" i="1"/>
  <c r="L43" i="1"/>
  <c r="I43" i="1"/>
  <c r="V42" i="1"/>
  <c r="L42" i="1"/>
  <c r="I42" i="1"/>
  <c r="P41" i="1"/>
  <c r="V41" i="1" s="1"/>
  <c r="L41" i="1"/>
  <c r="I41" i="1"/>
  <c r="V40" i="1"/>
  <c r="L40" i="1"/>
  <c r="I40" i="1"/>
  <c r="P39" i="1"/>
  <c r="V39" i="1" s="1"/>
  <c r="K39" i="1"/>
  <c r="H39" i="1"/>
  <c r="V38" i="1"/>
  <c r="K38" i="1"/>
  <c r="H38" i="1"/>
  <c r="P37" i="1"/>
  <c r="V37" i="1" s="1"/>
  <c r="K37" i="1"/>
  <c r="H37" i="1"/>
  <c r="E37" i="1"/>
  <c r="E38" i="1" s="1"/>
  <c r="E39" i="1" s="1"/>
  <c r="E40" i="1" s="1"/>
  <c r="H40" i="1" s="1"/>
  <c r="K40" i="1" s="1"/>
  <c r="E41" i="1" s="1"/>
  <c r="H41" i="1" s="1"/>
  <c r="K41" i="1" s="1"/>
  <c r="E42" i="1" s="1"/>
  <c r="H42" i="1" s="1"/>
  <c r="K42" i="1" s="1"/>
  <c r="E43" i="1" s="1"/>
  <c r="H43" i="1" s="1"/>
  <c r="K43" i="1" s="1"/>
  <c r="E44" i="1" s="1"/>
  <c r="H44" i="1" s="1"/>
  <c r="K44" i="1" s="1"/>
  <c r="V36" i="1"/>
  <c r="K36" i="1"/>
  <c r="H36" i="1"/>
  <c r="P35" i="1"/>
  <c r="V35" i="1" s="1"/>
  <c r="L35" i="1"/>
  <c r="I35" i="1"/>
  <c r="P34" i="1"/>
  <c r="V34" i="1" s="1"/>
  <c r="L34" i="1"/>
  <c r="I34" i="1"/>
  <c r="V33" i="1"/>
  <c r="L33" i="1"/>
  <c r="I33" i="1"/>
  <c r="L32" i="1"/>
  <c r="I32" i="1"/>
  <c r="P31" i="1"/>
  <c r="V31" i="1" s="1"/>
  <c r="L31" i="1"/>
  <c r="I31" i="1"/>
  <c r="P30" i="1"/>
  <c r="V30" i="1" s="1"/>
  <c r="K30" i="1"/>
  <c r="H30" i="1"/>
  <c r="V29" i="1"/>
  <c r="K29" i="1"/>
  <c r="H29" i="1"/>
  <c r="E29" i="1"/>
  <c r="E30" i="1" s="1"/>
  <c r="E31" i="1" s="1"/>
  <c r="H31" i="1" s="1"/>
  <c r="K31" i="1" s="1"/>
  <c r="E32" i="1" s="1"/>
  <c r="H32" i="1" s="1"/>
  <c r="K32" i="1" s="1"/>
  <c r="E33" i="1" s="1"/>
  <c r="H33" i="1" s="1"/>
  <c r="K33" i="1" s="1"/>
  <c r="E34" i="1" s="1"/>
  <c r="H34" i="1" s="1"/>
  <c r="K34" i="1" s="1"/>
  <c r="E35" i="1" s="1"/>
  <c r="H35" i="1" s="1"/>
  <c r="K35" i="1" s="1"/>
  <c r="P28" i="1"/>
  <c r="V28" i="1" s="1"/>
  <c r="K28" i="1"/>
  <c r="H28" i="1"/>
  <c r="E28" i="1"/>
  <c r="V27" i="1"/>
  <c r="K27" i="1"/>
  <c r="H27" i="1"/>
  <c r="V26" i="1"/>
  <c r="L26" i="1"/>
  <c r="I26" i="1"/>
  <c r="V25" i="1"/>
  <c r="P25" i="1"/>
  <c r="L25" i="1"/>
  <c r="I25" i="1"/>
  <c r="V24" i="1"/>
  <c r="L24" i="1"/>
  <c r="I24" i="1"/>
  <c r="L23" i="1"/>
  <c r="I23" i="1"/>
  <c r="L22" i="1"/>
  <c r="I22" i="1"/>
  <c r="V21" i="1"/>
  <c r="P21" i="1"/>
  <c r="P22" i="1" s="1"/>
  <c r="K21" i="1"/>
  <c r="H21" i="1"/>
  <c r="V20" i="1"/>
  <c r="K20" i="1"/>
  <c r="H20" i="1"/>
  <c r="V19" i="1"/>
  <c r="P19" i="1"/>
  <c r="K19" i="1"/>
  <c r="H19" i="1"/>
  <c r="V18" i="1"/>
  <c r="K18" i="1"/>
  <c r="H18" i="1"/>
  <c r="P17" i="1"/>
  <c r="V17" i="1" s="1"/>
  <c r="K17" i="1"/>
  <c r="H17" i="1"/>
  <c r="E17" i="1"/>
  <c r="E18" i="1" s="1"/>
  <c r="E19" i="1" s="1"/>
  <c r="E20" i="1" s="1"/>
  <c r="E21" i="1" s="1"/>
  <c r="E22" i="1" s="1"/>
  <c r="H22" i="1" s="1"/>
  <c r="K22" i="1" s="1"/>
  <c r="E23" i="1" s="1"/>
  <c r="H23" i="1" s="1"/>
  <c r="K23" i="1" s="1"/>
  <c r="E24" i="1" s="1"/>
  <c r="H24" i="1" s="1"/>
  <c r="K24" i="1" s="1"/>
  <c r="E25" i="1" s="1"/>
  <c r="H25" i="1" s="1"/>
  <c r="K25" i="1" s="1"/>
  <c r="E26" i="1" s="1"/>
  <c r="H26" i="1" s="1"/>
  <c r="K26" i="1" s="1"/>
  <c r="V16" i="1"/>
  <c r="K16" i="1"/>
  <c r="H16" i="1"/>
  <c r="V15" i="1"/>
  <c r="L15" i="1"/>
  <c r="I15" i="1"/>
  <c r="L14" i="1"/>
  <c r="I14" i="1"/>
  <c r="P13" i="1"/>
  <c r="V13" i="1" s="1"/>
  <c r="L13" i="1"/>
  <c r="I13" i="1"/>
  <c r="P12" i="1"/>
  <c r="V12" i="1" s="1"/>
  <c r="K12" i="1"/>
  <c r="H12" i="1"/>
  <c r="V11" i="1"/>
  <c r="K11" i="1"/>
  <c r="H11" i="1"/>
  <c r="P10" i="1"/>
  <c r="V10" i="1" s="1"/>
  <c r="K10" i="1"/>
  <c r="H10" i="1"/>
  <c r="E10" i="1"/>
  <c r="E11" i="1" s="1"/>
  <c r="E12" i="1" s="1"/>
  <c r="E13" i="1" s="1"/>
  <c r="H13" i="1" s="1"/>
  <c r="K13" i="1" s="1"/>
  <c r="E14" i="1" s="1"/>
  <c r="H14" i="1" s="1"/>
  <c r="K14" i="1" s="1"/>
  <c r="E15" i="1" s="1"/>
  <c r="H15" i="1" s="1"/>
  <c r="K15" i="1" s="1"/>
  <c r="V9" i="1"/>
  <c r="K9" i="1"/>
  <c r="H9" i="1"/>
  <c r="V8" i="1"/>
  <c r="V7" i="1"/>
  <c r="V6" i="1"/>
  <c r="V5" i="1"/>
  <c r="V4" i="1"/>
  <c r="V3" i="1"/>
  <c r="K3" i="1"/>
  <c r="H3" i="1"/>
  <c r="E3" i="1"/>
  <c r="E4" i="1" s="1"/>
  <c r="H4" i="1" s="1"/>
  <c r="K4" i="1" s="1"/>
  <c r="E5" i="1" s="1"/>
  <c r="H5" i="1" s="1"/>
  <c r="K5" i="1" s="1"/>
  <c r="E6" i="1" s="1"/>
  <c r="H6" i="1" s="1"/>
  <c r="K6" i="1" s="1"/>
  <c r="E7" i="1" s="1"/>
  <c r="H7" i="1" s="1"/>
  <c r="K7" i="1" s="1"/>
  <c r="E8" i="1" s="1"/>
  <c r="H8" i="1" s="1"/>
  <c r="K8" i="1" s="1"/>
  <c r="V2" i="1"/>
  <c r="K2" i="1"/>
  <c r="H2" i="1"/>
  <c r="P23" i="1" l="1"/>
  <c r="V23" i="1" s="1"/>
  <c r="V22" i="1"/>
  <c r="V149" i="1"/>
  <c r="P150" i="1"/>
  <c r="P67" i="1"/>
  <c r="V66" i="1"/>
  <c r="P14" i="1"/>
  <c r="V14" i="1" s="1"/>
  <c r="P32" i="1"/>
  <c r="V32" i="1" s="1"/>
  <c r="V72" i="1"/>
  <c r="P100" i="1"/>
  <c r="V100" i="1" s="1"/>
  <c r="P162" i="1"/>
  <c r="V172" i="1"/>
  <c r="V65" i="1"/>
  <c r="P83" i="1"/>
  <c r="P155" i="1"/>
  <c r="V150" i="1" l="1"/>
  <c r="P151" i="1"/>
  <c r="V151" i="1" s="1"/>
  <c r="V83" i="1"/>
  <c r="P84" i="1"/>
  <c r="V84" i="1" s="1"/>
  <c r="V155" i="1"/>
  <c r="P156" i="1"/>
  <c r="V156" i="1" s="1"/>
  <c r="V67" i="1"/>
  <c r="P68" i="1"/>
  <c r="P163" i="1"/>
  <c r="V162" i="1"/>
  <c r="P69" i="1" l="1"/>
  <c r="V68" i="1"/>
  <c r="P164" i="1"/>
  <c r="V163" i="1"/>
  <c r="V164" i="1" l="1"/>
  <c r="P165" i="1"/>
  <c r="V165" i="1" s="1"/>
  <c r="V69" i="1"/>
  <c r="P70" i="1"/>
  <c r="V70" i="1" s="1"/>
</calcChain>
</file>

<file path=xl/sharedStrings.xml><?xml version="1.0" encoding="utf-8"?>
<sst xmlns="http://schemas.openxmlformats.org/spreadsheetml/2006/main" count="2383" uniqueCount="607">
  <si>
    <t>Binding Type</t>
  </si>
  <si>
    <t>Plate</t>
  </si>
  <si>
    <t>Date Assay Performed</t>
  </si>
  <si>
    <t>Barcode 0</t>
  </si>
  <si>
    <t>Barcode 1</t>
  </si>
  <si>
    <t>Barcode 2</t>
  </si>
  <si>
    <t>Pellet Book</t>
  </si>
  <si>
    <t>Ligand Book</t>
  </si>
  <si>
    <t>Worklist</t>
  </si>
  <si>
    <t>Actual Count</t>
  </si>
  <si>
    <t>Receptor</t>
  </si>
  <si>
    <t>3H-Ligand</t>
  </si>
  <si>
    <t>Batch Number</t>
  </si>
  <si>
    <t>Specific Activity (Ci/mmol)</t>
  </si>
  <si>
    <t>Assay Conc. (nM)</t>
  </si>
  <si>
    <t>Actual Assay Conc. (nM)</t>
  </si>
  <si>
    <t>Reference</t>
  </si>
  <si>
    <t>Number of Plates</t>
  </si>
  <si>
    <t>Number of Pellets</t>
  </si>
  <si>
    <t>Buffer Volume (mL)</t>
  </si>
  <si>
    <t>Ligand Volume (µL)</t>
  </si>
  <si>
    <t>Assay BB</t>
  </si>
  <si>
    <t>PRIM Pellet/Plate</t>
  </si>
  <si>
    <t>SEC Pellet/Plate</t>
  </si>
  <si>
    <t>PRIM</t>
  </si>
  <si>
    <t>DAT-0</t>
  </si>
  <si>
    <t>09/20/2023</t>
  </si>
  <si>
    <t>BRU555</t>
  </si>
  <si>
    <t>y</t>
  </si>
  <si>
    <t>DAT</t>
  </si>
  <si>
    <t>3H-Win35428</t>
  </si>
  <si>
    <t>0159-0822</t>
  </si>
  <si>
    <t>GBR12909</t>
  </si>
  <si>
    <t>Transporter</t>
  </si>
  <si>
    <t>DAT-1</t>
  </si>
  <si>
    <t>BRU567</t>
  </si>
  <si>
    <t>SEC</t>
  </si>
  <si>
    <t>BRU550</t>
  </si>
  <si>
    <t>BRU551</t>
  </si>
  <si>
    <t>BRU552</t>
  </si>
  <si>
    <t>Alpha2A-0</t>
  </si>
  <si>
    <t>BRU531</t>
  </si>
  <si>
    <t>BRU544</t>
  </si>
  <si>
    <t>BRU543</t>
  </si>
  <si>
    <t>Alpha2A</t>
  </si>
  <si>
    <t>3H-Rauwolscine</t>
  </si>
  <si>
    <t>0009-0123</t>
  </si>
  <si>
    <t>Oxymetazoline hydrochloride</t>
  </si>
  <si>
    <t>Alpha2</t>
  </si>
  <si>
    <t>Alpha2A-1</t>
  </si>
  <si>
    <t>BRU541</t>
  </si>
  <si>
    <t>BRU540</t>
  </si>
  <si>
    <t>BRU539</t>
  </si>
  <si>
    <t>Sigma 2-0</t>
  </si>
  <si>
    <t>BRU536</t>
  </si>
  <si>
    <t>BRU537</t>
  </si>
  <si>
    <t>BRU538</t>
  </si>
  <si>
    <t>Sigma 2</t>
  </si>
  <si>
    <t>3H-DTG</t>
  </si>
  <si>
    <t>0032-0223</t>
  </si>
  <si>
    <t>Haloperidol</t>
  </si>
  <si>
    <t>Sigma</t>
  </si>
  <si>
    <t>Sigma 2-1</t>
  </si>
  <si>
    <t>BRU560</t>
  </si>
  <si>
    <t>BRU553</t>
  </si>
  <si>
    <t>BRU554</t>
  </si>
  <si>
    <t>5-HT5A-0</t>
  </si>
  <si>
    <t>09/21/2023</t>
  </si>
  <si>
    <t>BRU589</t>
  </si>
  <si>
    <t>5-HT5A</t>
  </si>
  <si>
    <t>3H-LSD</t>
  </si>
  <si>
    <t>0088-0423</t>
  </si>
  <si>
    <t>Ergotamine tartrate</t>
  </si>
  <si>
    <t>Standard</t>
  </si>
  <si>
    <t>5-HT5A-1</t>
  </si>
  <si>
    <t>BRU592</t>
  </si>
  <si>
    <t>5-HT6-0</t>
  </si>
  <si>
    <t>BRU593</t>
  </si>
  <si>
    <t>5-HT6</t>
  </si>
  <si>
    <t>Clozapine</t>
  </si>
  <si>
    <t>5-HT6-1</t>
  </si>
  <si>
    <t>BRU598</t>
  </si>
  <si>
    <t>BRU569</t>
  </si>
  <si>
    <t>BRU570</t>
  </si>
  <si>
    <t>BRU561</t>
  </si>
  <si>
    <t>BRU579</t>
  </si>
  <si>
    <t>BRU580</t>
  </si>
  <si>
    <t>BRU581</t>
  </si>
  <si>
    <t>5-HT3-0</t>
  </si>
  <si>
    <t>BRU573</t>
  </si>
  <si>
    <t>BRU562</t>
  </si>
  <si>
    <t>BRU563</t>
  </si>
  <si>
    <t>5-HT3</t>
  </si>
  <si>
    <t>3H-Tropistron</t>
  </si>
  <si>
    <t>0213-1022</t>
  </si>
  <si>
    <t>Zacopride HCl</t>
  </si>
  <si>
    <t>NET-0</t>
  </si>
  <si>
    <t>09/22/2023</t>
  </si>
  <si>
    <t>BRU632</t>
  </si>
  <si>
    <t>NET</t>
  </si>
  <si>
    <t>3H-Nisoxetine</t>
  </si>
  <si>
    <t>0012-0123</t>
  </si>
  <si>
    <t>Desipramine</t>
  </si>
  <si>
    <t>NET-1</t>
  </si>
  <si>
    <t>BRU633</t>
  </si>
  <si>
    <t>SERT-0</t>
  </si>
  <si>
    <t>BRU651</t>
  </si>
  <si>
    <t>SERT</t>
  </si>
  <si>
    <t>3H-Citalopram</t>
  </si>
  <si>
    <t>0050-0323</t>
  </si>
  <si>
    <t>Amitriptyline</t>
  </si>
  <si>
    <t>SERT-1</t>
  </si>
  <si>
    <t>BRU649</t>
  </si>
  <si>
    <t>PBR-0</t>
  </si>
  <si>
    <t>BRU634</t>
  </si>
  <si>
    <t>PBR</t>
  </si>
  <si>
    <t>3H-PK11195</t>
  </si>
  <si>
    <t>0126-0722</t>
  </si>
  <si>
    <t>Ro5-46864</t>
  </si>
  <si>
    <t>BZP</t>
  </si>
  <si>
    <t>PBR-1</t>
  </si>
  <si>
    <t>BRU635</t>
  </si>
  <si>
    <t>BRU629</t>
  </si>
  <si>
    <t>BRU630</t>
  </si>
  <si>
    <t>BRU619</t>
  </si>
  <si>
    <t>BRU613</t>
  </si>
  <si>
    <t>BRU614</t>
  </si>
  <si>
    <t>BRU615</t>
  </si>
  <si>
    <t>HERG-0</t>
  </si>
  <si>
    <t>BRU625</t>
  </si>
  <si>
    <t>BRU620</t>
  </si>
  <si>
    <t>BRU621</t>
  </si>
  <si>
    <t>HERG</t>
  </si>
  <si>
    <t>3H-Dofetilide</t>
  </si>
  <si>
    <t>0025-0223</t>
  </si>
  <si>
    <t>Dofetilide</t>
  </si>
  <si>
    <t>HERG-1</t>
  </si>
  <si>
    <t>BRU627</t>
  </si>
  <si>
    <t>BRU628</t>
  </si>
  <si>
    <t>BRU623</t>
  </si>
  <si>
    <t>DOR-0</t>
  </si>
  <si>
    <t>BRU636</t>
  </si>
  <si>
    <t>BRU637</t>
  </si>
  <si>
    <t>BRU638</t>
  </si>
  <si>
    <t>DOR</t>
  </si>
  <si>
    <t>3H-DADLE</t>
  </si>
  <si>
    <t>0211-0921</t>
  </si>
  <si>
    <t>Naltrindole</t>
  </si>
  <si>
    <t>Sigma 1-0</t>
  </si>
  <si>
    <t>09/25/2023</t>
  </si>
  <si>
    <t>BRU666</t>
  </si>
  <si>
    <t>Sigma 1</t>
  </si>
  <si>
    <t>3H-Pentazocine</t>
  </si>
  <si>
    <t>0052-0323</t>
  </si>
  <si>
    <t>Sigma 1-1</t>
  </si>
  <si>
    <t>BRU667</t>
  </si>
  <si>
    <t>BRU668</t>
  </si>
  <si>
    <t>BRU681</t>
  </si>
  <si>
    <t>BRU686</t>
  </si>
  <si>
    <t>BRU685</t>
  </si>
  <si>
    <t>BRU684</t>
  </si>
  <si>
    <t>BRU689</t>
  </si>
  <si>
    <t>BRU693</t>
  </si>
  <si>
    <t>BRU691</t>
  </si>
  <si>
    <t>5-HT2B-0</t>
  </si>
  <si>
    <t>BRU680</t>
  </si>
  <si>
    <t>BRU679</t>
  </si>
  <si>
    <t>BRU671</t>
  </si>
  <si>
    <t>5-HT2B</t>
  </si>
  <si>
    <t>0088-0423 (#7)</t>
  </si>
  <si>
    <t>SB206553</t>
  </si>
  <si>
    <t>5-HT2B-1</t>
  </si>
  <si>
    <t>BRU677</t>
  </si>
  <si>
    <t>BRU676</t>
  </si>
  <si>
    <t>BRU675</t>
  </si>
  <si>
    <t>5-HT2B-2</t>
  </si>
  <si>
    <t>BRU683</t>
  </si>
  <si>
    <t>BRU682</t>
  </si>
  <si>
    <t>BRU688</t>
  </si>
  <si>
    <t>Alpha1D-0</t>
  </si>
  <si>
    <t>09/26/2023</t>
  </si>
  <si>
    <t>BRU736</t>
  </si>
  <si>
    <t>Alpha1D</t>
  </si>
  <si>
    <t>3H-Prazosin</t>
  </si>
  <si>
    <t>0008-0123</t>
  </si>
  <si>
    <t>Prazosin</t>
  </si>
  <si>
    <t>Alpha1</t>
  </si>
  <si>
    <t>Alpha1D-1</t>
  </si>
  <si>
    <t>BRU735</t>
  </si>
  <si>
    <t>BRU734</t>
  </si>
  <si>
    <t>0071-0323 (#1)</t>
  </si>
  <si>
    <t>BRU733</t>
  </si>
  <si>
    <t>Alpha1B-0</t>
  </si>
  <si>
    <t>BRU703</t>
  </si>
  <si>
    <t>BRU704</t>
  </si>
  <si>
    <t>BRU705</t>
  </si>
  <si>
    <t>Alpha1B</t>
  </si>
  <si>
    <t>Alpha1B-1</t>
  </si>
  <si>
    <t>BRU716</t>
  </si>
  <si>
    <t>BRU717</t>
  </si>
  <si>
    <t>BRU718</t>
  </si>
  <si>
    <t>D1-0</t>
  </si>
  <si>
    <t>BRU699</t>
  </si>
  <si>
    <t>BRU700</t>
  </si>
  <si>
    <t>BRU701</t>
  </si>
  <si>
    <t>D1</t>
  </si>
  <si>
    <t>3H-SCH23390</t>
  </si>
  <si>
    <t>0144-0822</t>
  </si>
  <si>
    <t>(+)-Butaclamol</t>
  </si>
  <si>
    <t>Dopamine</t>
  </si>
  <si>
    <t>D1-1</t>
  </si>
  <si>
    <t>BRU697</t>
  </si>
  <si>
    <t>BRU696</t>
  </si>
  <si>
    <t>BRU695</t>
  </si>
  <si>
    <t>M4-0</t>
  </si>
  <si>
    <t>BRU711</t>
  </si>
  <si>
    <t>BRU706</t>
  </si>
  <si>
    <t>BRU707</t>
  </si>
  <si>
    <t>M4</t>
  </si>
  <si>
    <t>3H-QNB</t>
  </si>
  <si>
    <t>0165-0822</t>
  </si>
  <si>
    <t>Atropine</t>
  </si>
  <si>
    <t>Muscarinic</t>
  </si>
  <si>
    <t>MOR-0</t>
  </si>
  <si>
    <t>09/27/2023</t>
  </si>
  <si>
    <t>BRU759</t>
  </si>
  <si>
    <t>MOR</t>
  </si>
  <si>
    <t>3H-DAMGO</t>
  </si>
  <si>
    <t>0062-0323</t>
  </si>
  <si>
    <t>morphine</t>
  </si>
  <si>
    <t>MOR-1</t>
  </si>
  <si>
    <t>BRU779</t>
  </si>
  <si>
    <t>BZP Rat Brain Site-0</t>
  </si>
  <si>
    <t>BRU771</t>
  </si>
  <si>
    <t>3H-Flunitrazepam</t>
  </si>
  <si>
    <t>0018-0123</t>
  </si>
  <si>
    <t>Clonzaepam</t>
  </si>
  <si>
    <t>BZP Rat Brain Site-1</t>
  </si>
  <si>
    <t>BRU763</t>
  </si>
  <si>
    <t>BRU758</t>
  </si>
  <si>
    <t>BRU749</t>
  </si>
  <si>
    <t>BRU750</t>
  </si>
  <si>
    <t>0026-0223 (#2)</t>
  </si>
  <si>
    <t>M5-0</t>
  </si>
  <si>
    <t>BRU766</t>
  </si>
  <si>
    <t>BRU767</t>
  </si>
  <si>
    <t>BRU762</t>
  </si>
  <si>
    <t>M5</t>
  </si>
  <si>
    <t>0166-0822 (#2)</t>
  </si>
  <si>
    <t>5-HT2C-0</t>
  </si>
  <si>
    <t>BRU752</t>
  </si>
  <si>
    <t>BRU753</t>
  </si>
  <si>
    <t>BRU754</t>
  </si>
  <si>
    <t>5-HT2C</t>
  </si>
  <si>
    <t>3H-Mesulergine</t>
  </si>
  <si>
    <t>0226-1122 (#1)</t>
  </si>
  <si>
    <t>Ritanserin</t>
  </si>
  <si>
    <t>5-HT2C-1</t>
  </si>
  <si>
    <t>BRU742</t>
  </si>
  <si>
    <t>BRU743</t>
  </si>
  <si>
    <t>BRU744</t>
  </si>
  <si>
    <t>5-HT2C-2</t>
  </si>
  <si>
    <t>BRU761</t>
  </si>
  <si>
    <t>BRU755</t>
  </si>
  <si>
    <t>BRU756</t>
  </si>
  <si>
    <t>5-HT1E-0</t>
  </si>
  <si>
    <t>09/28/2023</t>
  </si>
  <si>
    <t>BRU818</t>
  </si>
  <si>
    <t>5-HT1E</t>
  </si>
  <si>
    <t>3H-5HT</t>
  </si>
  <si>
    <t>0064-0323</t>
  </si>
  <si>
    <t>5-HT</t>
  </si>
  <si>
    <t>5-HT1E-1</t>
  </si>
  <si>
    <t>BRU828</t>
  </si>
  <si>
    <t>5-HT2A-0</t>
  </si>
  <si>
    <t>BRU829</t>
  </si>
  <si>
    <t>5-HT2A</t>
  </si>
  <si>
    <t>3H-Ketanserin</t>
  </si>
  <si>
    <t>0275-1221</t>
  </si>
  <si>
    <t>Ketanserin</t>
  </si>
  <si>
    <t>5-HT2A-1</t>
  </si>
  <si>
    <t>BRU820</t>
  </si>
  <si>
    <t>BRU819</t>
  </si>
  <si>
    <t>5-HT3-1</t>
  </si>
  <si>
    <t>BRU821</t>
  </si>
  <si>
    <t>BRU794</t>
  </si>
  <si>
    <t>0144-0822 (#2)</t>
  </si>
  <si>
    <t>BRU816</t>
  </si>
  <si>
    <t>D3-0</t>
  </si>
  <si>
    <t>BRU812</t>
  </si>
  <si>
    <t>D3</t>
  </si>
  <si>
    <t>3H-Methylspiperone</t>
  </si>
  <si>
    <t>0073-0323</t>
  </si>
  <si>
    <t>Nemonapride</t>
  </si>
  <si>
    <t>D3-1</t>
  </si>
  <si>
    <t>BRU803</t>
  </si>
  <si>
    <t>10/02/2023</t>
  </si>
  <si>
    <t>Manual</t>
  </si>
  <si>
    <t>SERT-2</t>
  </si>
  <si>
    <t>SERT-3</t>
  </si>
  <si>
    <t>SERT-4</t>
  </si>
  <si>
    <t>SERT-5</t>
  </si>
  <si>
    <t>SERT-6</t>
  </si>
  <si>
    <t>D4-0</t>
  </si>
  <si>
    <t>10/03/2023</t>
  </si>
  <si>
    <t>BRU849</t>
  </si>
  <si>
    <t>BRU858</t>
  </si>
  <si>
    <t>BRU857</t>
  </si>
  <si>
    <t>D4</t>
  </si>
  <si>
    <t>D4-1</t>
  </si>
  <si>
    <t>BRU855</t>
  </si>
  <si>
    <t>Y</t>
  </si>
  <si>
    <t>BRU854</t>
  </si>
  <si>
    <t>BRU853</t>
  </si>
  <si>
    <t>D4-2</t>
  </si>
  <si>
    <t>BRU852</t>
  </si>
  <si>
    <t>BRU842</t>
  </si>
  <si>
    <t>BRU848</t>
  </si>
  <si>
    <t>M3-0</t>
  </si>
  <si>
    <t>BRU840</t>
  </si>
  <si>
    <t>BRU841</t>
  </si>
  <si>
    <t>BRU850</t>
  </si>
  <si>
    <t>M3</t>
  </si>
  <si>
    <t>M3-1</t>
  </si>
  <si>
    <t>BRU865</t>
  </si>
  <si>
    <t>BRU864</t>
  </si>
  <si>
    <t>BRU863</t>
  </si>
  <si>
    <t>10/04/2023</t>
  </si>
  <si>
    <t>Alpha2B-0</t>
  </si>
  <si>
    <t>Alpha2B</t>
  </si>
  <si>
    <t>Yohimbine</t>
  </si>
  <si>
    <t>Alpha2C-0</t>
  </si>
  <si>
    <t>Alpha2C</t>
  </si>
  <si>
    <t>0052-0323 (#1)</t>
  </si>
  <si>
    <t>H1-0</t>
  </si>
  <si>
    <t>10/05/2023</t>
  </si>
  <si>
    <t>BRU899</t>
  </si>
  <si>
    <t>BRU909</t>
  </si>
  <si>
    <t>BRU910</t>
  </si>
  <si>
    <t>H1</t>
  </si>
  <si>
    <t>3H-Pyrilamine</t>
  </si>
  <si>
    <t>0222-0921</t>
  </si>
  <si>
    <t>Chlorpheniramine</t>
  </si>
  <si>
    <t>Histamine</t>
  </si>
  <si>
    <t>H1-1</t>
  </si>
  <si>
    <t>BRU906</t>
  </si>
  <si>
    <t>BRU907</t>
  </si>
  <si>
    <t>BRU908</t>
  </si>
  <si>
    <t>H1-2</t>
  </si>
  <si>
    <t>BRU914</t>
  </si>
  <si>
    <t>BRU916</t>
  </si>
  <si>
    <t>BRU917</t>
  </si>
  <si>
    <t>H1-3</t>
  </si>
  <si>
    <t>BRU912</t>
  </si>
  <si>
    <t>BRU913</t>
  </si>
  <si>
    <t>BRU915</t>
  </si>
  <si>
    <t>H3-0</t>
  </si>
  <si>
    <t>BRU923</t>
  </si>
  <si>
    <t>BRU924</t>
  </si>
  <si>
    <t>BRU925</t>
  </si>
  <si>
    <t>H3</t>
  </si>
  <si>
    <t>3H-MethylHistamine</t>
  </si>
  <si>
    <t>0153-0822</t>
  </si>
  <si>
    <t>D2-0</t>
  </si>
  <si>
    <t>10/06/2023</t>
  </si>
  <si>
    <t>BRU929</t>
  </si>
  <si>
    <t>D2</t>
  </si>
  <si>
    <t>D2-1</t>
  </si>
  <si>
    <t>BRU930</t>
  </si>
  <si>
    <t>BRU931</t>
  </si>
  <si>
    <t>BRU928</t>
  </si>
  <si>
    <t>BRU926</t>
  </si>
  <si>
    <t>BRU920</t>
  </si>
  <si>
    <t>10/09/2023</t>
  </si>
  <si>
    <t>BRP019</t>
  </si>
  <si>
    <t>BRP018</t>
  </si>
  <si>
    <t>BRP012</t>
  </si>
  <si>
    <t>0222-0921 (#2)</t>
  </si>
  <si>
    <t>BRP008</t>
  </si>
  <si>
    <t>H4-0</t>
  </si>
  <si>
    <t>BRP009</t>
  </si>
  <si>
    <t>H4</t>
  </si>
  <si>
    <t>3H-Histamine</t>
  </si>
  <si>
    <t>0157-0821</t>
  </si>
  <si>
    <t>H4-1</t>
  </si>
  <si>
    <t>BRP004</t>
  </si>
  <si>
    <t>BRP020</t>
  </si>
  <si>
    <t>BRP021</t>
  </si>
  <si>
    <t>BRP029</t>
  </si>
  <si>
    <t>BRP027</t>
  </si>
  <si>
    <t>BRP026</t>
  </si>
  <si>
    <t>BRP025</t>
  </si>
  <si>
    <t>5-HT2A-2</t>
  </si>
  <si>
    <t>BRP031</t>
  </si>
  <si>
    <t>BRP030</t>
  </si>
  <si>
    <t>BRP036</t>
  </si>
  <si>
    <t>BRP034</t>
  </si>
  <si>
    <t>BRP033</t>
  </si>
  <si>
    <t>BRP024</t>
  </si>
  <si>
    <t>BRP043</t>
  </si>
  <si>
    <t>BRP042</t>
  </si>
  <si>
    <t>BRP041</t>
  </si>
  <si>
    <t>5-HT1A-0</t>
  </si>
  <si>
    <t>10/10/2023</t>
  </si>
  <si>
    <t>BRP089</t>
  </si>
  <si>
    <t>5-HT1A</t>
  </si>
  <si>
    <t>3H-Way100635</t>
  </si>
  <si>
    <t>0222-1122</t>
  </si>
  <si>
    <t>NAD299</t>
  </si>
  <si>
    <t>5-HT1A-1</t>
  </si>
  <si>
    <t>BRP088</t>
  </si>
  <si>
    <t>BRP087</t>
  </si>
  <si>
    <t>BRP086</t>
  </si>
  <si>
    <t>BRP062</t>
  </si>
  <si>
    <t>BRP058</t>
  </si>
  <si>
    <t>5-HT7A-0</t>
  </si>
  <si>
    <t>BRP059</t>
  </si>
  <si>
    <t>5-HT7A</t>
  </si>
  <si>
    <t>5-HT7A-1</t>
  </si>
  <si>
    <t>BRP054</t>
  </si>
  <si>
    <t>D5-0</t>
  </si>
  <si>
    <t>BRP074</t>
  </si>
  <si>
    <t>D5</t>
  </si>
  <si>
    <t>SKF 83566</t>
  </si>
  <si>
    <t>D5-1</t>
  </si>
  <si>
    <t>BRP081</t>
  </si>
  <si>
    <t>BRP048</t>
  </si>
  <si>
    <t>BRP045</t>
  </si>
  <si>
    <t>BRP061</t>
  </si>
  <si>
    <t>0075-0323 (#2)</t>
  </si>
  <si>
    <t>Alpha2C-1</t>
  </si>
  <si>
    <t>BRP052</t>
  </si>
  <si>
    <t>BRP056</t>
  </si>
  <si>
    <t>BRP039</t>
  </si>
  <si>
    <t>BRP037</t>
  </si>
  <si>
    <t>BRP049</t>
  </si>
  <si>
    <t>BRP063</t>
  </si>
  <si>
    <t>BRP055</t>
  </si>
  <si>
    <t>BRP040</t>
  </si>
  <si>
    <t>BRP046</t>
  </si>
  <si>
    <t>PBR-2</t>
  </si>
  <si>
    <t>BRP060</t>
  </si>
  <si>
    <t>BRP053</t>
  </si>
  <si>
    <t>BRP057</t>
  </si>
  <si>
    <t>10/11/2023</t>
  </si>
  <si>
    <t>BRP071</t>
  </si>
  <si>
    <t>BRP070</t>
  </si>
  <si>
    <t>Reference not working</t>
  </si>
  <si>
    <t>BRP075</t>
  </si>
  <si>
    <t>M4-1</t>
  </si>
  <si>
    <t>BRP097</t>
  </si>
  <si>
    <t>BRP104</t>
  </si>
  <si>
    <t>M5-1</t>
  </si>
  <si>
    <t>BRP105</t>
  </si>
  <si>
    <t>M2-0</t>
  </si>
  <si>
    <t>BRP096</t>
  </si>
  <si>
    <t>BRP095</t>
  </si>
  <si>
    <t>BRP099</t>
  </si>
  <si>
    <t>M2</t>
  </si>
  <si>
    <t>5-HT1D-0</t>
  </si>
  <si>
    <t>BRP076</t>
  </si>
  <si>
    <t>BRP080</t>
  </si>
  <si>
    <t>BRP069</t>
  </si>
  <si>
    <t>5-HT1D</t>
  </si>
  <si>
    <t>3H-5-CT</t>
  </si>
  <si>
    <t>0139-0519</t>
  </si>
  <si>
    <t>BRP067</t>
  </si>
  <si>
    <t>BRP066</t>
  </si>
  <si>
    <t>BRP065</t>
  </si>
  <si>
    <t>BRP094</t>
  </si>
  <si>
    <t>BRP085</t>
  </si>
  <si>
    <t>BRP084</t>
  </si>
  <si>
    <t>5-HT6-2</t>
  </si>
  <si>
    <t>BRP082</t>
  </si>
  <si>
    <t>BRP079</t>
  </si>
  <si>
    <t>BRP078</t>
  </si>
  <si>
    <t>10/12/2023</t>
  </si>
  <si>
    <t>BRP162</t>
  </si>
  <si>
    <t>DOR-1</t>
  </si>
  <si>
    <t>BRP166</t>
  </si>
  <si>
    <t>KOR-0</t>
  </si>
  <si>
    <t>BRP169</t>
  </si>
  <si>
    <t>KOR</t>
  </si>
  <si>
    <t>3H-U69593</t>
  </si>
  <si>
    <t>0045-0322</t>
  </si>
  <si>
    <t>Salvinorin A</t>
  </si>
  <si>
    <t>KOR-1</t>
  </si>
  <si>
    <t>BRP168</t>
  </si>
  <si>
    <t>BRP164</t>
  </si>
  <si>
    <t>BRP165</t>
  </si>
  <si>
    <t>BRP158</t>
  </si>
  <si>
    <t>0024-0223 (#1)</t>
  </si>
  <si>
    <t>BRP167</t>
  </si>
  <si>
    <t>BRP153</t>
  </si>
  <si>
    <t>BRP152</t>
  </si>
  <si>
    <t>DAT-2</t>
  </si>
  <si>
    <t>BRP178</t>
  </si>
  <si>
    <t>BRP172</t>
  </si>
  <si>
    <t>BRP173</t>
  </si>
  <si>
    <t>Alpha1A-0</t>
  </si>
  <si>
    <t>BRP175</t>
  </si>
  <si>
    <t>BRP170</t>
  </si>
  <si>
    <t>BRP171</t>
  </si>
  <si>
    <t>Alpha1A</t>
  </si>
  <si>
    <t>Alpha1A-1</t>
  </si>
  <si>
    <t>BRP183</t>
  </si>
  <si>
    <t>BRP184</t>
  </si>
  <si>
    <t>BRP185</t>
  </si>
  <si>
    <t>10/13/2023</t>
  </si>
  <si>
    <t>BRP186</t>
  </si>
  <si>
    <t>AT2-0</t>
  </si>
  <si>
    <t>BRP187</t>
  </si>
  <si>
    <t>Redo</t>
  </si>
  <si>
    <t>AT2</t>
  </si>
  <si>
    <t>3H-Ang II</t>
  </si>
  <si>
    <t>0119-0621</t>
  </si>
  <si>
    <t>PD123319</t>
  </si>
  <si>
    <t>BRP188</t>
  </si>
  <si>
    <t>BRP189</t>
  </si>
  <si>
    <t>BRP216</t>
  </si>
  <si>
    <t>BRP217</t>
  </si>
  <si>
    <t>BRP212</t>
  </si>
  <si>
    <t>0275-1221 (#2)</t>
  </si>
  <si>
    <t>BRP209</t>
  </si>
  <si>
    <t>BRP210</t>
  </si>
  <si>
    <t>BRP211</t>
  </si>
  <si>
    <t>BRP223</t>
  </si>
  <si>
    <t>BRP224</t>
  </si>
  <si>
    <t>BRP225</t>
  </si>
  <si>
    <t>BRP219</t>
  </si>
  <si>
    <t>BRP220</t>
  </si>
  <si>
    <t>BRP221</t>
  </si>
  <si>
    <t>0089-0423 (#8)</t>
  </si>
  <si>
    <t>BRP233</t>
  </si>
  <si>
    <t>BRP226</t>
  </si>
  <si>
    <t>BRP227</t>
  </si>
  <si>
    <t>10/16/2023</t>
  </si>
  <si>
    <t>Talia</t>
  </si>
  <si>
    <t>7/0</t>
  </si>
  <si>
    <t>0092-0523</t>
  </si>
  <si>
    <t>XP</t>
  </si>
  <si>
    <t>SERT-7</t>
  </si>
  <si>
    <t>SERT-8</t>
  </si>
  <si>
    <t>SERT-9</t>
  </si>
  <si>
    <t>NOP-0</t>
  </si>
  <si>
    <t>10/17/2023</t>
  </si>
  <si>
    <t>BRP278</t>
  </si>
  <si>
    <t>NOP</t>
  </si>
  <si>
    <t>3H-Nociceptin</t>
  </si>
  <si>
    <t>0051-0323</t>
  </si>
  <si>
    <t>SB 62111</t>
  </si>
  <si>
    <t>V1A-0</t>
  </si>
  <si>
    <t>BRP302</t>
  </si>
  <si>
    <t>V1A</t>
  </si>
  <si>
    <t>3H-Vasopressin</t>
  </si>
  <si>
    <t>0252-1222</t>
  </si>
  <si>
    <t>Vasopressin</t>
  </si>
  <si>
    <t>Vasporessin</t>
  </si>
  <si>
    <t>V1A-1</t>
  </si>
  <si>
    <t>BRP303</t>
  </si>
  <si>
    <t>BRP277</t>
  </si>
  <si>
    <t>BRP255</t>
  </si>
  <si>
    <t>BRP301</t>
  </si>
  <si>
    <t>BRP300</t>
  </si>
  <si>
    <t>BRP298</t>
  </si>
  <si>
    <t>BRP297</t>
  </si>
  <si>
    <t>BRP304</t>
  </si>
  <si>
    <t>Alpha2C-2</t>
  </si>
  <si>
    <t>BRP313</t>
  </si>
  <si>
    <t>BRP312</t>
  </si>
  <si>
    <t>BRP311</t>
  </si>
  <si>
    <t>Alpha2C-3</t>
  </si>
  <si>
    <t>BRP315</t>
  </si>
  <si>
    <t>BRP296</t>
  </si>
  <si>
    <t>BRP295</t>
  </si>
  <si>
    <t>Alpha2C-4</t>
  </si>
  <si>
    <t>BRP292</t>
  </si>
  <si>
    <t>BRP321</t>
  </si>
  <si>
    <t>BRP320</t>
  </si>
  <si>
    <t>NMDA-0</t>
  </si>
  <si>
    <t>10/18/2023</t>
  </si>
  <si>
    <t>BRP362</t>
  </si>
  <si>
    <t>NMDA</t>
  </si>
  <si>
    <t>3H-MK-801</t>
  </si>
  <si>
    <t>0136-0822</t>
  </si>
  <si>
    <t>Glutamate</t>
  </si>
  <si>
    <t>V1B-0</t>
  </si>
  <si>
    <t>BRP363</t>
  </si>
  <si>
    <t>V1B</t>
  </si>
  <si>
    <t>0253-1222 (#4)</t>
  </si>
  <si>
    <t>V1B-1</t>
  </si>
  <si>
    <t>BRP364</t>
  </si>
  <si>
    <t>V2-0</t>
  </si>
  <si>
    <t>BRP365</t>
  </si>
  <si>
    <t>V2</t>
  </si>
  <si>
    <t>V2-1</t>
  </si>
  <si>
    <t>BRP354</t>
  </si>
  <si>
    <t>BRP327</t>
  </si>
  <si>
    <t>BRP326</t>
  </si>
  <si>
    <t>BRP325</t>
  </si>
  <si>
    <t xml:space="preserve">Ro5-4864 / 4'-Chlorodiazepam	</t>
  </si>
  <si>
    <t>BRP323</t>
  </si>
  <si>
    <t>BRP322</t>
  </si>
  <si>
    <t>BRP331</t>
  </si>
  <si>
    <t>BRP339</t>
  </si>
  <si>
    <t>BRP338</t>
  </si>
  <si>
    <t>BRP337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</si>
</sst>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3" fillId="4" borderId="6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4" fillId="5" borderId="8" xfId="0" applyFont="1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5" fillId="6" borderId="10" xfId="0" applyFont="1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6" fillId="7" borderId="12" xfId="0" applyFont="1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0" fontId="7" fillId="8" borderId="14" xfId="0" applyFont="1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0" fontId="8" fillId="9" borderId="16" xfId="0" applyFont="1" applyFill="1" applyBorder="1"/>
    <xf numFmtId="0" fontId="0" fillId="9" borderId="17" xfId="0" applyFill="1" applyBorder="1"/>
    <xf numFmtId="0" fontId="0" fillId="9" borderId="16" xfId="0" applyFill="1" applyBorder="1"/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0" fontId="9" fillId="10" borderId="18" xfId="0" applyFont="1" applyFill="1" applyBorder="1"/>
    <xf numFmtId="0" fontId="0" fillId="10" borderId="19" xfId="0" applyFill="1" applyBorder="1"/>
    <xf numFmtId="0" fontId="0" fillId="10" borderId="18" xfId="0" applyFill="1" applyBorder="1"/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0" fontId="10" fillId="11" borderId="20" xfId="0" applyFont="1" applyFill="1" applyBorder="1"/>
    <xf numFmtId="0" fontId="0" fillId="11" borderId="21" xfId="0" applyFill="1" applyBorder="1"/>
    <xf numFmtId="0" fontId="0" fillId="11" borderId="20" xfId="0" applyFill="1" applyBorder="1"/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11" fillId="12" borderId="22" xfId="0" applyFont="1" applyFill="1" applyBorder="1"/>
    <xf numFmtId="0" fontId="0" fillId="12" borderId="23" xfId="0" applyFill="1" applyBorder="1"/>
    <xf numFmtId="0" fontId="0" fillId="12" borderId="22" xfId="0" applyFill="1" applyBorder="1"/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2" fontId="0" fillId="12" borderId="2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2" fillId="13" borderId="24" xfId="0" applyFont="1" applyFill="1" applyBorder="1"/>
    <xf numFmtId="0" fontId="0" fillId="13" borderId="25" xfId="0" applyFill="1" applyBorder="1"/>
    <xf numFmtId="0" fontId="0" fillId="13" borderId="24" xfId="0" applyFill="1" applyBorder="1"/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2" fontId="0" fillId="13" borderId="24" xfId="0" applyNumberFormat="1" applyFill="1" applyBorder="1" applyAlignment="1">
      <alignment horizontal="center"/>
    </xf>
    <xf numFmtId="0" fontId="13" fillId="14" borderId="26" xfId="0" applyFont="1" applyFill="1" applyBorder="1"/>
    <xf numFmtId="0" fontId="0" fillId="14" borderId="27" xfId="0" applyFill="1" applyBorder="1"/>
    <xf numFmtId="0" fontId="0" fillId="14" borderId="26" xfId="0" applyFill="1" applyBorder="1"/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2" fontId="0" fillId="14" borderId="26" xfId="0" applyNumberFormat="1" applyFill="1" applyBorder="1" applyAlignment="1">
      <alignment horizontal="center"/>
    </xf>
    <xf numFmtId="0" fontId="14" fillId="15" borderId="28" xfId="0" applyFont="1" applyFill="1" applyBorder="1"/>
    <xf numFmtId="0" fontId="0" fillId="15" borderId="29" xfId="0" applyFill="1" applyBorder="1"/>
    <xf numFmtId="0" fontId="0" fillId="15" borderId="28" xfId="0" applyFill="1" applyBorder="1"/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2" fontId="0" fillId="15" borderId="28" xfId="0" applyNumberFormat="1" applyFill="1" applyBorder="1" applyAlignment="1">
      <alignment horizontal="center"/>
    </xf>
    <xf numFmtId="0" fontId="15" fillId="16" borderId="30" xfId="0" applyFont="1" applyFill="1" applyBorder="1"/>
    <xf numFmtId="0" fontId="0" fillId="16" borderId="31" xfId="0" applyFill="1" applyBorder="1"/>
    <xf numFmtId="0" fontId="0" fillId="16" borderId="30" xfId="0" applyFill="1" applyBorder="1"/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2" fontId="0" fillId="16" borderId="30" xfId="0" applyNumberFormat="1" applyFill="1" applyBorder="1" applyAlignment="1">
      <alignment horizontal="center"/>
    </xf>
    <xf numFmtId="0" fontId="16" fillId="17" borderId="32" xfId="0" applyFont="1" applyFill="1" applyBorder="1"/>
    <xf numFmtId="0" fontId="0" fillId="17" borderId="33" xfId="0" applyFill="1" applyBorder="1"/>
    <xf numFmtId="0" fontId="0" fillId="17" borderId="32" xfId="0" applyFill="1" applyBorder="1"/>
    <xf numFmtId="0" fontId="0" fillId="17" borderId="32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2" fontId="0" fillId="17" borderId="32" xfId="0" applyNumberFormat="1" applyFill="1" applyBorder="1" applyAlignment="1">
      <alignment horizontal="center"/>
    </xf>
    <xf numFmtId="0" fontId="17" fillId="18" borderId="34" xfId="0" applyFont="1" applyFill="1" applyBorder="1"/>
    <xf numFmtId="0" fontId="0" fillId="18" borderId="35" xfId="0" applyFill="1" applyBorder="1"/>
    <xf numFmtId="0" fontId="0" fillId="18" borderId="34" xfId="0" applyFill="1" applyBorder="1"/>
    <xf numFmtId="0" fontId="0" fillId="18" borderId="34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2" fontId="0" fillId="18" borderId="34" xfId="0" applyNumberFormat="1" applyFill="1" applyBorder="1" applyAlignment="1">
      <alignment horizontal="center"/>
    </xf>
    <xf numFmtId="0" fontId="18" fillId="19" borderId="36" xfId="0" applyFont="1" applyFill="1" applyBorder="1"/>
    <xf numFmtId="0" fontId="0" fillId="19" borderId="37" xfId="0" applyFill="1" applyBorder="1"/>
    <xf numFmtId="0" fontId="0" fillId="19" borderId="36" xfId="0" applyFill="1" applyBorder="1"/>
    <xf numFmtId="0" fontId="0" fillId="19" borderId="36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2" fontId="0" fillId="19" borderId="36" xfId="0" applyNumberFormat="1" applyFill="1" applyBorder="1" applyAlignment="1">
      <alignment horizontal="center"/>
    </xf>
    <xf numFmtId="0" fontId="19" fillId="20" borderId="38" xfId="0" applyFont="1" applyFill="1" applyBorder="1"/>
    <xf numFmtId="0" fontId="0" fillId="20" borderId="39" xfId="0" applyFill="1" applyBorder="1"/>
    <xf numFmtId="0" fontId="0" fillId="20" borderId="38" xfId="0" applyFill="1" applyBorder="1"/>
    <xf numFmtId="0" fontId="0" fillId="20" borderId="38" xfId="0" applyFill="1" applyBorder="1" applyAlignment="1">
      <alignment horizontal="center"/>
    </xf>
    <xf numFmtId="0" fontId="0" fillId="20" borderId="39" xfId="0" applyFill="1" applyBorder="1" applyAlignment="1">
      <alignment horizontal="center"/>
    </xf>
    <xf numFmtId="2" fontId="0" fillId="20" borderId="38" xfId="0" applyNumberFormat="1" applyFill="1" applyBorder="1" applyAlignment="1">
      <alignment horizontal="center"/>
    </xf>
    <xf numFmtId="0" fontId="20" fillId="21" borderId="40" xfId="0" applyFont="1" applyFill="1" applyBorder="1"/>
    <xf numFmtId="0" fontId="0" fillId="21" borderId="41" xfId="0" applyFill="1" applyBorder="1"/>
    <xf numFmtId="0" fontId="0" fillId="21" borderId="40" xfId="0" applyFill="1" applyBorder="1"/>
    <xf numFmtId="0" fontId="0" fillId="21" borderId="40" xfId="0" applyFill="1" applyBorder="1" applyAlignment="1">
      <alignment horizontal="center"/>
    </xf>
    <xf numFmtId="0" fontId="0" fillId="21" borderId="41" xfId="0" applyFill="1" applyBorder="1" applyAlignment="1">
      <alignment horizontal="center"/>
    </xf>
    <xf numFmtId="2" fontId="0" fillId="21" borderId="40" xfId="0" applyNumberFormat="1" applyFill="1" applyBorder="1" applyAlignment="1">
      <alignment horizontal="center"/>
    </xf>
    <xf numFmtId="49" fontId="0" fillId="20" borderId="38" xfId="0" applyNumberFormat="1" applyFill="1" applyBorder="1" applyAlignment="1">
      <alignment horizontal="center"/>
    </xf>
    <xf numFmtId="0" fontId="21" fillId="22" borderId="42" xfId="0" applyFont="1" applyFill="1" applyBorder="1"/>
    <xf numFmtId="0" fontId="0" fillId="22" borderId="43" xfId="0" applyFill="1" applyBorder="1"/>
    <xf numFmtId="0" fontId="0" fillId="22" borderId="42" xfId="0" applyFill="1" applyBorder="1"/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2" fontId="0" fillId="22" borderId="4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3"/>
  <sheetViews>
    <sheetView tabSelected="1" workbookViewId="0">
      <pane ySplit="1" topLeftCell="A149" activePane="bottomLeft" state="frozen"/>
      <selection pane="bottomLeft" activeCell="O168" sqref="O168"/>
    </sheetView>
  </sheetViews>
  <sheetFormatPr defaultRowHeight="15" x14ac:dyDescent="0.25"/>
  <cols>
    <col min="1" max="1" width="7.7109375" bestFit="1" customWidth="1"/>
    <col min="2" max="2" width="11" customWidth="1"/>
    <col min="3" max="3" width="11.28515625" customWidth="1"/>
    <col min="5" max="5" width="3" bestFit="1" customWidth="1"/>
    <col min="6" max="6" width="2.42578125" customWidth="1"/>
    <col min="8" max="8" width="3" bestFit="1" customWidth="1"/>
    <col min="9" max="9" width="2.85546875" customWidth="1"/>
    <col min="11" max="11" width="3" bestFit="1" customWidth="1"/>
    <col min="12" max="12" width="3.140625" customWidth="1"/>
    <col min="13" max="13" width="6.28515625" bestFit="1" customWidth="1"/>
    <col min="14" max="14" width="6.7109375" bestFit="1" customWidth="1"/>
    <col min="15" max="15" width="8.5703125" bestFit="1" customWidth="1"/>
    <col min="16" max="17" width="9" bestFit="1" customWidth="1"/>
    <col min="18" max="18" width="16.85546875" bestFit="1" customWidth="1"/>
    <col min="19" max="19" width="13.7109375" bestFit="1" customWidth="1"/>
    <col min="20" max="20" width="10.140625" bestFit="1" customWidth="1"/>
    <col min="21" max="21" width="6" bestFit="1" customWidth="1"/>
    <col min="22" max="22" width="12" bestFit="1" customWidth="1"/>
    <col min="23" max="23" width="18.5703125" bestFit="1" customWidth="1"/>
    <col min="24" max="24" width="8.7109375" bestFit="1" customWidth="1"/>
    <col min="25" max="25" width="9.42578125" bestFit="1" customWidth="1"/>
    <col min="26" max="26" width="8" bestFit="1" customWidth="1"/>
    <col min="27" max="27" width="8.5703125" customWidth="1"/>
    <col min="28" max="28" width="11.28515625" bestFit="1" customWidth="1"/>
    <col min="29" max="29" width="12" customWidth="1"/>
    <col min="30" max="30" width="11.7109375" bestFit="1" customWidth="1"/>
  </cols>
  <sheetData>
    <row r="1" spans="1:30" ht="45" customHeight="1" x14ac:dyDescent="0.25">
      <c r="A1" s="62" t="s">
        <v>0</v>
      </c>
      <c r="B1" s="62" t="s">
        <v>1</v>
      </c>
      <c r="C1" s="62" t="s">
        <v>2</v>
      </c>
      <c r="D1" s="124" t="s">
        <v>3</v>
      </c>
      <c r="E1" s="125"/>
      <c r="F1" s="126"/>
      <c r="G1" s="124" t="s">
        <v>4</v>
      </c>
      <c r="H1" s="125"/>
      <c r="I1" s="126"/>
      <c r="J1" s="124" t="s">
        <v>5</v>
      </c>
      <c r="K1" s="125"/>
      <c r="L1" s="126"/>
      <c r="M1" s="62" t="s">
        <v>6</v>
      </c>
      <c r="N1" s="62" t="s">
        <v>7</v>
      </c>
      <c r="O1" s="1" t="s">
        <v>8</v>
      </c>
      <c r="P1" s="62" t="s">
        <v>9</v>
      </c>
      <c r="Q1" s="62" t="s">
        <v>10</v>
      </c>
      <c r="R1" s="62" t="s">
        <v>11</v>
      </c>
      <c r="S1" s="62" t="s">
        <v>12</v>
      </c>
      <c r="T1" s="62" t="s">
        <v>13</v>
      </c>
      <c r="U1" s="62" t="s">
        <v>14</v>
      </c>
      <c r="V1" s="62" t="s">
        <v>15</v>
      </c>
      <c r="W1" s="62" t="s">
        <v>16</v>
      </c>
      <c r="X1" s="62" t="s">
        <v>17</v>
      </c>
      <c r="Y1" s="62" t="s">
        <v>18</v>
      </c>
      <c r="Z1" s="62" t="s">
        <v>19</v>
      </c>
      <c r="AA1" s="62" t="s">
        <v>20</v>
      </c>
      <c r="AB1" s="62" t="s">
        <v>21</v>
      </c>
      <c r="AC1" s="62" t="s">
        <v>22</v>
      </c>
      <c r="AD1" s="62" t="s">
        <v>23</v>
      </c>
    </row>
    <row r="2" spans="1:30" x14ac:dyDescent="0.25">
      <c r="A2" s="2" t="s">
        <v>24</v>
      </c>
      <c r="B2" s="2" t="s">
        <v>25</v>
      </c>
      <c r="C2" s="3" t="s">
        <v>26</v>
      </c>
      <c r="D2" s="4" t="s">
        <v>27</v>
      </c>
      <c r="E2" s="5">
        <v>12</v>
      </c>
      <c r="F2" s="5" t="s">
        <v>28</v>
      </c>
      <c r="G2" s="4"/>
      <c r="H2" s="5" t="str">
        <f t="shared" ref="H2:H33" si="0">IF(A2="SEC", E2 + 1, "")</f>
        <v/>
      </c>
      <c r="I2" s="5"/>
      <c r="J2" s="4"/>
      <c r="K2" s="5" t="str">
        <f t="shared" ref="K2:K33" si="1">IF(A2="SEC", H2 + 1, "")</f>
        <v/>
      </c>
      <c r="L2" s="6"/>
      <c r="M2" s="5" t="s">
        <v>28</v>
      </c>
      <c r="N2" s="5" t="s">
        <v>28</v>
      </c>
      <c r="O2" s="5" t="s">
        <v>28</v>
      </c>
      <c r="P2" s="6">
        <v>80833.91</v>
      </c>
      <c r="Q2" s="4" t="s">
        <v>29</v>
      </c>
      <c r="R2" s="4" t="s">
        <v>30</v>
      </c>
      <c r="S2" s="4" t="s">
        <v>31</v>
      </c>
      <c r="T2" s="5">
        <v>82.8</v>
      </c>
      <c r="U2" s="5">
        <v>5</v>
      </c>
      <c r="V2" s="7">
        <f>P2*(1/(2.22*10^12))*(1/(82.8))*(1/(0.125))*10^9</f>
        <v>3.5180358619489054</v>
      </c>
      <c r="W2" s="4" t="s">
        <v>32</v>
      </c>
      <c r="X2" s="5">
        <v>1</v>
      </c>
      <c r="Y2" s="5">
        <v>1</v>
      </c>
      <c r="Z2" s="5">
        <v>5</v>
      </c>
      <c r="AA2" s="5">
        <v>7.45</v>
      </c>
      <c r="AB2" s="4" t="s">
        <v>33</v>
      </c>
      <c r="AC2" s="5">
        <v>1</v>
      </c>
      <c r="AD2" s="5">
        <v>1</v>
      </c>
    </row>
    <row r="3" spans="1:30" x14ac:dyDescent="0.25">
      <c r="A3" s="2" t="s">
        <v>24</v>
      </c>
      <c r="B3" s="2" t="s">
        <v>34</v>
      </c>
      <c r="C3" s="3" t="s">
        <v>26</v>
      </c>
      <c r="D3" s="4" t="s">
        <v>35</v>
      </c>
      <c r="E3" s="5">
        <f t="shared" ref="E3:E8" si="2">IF(A2="SEC", K2 + 1, E2 + 1)</f>
        <v>13</v>
      </c>
      <c r="F3" s="5" t="s">
        <v>28</v>
      </c>
      <c r="G3" s="4"/>
      <c r="H3" s="5" t="str">
        <f t="shared" si="0"/>
        <v/>
      </c>
      <c r="I3" s="5"/>
      <c r="J3" s="4"/>
      <c r="K3" s="5" t="str">
        <f t="shared" si="1"/>
        <v/>
      </c>
      <c r="L3" s="6"/>
      <c r="M3" s="5" t="s">
        <v>28</v>
      </c>
      <c r="N3" s="5" t="s">
        <v>28</v>
      </c>
      <c r="O3" s="5" t="s">
        <v>28</v>
      </c>
      <c r="P3" s="6">
        <v>80833.91</v>
      </c>
      <c r="Q3" s="4" t="s">
        <v>29</v>
      </c>
      <c r="R3" s="4" t="s">
        <v>30</v>
      </c>
      <c r="S3" s="4" t="s">
        <v>31</v>
      </c>
      <c r="T3" s="5">
        <v>82.8</v>
      </c>
      <c r="U3" s="5">
        <v>5</v>
      </c>
      <c r="V3" s="7">
        <f>P3*(1/(2.22*10^12))*(1/(82.8))*(1/(0.125))*10^9</f>
        <v>3.5180358619489054</v>
      </c>
      <c r="W3" s="4" t="s">
        <v>32</v>
      </c>
      <c r="X3" s="5">
        <v>1</v>
      </c>
      <c r="Y3" s="5">
        <v>1</v>
      </c>
      <c r="Z3" s="5">
        <v>5</v>
      </c>
      <c r="AA3" s="5">
        <v>7.45</v>
      </c>
      <c r="AB3" s="4" t="s">
        <v>33</v>
      </c>
      <c r="AC3" s="5">
        <v>1</v>
      </c>
      <c r="AD3" s="5">
        <v>1</v>
      </c>
    </row>
    <row r="4" spans="1:30" x14ac:dyDescent="0.25">
      <c r="A4" s="2" t="s">
        <v>36</v>
      </c>
      <c r="B4" s="2" t="s">
        <v>25</v>
      </c>
      <c r="C4" s="3" t="s">
        <v>26</v>
      </c>
      <c r="D4" s="4" t="s">
        <v>37</v>
      </c>
      <c r="E4" s="5">
        <f t="shared" si="2"/>
        <v>14</v>
      </c>
      <c r="F4" s="5" t="s">
        <v>28</v>
      </c>
      <c r="G4" s="4" t="s">
        <v>38</v>
      </c>
      <c r="H4" s="5">
        <f t="shared" si="0"/>
        <v>15</v>
      </c>
      <c r="I4" s="5" t="s">
        <v>28</v>
      </c>
      <c r="J4" s="4" t="s">
        <v>39</v>
      </c>
      <c r="K4" s="5">
        <f t="shared" si="1"/>
        <v>16</v>
      </c>
      <c r="L4" s="6" t="s">
        <v>28</v>
      </c>
      <c r="M4" s="5" t="s">
        <v>28</v>
      </c>
      <c r="N4" s="5" t="s">
        <v>28</v>
      </c>
      <c r="O4" s="5" t="s">
        <v>28</v>
      </c>
      <c r="P4" s="6">
        <v>80833.91</v>
      </c>
      <c r="Q4" s="4" t="s">
        <v>29</v>
      </c>
      <c r="R4" s="4" t="s">
        <v>30</v>
      </c>
      <c r="S4" s="4" t="s">
        <v>31</v>
      </c>
      <c r="T4" s="5">
        <v>82.8</v>
      </c>
      <c r="U4" s="5">
        <v>5</v>
      </c>
      <c r="V4" s="7">
        <f>P4*(1/(2.22*10^12))*(1/(82.8))*(1/(0.125))*10^9</f>
        <v>3.5180358619489054</v>
      </c>
      <c r="W4" s="4" t="s">
        <v>32</v>
      </c>
      <c r="X4" s="5">
        <v>3</v>
      </c>
      <c r="Y4" s="5">
        <v>3</v>
      </c>
      <c r="Z4" s="5">
        <v>15</v>
      </c>
      <c r="AA4" s="5">
        <v>22.36</v>
      </c>
      <c r="AB4" s="4" t="s">
        <v>33</v>
      </c>
      <c r="AC4" s="5">
        <v>1</v>
      </c>
      <c r="AD4" s="5">
        <v>1</v>
      </c>
    </row>
    <row r="5" spans="1:30" x14ac:dyDescent="0.25">
      <c r="A5" s="2" t="s">
        <v>36</v>
      </c>
      <c r="B5" s="2" t="s">
        <v>40</v>
      </c>
      <c r="C5" s="3" t="s">
        <v>26</v>
      </c>
      <c r="D5" s="4" t="s">
        <v>41</v>
      </c>
      <c r="E5" s="5">
        <f t="shared" si="2"/>
        <v>17</v>
      </c>
      <c r="F5" s="5" t="s">
        <v>28</v>
      </c>
      <c r="G5" s="4" t="s">
        <v>42</v>
      </c>
      <c r="H5" s="5">
        <f t="shared" si="0"/>
        <v>18</v>
      </c>
      <c r="I5" s="5" t="s">
        <v>28</v>
      </c>
      <c r="J5" s="4" t="s">
        <v>43</v>
      </c>
      <c r="K5" s="5">
        <f t="shared" si="1"/>
        <v>19</v>
      </c>
      <c r="L5" s="6" t="s">
        <v>28</v>
      </c>
      <c r="M5" s="5" t="s">
        <v>28</v>
      </c>
      <c r="N5" s="5" t="s">
        <v>28</v>
      </c>
      <c r="O5" s="5" t="s">
        <v>28</v>
      </c>
      <c r="P5" s="6">
        <v>37182.58</v>
      </c>
      <c r="Q5" s="4" t="s">
        <v>44</v>
      </c>
      <c r="R5" s="4" t="s">
        <v>45</v>
      </c>
      <c r="S5" s="4" t="s">
        <v>46</v>
      </c>
      <c r="T5" s="5">
        <v>83.1</v>
      </c>
      <c r="U5" s="5">
        <v>1.5</v>
      </c>
      <c r="V5" s="7">
        <f>P5*(1/(2.22*10^12))*(1/(83.1))*(1/(0.125))*10^9</f>
        <v>1.6124100996303166</v>
      </c>
      <c r="W5" s="4" t="s">
        <v>47</v>
      </c>
      <c r="X5" s="5">
        <v>3</v>
      </c>
      <c r="Y5" s="5">
        <v>0.75</v>
      </c>
      <c r="Z5" s="5">
        <v>15</v>
      </c>
      <c r="AA5" s="5">
        <v>6.73</v>
      </c>
      <c r="AB5" s="4" t="s">
        <v>48</v>
      </c>
      <c r="AC5" s="5">
        <v>0.25</v>
      </c>
      <c r="AD5" s="5">
        <v>0.25</v>
      </c>
    </row>
    <row r="6" spans="1:30" x14ac:dyDescent="0.25">
      <c r="A6" s="2" t="s">
        <v>36</v>
      </c>
      <c r="B6" s="2" t="s">
        <v>49</v>
      </c>
      <c r="C6" s="3" t="s">
        <v>26</v>
      </c>
      <c r="D6" s="4" t="s">
        <v>50</v>
      </c>
      <c r="E6" s="5">
        <f t="shared" si="2"/>
        <v>20</v>
      </c>
      <c r="F6" s="5" t="s">
        <v>28</v>
      </c>
      <c r="G6" s="4" t="s">
        <v>51</v>
      </c>
      <c r="H6" s="5">
        <f t="shared" si="0"/>
        <v>21</v>
      </c>
      <c r="I6" s="5" t="s">
        <v>28</v>
      </c>
      <c r="J6" s="4" t="s">
        <v>52</v>
      </c>
      <c r="K6" s="5">
        <f t="shared" si="1"/>
        <v>22</v>
      </c>
      <c r="L6" s="6" t="s">
        <v>28</v>
      </c>
      <c r="M6" s="5" t="s">
        <v>28</v>
      </c>
      <c r="N6" s="5" t="s">
        <v>28</v>
      </c>
      <c r="O6" s="5" t="s">
        <v>28</v>
      </c>
      <c r="P6" s="6">
        <v>37182.58</v>
      </c>
      <c r="Q6" s="4" t="s">
        <v>44</v>
      </c>
      <c r="R6" s="4" t="s">
        <v>45</v>
      </c>
      <c r="S6" s="4" t="s">
        <v>46</v>
      </c>
      <c r="T6" s="5">
        <v>83.1</v>
      </c>
      <c r="U6" s="5">
        <v>1.5</v>
      </c>
      <c r="V6" s="7">
        <f>P6*(1/(2.22*10^12))*(1/(83.1))*(1/(0.125))*10^9</f>
        <v>1.6124100996303166</v>
      </c>
      <c r="W6" s="4" t="s">
        <v>47</v>
      </c>
      <c r="X6" s="5">
        <v>3</v>
      </c>
      <c r="Y6" s="5">
        <v>0.75</v>
      </c>
      <c r="Z6" s="5">
        <v>15</v>
      </c>
      <c r="AA6" s="5">
        <v>6.73</v>
      </c>
      <c r="AB6" s="4" t="s">
        <v>48</v>
      </c>
      <c r="AC6" s="5">
        <v>0.25</v>
      </c>
      <c r="AD6" s="5">
        <v>0.25</v>
      </c>
    </row>
    <row r="7" spans="1:30" x14ac:dyDescent="0.25">
      <c r="A7" s="2" t="s">
        <v>36</v>
      </c>
      <c r="B7" s="2" t="s">
        <v>53</v>
      </c>
      <c r="C7" s="3" t="s">
        <v>26</v>
      </c>
      <c r="D7" s="4" t="s">
        <v>54</v>
      </c>
      <c r="E7" s="5">
        <f t="shared" si="2"/>
        <v>23</v>
      </c>
      <c r="F7" s="5" t="s">
        <v>28</v>
      </c>
      <c r="G7" s="4" t="s">
        <v>55</v>
      </c>
      <c r="H7" s="5">
        <f t="shared" si="0"/>
        <v>24</v>
      </c>
      <c r="I7" s="5" t="s">
        <v>28</v>
      </c>
      <c r="J7" s="4" t="s">
        <v>56</v>
      </c>
      <c r="K7" s="5">
        <f t="shared" si="1"/>
        <v>25</v>
      </c>
      <c r="L7" s="6" t="s">
        <v>28</v>
      </c>
      <c r="M7" s="5" t="s">
        <v>28</v>
      </c>
      <c r="N7" s="5" t="s">
        <v>28</v>
      </c>
      <c r="O7" s="5" t="s">
        <v>28</v>
      </c>
      <c r="P7" s="6">
        <v>44040.37</v>
      </c>
      <c r="Q7" s="4" t="s">
        <v>57</v>
      </c>
      <c r="R7" s="4" t="s">
        <v>58</v>
      </c>
      <c r="S7" s="4" t="s">
        <v>59</v>
      </c>
      <c r="T7" s="5">
        <v>41.7</v>
      </c>
      <c r="U7" s="5">
        <v>5</v>
      </c>
      <c r="V7" s="7">
        <f>P7*(1/(2.22*10^12))*(1/(41.7))*(1/(0.125))*10^9</f>
        <v>3.8058521831183705</v>
      </c>
      <c r="W7" s="4" t="s">
        <v>60</v>
      </c>
      <c r="X7" s="5">
        <v>3</v>
      </c>
      <c r="Y7" s="5">
        <v>3</v>
      </c>
      <c r="Z7" s="5">
        <v>15</v>
      </c>
      <c r="AA7" s="5">
        <v>11.26</v>
      </c>
      <c r="AB7" s="4" t="s">
        <v>61</v>
      </c>
      <c r="AC7" s="5">
        <v>1</v>
      </c>
      <c r="AD7" s="5">
        <v>1</v>
      </c>
    </row>
    <row r="8" spans="1:30" x14ac:dyDescent="0.25">
      <c r="A8" s="2" t="s">
        <v>36</v>
      </c>
      <c r="B8" s="2" t="s">
        <v>62</v>
      </c>
      <c r="C8" s="3" t="s">
        <v>26</v>
      </c>
      <c r="D8" s="4" t="s">
        <v>63</v>
      </c>
      <c r="E8" s="5">
        <f t="shared" si="2"/>
        <v>26</v>
      </c>
      <c r="F8" s="5" t="s">
        <v>28</v>
      </c>
      <c r="G8" s="4" t="s">
        <v>64</v>
      </c>
      <c r="H8" s="5">
        <f t="shared" si="0"/>
        <v>27</v>
      </c>
      <c r="I8" s="5" t="s">
        <v>28</v>
      </c>
      <c r="J8" s="4" t="s">
        <v>65</v>
      </c>
      <c r="K8" s="5">
        <f t="shared" si="1"/>
        <v>28</v>
      </c>
      <c r="L8" s="6" t="s">
        <v>28</v>
      </c>
      <c r="M8" s="5" t="s">
        <v>28</v>
      </c>
      <c r="N8" s="5" t="s">
        <v>28</v>
      </c>
      <c r="O8" s="5" t="s">
        <v>28</v>
      </c>
      <c r="P8" s="6">
        <v>44040.37</v>
      </c>
      <c r="Q8" s="4" t="s">
        <v>57</v>
      </c>
      <c r="R8" s="4" t="s">
        <v>58</v>
      </c>
      <c r="S8" s="4" t="s">
        <v>59</v>
      </c>
      <c r="T8" s="5">
        <v>41.7</v>
      </c>
      <c r="U8" s="5">
        <v>5</v>
      </c>
      <c r="V8" s="7">
        <f>P8*(1/(2.22*10^12))*(1/(41.7))*(1/(0.125))*10^9</f>
        <v>3.8058521831183705</v>
      </c>
      <c r="W8" s="4" t="s">
        <v>60</v>
      </c>
      <c r="X8" s="5">
        <v>3</v>
      </c>
      <c r="Y8" s="5">
        <v>3</v>
      </c>
      <c r="Z8" s="5">
        <v>15</v>
      </c>
      <c r="AA8" s="5">
        <v>11.26</v>
      </c>
      <c r="AB8" s="4" t="s">
        <v>61</v>
      </c>
      <c r="AC8" s="5">
        <v>1</v>
      </c>
      <c r="AD8" s="5">
        <v>1</v>
      </c>
    </row>
    <row r="9" spans="1:30" x14ac:dyDescent="0.25">
      <c r="A9" s="8" t="s">
        <v>24</v>
      </c>
      <c r="B9" s="8" t="s">
        <v>66</v>
      </c>
      <c r="C9" s="9" t="s">
        <v>67</v>
      </c>
      <c r="D9" s="10" t="s">
        <v>68</v>
      </c>
      <c r="E9" s="11">
        <v>4</v>
      </c>
      <c r="F9" s="11" t="s">
        <v>28</v>
      </c>
      <c r="G9" s="10"/>
      <c r="H9" s="11" t="str">
        <f t="shared" si="0"/>
        <v/>
      </c>
      <c r="I9" s="11"/>
      <c r="J9" s="10"/>
      <c r="K9" s="11" t="str">
        <f t="shared" si="1"/>
        <v/>
      </c>
      <c r="L9" s="12"/>
      <c r="M9" s="5" t="s">
        <v>28</v>
      </c>
      <c r="N9" s="5" t="s">
        <v>28</v>
      </c>
      <c r="O9" s="5" t="s">
        <v>28</v>
      </c>
      <c r="P9" s="12">
        <v>68023.25</v>
      </c>
      <c r="Q9" s="10" t="s">
        <v>69</v>
      </c>
      <c r="R9" s="10" t="s">
        <v>70</v>
      </c>
      <c r="S9" s="10" t="s">
        <v>71</v>
      </c>
      <c r="T9" s="11">
        <v>80</v>
      </c>
      <c r="U9" s="11">
        <v>3</v>
      </c>
      <c r="V9" s="13">
        <f t="shared" ref="V9:V14" si="3">P9*(1/(2.22*10^12))*(1/(80))*(1/(0.125))*10^9</f>
        <v>3.064110360360361</v>
      </c>
      <c r="W9" s="10" t="s">
        <v>72</v>
      </c>
      <c r="X9" s="11">
        <v>1</v>
      </c>
      <c r="Y9" s="11">
        <v>1</v>
      </c>
      <c r="Z9" s="11">
        <v>5</v>
      </c>
      <c r="AA9" s="11">
        <v>4.32</v>
      </c>
      <c r="AB9" s="10" t="s">
        <v>73</v>
      </c>
      <c r="AC9" s="11">
        <v>1</v>
      </c>
      <c r="AD9" s="11">
        <v>1</v>
      </c>
    </row>
    <row r="10" spans="1:30" x14ac:dyDescent="0.25">
      <c r="A10" s="8" t="s">
        <v>24</v>
      </c>
      <c r="B10" s="8" t="s">
        <v>74</v>
      </c>
      <c r="C10" s="9" t="s">
        <v>67</v>
      </c>
      <c r="D10" s="10" t="s">
        <v>75</v>
      </c>
      <c r="E10" s="11">
        <f t="shared" ref="E10:E15" si="4">IF(A9="SEC", K9 + 1, E9 + 1)</f>
        <v>5</v>
      </c>
      <c r="F10" s="11" t="s">
        <v>28</v>
      </c>
      <c r="G10" s="10"/>
      <c r="H10" s="11" t="str">
        <f t="shared" si="0"/>
        <v/>
      </c>
      <c r="I10" s="11"/>
      <c r="J10" s="10"/>
      <c r="K10" s="11" t="str">
        <f t="shared" si="1"/>
        <v/>
      </c>
      <c r="L10" s="12"/>
      <c r="M10" s="5" t="s">
        <v>28</v>
      </c>
      <c r="N10" s="5" t="s">
        <v>28</v>
      </c>
      <c r="O10" s="5" t="s">
        <v>28</v>
      </c>
      <c r="P10" s="12">
        <f>P9</f>
        <v>68023.25</v>
      </c>
      <c r="Q10" s="10" t="s">
        <v>69</v>
      </c>
      <c r="R10" s="10" t="s">
        <v>70</v>
      </c>
      <c r="S10" s="10" t="s">
        <v>71</v>
      </c>
      <c r="T10" s="11">
        <v>80</v>
      </c>
      <c r="U10" s="11">
        <v>3</v>
      </c>
      <c r="V10" s="13">
        <f t="shared" si="3"/>
        <v>3.064110360360361</v>
      </c>
      <c r="W10" s="10" t="s">
        <v>72</v>
      </c>
      <c r="X10" s="11">
        <v>1</v>
      </c>
      <c r="Y10" s="11">
        <v>1</v>
      </c>
      <c r="Z10" s="11">
        <v>5</v>
      </c>
      <c r="AA10" s="11">
        <v>4.32</v>
      </c>
      <c r="AB10" s="10" t="s">
        <v>73</v>
      </c>
      <c r="AC10" s="11">
        <v>1</v>
      </c>
      <c r="AD10" s="11">
        <v>1</v>
      </c>
    </row>
    <row r="11" spans="1:30" x14ac:dyDescent="0.25">
      <c r="A11" s="8" t="s">
        <v>24</v>
      </c>
      <c r="B11" s="8" t="s">
        <v>76</v>
      </c>
      <c r="C11" s="9" t="s">
        <v>67</v>
      </c>
      <c r="D11" s="10" t="s">
        <v>77</v>
      </c>
      <c r="E11" s="11">
        <f t="shared" si="4"/>
        <v>6</v>
      </c>
      <c r="F11" s="11" t="s">
        <v>28</v>
      </c>
      <c r="G11" s="10"/>
      <c r="H11" s="11" t="str">
        <f t="shared" si="0"/>
        <v/>
      </c>
      <c r="I11" s="11"/>
      <c r="J11" s="10"/>
      <c r="K11" s="11" t="str">
        <f t="shared" si="1"/>
        <v/>
      </c>
      <c r="L11" s="12"/>
      <c r="M11" s="5" t="s">
        <v>28</v>
      </c>
      <c r="N11" s="5" t="s">
        <v>28</v>
      </c>
      <c r="O11" s="5" t="s">
        <v>28</v>
      </c>
      <c r="P11" s="12">
        <v>85449.44</v>
      </c>
      <c r="Q11" s="10" t="s">
        <v>78</v>
      </c>
      <c r="R11" s="10" t="s">
        <v>70</v>
      </c>
      <c r="S11" s="10" t="s">
        <v>71</v>
      </c>
      <c r="T11" s="11">
        <v>80</v>
      </c>
      <c r="U11" s="11">
        <v>5</v>
      </c>
      <c r="V11" s="13">
        <f t="shared" si="3"/>
        <v>3.8490738738738739</v>
      </c>
      <c r="W11" s="10" t="s">
        <v>79</v>
      </c>
      <c r="X11" s="11">
        <v>1</v>
      </c>
      <c r="Y11" s="11">
        <v>0.5</v>
      </c>
      <c r="Z11" s="11">
        <v>5</v>
      </c>
      <c r="AA11" s="11">
        <v>7.2</v>
      </c>
      <c r="AB11" s="10" t="s">
        <v>73</v>
      </c>
      <c r="AC11" s="11">
        <v>0.5</v>
      </c>
      <c r="AD11" s="11">
        <v>0.5</v>
      </c>
    </row>
    <row r="12" spans="1:30" x14ac:dyDescent="0.25">
      <c r="A12" s="8" t="s">
        <v>24</v>
      </c>
      <c r="B12" s="8" t="s">
        <v>80</v>
      </c>
      <c r="C12" s="9" t="s">
        <v>67</v>
      </c>
      <c r="D12" s="10" t="s">
        <v>81</v>
      </c>
      <c r="E12" s="11">
        <f t="shared" si="4"/>
        <v>7</v>
      </c>
      <c r="F12" s="11" t="s">
        <v>28</v>
      </c>
      <c r="G12" s="10"/>
      <c r="H12" s="11" t="str">
        <f t="shared" si="0"/>
        <v/>
      </c>
      <c r="I12" s="11"/>
      <c r="J12" s="10"/>
      <c r="K12" s="11" t="str">
        <f t="shared" si="1"/>
        <v/>
      </c>
      <c r="L12" s="12"/>
      <c r="M12" s="5" t="s">
        <v>28</v>
      </c>
      <c r="N12" s="5" t="s">
        <v>28</v>
      </c>
      <c r="O12" s="5" t="s">
        <v>28</v>
      </c>
      <c r="P12" s="12">
        <f>P11</f>
        <v>85449.44</v>
      </c>
      <c r="Q12" s="10" t="s">
        <v>78</v>
      </c>
      <c r="R12" s="10" t="s">
        <v>70</v>
      </c>
      <c r="S12" s="10" t="s">
        <v>71</v>
      </c>
      <c r="T12" s="11">
        <v>80</v>
      </c>
      <c r="U12" s="11">
        <v>5</v>
      </c>
      <c r="V12" s="13">
        <f t="shared" si="3"/>
        <v>3.8490738738738739</v>
      </c>
      <c r="W12" s="10" t="s">
        <v>79</v>
      </c>
      <c r="X12" s="11">
        <v>1</v>
      </c>
      <c r="Y12" s="11">
        <v>0.5</v>
      </c>
      <c r="Z12" s="11">
        <v>5</v>
      </c>
      <c r="AA12" s="11">
        <v>7.2</v>
      </c>
      <c r="AB12" s="10" t="s">
        <v>73</v>
      </c>
      <c r="AC12" s="11">
        <v>0.5</v>
      </c>
      <c r="AD12" s="11">
        <v>0.5</v>
      </c>
    </row>
    <row r="13" spans="1:30" x14ac:dyDescent="0.25">
      <c r="A13" s="8" t="s">
        <v>36</v>
      </c>
      <c r="B13" s="8" t="s">
        <v>76</v>
      </c>
      <c r="C13" s="9" t="s">
        <v>67</v>
      </c>
      <c r="D13" s="10" t="s">
        <v>82</v>
      </c>
      <c r="E13" s="11">
        <f t="shared" si="4"/>
        <v>8</v>
      </c>
      <c r="F13" s="11" t="s">
        <v>28</v>
      </c>
      <c r="G13" s="10" t="s">
        <v>83</v>
      </c>
      <c r="H13" s="11">
        <f t="shared" si="0"/>
        <v>9</v>
      </c>
      <c r="I13" s="11" t="str">
        <f>F13</f>
        <v>y</v>
      </c>
      <c r="J13" s="10" t="s">
        <v>84</v>
      </c>
      <c r="K13" s="11">
        <f t="shared" si="1"/>
        <v>10</v>
      </c>
      <c r="L13" s="12" t="str">
        <f>F13</f>
        <v>y</v>
      </c>
      <c r="M13" s="5" t="s">
        <v>28</v>
      </c>
      <c r="N13" s="5" t="s">
        <v>28</v>
      </c>
      <c r="O13" s="5" t="s">
        <v>28</v>
      </c>
      <c r="P13" s="12">
        <f>P12</f>
        <v>85449.44</v>
      </c>
      <c r="Q13" s="10" t="s">
        <v>78</v>
      </c>
      <c r="R13" s="10" t="s">
        <v>70</v>
      </c>
      <c r="S13" s="10" t="s">
        <v>71</v>
      </c>
      <c r="T13" s="11">
        <v>80</v>
      </c>
      <c r="U13" s="11">
        <v>5</v>
      </c>
      <c r="V13" s="13">
        <f t="shared" si="3"/>
        <v>3.8490738738738739</v>
      </c>
      <c r="W13" s="10" t="s">
        <v>79</v>
      </c>
      <c r="X13" s="11">
        <v>3</v>
      </c>
      <c r="Y13" s="11">
        <v>1.5</v>
      </c>
      <c r="Z13" s="11">
        <v>15</v>
      </c>
      <c r="AA13" s="11">
        <v>21.6</v>
      </c>
      <c r="AB13" s="10" t="s">
        <v>73</v>
      </c>
      <c r="AC13" s="11">
        <v>0.5</v>
      </c>
      <c r="AD13" s="11">
        <v>0.5</v>
      </c>
    </row>
    <row r="14" spans="1:30" x14ac:dyDescent="0.25">
      <c r="A14" s="8" t="s">
        <v>36</v>
      </c>
      <c r="B14" s="8" t="s">
        <v>80</v>
      </c>
      <c r="C14" s="9" t="s">
        <v>67</v>
      </c>
      <c r="D14" s="10" t="s">
        <v>85</v>
      </c>
      <c r="E14" s="11">
        <f t="shared" si="4"/>
        <v>11</v>
      </c>
      <c r="F14" s="11" t="s">
        <v>28</v>
      </c>
      <c r="G14" s="10" t="s">
        <v>86</v>
      </c>
      <c r="H14" s="11">
        <f t="shared" si="0"/>
        <v>12</v>
      </c>
      <c r="I14" s="11" t="str">
        <f>F14</f>
        <v>y</v>
      </c>
      <c r="J14" s="10" t="s">
        <v>87</v>
      </c>
      <c r="K14" s="11">
        <f t="shared" si="1"/>
        <v>13</v>
      </c>
      <c r="L14" s="12" t="str">
        <f>F14</f>
        <v>y</v>
      </c>
      <c r="M14" s="5" t="s">
        <v>28</v>
      </c>
      <c r="N14" s="5" t="s">
        <v>28</v>
      </c>
      <c r="O14" s="5" t="s">
        <v>28</v>
      </c>
      <c r="P14" s="12">
        <f>P13</f>
        <v>85449.44</v>
      </c>
      <c r="Q14" s="10" t="s">
        <v>78</v>
      </c>
      <c r="R14" s="10" t="s">
        <v>70</v>
      </c>
      <c r="S14" s="10" t="s">
        <v>71</v>
      </c>
      <c r="T14" s="11">
        <v>80</v>
      </c>
      <c r="U14" s="11">
        <v>5</v>
      </c>
      <c r="V14" s="13">
        <f t="shared" si="3"/>
        <v>3.8490738738738739</v>
      </c>
      <c r="W14" s="10" t="s">
        <v>79</v>
      </c>
      <c r="X14" s="11">
        <v>3</v>
      </c>
      <c r="Y14" s="11">
        <v>1.5</v>
      </c>
      <c r="Z14" s="11">
        <v>15</v>
      </c>
      <c r="AA14" s="11">
        <v>21.6</v>
      </c>
      <c r="AB14" s="10" t="s">
        <v>73</v>
      </c>
      <c r="AC14" s="11">
        <v>0.5</v>
      </c>
      <c r="AD14" s="11">
        <v>0.5</v>
      </c>
    </row>
    <row r="15" spans="1:30" x14ac:dyDescent="0.25">
      <c r="A15" s="8" t="s">
        <v>36</v>
      </c>
      <c r="B15" s="8" t="s">
        <v>88</v>
      </c>
      <c r="C15" s="9" t="s">
        <v>67</v>
      </c>
      <c r="D15" s="10" t="s">
        <v>89</v>
      </c>
      <c r="E15" s="11">
        <f t="shared" si="4"/>
        <v>14</v>
      </c>
      <c r="F15" s="11" t="s">
        <v>28</v>
      </c>
      <c r="G15" s="10" t="s">
        <v>90</v>
      </c>
      <c r="H15" s="11">
        <f t="shared" si="0"/>
        <v>15</v>
      </c>
      <c r="I15" s="11" t="str">
        <f>F15</f>
        <v>y</v>
      </c>
      <c r="J15" s="10" t="s">
        <v>91</v>
      </c>
      <c r="K15" s="11">
        <f t="shared" si="1"/>
        <v>16</v>
      </c>
      <c r="L15" s="12" t="str">
        <f>F15</f>
        <v>y</v>
      </c>
      <c r="M15" s="5" t="s">
        <v>28</v>
      </c>
      <c r="N15" s="11" t="s">
        <v>28</v>
      </c>
      <c r="O15" s="5" t="s">
        <v>28</v>
      </c>
      <c r="P15" s="12">
        <v>24933.77</v>
      </c>
      <c r="Q15" s="10" t="s">
        <v>92</v>
      </c>
      <c r="R15" s="10" t="s">
        <v>93</v>
      </c>
      <c r="S15" s="10" t="s">
        <v>94</v>
      </c>
      <c r="T15" s="11">
        <v>77</v>
      </c>
      <c r="U15" s="11">
        <v>1.5</v>
      </c>
      <c r="V15" s="13">
        <f>P15*(1/(2.22*10^12))*(1/(77))*(1/(0.125))*10^9</f>
        <v>1.1669016029016028</v>
      </c>
      <c r="W15" s="10" t="s">
        <v>95</v>
      </c>
      <c r="X15" s="11">
        <v>3</v>
      </c>
      <c r="Y15" s="11">
        <v>3</v>
      </c>
      <c r="Z15" s="11">
        <v>15</v>
      </c>
      <c r="AA15" s="11">
        <v>6.24</v>
      </c>
      <c r="AB15" s="10" t="s">
        <v>73</v>
      </c>
      <c r="AC15" s="11">
        <v>1</v>
      </c>
      <c r="AD15" s="11">
        <v>1</v>
      </c>
    </row>
    <row r="16" spans="1:30" x14ac:dyDescent="0.25">
      <c r="A16" s="14" t="s">
        <v>24</v>
      </c>
      <c r="B16" s="14" t="s">
        <v>96</v>
      </c>
      <c r="C16" s="15" t="s">
        <v>97</v>
      </c>
      <c r="D16" s="16" t="s">
        <v>98</v>
      </c>
      <c r="E16" s="17">
        <v>4</v>
      </c>
      <c r="F16" s="17" t="s">
        <v>28</v>
      </c>
      <c r="G16" s="16"/>
      <c r="H16" s="17" t="str">
        <f t="shared" si="0"/>
        <v/>
      </c>
      <c r="I16" s="17"/>
      <c r="J16" s="16"/>
      <c r="K16" s="17" t="str">
        <f t="shared" si="1"/>
        <v/>
      </c>
      <c r="L16" s="18"/>
      <c r="M16" s="5" t="s">
        <v>28</v>
      </c>
      <c r="N16" s="11" t="s">
        <v>28</v>
      </c>
      <c r="O16" s="5" t="s">
        <v>28</v>
      </c>
      <c r="P16" s="18">
        <v>40898.949999999997</v>
      </c>
      <c r="Q16" s="16" t="s">
        <v>99</v>
      </c>
      <c r="R16" s="16" t="s">
        <v>100</v>
      </c>
      <c r="S16" s="16" t="s">
        <v>101</v>
      </c>
      <c r="T16" s="17">
        <v>80.8</v>
      </c>
      <c r="U16" s="17">
        <v>2</v>
      </c>
      <c r="V16" s="19">
        <f>P16*(1/(2.22*10^12))*(1/(80.8))*(1/(0.125))*10^9</f>
        <v>1.8240545000445989</v>
      </c>
      <c r="W16" s="16" t="s">
        <v>102</v>
      </c>
      <c r="X16" s="17">
        <v>1</v>
      </c>
      <c r="Y16" s="17">
        <v>1</v>
      </c>
      <c r="Z16" s="17">
        <v>5</v>
      </c>
      <c r="AA16" s="17">
        <v>2.91</v>
      </c>
      <c r="AB16" s="16" t="s">
        <v>33</v>
      </c>
      <c r="AC16" s="17">
        <v>1</v>
      </c>
      <c r="AD16" s="17">
        <v>1</v>
      </c>
    </row>
    <row r="17" spans="1:30" x14ac:dyDescent="0.25">
      <c r="A17" s="14" t="s">
        <v>24</v>
      </c>
      <c r="B17" s="14" t="s">
        <v>103</v>
      </c>
      <c r="C17" s="15" t="s">
        <v>97</v>
      </c>
      <c r="D17" s="16" t="s">
        <v>104</v>
      </c>
      <c r="E17" s="17">
        <f t="shared" ref="E17:E26" si="5">IF(A16="SEC", K16 + 1, E16 + 1)</f>
        <v>5</v>
      </c>
      <c r="F17" s="17" t="s">
        <v>28</v>
      </c>
      <c r="G17" s="16"/>
      <c r="H17" s="17" t="str">
        <f t="shared" si="0"/>
        <v/>
      </c>
      <c r="I17" s="17"/>
      <c r="J17" s="16"/>
      <c r="K17" s="17" t="str">
        <f t="shared" si="1"/>
        <v/>
      </c>
      <c r="L17" s="18"/>
      <c r="M17" s="5" t="s">
        <v>28</v>
      </c>
      <c r="N17" s="11" t="s">
        <v>28</v>
      </c>
      <c r="O17" s="5" t="s">
        <v>28</v>
      </c>
      <c r="P17" s="18">
        <f>P16</f>
        <v>40898.949999999997</v>
      </c>
      <c r="Q17" s="16" t="s">
        <v>99</v>
      </c>
      <c r="R17" s="16" t="s">
        <v>100</v>
      </c>
      <c r="S17" s="16" t="s">
        <v>101</v>
      </c>
      <c r="T17" s="17">
        <v>80.8</v>
      </c>
      <c r="U17" s="17">
        <v>2</v>
      </c>
      <c r="V17" s="19">
        <f>P17*(1/(2.22*10^12))*(1/(80.8))*(1/(0.125))*10^9</f>
        <v>1.8240545000445989</v>
      </c>
      <c r="W17" s="16" t="s">
        <v>102</v>
      </c>
      <c r="X17" s="17">
        <v>1</v>
      </c>
      <c r="Y17" s="17">
        <v>1</v>
      </c>
      <c r="Z17" s="17">
        <v>5</v>
      </c>
      <c r="AA17" s="17">
        <v>2.91</v>
      </c>
      <c r="AB17" s="16" t="s">
        <v>33</v>
      </c>
      <c r="AC17" s="17">
        <v>1</v>
      </c>
      <c r="AD17" s="17">
        <v>1</v>
      </c>
    </row>
    <row r="18" spans="1:30" x14ac:dyDescent="0.25">
      <c r="A18" s="14" t="s">
        <v>24</v>
      </c>
      <c r="B18" s="14" t="s">
        <v>105</v>
      </c>
      <c r="C18" s="15" t="s">
        <v>97</v>
      </c>
      <c r="D18" s="16" t="s">
        <v>106</v>
      </c>
      <c r="E18" s="17">
        <f t="shared" si="5"/>
        <v>6</v>
      </c>
      <c r="F18" s="17" t="s">
        <v>28</v>
      </c>
      <c r="G18" s="16"/>
      <c r="H18" s="17" t="str">
        <f t="shared" si="0"/>
        <v/>
      </c>
      <c r="I18" s="17"/>
      <c r="J18" s="16"/>
      <c r="K18" s="17" t="str">
        <f t="shared" si="1"/>
        <v/>
      </c>
      <c r="L18" s="18"/>
      <c r="M18" s="5" t="s">
        <v>28</v>
      </c>
      <c r="N18" s="11" t="s">
        <v>28</v>
      </c>
      <c r="O18" s="5" t="s">
        <v>28</v>
      </c>
      <c r="P18" s="18">
        <v>42488.52</v>
      </c>
      <c r="Q18" s="16" t="s">
        <v>107</v>
      </c>
      <c r="R18" s="16" t="s">
        <v>108</v>
      </c>
      <c r="S18" s="16" t="s">
        <v>109</v>
      </c>
      <c r="T18" s="17">
        <v>81.400000000000006</v>
      </c>
      <c r="U18" s="17">
        <v>2</v>
      </c>
      <c r="V18" s="19">
        <f>P18*(1/(2.22*10^12))*(1/(81.4))*(1/(0.125))*10^9</f>
        <v>1.8809801447639281</v>
      </c>
      <c r="W18" s="16" t="s">
        <v>110</v>
      </c>
      <c r="X18" s="17">
        <v>1</v>
      </c>
      <c r="Y18" s="17">
        <v>0.5</v>
      </c>
      <c r="Z18" s="17">
        <v>5</v>
      </c>
      <c r="AA18" s="17">
        <v>2.93</v>
      </c>
      <c r="AB18" s="16" t="s">
        <v>33</v>
      </c>
      <c r="AC18" s="17">
        <v>0.5</v>
      </c>
      <c r="AD18" s="17">
        <v>0.67</v>
      </c>
    </row>
    <row r="19" spans="1:30" x14ac:dyDescent="0.25">
      <c r="A19" s="14" t="s">
        <v>24</v>
      </c>
      <c r="B19" s="14" t="s">
        <v>111</v>
      </c>
      <c r="C19" s="15" t="s">
        <v>97</v>
      </c>
      <c r="D19" s="16" t="s">
        <v>112</v>
      </c>
      <c r="E19" s="17">
        <f t="shared" si="5"/>
        <v>7</v>
      </c>
      <c r="F19" s="17" t="s">
        <v>28</v>
      </c>
      <c r="G19" s="16"/>
      <c r="H19" s="17" t="str">
        <f t="shared" si="0"/>
        <v/>
      </c>
      <c r="I19" s="17"/>
      <c r="J19" s="16"/>
      <c r="K19" s="17" t="str">
        <f t="shared" si="1"/>
        <v/>
      </c>
      <c r="L19" s="18"/>
      <c r="M19" s="5" t="s">
        <v>28</v>
      </c>
      <c r="N19" s="11" t="s">
        <v>28</v>
      </c>
      <c r="O19" s="5" t="s">
        <v>28</v>
      </c>
      <c r="P19" s="18">
        <f>P18</f>
        <v>42488.52</v>
      </c>
      <c r="Q19" s="16" t="s">
        <v>107</v>
      </c>
      <c r="R19" s="16" t="s">
        <v>108</v>
      </c>
      <c r="S19" s="16" t="s">
        <v>109</v>
      </c>
      <c r="T19" s="17">
        <v>81.400000000000006</v>
      </c>
      <c r="U19" s="17">
        <v>2</v>
      </c>
      <c r="V19" s="19">
        <f>P19*(1/(2.22*10^12))*(1/(81.4))*(1/(0.125))*10^9</f>
        <v>1.8809801447639281</v>
      </c>
      <c r="W19" s="16" t="s">
        <v>110</v>
      </c>
      <c r="X19" s="17">
        <v>1</v>
      </c>
      <c r="Y19" s="17">
        <v>0.5</v>
      </c>
      <c r="Z19" s="17">
        <v>5</v>
      </c>
      <c r="AA19" s="17">
        <v>2.93</v>
      </c>
      <c r="AB19" s="16" t="s">
        <v>33</v>
      </c>
      <c r="AC19" s="17">
        <v>0.5</v>
      </c>
      <c r="AD19" s="17">
        <v>0.67</v>
      </c>
    </row>
    <row r="20" spans="1:30" x14ac:dyDescent="0.25">
      <c r="A20" s="14" t="s">
        <v>24</v>
      </c>
      <c r="B20" s="14" t="s">
        <v>113</v>
      </c>
      <c r="C20" s="15" t="s">
        <v>97</v>
      </c>
      <c r="D20" s="16" t="s">
        <v>114</v>
      </c>
      <c r="E20" s="17">
        <f t="shared" si="5"/>
        <v>8</v>
      </c>
      <c r="F20" s="17" t="s">
        <v>28</v>
      </c>
      <c r="G20" s="16"/>
      <c r="H20" s="17" t="str">
        <f t="shared" si="0"/>
        <v/>
      </c>
      <c r="I20" s="17"/>
      <c r="J20" s="16"/>
      <c r="K20" s="17" t="str">
        <f t="shared" si="1"/>
        <v/>
      </c>
      <c r="L20" s="18"/>
      <c r="M20" s="5" t="s">
        <v>28</v>
      </c>
      <c r="N20" s="11" t="s">
        <v>28</v>
      </c>
      <c r="O20" s="5" t="s">
        <v>28</v>
      </c>
      <c r="P20" s="18">
        <v>15391.05</v>
      </c>
      <c r="Q20" s="16" t="s">
        <v>115</v>
      </c>
      <c r="R20" s="16" t="s">
        <v>116</v>
      </c>
      <c r="S20" s="16" t="s">
        <v>117</v>
      </c>
      <c r="T20" s="17">
        <v>76.2</v>
      </c>
      <c r="U20" s="17">
        <v>1</v>
      </c>
      <c r="V20" s="19">
        <f>P20*(1/(2.22*10^12))*(1/(76.2))*(1/(0.125))*10^9</f>
        <v>0.7278640845569978</v>
      </c>
      <c r="W20" s="16" t="s">
        <v>118</v>
      </c>
      <c r="X20" s="17">
        <v>1</v>
      </c>
      <c r="Y20" s="17">
        <v>1</v>
      </c>
      <c r="Z20" s="17">
        <v>5</v>
      </c>
      <c r="AA20" s="17">
        <v>1.37</v>
      </c>
      <c r="AB20" s="16" t="s">
        <v>119</v>
      </c>
      <c r="AC20" s="17">
        <v>1</v>
      </c>
      <c r="AD20" s="17">
        <v>1</v>
      </c>
    </row>
    <row r="21" spans="1:30" x14ac:dyDescent="0.25">
      <c r="A21" s="14" t="s">
        <v>24</v>
      </c>
      <c r="B21" s="14" t="s">
        <v>120</v>
      </c>
      <c r="C21" s="15" t="s">
        <v>97</v>
      </c>
      <c r="D21" s="16" t="s">
        <v>121</v>
      </c>
      <c r="E21" s="17">
        <f t="shared" si="5"/>
        <v>9</v>
      </c>
      <c r="F21" s="17" t="s">
        <v>28</v>
      </c>
      <c r="G21" s="16"/>
      <c r="H21" s="17" t="str">
        <f t="shared" si="0"/>
        <v/>
      </c>
      <c r="I21" s="17"/>
      <c r="J21" s="16"/>
      <c r="K21" s="17" t="str">
        <f t="shared" si="1"/>
        <v/>
      </c>
      <c r="L21" s="18"/>
      <c r="M21" s="5" t="s">
        <v>28</v>
      </c>
      <c r="N21" s="11" t="s">
        <v>28</v>
      </c>
      <c r="O21" s="5" t="s">
        <v>28</v>
      </c>
      <c r="P21" s="18">
        <f>P20</f>
        <v>15391.05</v>
      </c>
      <c r="Q21" s="16" t="s">
        <v>115</v>
      </c>
      <c r="R21" s="16" t="s">
        <v>116</v>
      </c>
      <c r="S21" s="16" t="s">
        <v>117</v>
      </c>
      <c r="T21" s="17">
        <v>76.2</v>
      </c>
      <c r="U21" s="17">
        <v>1</v>
      </c>
      <c r="V21" s="19">
        <f>P21*(1/(2.22*10^12))*(1/(76.2))*(1/(0.125))*10^9</f>
        <v>0.7278640845569978</v>
      </c>
      <c r="W21" s="16" t="s">
        <v>118</v>
      </c>
      <c r="X21" s="17">
        <v>1</v>
      </c>
      <c r="Y21" s="17">
        <v>1</v>
      </c>
      <c r="Z21" s="17">
        <v>5</v>
      </c>
      <c r="AA21" s="17">
        <v>1.37</v>
      </c>
      <c r="AB21" s="16" t="s">
        <v>119</v>
      </c>
      <c r="AC21" s="17">
        <v>1</v>
      </c>
      <c r="AD21" s="17">
        <v>1</v>
      </c>
    </row>
    <row r="22" spans="1:30" x14ac:dyDescent="0.25">
      <c r="A22" s="14" t="s">
        <v>36</v>
      </c>
      <c r="B22" s="14" t="s">
        <v>113</v>
      </c>
      <c r="C22" s="15" t="s">
        <v>97</v>
      </c>
      <c r="D22" s="16" t="s">
        <v>122</v>
      </c>
      <c r="E22" s="17">
        <f t="shared" si="5"/>
        <v>10</v>
      </c>
      <c r="F22" s="17" t="s">
        <v>28</v>
      </c>
      <c r="G22" s="16" t="s">
        <v>123</v>
      </c>
      <c r="H22" s="17">
        <f t="shared" si="0"/>
        <v>11</v>
      </c>
      <c r="I22" s="17" t="str">
        <f>F22</f>
        <v>y</v>
      </c>
      <c r="J22" s="16" t="s">
        <v>124</v>
      </c>
      <c r="K22" s="17">
        <f t="shared" si="1"/>
        <v>12</v>
      </c>
      <c r="L22" s="18" t="str">
        <f>F22</f>
        <v>y</v>
      </c>
      <c r="M22" s="5" t="s">
        <v>28</v>
      </c>
      <c r="N22" s="11" t="s">
        <v>28</v>
      </c>
      <c r="O22" s="5" t="s">
        <v>28</v>
      </c>
      <c r="P22" s="18">
        <f>P21</f>
        <v>15391.05</v>
      </c>
      <c r="Q22" s="16" t="s">
        <v>115</v>
      </c>
      <c r="R22" s="16" t="s">
        <v>116</v>
      </c>
      <c r="S22" s="16" t="s">
        <v>117</v>
      </c>
      <c r="T22" s="17">
        <v>76.2</v>
      </c>
      <c r="U22" s="17">
        <v>1</v>
      </c>
      <c r="V22" s="19">
        <f>P22*(1/(2.22*10^12))*(1/(76.2))*(1/(0.125))*10^9</f>
        <v>0.7278640845569978</v>
      </c>
      <c r="W22" s="16" t="s">
        <v>118</v>
      </c>
      <c r="X22" s="17">
        <v>3</v>
      </c>
      <c r="Y22" s="17">
        <v>3</v>
      </c>
      <c r="Z22" s="17">
        <v>15</v>
      </c>
      <c r="AA22" s="17">
        <v>4.1100000000000003</v>
      </c>
      <c r="AB22" s="16" t="s">
        <v>119</v>
      </c>
      <c r="AC22" s="17">
        <v>1</v>
      </c>
      <c r="AD22" s="17">
        <v>1</v>
      </c>
    </row>
    <row r="23" spans="1:30" x14ac:dyDescent="0.25">
      <c r="A23" s="14" t="s">
        <v>36</v>
      </c>
      <c r="B23" s="14" t="s">
        <v>120</v>
      </c>
      <c r="C23" s="15" t="s">
        <v>97</v>
      </c>
      <c r="D23" s="16" t="s">
        <v>125</v>
      </c>
      <c r="E23" s="17">
        <f t="shared" si="5"/>
        <v>13</v>
      </c>
      <c r="F23" s="17" t="s">
        <v>28</v>
      </c>
      <c r="G23" s="16" t="s">
        <v>126</v>
      </c>
      <c r="H23" s="17">
        <f t="shared" si="0"/>
        <v>14</v>
      </c>
      <c r="I23" s="17" t="str">
        <f>F23</f>
        <v>y</v>
      </c>
      <c r="J23" s="16" t="s">
        <v>127</v>
      </c>
      <c r="K23" s="17">
        <f t="shared" si="1"/>
        <v>15</v>
      </c>
      <c r="L23" s="18" t="str">
        <f>F23</f>
        <v>y</v>
      </c>
      <c r="M23" s="5" t="s">
        <v>28</v>
      </c>
      <c r="N23" s="11" t="s">
        <v>28</v>
      </c>
      <c r="O23" s="5" t="s">
        <v>28</v>
      </c>
      <c r="P23" s="18">
        <f>P22</f>
        <v>15391.05</v>
      </c>
      <c r="Q23" s="16" t="s">
        <v>115</v>
      </c>
      <c r="R23" s="16" t="s">
        <v>116</v>
      </c>
      <c r="S23" s="16" t="s">
        <v>117</v>
      </c>
      <c r="T23" s="17">
        <v>76.2</v>
      </c>
      <c r="U23" s="17">
        <v>1</v>
      </c>
      <c r="V23" s="19">
        <f>P23*(1/(2.22*10^12))*(1/(76.2))*(1/(0.125))*10^9</f>
        <v>0.7278640845569978</v>
      </c>
      <c r="W23" s="16" t="s">
        <v>118</v>
      </c>
      <c r="X23" s="17">
        <v>3</v>
      </c>
      <c r="Y23" s="17">
        <v>3</v>
      </c>
      <c r="Z23" s="17">
        <v>15</v>
      </c>
      <c r="AA23" s="17">
        <v>4.1100000000000003</v>
      </c>
      <c r="AB23" s="16" t="s">
        <v>119</v>
      </c>
      <c r="AC23" s="17">
        <v>1</v>
      </c>
      <c r="AD23" s="17">
        <v>1</v>
      </c>
    </row>
    <row r="24" spans="1:30" x14ac:dyDescent="0.25">
      <c r="A24" s="14" t="s">
        <v>36</v>
      </c>
      <c r="B24" s="14" t="s">
        <v>128</v>
      </c>
      <c r="C24" s="15" t="s">
        <v>97</v>
      </c>
      <c r="D24" s="16" t="s">
        <v>129</v>
      </c>
      <c r="E24" s="17">
        <f t="shared" si="5"/>
        <v>16</v>
      </c>
      <c r="F24" s="17" t="s">
        <v>28</v>
      </c>
      <c r="G24" s="16" t="s">
        <v>130</v>
      </c>
      <c r="H24" s="17">
        <f t="shared" si="0"/>
        <v>17</v>
      </c>
      <c r="I24" s="17" t="str">
        <f>F24</f>
        <v>y</v>
      </c>
      <c r="J24" s="16" t="s">
        <v>131</v>
      </c>
      <c r="K24" s="17">
        <f t="shared" si="1"/>
        <v>18</v>
      </c>
      <c r="L24" s="18" t="str">
        <f>F24</f>
        <v>y</v>
      </c>
      <c r="M24" s="5" t="s">
        <v>28</v>
      </c>
      <c r="N24" s="11" t="s">
        <v>28</v>
      </c>
      <c r="O24" s="5" t="s">
        <v>28</v>
      </c>
      <c r="P24" s="18">
        <v>97705.46</v>
      </c>
      <c r="Q24" s="16" t="s">
        <v>132</v>
      </c>
      <c r="R24" s="16" t="s">
        <v>133</v>
      </c>
      <c r="S24" s="16" t="s">
        <v>134</v>
      </c>
      <c r="T24" s="17">
        <v>80</v>
      </c>
      <c r="U24" s="17">
        <v>5</v>
      </c>
      <c r="V24" s="19">
        <f>P24*(1/(2.22*10^12))*(1/(80))*(1/(0.125))*10^9</f>
        <v>4.4011468468468475</v>
      </c>
      <c r="W24" s="16" t="s">
        <v>135</v>
      </c>
      <c r="X24" s="17">
        <v>3</v>
      </c>
      <c r="Y24" s="17">
        <v>3</v>
      </c>
      <c r="Z24" s="17">
        <v>15</v>
      </c>
      <c r="AA24" s="17">
        <v>21.6</v>
      </c>
      <c r="AB24" s="16" t="s">
        <v>132</v>
      </c>
      <c r="AC24" s="17">
        <v>1</v>
      </c>
      <c r="AD24" s="17">
        <v>1</v>
      </c>
    </row>
    <row r="25" spans="1:30" x14ac:dyDescent="0.25">
      <c r="A25" s="14" t="s">
        <v>36</v>
      </c>
      <c r="B25" s="14" t="s">
        <v>136</v>
      </c>
      <c r="C25" s="15" t="s">
        <v>97</v>
      </c>
      <c r="D25" s="16" t="s">
        <v>137</v>
      </c>
      <c r="E25" s="17">
        <f t="shared" si="5"/>
        <v>19</v>
      </c>
      <c r="F25" s="17" t="s">
        <v>28</v>
      </c>
      <c r="G25" s="16" t="s">
        <v>138</v>
      </c>
      <c r="H25" s="17">
        <f t="shared" si="0"/>
        <v>20</v>
      </c>
      <c r="I25" s="17" t="str">
        <f>F25</f>
        <v>y</v>
      </c>
      <c r="J25" s="16" t="s">
        <v>139</v>
      </c>
      <c r="K25" s="17">
        <f t="shared" si="1"/>
        <v>21</v>
      </c>
      <c r="L25" s="18" t="str">
        <f>F25</f>
        <v>y</v>
      </c>
      <c r="M25" s="5" t="s">
        <v>28</v>
      </c>
      <c r="N25" s="11" t="s">
        <v>28</v>
      </c>
      <c r="O25" s="5" t="s">
        <v>28</v>
      </c>
      <c r="P25" s="18">
        <f>P24</f>
        <v>97705.46</v>
      </c>
      <c r="Q25" s="16" t="s">
        <v>132</v>
      </c>
      <c r="R25" s="16" t="s">
        <v>133</v>
      </c>
      <c r="S25" s="16" t="s">
        <v>134</v>
      </c>
      <c r="T25" s="17">
        <v>80</v>
      </c>
      <c r="U25" s="17">
        <v>5</v>
      </c>
      <c r="V25" s="19">
        <f>P25*(1/(2.22*10^12))*(1/(80))*(1/(0.125))*10^9</f>
        <v>4.4011468468468475</v>
      </c>
      <c r="W25" s="16" t="s">
        <v>135</v>
      </c>
      <c r="X25" s="17">
        <v>3</v>
      </c>
      <c r="Y25" s="17">
        <v>3</v>
      </c>
      <c r="Z25" s="17">
        <v>15</v>
      </c>
      <c r="AA25" s="17">
        <v>21.6</v>
      </c>
      <c r="AB25" s="16" t="s">
        <v>132</v>
      </c>
      <c r="AC25" s="17">
        <v>1</v>
      </c>
      <c r="AD25" s="17">
        <v>1</v>
      </c>
    </row>
    <row r="26" spans="1:30" x14ac:dyDescent="0.25">
      <c r="A26" s="14" t="s">
        <v>36</v>
      </c>
      <c r="B26" s="14" t="s">
        <v>140</v>
      </c>
      <c r="C26" s="15" t="s">
        <v>97</v>
      </c>
      <c r="D26" s="16" t="s">
        <v>141</v>
      </c>
      <c r="E26" s="17">
        <f t="shared" si="5"/>
        <v>22</v>
      </c>
      <c r="F26" s="17" t="s">
        <v>28</v>
      </c>
      <c r="G26" s="16" t="s">
        <v>142</v>
      </c>
      <c r="H26" s="17">
        <f t="shared" si="0"/>
        <v>23</v>
      </c>
      <c r="I26" s="17" t="str">
        <f>F26</f>
        <v>y</v>
      </c>
      <c r="J26" s="16" t="s">
        <v>143</v>
      </c>
      <c r="K26" s="17">
        <f t="shared" si="1"/>
        <v>24</v>
      </c>
      <c r="L26" s="18" t="str">
        <f>F26</f>
        <v>y</v>
      </c>
      <c r="M26" s="5" t="s">
        <v>28</v>
      </c>
      <c r="N26" s="11" t="s">
        <v>28</v>
      </c>
      <c r="O26" s="5" t="s">
        <v>28</v>
      </c>
      <c r="P26" s="18">
        <v>24051.200000000001</v>
      </c>
      <c r="Q26" s="16" t="s">
        <v>144</v>
      </c>
      <c r="R26" s="16" t="s">
        <v>145</v>
      </c>
      <c r="S26" s="16" t="s">
        <v>146</v>
      </c>
      <c r="T26" s="17">
        <v>52.47</v>
      </c>
      <c r="U26" s="17">
        <v>2</v>
      </c>
      <c r="V26" s="19">
        <f>P26*(1/(2.22*10^12))*(1/(52.47))*(1/(0.125))*10^9</f>
        <v>1.6518199159708595</v>
      </c>
      <c r="W26" s="16" t="s">
        <v>147</v>
      </c>
      <c r="X26" s="17">
        <v>3</v>
      </c>
      <c r="Y26" s="17">
        <v>3</v>
      </c>
      <c r="Z26" s="17">
        <v>15</v>
      </c>
      <c r="AA26" s="17">
        <v>5.67</v>
      </c>
      <c r="AB26" s="16" t="s">
        <v>73</v>
      </c>
      <c r="AC26" s="17">
        <v>1</v>
      </c>
      <c r="AD26" s="17">
        <v>1</v>
      </c>
    </row>
    <row r="27" spans="1:30" x14ac:dyDescent="0.25">
      <c r="A27" s="20" t="s">
        <v>24</v>
      </c>
      <c r="B27" s="20" t="s">
        <v>148</v>
      </c>
      <c r="C27" s="21" t="s">
        <v>149</v>
      </c>
      <c r="D27" s="22" t="s">
        <v>150</v>
      </c>
      <c r="E27" s="23">
        <v>4</v>
      </c>
      <c r="F27" s="23" t="s">
        <v>28</v>
      </c>
      <c r="G27" s="22"/>
      <c r="H27" s="23" t="str">
        <f t="shared" si="0"/>
        <v/>
      </c>
      <c r="I27" s="23"/>
      <c r="J27" s="22"/>
      <c r="K27" s="23" t="str">
        <f t="shared" si="1"/>
        <v/>
      </c>
      <c r="L27" s="24"/>
      <c r="M27" s="5" t="s">
        <v>28</v>
      </c>
      <c r="N27" s="11" t="s">
        <v>28</v>
      </c>
      <c r="O27" s="5" t="s">
        <v>28</v>
      </c>
      <c r="P27" s="24">
        <v>48238.400000000001</v>
      </c>
      <c r="Q27" s="22" t="s">
        <v>151</v>
      </c>
      <c r="R27" s="22" t="s">
        <v>152</v>
      </c>
      <c r="S27" s="22" t="s">
        <v>153</v>
      </c>
      <c r="T27" s="23">
        <v>28.4</v>
      </c>
      <c r="U27" s="23">
        <v>5.5</v>
      </c>
      <c r="V27" s="25">
        <f>P27*(1/(2.22*10^12))*(1/(28.4))*(1/(0.125))*10^9</f>
        <v>6.1208476081715526</v>
      </c>
      <c r="W27" s="22" t="s">
        <v>60</v>
      </c>
      <c r="X27" s="23">
        <v>1</v>
      </c>
      <c r="Y27" s="23">
        <v>0.5</v>
      </c>
      <c r="Z27" s="23">
        <v>5</v>
      </c>
      <c r="AA27" s="23">
        <v>2.81</v>
      </c>
      <c r="AB27" s="22" t="s">
        <v>61</v>
      </c>
      <c r="AC27" s="23">
        <v>0.5</v>
      </c>
      <c r="AD27" s="23">
        <v>0.67</v>
      </c>
    </row>
    <row r="28" spans="1:30" x14ac:dyDescent="0.25">
      <c r="A28" s="20" t="s">
        <v>24</v>
      </c>
      <c r="B28" s="20" t="s">
        <v>154</v>
      </c>
      <c r="C28" s="21" t="s">
        <v>149</v>
      </c>
      <c r="D28" s="22" t="s">
        <v>155</v>
      </c>
      <c r="E28" s="23">
        <f t="shared" ref="E28:E35" si="6">IF(A27="SEC", K27 + 1, E27 + 1)</f>
        <v>5</v>
      </c>
      <c r="F28" s="23" t="s">
        <v>28</v>
      </c>
      <c r="G28" s="22"/>
      <c r="H28" s="23" t="str">
        <f t="shared" si="0"/>
        <v/>
      </c>
      <c r="I28" s="23"/>
      <c r="J28" s="22"/>
      <c r="K28" s="23" t="str">
        <f t="shared" si="1"/>
        <v/>
      </c>
      <c r="L28" s="24"/>
      <c r="M28" s="5" t="s">
        <v>28</v>
      </c>
      <c r="N28" s="11" t="s">
        <v>28</v>
      </c>
      <c r="O28" s="5" t="s">
        <v>28</v>
      </c>
      <c r="P28" s="24">
        <f>P27</f>
        <v>48238.400000000001</v>
      </c>
      <c r="Q28" s="22" t="s">
        <v>151</v>
      </c>
      <c r="R28" s="22" t="s">
        <v>152</v>
      </c>
      <c r="S28" s="22" t="s">
        <v>153</v>
      </c>
      <c r="T28" s="23">
        <v>28.4</v>
      </c>
      <c r="U28" s="23">
        <v>5.5</v>
      </c>
      <c r="V28" s="25">
        <f>P28*(1/(2.22*10^12))*(1/(28.4))*(1/(0.125))*10^9</f>
        <v>6.1208476081715526</v>
      </c>
      <c r="W28" s="22" t="s">
        <v>60</v>
      </c>
      <c r="X28" s="23">
        <v>1</v>
      </c>
      <c r="Y28" s="23">
        <v>0.5</v>
      </c>
      <c r="Z28" s="23">
        <v>5</v>
      </c>
      <c r="AA28" s="23">
        <v>2.81</v>
      </c>
      <c r="AB28" s="22" t="s">
        <v>61</v>
      </c>
      <c r="AC28" s="23">
        <v>0.5</v>
      </c>
      <c r="AD28" s="23">
        <v>0.67</v>
      </c>
    </row>
    <row r="29" spans="1:30" x14ac:dyDescent="0.25">
      <c r="A29" s="20" t="s">
        <v>24</v>
      </c>
      <c r="B29" s="20" t="s">
        <v>53</v>
      </c>
      <c r="C29" s="21" t="s">
        <v>149</v>
      </c>
      <c r="D29" s="22" t="s">
        <v>156</v>
      </c>
      <c r="E29" s="23">
        <f t="shared" si="6"/>
        <v>6</v>
      </c>
      <c r="F29" s="23" t="s">
        <v>28</v>
      </c>
      <c r="G29" s="22"/>
      <c r="H29" s="23" t="str">
        <f t="shared" si="0"/>
        <v/>
      </c>
      <c r="I29" s="23"/>
      <c r="J29" s="22"/>
      <c r="K29" s="23" t="str">
        <f t="shared" si="1"/>
        <v/>
      </c>
      <c r="L29" s="24"/>
      <c r="M29" s="5" t="s">
        <v>28</v>
      </c>
      <c r="N29" s="11" t="s">
        <v>28</v>
      </c>
      <c r="O29" s="5" t="s">
        <v>28</v>
      </c>
      <c r="P29" s="24">
        <v>41745.61</v>
      </c>
      <c r="Q29" s="22" t="s">
        <v>57</v>
      </c>
      <c r="R29" s="22" t="s">
        <v>58</v>
      </c>
      <c r="S29" s="22" t="s">
        <v>59</v>
      </c>
      <c r="T29" s="23">
        <v>41.7</v>
      </c>
      <c r="U29" s="23">
        <v>5</v>
      </c>
      <c r="V29" s="25">
        <f>P29*(1/(2.22*10^12))*(1/(41.7))*(1/(0.125))*10^9</f>
        <v>3.6075450990558906</v>
      </c>
      <c r="W29" s="22" t="s">
        <v>60</v>
      </c>
      <c r="X29" s="23">
        <v>1</v>
      </c>
      <c r="Y29" s="23">
        <v>1</v>
      </c>
      <c r="Z29" s="23">
        <v>5</v>
      </c>
      <c r="AA29" s="23">
        <v>3.75</v>
      </c>
      <c r="AB29" s="22" t="s">
        <v>61</v>
      </c>
      <c r="AC29" s="23">
        <v>1</v>
      </c>
      <c r="AD29" s="23">
        <v>1</v>
      </c>
    </row>
    <row r="30" spans="1:30" x14ac:dyDescent="0.25">
      <c r="A30" s="20" t="s">
        <v>24</v>
      </c>
      <c r="B30" s="20" t="s">
        <v>62</v>
      </c>
      <c r="C30" s="21" t="s">
        <v>149</v>
      </c>
      <c r="D30" s="22" t="s">
        <v>157</v>
      </c>
      <c r="E30" s="23">
        <f t="shared" si="6"/>
        <v>7</v>
      </c>
      <c r="F30" s="23" t="s">
        <v>28</v>
      </c>
      <c r="G30" s="22"/>
      <c r="H30" s="23" t="str">
        <f t="shared" si="0"/>
        <v/>
      </c>
      <c r="I30" s="23"/>
      <c r="J30" s="22"/>
      <c r="K30" s="23" t="str">
        <f t="shared" si="1"/>
        <v/>
      </c>
      <c r="L30" s="24"/>
      <c r="M30" s="5" t="s">
        <v>28</v>
      </c>
      <c r="N30" s="11" t="s">
        <v>28</v>
      </c>
      <c r="O30" s="5" t="s">
        <v>28</v>
      </c>
      <c r="P30" s="24">
        <f>P29</f>
        <v>41745.61</v>
      </c>
      <c r="Q30" s="22" t="s">
        <v>57</v>
      </c>
      <c r="R30" s="22" t="s">
        <v>58</v>
      </c>
      <c r="S30" s="22" t="s">
        <v>59</v>
      </c>
      <c r="T30" s="23">
        <v>41.7</v>
      </c>
      <c r="U30" s="23">
        <v>5</v>
      </c>
      <c r="V30" s="25">
        <f>P30*(1/(2.22*10^12))*(1/(41.7))*(1/(0.125))*10^9</f>
        <v>3.6075450990558906</v>
      </c>
      <c r="W30" s="22" t="s">
        <v>60</v>
      </c>
      <c r="X30" s="23">
        <v>1</v>
      </c>
      <c r="Y30" s="23">
        <v>1</v>
      </c>
      <c r="Z30" s="23">
        <v>5</v>
      </c>
      <c r="AA30" s="23">
        <v>3.75</v>
      </c>
      <c r="AB30" s="22" t="s">
        <v>61</v>
      </c>
      <c r="AC30" s="23">
        <v>1</v>
      </c>
      <c r="AD30" s="23">
        <v>1</v>
      </c>
    </row>
    <row r="31" spans="1:30" x14ac:dyDescent="0.25">
      <c r="A31" s="20" t="s">
        <v>36</v>
      </c>
      <c r="B31" s="20" t="s">
        <v>53</v>
      </c>
      <c r="C31" s="21" t="s">
        <v>149</v>
      </c>
      <c r="D31" s="22" t="s">
        <v>158</v>
      </c>
      <c r="E31" s="23">
        <f t="shared" si="6"/>
        <v>8</v>
      </c>
      <c r="F31" s="23" t="s">
        <v>28</v>
      </c>
      <c r="G31" s="22" t="s">
        <v>159</v>
      </c>
      <c r="H31" s="23">
        <f t="shared" si="0"/>
        <v>9</v>
      </c>
      <c r="I31" s="23" t="str">
        <f>F31</f>
        <v>y</v>
      </c>
      <c r="J31" s="22" t="s">
        <v>160</v>
      </c>
      <c r="K31" s="23">
        <f t="shared" si="1"/>
        <v>10</v>
      </c>
      <c r="L31" s="24" t="str">
        <f>F31</f>
        <v>y</v>
      </c>
      <c r="M31" s="5" t="s">
        <v>28</v>
      </c>
      <c r="N31" s="11" t="s">
        <v>28</v>
      </c>
      <c r="O31" s="5" t="s">
        <v>28</v>
      </c>
      <c r="P31" s="24">
        <f>P30</f>
        <v>41745.61</v>
      </c>
      <c r="Q31" s="22" t="s">
        <v>57</v>
      </c>
      <c r="R31" s="22" t="s">
        <v>58</v>
      </c>
      <c r="S31" s="22" t="s">
        <v>59</v>
      </c>
      <c r="T31" s="23">
        <v>41.7</v>
      </c>
      <c r="U31" s="23">
        <v>5</v>
      </c>
      <c r="V31" s="25">
        <f>P31*(1/(2.22*10^12))*(1/(41.7))*(1/(0.125))*10^9</f>
        <v>3.6075450990558906</v>
      </c>
      <c r="W31" s="22" t="s">
        <v>60</v>
      </c>
      <c r="X31" s="23">
        <v>3</v>
      </c>
      <c r="Y31" s="23">
        <v>3</v>
      </c>
      <c r="Z31" s="23">
        <v>15</v>
      </c>
      <c r="AA31" s="23">
        <v>11.26</v>
      </c>
      <c r="AB31" s="22" t="s">
        <v>61</v>
      </c>
      <c r="AC31" s="23">
        <v>1</v>
      </c>
      <c r="AD31" s="23">
        <v>1</v>
      </c>
    </row>
    <row r="32" spans="1:30" x14ac:dyDescent="0.25">
      <c r="A32" s="20" t="s">
        <v>36</v>
      </c>
      <c r="B32" s="20" t="s">
        <v>62</v>
      </c>
      <c r="C32" s="21" t="s">
        <v>149</v>
      </c>
      <c r="D32" s="22" t="s">
        <v>161</v>
      </c>
      <c r="E32" s="23">
        <f t="shared" si="6"/>
        <v>11</v>
      </c>
      <c r="F32" s="23" t="s">
        <v>28</v>
      </c>
      <c r="G32" s="22" t="s">
        <v>162</v>
      </c>
      <c r="H32" s="23">
        <f t="shared" si="0"/>
        <v>12</v>
      </c>
      <c r="I32" s="23" t="str">
        <f>F32</f>
        <v>y</v>
      </c>
      <c r="J32" s="22" t="s">
        <v>163</v>
      </c>
      <c r="K32" s="23">
        <f t="shared" si="1"/>
        <v>13</v>
      </c>
      <c r="L32" s="24" t="str">
        <f>F32</f>
        <v>y</v>
      </c>
      <c r="M32" s="5" t="s">
        <v>28</v>
      </c>
      <c r="N32" s="11" t="s">
        <v>28</v>
      </c>
      <c r="O32" s="5" t="s">
        <v>28</v>
      </c>
      <c r="P32" s="24">
        <f>P31</f>
        <v>41745.61</v>
      </c>
      <c r="Q32" s="22" t="s">
        <v>57</v>
      </c>
      <c r="R32" s="22" t="s">
        <v>58</v>
      </c>
      <c r="S32" s="22" t="s">
        <v>59</v>
      </c>
      <c r="T32" s="23">
        <v>41.7</v>
      </c>
      <c r="U32" s="23">
        <v>5</v>
      </c>
      <c r="V32" s="25">
        <f>P32*(1/(2.22*10^12))*(1/(41.7))*(1/(0.125))*10^9</f>
        <v>3.6075450990558906</v>
      </c>
      <c r="W32" s="22" t="s">
        <v>60</v>
      </c>
      <c r="X32" s="23">
        <v>3</v>
      </c>
      <c r="Y32" s="23">
        <v>3</v>
      </c>
      <c r="Z32" s="23">
        <v>15</v>
      </c>
      <c r="AA32" s="23">
        <v>11.26</v>
      </c>
      <c r="AB32" s="22" t="s">
        <v>61</v>
      </c>
      <c r="AC32" s="23">
        <v>1</v>
      </c>
      <c r="AD32" s="23">
        <v>1</v>
      </c>
    </row>
    <row r="33" spans="1:30" x14ac:dyDescent="0.25">
      <c r="A33" s="20" t="s">
        <v>36</v>
      </c>
      <c r="B33" s="20" t="s">
        <v>164</v>
      </c>
      <c r="C33" s="21" t="s">
        <v>149</v>
      </c>
      <c r="D33" s="22" t="s">
        <v>165</v>
      </c>
      <c r="E33" s="23">
        <f t="shared" si="6"/>
        <v>14</v>
      </c>
      <c r="F33" s="23" t="s">
        <v>28</v>
      </c>
      <c r="G33" s="22" t="s">
        <v>166</v>
      </c>
      <c r="H33" s="23">
        <f t="shared" si="0"/>
        <v>15</v>
      </c>
      <c r="I33" s="23" t="str">
        <f>F33</f>
        <v>y</v>
      </c>
      <c r="J33" s="22" t="s">
        <v>167</v>
      </c>
      <c r="K33" s="23">
        <f t="shared" si="1"/>
        <v>16</v>
      </c>
      <c r="L33" s="24" t="str">
        <f>F33</f>
        <v>y</v>
      </c>
      <c r="M33" s="5" t="s">
        <v>28</v>
      </c>
      <c r="N33" s="11" t="s">
        <v>28</v>
      </c>
      <c r="O33" s="5" t="s">
        <v>28</v>
      </c>
      <c r="P33" s="24">
        <v>36122.89</v>
      </c>
      <c r="Q33" s="22" t="s">
        <v>168</v>
      </c>
      <c r="R33" s="22" t="s">
        <v>70</v>
      </c>
      <c r="S33" s="22" t="s">
        <v>169</v>
      </c>
      <c r="T33" s="23">
        <v>80</v>
      </c>
      <c r="U33" s="23">
        <v>1.5</v>
      </c>
      <c r="V33" s="25">
        <f>P33*(1/(2.22*10^12))*(1/(80))*(1/(0.125))*10^9</f>
        <v>1.6271572072072071</v>
      </c>
      <c r="W33" s="22" t="s">
        <v>170</v>
      </c>
      <c r="X33" s="23">
        <v>3</v>
      </c>
      <c r="Y33" s="23">
        <v>3</v>
      </c>
      <c r="Z33" s="23">
        <v>15</v>
      </c>
      <c r="AA33" s="23">
        <v>6.48</v>
      </c>
      <c r="AB33" s="22" t="s">
        <v>73</v>
      </c>
      <c r="AC33" s="23">
        <v>1</v>
      </c>
      <c r="AD33" s="23">
        <v>1</v>
      </c>
    </row>
    <row r="34" spans="1:30" x14ac:dyDescent="0.25">
      <c r="A34" s="20" t="s">
        <v>36</v>
      </c>
      <c r="B34" s="20" t="s">
        <v>171</v>
      </c>
      <c r="C34" s="21" t="s">
        <v>149</v>
      </c>
      <c r="D34" s="22" t="s">
        <v>172</v>
      </c>
      <c r="E34" s="23">
        <f t="shared" si="6"/>
        <v>17</v>
      </c>
      <c r="F34" s="23" t="s">
        <v>28</v>
      </c>
      <c r="G34" s="22" t="s">
        <v>173</v>
      </c>
      <c r="H34" s="23">
        <f t="shared" ref="H34:H65" si="7">IF(A34="SEC", E34 + 1, "")</f>
        <v>18</v>
      </c>
      <c r="I34" s="23" t="str">
        <f>F34</f>
        <v>y</v>
      </c>
      <c r="J34" s="22" t="s">
        <v>174</v>
      </c>
      <c r="K34" s="23">
        <f t="shared" ref="K34:K65" si="8">IF(A34="SEC", H34 + 1, "")</f>
        <v>19</v>
      </c>
      <c r="L34" s="24" t="str">
        <f>F34</f>
        <v>y</v>
      </c>
      <c r="M34" s="5" t="s">
        <v>28</v>
      </c>
      <c r="N34" s="11" t="s">
        <v>28</v>
      </c>
      <c r="O34" s="5" t="s">
        <v>28</v>
      </c>
      <c r="P34" s="24">
        <f>P33</f>
        <v>36122.89</v>
      </c>
      <c r="Q34" s="22" t="s">
        <v>168</v>
      </c>
      <c r="R34" s="22" t="s">
        <v>70</v>
      </c>
      <c r="S34" s="22" t="s">
        <v>169</v>
      </c>
      <c r="T34" s="23">
        <v>80</v>
      </c>
      <c r="U34" s="23">
        <v>1.5</v>
      </c>
      <c r="V34" s="25">
        <f>P34*(1/(2.22*10^12))*(1/(80))*(1/(0.125))*10^9</f>
        <v>1.6271572072072071</v>
      </c>
      <c r="W34" s="22" t="s">
        <v>170</v>
      </c>
      <c r="X34" s="23">
        <v>3</v>
      </c>
      <c r="Y34" s="23">
        <v>3</v>
      </c>
      <c r="Z34" s="23">
        <v>15</v>
      </c>
      <c r="AA34" s="23">
        <v>6.48</v>
      </c>
      <c r="AB34" s="22" t="s">
        <v>73</v>
      </c>
      <c r="AC34" s="23">
        <v>1</v>
      </c>
      <c r="AD34" s="23">
        <v>1</v>
      </c>
    </row>
    <row r="35" spans="1:30" x14ac:dyDescent="0.25">
      <c r="A35" s="20" t="s">
        <v>36</v>
      </c>
      <c r="B35" s="20" t="s">
        <v>175</v>
      </c>
      <c r="C35" s="21" t="s">
        <v>149</v>
      </c>
      <c r="D35" s="22" t="s">
        <v>176</v>
      </c>
      <c r="E35" s="23">
        <f t="shared" si="6"/>
        <v>20</v>
      </c>
      <c r="F35" s="23" t="s">
        <v>28</v>
      </c>
      <c r="G35" s="22" t="s">
        <v>177</v>
      </c>
      <c r="H35" s="23">
        <f t="shared" si="7"/>
        <v>21</v>
      </c>
      <c r="I35" s="23" t="str">
        <f>F35</f>
        <v>y</v>
      </c>
      <c r="J35" s="22" t="s">
        <v>178</v>
      </c>
      <c r="K35" s="23">
        <f t="shared" si="8"/>
        <v>22</v>
      </c>
      <c r="L35" s="24" t="str">
        <f>F35</f>
        <v>y</v>
      </c>
      <c r="M35" s="5" t="s">
        <v>28</v>
      </c>
      <c r="N35" s="11" t="s">
        <v>28</v>
      </c>
      <c r="O35" s="5" t="s">
        <v>28</v>
      </c>
      <c r="P35" s="24">
        <f>P34</f>
        <v>36122.89</v>
      </c>
      <c r="Q35" s="22" t="s">
        <v>168</v>
      </c>
      <c r="R35" s="22" t="s">
        <v>70</v>
      </c>
      <c r="S35" s="22" t="s">
        <v>169</v>
      </c>
      <c r="T35" s="23">
        <v>80</v>
      </c>
      <c r="U35" s="23">
        <v>1.5</v>
      </c>
      <c r="V35" s="25">
        <f>P35*(1/(2.22*10^12))*(1/(80))*(1/(0.125))*10^9</f>
        <v>1.6271572072072071</v>
      </c>
      <c r="W35" s="22" t="s">
        <v>170</v>
      </c>
      <c r="X35" s="23">
        <v>3</v>
      </c>
      <c r="Y35" s="23">
        <v>3</v>
      </c>
      <c r="Z35" s="23">
        <v>15</v>
      </c>
      <c r="AA35" s="23">
        <v>6.48</v>
      </c>
      <c r="AB35" s="22" t="s">
        <v>73</v>
      </c>
      <c r="AC35" s="23">
        <v>1</v>
      </c>
      <c r="AD35" s="23">
        <v>1</v>
      </c>
    </row>
    <row r="36" spans="1:30" x14ac:dyDescent="0.25">
      <c r="A36" s="26" t="s">
        <v>24</v>
      </c>
      <c r="B36" s="26" t="s">
        <v>179</v>
      </c>
      <c r="C36" s="27" t="s">
        <v>180</v>
      </c>
      <c r="D36" s="28" t="s">
        <v>181</v>
      </c>
      <c r="E36" s="29">
        <v>4</v>
      </c>
      <c r="F36" s="29" t="s">
        <v>28</v>
      </c>
      <c r="G36" s="28"/>
      <c r="H36" s="29" t="str">
        <f t="shared" si="7"/>
        <v/>
      </c>
      <c r="I36" s="29"/>
      <c r="J36" s="28"/>
      <c r="K36" s="29" t="str">
        <f t="shared" si="8"/>
        <v/>
      </c>
      <c r="L36" s="30"/>
      <c r="M36" s="5" t="s">
        <v>28</v>
      </c>
      <c r="N36" s="11" t="s">
        <v>28</v>
      </c>
      <c r="O36" s="5" t="s">
        <v>28</v>
      </c>
      <c r="P36" s="30">
        <v>19845.25</v>
      </c>
      <c r="Q36" s="28" t="s">
        <v>182</v>
      </c>
      <c r="R36" s="28" t="s">
        <v>183</v>
      </c>
      <c r="S36" s="28" t="s">
        <v>184</v>
      </c>
      <c r="T36" s="29">
        <v>78.8</v>
      </c>
      <c r="U36" s="29">
        <v>1</v>
      </c>
      <c r="V36" s="31">
        <f>P36*(1/(2.22*10^12))*(1/(78.8))*(1/(0.125))*10^9</f>
        <v>0.9075433301321626</v>
      </c>
      <c r="W36" s="28" t="s">
        <v>185</v>
      </c>
      <c r="X36" s="29">
        <v>1</v>
      </c>
      <c r="Y36" s="29">
        <v>0.5</v>
      </c>
      <c r="Z36" s="29">
        <v>5</v>
      </c>
      <c r="AA36" s="29">
        <v>1.42</v>
      </c>
      <c r="AB36" s="28" t="s">
        <v>186</v>
      </c>
      <c r="AC36" s="29">
        <v>0.5</v>
      </c>
      <c r="AD36" s="29">
        <v>0.5</v>
      </c>
    </row>
    <row r="37" spans="1:30" x14ac:dyDescent="0.25">
      <c r="A37" s="26" t="s">
        <v>24</v>
      </c>
      <c r="B37" s="26" t="s">
        <v>187</v>
      </c>
      <c r="C37" s="27" t="s">
        <v>180</v>
      </c>
      <c r="D37" s="28" t="s">
        <v>188</v>
      </c>
      <c r="E37" s="29">
        <f t="shared" ref="E37:E44" si="9">IF(A36="SEC", K36 + 1, E36 + 1)</f>
        <v>5</v>
      </c>
      <c r="F37" s="29" t="s">
        <v>28</v>
      </c>
      <c r="G37" s="28"/>
      <c r="H37" s="29" t="str">
        <f t="shared" si="7"/>
        <v/>
      </c>
      <c r="I37" s="29"/>
      <c r="J37" s="28"/>
      <c r="K37" s="29" t="str">
        <f t="shared" si="8"/>
        <v/>
      </c>
      <c r="L37" s="30"/>
      <c r="M37" s="5" t="s">
        <v>28</v>
      </c>
      <c r="N37" s="11" t="s">
        <v>28</v>
      </c>
      <c r="O37" s="5" t="s">
        <v>28</v>
      </c>
      <c r="P37" s="30">
        <f>P36</f>
        <v>19845.25</v>
      </c>
      <c r="Q37" s="28" t="s">
        <v>182</v>
      </c>
      <c r="R37" s="28" t="s">
        <v>183</v>
      </c>
      <c r="S37" s="28" t="s">
        <v>184</v>
      </c>
      <c r="T37" s="29">
        <v>78.8</v>
      </c>
      <c r="U37" s="29">
        <v>1</v>
      </c>
      <c r="V37" s="31">
        <f>P37*(1/(2.22*10^12))*(1/(78.8))*(1/(0.125))*10^9</f>
        <v>0.9075433301321626</v>
      </c>
      <c r="W37" s="28" t="s">
        <v>185</v>
      </c>
      <c r="X37" s="29">
        <v>1</v>
      </c>
      <c r="Y37" s="29">
        <v>0.5</v>
      </c>
      <c r="Z37" s="29">
        <v>5</v>
      </c>
      <c r="AA37" s="29">
        <v>1.42</v>
      </c>
      <c r="AB37" s="28" t="s">
        <v>186</v>
      </c>
      <c r="AC37" s="29">
        <v>0.5</v>
      </c>
      <c r="AD37" s="29">
        <v>0.5</v>
      </c>
    </row>
    <row r="38" spans="1:30" x14ac:dyDescent="0.25">
      <c r="A38" s="26" t="s">
        <v>24</v>
      </c>
      <c r="B38" s="26" t="s">
        <v>40</v>
      </c>
      <c r="C38" s="27" t="s">
        <v>180</v>
      </c>
      <c r="D38" s="28" t="s">
        <v>189</v>
      </c>
      <c r="E38" s="29">
        <f t="shared" si="9"/>
        <v>6</v>
      </c>
      <c r="F38" s="29" t="s">
        <v>28</v>
      </c>
      <c r="G38" s="28"/>
      <c r="H38" s="29" t="str">
        <f t="shared" si="7"/>
        <v/>
      </c>
      <c r="I38" s="29"/>
      <c r="J38" s="28"/>
      <c r="K38" s="29" t="str">
        <f t="shared" si="8"/>
        <v/>
      </c>
      <c r="L38" s="30"/>
      <c r="M38" s="5" t="s">
        <v>28</v>
      </c>
      <c r="N38" s="11" t="s">
        <v>28</v>
      </c>
      <c r="O38" s="5" t="s">
        <v>28</v>
      </c>
      <c r="P38" s="30">
        <v>37375.99</v>
      </c>
      <c r="Q38" s="28" t="s">
        <v>44</v>
      </c>
      <c r="R38" s="28" t="s">
        <v>45</v>
      </c>
      <c r="S38" s="28" t="s">
        <v>190</v>
      </c>
      <c r="T38" s="29">
        <v>83.1</v>
      </c>
      <c r="U38" s="29">
        <v>1.5</v>
      </c>
      <c r="V38" s="31">
        <f>P38*(1/(2.22*10^12))*(1/(83.1))*(1/(0.125))*10^9</f>
        <v>1.6207972593532158</v>
      </c>
      <c r="W38" s="28" t="s">
        <v>47</v>
      </c>
      <c r="X38" s="29">
        <v>1</v>
      </c>
      <c r="Y38" s="29">
        <v>0.25</v>
      </c>
      <c r="Z38" s="29">
        <v>5</v>
      </c>
      <c r="AA38" s="29">
        <v>2.2400000000000002</v>
      </c>
      <c r="AB38" s="28" t="s">
        <v>48</v>
      </c>
      <c r="AC38" s="29">
        <v>0.25</v>
      </c>
      <c r="AD38" s="29">
        <v>0.25</v>
      </c>
    </row>
    <row r="39" spans="1:30" x14ac:dyDescent="0.25">
      <c r="A39" s="26" t="s">
        <v>24</v>
      </c>
      <c r="B39" s="26" t="s">
        <v>49</v>
      </c>
      <c r="C39" s="27" t="s">
        <v>180</v>
      </c>
      <c r="D39" s="28" t="s">
        <v>191</v>
      </c>
      <c r="E39" s="29">
        <f t="shared" si="9"/>
        <v>7</v>
      </c>
      <c r="F39" s="29" t="s">
        <v>28</v>
      </c>
      <c r="G39" s="28"/>
      <c r="H39" s="29" t="str">
        <f t="shared" si="7"/>
        <v/>
      </c>
      <c r="I39" s="29"/>
      <c r="J39" s="28"/>
      <c r="K39" s="29" t="str">
        <f t="shared" si="8"/>
        <v/>
      </c>
      <c r="L39" s="30"/>
      <c r="M39" s="5" t="s">
        <v>28</v>
      </c>
      <c r="N39" s="11" t="s">
        <v>28</v>
      </c>
      <c r="O39" s="5" t="s">
        <v>28</v>
      </c>
      <c r="P39" s="30">
        <f>P38</f>
        <v>37375.99</v>
      </c>
      <c r="Q39" s="28" t="s">
        <v>44</v>
      </c>
      <c r="R39" s="28" t="s">
        <v>45</v>
      </c>
      <c r="S39" s="28" t="s">
        <v>190</v>
      </c>
      <c r="T39" s="29">
        <v>83.1</v>
      </c>
      <c r="U39" s="29">
        <v>1.5</v>
      </c>
      <c r="V39" s="31">
        <f>P39*(1/(2.22*10^12))*(1/(83.1))*(1/(0.125))*10^9</f>
        <v>1.6207972593532158</v>
      </c>
      <c r="W39" s="28" t="s">
        <v>47</v>
      </c>
      <c r="X39" s="29">
        <v>1</v>
      </c>
      <c r="Y39" s="29">
        <v>0.25</v>
      </c>
      <c r="Z39" s="29">
        <v>5</v>
      </c>
      <c r="AA39" s="29">
        <v>2.2400000000000002</v>
      </c>
      <c r="AB39" s="28" t="s">
        <v>48</v>
      </c>
      <c r="AC39" s="29">
        <v>0.25</v>
      </c>
      <c r="AD39" s="29">
        <v>0.25</v>
      </c>
    </row>
    <row r="40" spans="1:30" x14ac:dyDescent="0.25">
      <c r="A40" s="26" t="s">
        <v>36</v>
      </c>
      <c r="B40" s="26" t="s">
        <v>192</v>
      </c>
      <c r="C40" s="27" t="s">
        <v>180</v>
      </c>
      <c r="D40" s="28" t="s">
        <v>193</v>
      </c>
      <c r="E40" s="29">
        <f t="shared" si="9"/>
        <v>8</v>
      </c>
      <c r="F40" s="29" t="s">
        <v>28</v>
      </c>
      <c r="G40" s="28" t="s">
        <v>194</v>
      </c>
      <c r="H40" s="29">
        <f t="shared" si="7"/>
        <v>9</v>
      </c>
      <c r="I40" s="29" t="str">
        <f>F40</f>
        <v>y</v>
      </c>
      <c r="J40" s="28" t="s">
        <v>195</v>
      </c>
      <c r="K40" s="29">
        <f t="shared" si="8"/>
        <v>10</v>
      </c>
      <c r="L40" s="30" t="str">
        <f>F40</f>
        <v>y</v>
      </c>
      <c r="M40" s="5" t="s">
        <v>28</v>
      </c>
      <c r="N40" s="11" t="s">
        <v>28</v>
      </c>
      <c r="O40" s="5" t="s">
        <v>28</v>
      </c>
      <c r="P40" s="30">
        <v>19845.25</v>
      </c>
      <c r="Q40" s="28" t="s">
        <v>196</v>
      </c>
      <c r="R40" s="28" t="s">
        <v>183</v>
      </c>
      <c r="S40" s="28" t="s">
        <v>184</v>
      </c>
      <c r="T40" s="29">
        <v>78.8</v>
      </c>
      <c r="U40" s="29">
        <v>1</v>
      </c>
      <c r="V40" s="31">
        <f>P40*(1/(2.22*10^12))*(1/(78.8))*(1/(0.125))*10^9</f>
        <v>0.9075433301321626</v>
      </c>
      <c r="W40" s="28" t="s">
        <v>185</v>
      </c>
      <c r="X40" s="29">
        <v>3</v>
      </c>
      <c r="Y40" s="29">
        <v>3</v>
      </c>
      <c r="Z40" s="29">
        <v>15</v>
      </c>
      <c r="AA40" s="29">
        <v>4.26</v>
      </c>
      <c r="AB40" s="28" t="s">
        <v>186</v>
      </c>
      <c r="AC40" s="29">
        <v>1</v>
      </c>
      <c r="AD40" s="29">
        <v>1</v>
      </c>
    </row>
    <row r="41" spans="1:30" x14ac:dyDescent="0.25">
      <c r="A41" s="26" t="s">
        <v>36</v>
      </c>
      <c r="B41" s="26" t="s">
        <v>197</v>
      </c>
      <c r="C41" s="27" t="s">
        <v>180</v>
      </c>
      <c r="D41" s="28" t="s">
        <v>198</v>
      </c>
      <c r="E41" s="29">
        <f t="shared" si="9"/>
        <v>11</v>
      </c>
      <c r="F41" s="29" t="s">
        <v>28</v>
      </c>
      <c r="G41" s="28" t="s">
        <v>199</v>
      </c>
      <c r="H41" s="29">
        <f t="shared" si="7"/>
        <v>12</v>
      </c>
      <c r="I41" s="29" t="str">
        <f>F41</f>
        <v>y</v>
      </c>
      <c r="J41" s="28" t="s">
        <v>200</v>
      </c>
      <c r="K41" s="29">
        <f t="shared" si="8"/>
        <v>13</v>
      </c>
      <c r="L41" s="30" t="str">
        <f>F41</f>
        <v>y</v>
      </c>
      <c r="M41" s="5" t="s">
        <v>28</v>
      </c>
      <c r="N41" s="11" t="s">
        <v>28</v>
      </c>
      <c r="O41" s="5" t="s">
        <v>28</v>
      </c>
      <c r="P41" s="30">
        <f>P40</f>
        <v>19845.25</v>
      </c>
      <c r="Q41" s="28" t="s">
        <v>196</v>
      </c>
      <c r="R41" s="28" t="s">
        <v>183</v>
      </c>
      <c r="S41" s="28" t="s">
        <v>184</v>
      </c>
      <c r="T41" s="29">
        <v>78.8</v>
      </c>
      <c r="U41" s="29">
        <v>1</v>
      </c>
      <c r="V41" s="31">
        <f>P41*(1/(2.22*10^12))*(1/(78.8))*(1/(0.125))*10^9</f>
        <v>0.9075433301321626</v>
      </c>
      <c r="W41" s="28" t="s">
        <v>185</v>
      </c>
      <c r="X41" s="29">
        <v>3</v>
      </c>
      <c r="Y41" s="29">
        <v>3</v>
      </c>
      <c r="Z41" s="29">
        <v>15</v>
      </c>
      <c r="AA41" s="29">
        <v>4.26</v>
      </c>
      <c r="AB41" s="28" t="s">
        <v>186</v>
      </c>
      <c r="AC41" s="29">
        <v>1</v>
      </c>
      <c r="AD41" s="29">
        <v>1</v>
      </c>
    </row>
    <row r="42" spans="1:30" x14ac:dyDescent="0.25">
      <c r="A42" s="26" t="s">
        <v>36</v>
      </c>
      <c r="B42" s="26" t="s">
        <v>201</v>
      </c>
      <c r="C42" s="27" t="s">
        <v>180</v>
      </c>
      <c r="D42" s="28" t="s">
        <v>202</v>
      </c>
      <c r="E42" s="29">
        <f t="shared" si="9"/>
        <v>14</v>
      </c>
      <c r="F42" s="29" t="s">
        <v>28</v>
      </c>
      <c r="G42" s="28" t="s">
        <v>203</v>
      </c>
      <c r="H42" s="29">
        <f t="shared" si="7"/>
        <v>15</v>
      </c>
      <c r="I42" s="29" t="str">
        <f>F42</f>
        <v>y</v>
      </c>
      <c r="J42" s="28" t="s">
        <v>204</v>
      </c>
      <c r="K42" s="29">
        <f t="shared" si="8"/>
        <v>16</v>
      </c>
      <c r="L42" s="30" t="str">
        <f>F42</f>
        <v>y</v>
      </c>
      <c r="M42" s="5" t="s">
        <v>28</v>
      </c>
      <c r="N42" s="11" t="s">
        <v>28</v>
      </c>
      <c r="O42" s="5" t="s">
        <v>28</v>
      </c>
      <c r="P42" s="30">
        <v>28808.080000000002</v>
      </c>
      <c r="Q42" s="28" t="s">
        <v>205</v>
      </c>
      <c r="R42" s="28" t="s">
        <v>206</v>
      </c>
      <c r="S42" s="28" t="s">
        <v>207</v>
      </c>
      <c r="T42" s="29">
        <v>82</v>
      </c>
      <c r="U42" s="29">
        <v>2</v>
      </c>
      <c r="V42" s="31">
        <f>P42*(1/(2.22*10^12))*(1/(82))*(1/(0.125))*10^9</f>
        <v>1.2660109865963525</v>
      </c>
      <c r="W42" s="28" t="s">
        <v>208</v>
      </c>
      <c r="X42" s="29">
        <v>3</v>
      </c>
      <c r="Y42" s="29">
        <v>3</v>
      </c>
      <c r="Z42" s="29">
        <v>15</v>
      </c>
      <c r="AA42" s="29">
        <v>8.86</v>
      </c>
      <c r="AB42" s="28" t="s">
        <v>209</v>
      </c>
      <c r="AC42" s="29">
        <v>1</v>
      </c>
      <c r="AD42" s="29">
        <v>1</v>
      </c>
    </row>
    <row r="43" spans="1:30" x14ac:dyDescent="0.25">
      <c r="A43" s="26" t="s">
        <v>36</v>
      </c>
      <c r="B43" s="26" t="s">
        <v>210</v>
      </c>
      <c r="C43" s="27" t="s">
        <v>180</v>
      </c>
      <c r="D43" s="28" t="s">
        <v>211</v>
      </c>
      <c r="E43" s="29">
        <f t="shared" si="9"/>
        <v>17</v>
      </c>
      <c r="F43" s="29" t="s">
        <v>28</v>
      </c>
      <c r="G43" s="28" t="s">
        <v>212</v>
      </c>
      <c r="H43" s="29">
        <f t="shared" si="7"/>
        <v>18</v>
      </c>
      <c r="I43" s="29" t="str">
        <f>F43</f>
        <v>y</v>
      </c>
      <c r="J43" s="28" t="s">
        <v>213</v>
      </c>
      <c r="K43" s="29">
        <f t="shared" si="8"/>
        <v>19</v>
      </c>
      <c r="L43" s="30" t="str">
        <f>F43</f>
        <v>y</v>
      </c>
      <c r="M43" s="5" t="s">
        <v>28</v>
      </c>
      <c r="N43" s="11" t="s">
        <v>28</v>
      </c>
      <c r="O43" s="5" t="s">
        <v>28</v>
      </c>
      <c r="P43" s="30">
        <f>P42</f>
        <v>28808.080000000002</v>
      </c>
      <c r="Q43" s="28" t="s">
        <v>205</v>
      </c>
      <c r="R43" s="28" t="s">
        <v>206</v>
      </c>
      <c r="S43" s="28" t="s">
        <v>207</v>
      </c>
      <c r="T43" s="29">
        <v>82</v>
      </c>
      <c r="U43" s="29">
        <v>2</v>
      </c>
      <c r="V43" s="31">
        <f>P43*(1/(2.22*10^12))*(1/(82))*(1/(0.125))*10^9</f>
        <v>1.2660109865963525</v>
      </c>
      <c r="W43" s="28" t="s">
        <v>208</v>
      </c>
      <c r="X43" s="29">
        <v>3</v>
      </c>
      <c r="Y43" s="29">
        <v>3</v>
      </c>
      <c r="Z43" s="29">
        <v>15</v>
      </c>
      <c r="AA43" s="29">
        <v>8.86</v>
      </c>
      <c r="AB43" s="28" t="s">
        <v>209</v>
      </c>
      <c r="AC43" s="29">
        <v>1</v>
      </c>
      <c r="AD43" s="29">
        <v>1</v>
      </c>
    </row>
    <row r="44" spans="1:30" x14ac:dyDescent="0.25">
      <c r="A44" s="26" t="s">
        <v>36</v>
      </c>
      <c r="B44" s="26" t="s">
        <v>214</v>
      </c>
      <c r="C44" s="27" t="s">
        <v>180</v>
      </c>
      <c r="D44" s="28" t="s">
        <v>215</v>
      </c>
      <c r="E44" s="29">
        <f t="shared" si="9"/>
        <v>20</v>
      </c>
      <c r="F44" s="29" t="s">
        <v>28</v>
      </c>
      <c r="G44" s="28" t="s">
        <v>216</v>
      </c>
      <c r="H44" s="29">
        <f t="shared" si="7"/>
        <v>21</v>
      </c>
      <c r="I44" s="29" t="str">
        <f>F44</f>
        <v>y</v>
      </c>
      <c r="J44" s="28" t="s">
        <v>217</v>
      </c>
      <c r="K44" s="29">
        <f t="shared" si="8"/>
        <v>22</v>
      </c>
      <c r="L44" s="30" t="str">
        <f>F44</f>
        <v>y</v>
      </c>
      <c r="M44" s="5" t="s">
        <v>28</v>
      </c>
      <c r="N44" s="11" t="s">
        <v>28</v>
      </c>
      <c r="O44" s="5" t="s">
        <v>28</v>
      </c>
      <c r="P44" s="30">
        <v>18585.689999999999</v>
      </c>
      <c r="Q44" s="28" t="s">
        <v>218</v>
      </c>
      <c r="R44" s="28" t="s">
        <v>219</v>
      </c>
      <c r="S44" s="28" t="s">
        <v>220</v>
      </c>
      <c r="T44" s="29">
        <v>30</v>
      </c>
      <c r="U44" s="29">
        <v>1</v>
      </c>
      <c r="V44" s="31">
        <f>P44*(1/(2.22*10^12))*(1/(30))*(1/(0.125))*10^9</f>
        <v>2.232515315315315</v>
      </c>
      <c r="W44" s="28" t="s">
        <v>221</v>
      </c>
      <c r="X44" s="29">
        <v>3</v>
      </c>
      <c r="Y44" s="29">
        <v>4.5</v>
      </c>
      <c r="Z44" s="29">
        <v>15</v>
      </c>
      <c r="AA44" s="29">
        <v>1.62</v>
      </c>
      <c r="AB44" s="28" t="s">
        <v>222</v>
      </c>
      <c r="AC44" s="29">
        <v>1.5</v>
      </c>
      <c r="AD44" s="29">
        <v>1.5</v>
      </c>
    </row>
    <row r="45" spans="1:30" x14ac:dyDescent="0.25">
      <c r="A45" s="32" t="s">
        <v>24</v>
      </c>
      <c r="B45" s="32" t="s">
        <v>223</v>
      </c>
      <c r="C45" s="33" t="s">
        <v>224</v>
      </c>
      <c r="D45" s="34" t="s">
        <v>225</v>
      </c>
      <c r="E45" s="35">
        <v>4</v>
      </c>
      <c r="F45" s="35" t="s">
        <v>28</v>
      </c>
      <c r="G45" s="34"/>
      <c r="H45" s="35" t="str">
        <f t="shared" si="7"/>
        <v/>
      </c>
      <c r="I45" s="35"/>
      <c r="J45" s="34"/>
      <c r="K45" s="35" t="str">
        <f t="shared" si="8"/>
        <v/>
      </c>
      <c r="L45" s="36"/>
      <c r="M45" s="5" t="s">
        <v>28</v>
      </c>
      <c r="N45" s="11" t="s">
        <v>28</v>
      </c>
      <c r="O45" s="5" t="s">
        <v>28</v>
      </c>
      <c r="P45" s="36">
        <v>37027.97</v>
      </c>
      <c r="Q45" s="34" t="s">
        <v>226</v>
      </c>
      <c r="R45" s="34" t="s">
        <v>227</v>
      </c>
      <c r="S45" s="34" t="s">
        <v>228</v>
      </c>
      <c r="T45" s="35">
        <v>52.2</v>
      </c>
      <c r="U45" s="35">
        <v>2</v>
      </c>
      <c r="V45" s="37">
        <f>P45*(1/(2.22*10^12))*(1/(52.2))*(1/(0.125))*10^9</f>
        <v>2.556209312761037</v>
      </c>
      <c r="W45" s="34" t="s">
        <v>229</v>
      </c>
      <c r="X45" s="35">
        <v>1</v>
      </c>
      <c r="Y45" s="35">
        <v>2</v>
      </c>
      <c r="Z45" s="35">
        <v>5</v>
      </c>
      <c r="AA45" s="35">
        <v>1.88</v>
      </c>
      <c r="AB45" s="34" t="s">
        <v>73</v>
      </c>
      <c r="AC45" s="35">
        <v>2</v>
      </c>
      <c r="AD45" s="35">
        <v>2</v>
      </c>
    </row>
    <row r="46" spans="1:30" x14ac:dyDescent="0.25">
      <c r="A46" s="32" t="s">
        <v>24</v>
      </c>
      <c r="B46" s="32" t="s">
        <v>230</v>
      </c>
      <c r="C46" s="33" t="s">
        <v>224</v>
      </c>
      <c r="D46" s="34" t="s">
        <v>231</v>
      </c>
      <c r="E46" s="35">
        <f t="shared" ref="E46:E53" si="10">IF(A45="SEC", K45 + 1, E45 + 1)</f>
        <v>5</v>
      </c>
      <c r="F46" s="35" t="s">
        <v>28</v>
      </c>
      <c r="G46" s="34"/>
      <c r="H46" s="35" t="str">
        <f t="shared" si="7"/>
        <v/>
      </c>
      <c r="I46" s="35"/>
      <c r="J46" s="34"/>
      <c r="K46" s="35" t="str">
        <f t="shared" si="8"/>
        <v/>
      </c>
      <c r="L46" s="36"/>
      <c r="M46" s="5" t="s">
        <v>28</v>
      </c>
      <c r="N46" s="11" t="s">
        <v>28</v>
      </c>
      <c r="O46" s="5" t="s">
        <v>28</v>
      </c>
      <c r="P46" s="36">
        <f>P45</f>
        <v>37027.97</v>
      </c>
      <c r="Q46" s="34" t="s">
        <v>226</v>
      </c>
      <c r="R46" s="34" t="s">
        <v>227</v>
      </c>
      <c r="S46" s="34" t="s">
        <v>228</v>
      </c>
      <c r="T46" s="35">
        <v>52.2</v>
      </c>
      <c r="U46" s="35">
        <v>2</v>
      </c>
      <c r="V46" s="37">
        <f>P46*(1/(2.22*10^12))*(1/(52.2))*(1/(0.125))*10^9</f>
        <v>2.556209312761037</v>
      </c>
      <c r="W46" s="34" t="s">
        <v>229</v>
      </c>
      <c r="X46" s="35">
        <v>1</v>
      </c>
      <c r="Y46" s="35">
        <v>2</v>
      </c>
      <c r="Z46" s="35">
        <v>5</v>
      </c>
      <c r="AA46" s="35">
        <v>1.88</v>
      </c>
      <c r="AB46" s="34" t="s">
        <v>73</v>
      </c>
      <c r="AC46" s="35">
        <v>2</v>
      </c>
      <c r="AD46" s="35">
        <v>2</v>
      </c>
    </row>
    <row r="47" spans="1:30" x14ac:dyDescent="0.25">
      <c r="A47" s="32" t="s">
        <v>24</v>
      </c>
      <c r="B47" s="32" t="s">
        <v>232</v>
      </c>
      <c r="C47" s="33" t="s">
        <v>224</v>
      </c>
      <c r="D47" s="34" t="s">
        <v>233</v>
      </c>
      <c r="E47" s="35">
        <f t="shared" si="10"/>
        <v>6</v>
      </c>
      <c r="F47" s="35" t="s">
        <v>28</v>
      </c>
      <c r="G47" s="34"/>
      <c r="H47" s="35" t="str">
        <f t="shared" si="7"/>
        <v/>
      </c>
      <c r="I47" s="35"/>
      <c r="J47" s="34"/>
      <c r="K47" s="35" t="str">
        <f t="shared" si="8"/>
        <v/>
      </c>
      <c r="L47" s="36"/>
      <c r="M47" s="5" t="s">
        <v>28</v>
      </c>
      <c r="N47" s="11" t="s">
        <v>28</v>
      </c>
      <c r="O47" s="5" t="s">
        <v>28</v>
      </c>
      <c r="P47" s="36">
        <v>56147.53</v>
      </c>
      <c r="Q47" s="34" t="s">
        <v>119</v>
      </c>
      <c r="R47" s="34" t="s">
        <v>234</v>
      </c>
      <c r="S47" s="34" t="s">
        <v>235</v>
      </c>
      <c r="T47" s="35">
        <v>83.2</v>
      </c>
      <c r="U47" s="35">
        <v>2.5</v>
      </c>
      <c r="V47" s="37">
        <f>P47*(1/(2.22*10^12))*(1/(83.2))*(1/(0.125))*10^9</f>
        <v>2.4318923250173246</v>
      </c>
      <c r="W47" s="34" t="s">
        <v>236</v>
      </c>
      <c r="X47" s="35">
        <v>1</v>
      </c>
      <c r="Y47" s="35">
        <v>1</v>
      </c>
      <c r="Z47" s="35">
        <v>5</v>
      </c>
      <c r="AA47" s="35">
        <v>3.74</v>
      </c>
      <c r="AB47" s="34" t="s">
        <v>119</v>
      </c>
      <c r="AC47" s="35">
        <v>1</v>
      </c>
      <c r="AD47" s="35">
        <v>1</v>
      </c>
    </row>
    <row r="48" spans="1:30" x14ac:dyDescent="0.25">
      <c r="A48" s="32" t="s">
        <v>24</v>
      </c>
      <c r="B48" s="32" t="s">
        <v>237</v>
      </c>
      <c r="C48" s="33" t="s">
        <v>224</v>
      </c>
      <c r="D48" s="34" t="s">
        <v>238</v>
      </c>
      <c r="E48" s="35">
        <f t="shared" si="10"/>
        <v>7</v>
      </c>
      <c r="F48" s="35" t="s">
        <v>28</v>
      </c>
      <c r="G48" s="34"/>
      <c r="H48" s="35" t="str">
        <f t="shared" si="7"/>
        <v/>
      </c>
      <c r="I48" s="35"/>
      <c r="J48" s="34"/>
      <c r="K48" s="35" t="str">
        <f t="shared" si="8"/>
        <v/>
      </c>
      <c r="L48" s="36"/>
      <c r="M48" s="5" t="s">
        <v>28</v>
      </c>
      <c r="N48" s="11" t="s">
        <v>28</v>
      </c>
      <c r="O48" s="5" t="s">
        <v>28</v>
      </c>
      <c r="P48" s="36">
        <f>P47</f>
        <v>56147.53</v>
      </c>
      <c r="Q48" s="34" t="s">
        <v>119</v>
      </c>
      <c r="R48" s="34" t="s">
        <v>234</v>
      </c>
      <c r="S48" s="34" t="s">
        <v>235</v>
      </c>
      <c r="T48" s="35">
        <v>83.2</v>
      </c>
      <c r="U48" s="35">
        <v>2.5</v>
      </c>
      <c r="V48" s="37">
        <f>P48*(1/(2.22*10^12))*(1/(83.2))*(1/(0.125))*10^9</f>
        <v>2.4318923250173246</v>
      </c>
      <c r="W48" s="34" t="s">
        <v>236</v>
      </c>
      <c r="X48" s="35">
        <v>1</v>
      </c>
      <c r="Y48" s="35">
        <v>1</v>
      </c>
      <c r="Z48" s="35">
        <v>5</v>
      </c>
      <c r="AA48" s="35">
        <v>3.74</v>
      </c>
      <c r="AB48" s="34" t="s">
        <v>119</v>
      </c>
      <c r="AC48" s="35">
        <v>1</v>
      </c>
      <c r="AD48" s="35">
        <v>1</v>
      </c>
    </row>
    <row r="49" spans="1:30" x14ac:dyDescent="0.25">
      <c r="A49" s="32" t="s">
        <v>36</v>
      </c>
      <c r="B49" s="32" t="s">
        <v>128</v>
      </c>
      <c r="C49" s="33" t="s">
        <v>224</v>
      </c>
      <c r="D49" s="34" t="s">
        <v>239</v>
      </c>
      <c r="E49" s="35">
        <f t="shared" si="10"/>
        <v>8</v>
      </c>
      <c r="F49" s="35" t="s">
        <v>28</v>
      </c>
      <c r="G49" s="34" t="s">
        <v>240</v>
      </c>
      <c r="H49" s="35">
        <f t="shared" si="7"/>
        <v>9</v>
      </c>
      <c r="I49" s="35" t="str">
        <f>F49</f>
        <v>y</v>
      </c>
      <c r="J49" s="34" t="s">
        <v>241</v>
      </c>
      <c r="K49" s="35">
        <f t="shared" si="8"/>
        <v>10</v>
      </c>
      <c r="L49" s="36" t="str">
        <f>F49</f>
        <v>y</v>
      </c>
      <c r="M49" s="5" t="s">
        <v>28</v>
      </c>
      <c r="N49" s="11" t="s">
        <v>28</v>
      </c>
      <c r="O49" s="5" t="s">
        <v>28</v>
      </c>
      <c r="P49" s="36">
        <v>89918.36</v>
      </c>
      <c r="Q49" s="34" t="s">
        <v>132</v>
      </c>
      <c r="R49" s="34" t="s">
        <v>133</v>
      </c>
      <c r="S49" s="34" t="s">
        <v>242</v>
      </c>
      <c r="T49" s="35">
        <v>80</v>
      </c>
      <c r="U49" s="35">
        <v>5</v>
      </c>
      <c r="V49" s="37">
        <f>P49*(1/(2.22*10^12))*(1/(80))*(1/(0.125))*10^9</f>
        <v>4.0503765765765767</v>
      </c>
      <c r="W49" s="34" t="s">
        <v>135</v>
      </c>
      <c r="X49" s="35">
        <v>3</v>
      </c>
      <c r="Y49" s="35">
        <v>3</v>
      </c>
      <c r="Z49" s="35">
        <v>15</v>
      </c>
      <c r="AA49" s="35">
        <v>21.6</v>
      </c>
      <c r="AB49" s="34" t="s">
        <v>132</v>
      </c>
      <c r="AC49" s="35">
        <v>1</v>
      </c>
      <c r="AD49" s="35">
        <v>1</v>
      </c>
    </row>
    <row r="50" spans="1:30" x14ac:dyDescent="0.25">
      <c r="A50" s="32" t="s">
        <v>36</v>
      </c>
      <c r="B50" s="32" t="s">
        <v>243</v>
      </c>
      <c r="C50" s="33" t="s">
        <v>224</v>
      </c>
      <c r="D50" s="34" t="s">
        <v>244</v>
      </c>
      <c r="E50" s="35">
        <f t="shared" si="10"/>
        <v>11</v>
      </c>
      <c r="F50" s="35" t="s">
        <v>28</v>
      </c>
      <c r="G50" s="34" t="s">
        <v>245</v>
      </c>
      <c r="H50" s="35">
        <f t="shared" si="7"/>
        <v>12</v>
      </c>
      <c r="I50" s="35" t="str">
        <f>F50</f>
        <v>y</v>
      </c>
      <c r="J50" s="34" t="s">
        <v>246</v>
      </c>
      <c r="K50" s="35">
        <f t="shared" si="8"/>
        <v>13</v>
      </c>
      <c r="L50" s="36" t="str">
        <f>F50</f>
        <v>y</v>
      </c>
      <c r="M50" s="5" t="s">
        <v>28</v>
      </c>
      <c r="N50" s="11" t="s">
        <v>28</v>
      </c>
      <c r="O50" s="5" t="s">
        <v>28</v>
      </c>
      <c r="P50" s="36">
        <v>10496.61</v>
      </c>
      <c r="Q50" s="34" t="s">
        <v>247</v>
      </c>
      <c r="R50" s="34" t="s">
        <v>219</v>
      </c>
      <c r="S50" s="34" t="s">
        <v>248</v>
      </c>
      <c r="T50" s="35">
        <v>30</v>
      </c>
      <c r="U50" s="35">
        <v>1</v>
      </c>
      <c r="V50" s="37">
        <f>P50*(1/(2.22*10^12))*(1/(30))*(1/(0.125))*10^9</f>
        <v>1.260854054054054</v>
      </c>
      <c r="W50" s="34" t="s">
        <v>221</v>
      </c>
      <c r="X50" s="35">
        <v>3</v>
      </c>
      <c r="Y50" s="35">
        <v>3</v>
      </c>
      <c r="Z50" s="35">
        <v>15</v>
      </c>
      <c r="AA50" s="35">
        <v>1.62</v>
      </c>
      <c r="AB50" s="34" t="s">
        <v>222</v>
      </c>
      <c r="AC50" s="35">
        <v>1</v>
      </c>
      <c r="AD50" s="35">
        <v>1</v>
      </c>
    </row>
    <row r="51" spans="1:30" x14ac:dyDescent="0.25">
      <c r="A51" s="32" t="s">
        <v>36</v>
      </c>
      <c r="B51" s="32" t="s">
        <v>249</v>
      </c>
      <c r="C51" s="33" t="s">
        <v>224</v>
      </c>
      <c r="D51" s="34" t="s">
        <v>250</v>
      </c>
      <c r="E51" s="35">
        <f t="shared" si="10"/>
        <v>14</v>
      </c>
      <c r="F51" s="35" t="s">
        <v>28</v>
      </c>
      <c r="G51" s="34" t="s">
        <v>251</v>
      </c>
      <c r="H51" s="35">
        <f t="shared" si="7"/>
        <v>15</v>
      </c>
      <c r="I51" s="35" t="str">
        <f>F51</f>
        <v>y</v>
      </c>
      <c r="J51" s="34" t="s">
        <v>252</v>
      </c>
      <c r="K51" s="35">
        <f t="shared" si="8"/>
        <v>16</v>
      </c>
      <c r="L51" s="36" t="str">
        <f>F51</f>
        <v>y</v>
      </c>
      <c r="M51" s="5" t="s">
        <v>28</v>
      </c>
      <c r="N51" s="11" t="s">
        <v>28</v>
      </c>
      <c r="O51" s="5" t="s">
        <v>28</v>
      </c>
      <c r="P51" s="36">
        <v>45069.52</v>
      </c>
      <c r="Q51" s="34" t="s">
        <v>253</v>
      </c>
      <c r="R51" s="34" t="s">
        <v>254</v>
      </c>
      <c r="S51" s="34" t="s">
        <v>255</v>
      </c>
      <c r="T51" s="35">
        <v>80.099999999999994</v>
      </c>
      <c r="U51" s="35">
        <v>2.5</v>
      </c>
      <c r="V51" s="37">
        <f>P51*(1/(2.22*10^12))*(1/(80.1))*(1/(0.125))*10^9</f>
        <v>2.0276240285229048</v>
      </c>
      <c r="W51" s="34" t="s">
        <v>256</v>
      </c>
      <c r="X51" s="35">
        <v>3</v>
      </c>
      <c r="Y51" s="35">
        <v>3</v>
      </c>
      <c r="Z51" s="35">
        <v>15</v>
      </c>
      <c r="AA51" s="35">
        <v>10.81</v>
      </c>
      <c r="AB51" s="34" t="s">
        <v>73</v>
      </c>
      <c r="AC51" s="35">
        <v>1</v>
      </c>
      <c r="AD51" s="35">
        <v>1</v>
      </c>
    </row>
    <row r="52" spans="1:30" x14ac:dyDescent="0.25">
      <c r="A52" s="32" t="s">
        <v>36</v>
      </c>
      <c r="B52" s="32" t="s">
        <v>257</v>
      </c>
      <c r="C52" s="33" t="s">
        <v>224</v>
      </c>
      <c r="D52" s="34" t="s">
        <v>258</v>
      </c>
      <c r="E52" s="35">
        <f t="shared" si="10"/>
        <v>17</v>
      </c>
      <c r="F52" s="35" t="s">
        <v>28</v>
      </c>
      <c r="G52" s="34" t="s">
        <v>259</v>
      </c>
      <c r="H52" s="35">
        <f t="shared" si="7"/>
        <v>18</v>
      </c>
      <c r="I52" s="35" t="str">
        <f>F52</f>
        <v>y</v>
      </c>
      <c r="J52" s="34" t="s">
        <v>260</v>
      </c>
      <c r="K52" s="35">
        <f t="shared" si="8"/>
        <v>19</v>
      </c>
      <c r="L52" s="36" t="str">
        <f>F52</f>
        <v>y</v>
      </c>
      <c r="M52" s="5" t="s">
        <v>28</v>
      </c>
      <c r="N52" s="11" t="s">
        <v>28</v>
      </c>
      <c r="O52" s="5" t="s">
        <v>28</v>
      </c>
      <c r="P52" s="36">
        <f>P51</f>
        <v>45069.52</v>
      </c>
      <c r="Q52" s="34" t="s">
        <v>253</v>
      </c>
      <c r="R52" s="34" t="s">
        <v>254</v>
      </c>
      <c r="S52" s="34" t="s">
        <v>255</v>
      </c>
      <c r="T52" s="35">
        <v>80.099999999999994</v>
      </c>
      <c r="U52" s="35">
        <v>2.5</v>
      </c>
      <c r="V52" s="37">
        <f>P52*(1/(2.22*10^12))*(1/(80.1))*(1/(0.125))*10^9</f>
        <v>2.0276240285229048</v>
      </c>
      <c r="W52" s="34" t="s">
        <v>256</v>
      </c>
      <c r="X52" s="35">
        <v>3</v>
      </c>
      <c r="Y52" s="35">
        <v>3</v>
      </c>
      <c r="Z52" s="35">
        <v>15</v>
      </c>
      <c r="AA52" s="35">
        <v>10.81</v>
      </c>
      <c r="AB52" s="34" t="s">
        <v>73</v>
      </c>
      <c r="AC52" s="35">
        <v>1</v>
      </c>
      <c r="AD52" s="35">
        <v>1</v>
      </c>
    </row>
    <row r="53" spans="1:30" x14ac:dyDescent="0.25">
      <c r="A53" s="32" t="s">
        <v>36</v>
      </c>
      <c r="B53" s="32" t="s">
        <v>261</v>
      </c>
      <c r="C53" s="33" t="s">
        <v>224</v>
      </c>
      <c r="D53" s="34" t="s">
        <v>262</v>
      </c>
      <c r="E53" s="35">
        <f t="shared" si="10"/>
        <v>20</v>
      </c>
      <c r="F53" s="35" t="s">
        <v>28</v>
      </c>
      <c r="G53" s="34" t="s">
        <v>263</v>
      </c>
      <c r="H53" s="35">
        <f t="shared" si="7"/>
        <v>21</v>
      </c>
      <c r="I53" s="35" t="str">
        <f>F53</f>
        <v>y</v>
      </c>
      <c r="J53" s="34" t="s">
        <v>264</v>
      </c>
      <c r="K53" s="35">
        <f t="shared" si="8"/>
        <v>22</v>
      </c>
      <c r="L53" s="36" t="str">
        <f>F53</f>
        <v>y</v>
      </c>
      <c r="M53" s="5" t="s">
        <v>28</v>
      </c>
      <c r="N53" s="11" t="s">
        <v>28</v>
      </c>
      <c r="O53" s="5" t="s">
        <v>28</v>
      </c>
      <c r="P53" s="36">
        <f>P52</f>
        <v>45069.52</v>
      </c>
      <c r="Q53" s="34" t="s">
        <v>253</v>
      </c>
      <c r="R53" s="34" t="s">
        <v>254</v>
      </c>
      <c r="S53" s="34" t="s">
        <v>255</v>
      </c>
      <c r="T53" s="35">
        <v>80.099999999999994</v>
      </c>
      <c r="U53" s="35">
        <v>2.5</v>
      </c>
      <c r="V53" s="37">
        <f>P53*(1/(2.22*10^12))*(1/(80.1))*(1/(0.125))*10^9</f>
        <v>2.0276240285229048</v>
      </c>
      <c r="W53" s="34" t="s">
        <v>256</v>
      </c>
      <c r="X53" s="35">
        <v>3</v>
      </c>
      <c r="Y53" s="35">
        <v>3</v>
      </c>
      <c r="Z53" s="35">
        <v>15</v>
      </c>
      <c r="AA53" s="35">
        <v>10.81</v>
      </c>
      <c r="AB53" s="34" t="s">
        <v>73</v>
      </c>
      <c r="AC53" s="35">
        <v>1</v>
      </c>
      <c r="AD53" s="35">
        <v>1</v>
      </c>
    </row>
    <row r="54" spans="1:30" x14ac:dyDescent="0.25">
      <c r="A54" s="38" t="s">
        <v>24</v>
      </c>
      <c r="B54" s="38" t="s">
        <v>265</v>
      </c>
      <c r="C54" s="39" t="s">
        <v>266</v>
      </c>
      <c r="D54" s="40" t="s">
        <v>267</v>
      </c>
      <c r="E54" s="41">
        <v>4</v>
      </c>
      <c r="F54" s="41"/>
      <c r="G54" s="40"/>
      <c r="H54" s="41" t="str">
        <f t="shared" si="7"/>
        <v/>
      </c>
      <c r="I54" s="41"/>
      <c r="J54" s="40"/>
      <c r="K54" s="41" t="str">
        <f t="shared" si="8"/>
        <v/>
      </c>
      <c r="L54" s="42"/>
      <c r="M54" s="5" t="s">
        <v>28</v>
      </c>
      <c r="N54" s="11" t="s">
        <v>28</v>
      </c>
      <c r="O54" s="41"/>
      <c r="P54" s="42">
        <v>38977.629999999997</v>
      </c>
      <c r="Q54" s="40" t="s">
        <v>268</v>
      </c>
      <c r="R54" s="40" t="s">
        <v>269</v>
      </c>
      <c r="S54" s="40" t="s">
        <v>270</v>
      </c>
      <c r="T54" s="41">
        <v>33.200000000000003</v>
      </c>
      <c r="U54" s="41">
        <v>5</v>
      </c>
      <c r="V54" s="43">
        <f>P54*(1/(2.22*10^12))*(1/(33.2))*(1/(0.125))*10^9</f>
        <v>4.2307207207207203</v>
      </c>
      <c r="W54" s="40" t="s">
        <v>271</v>
      </c>
      <c r="X54" s="41">
        <v>1</v>
      </c>
      <c r="Y54" s="41">
        <v>1</v>
      </c>
      <c r="Z54" s="41">
        <v>5</v>
      </c>
      <c r="AA54" s="41">
        <v>2.99</v>
      </c>
      <c r="AB54" s="40" t="s">
        <v>73</v>
      </c>
      <c r="AC54" s="41">
        <v>1</v>
      </c>
      <c r="AD54" s="41">
        <v>1</v>
      </c>
    </row>
    <row r="55" spans="1:30" x14ac:dyDescent="0.25">
      <c r="A55" s="38" t="s">
        <v>24</v>
      </c>
      <c r="B55" s="38" t="s">
        <v>272</v>
      </c>
      <c r="C55" s="39" t="s">
        <v>266</v>
      </c>
      <c r="D55" s="40" t="s">
        <v>273</v>
      </c>
      <c r="E55" s="41">
        <f t="shared" ref="E55:E63" si="11">IF(A54="SEC", K54 + 1, E54 + 1)</f>
        <v>5</v>
      </c>
      <c r="F55" s="41" t="s">
        <v>28</v>
      </c>
      <c r="G55" s="40"/>
      <c r="H55" s="41" t="str">
        <f t="shared" si="7"/>
        <v/>
      </c>
      <c r="I55" s="41"/>
      <c r="J55" s="40"/>
      <c r="K55" s="41" t="str">
        <f t="shared" si="8"/>
        <v/>
      </c>
      <c r="L55" s="42"/>
      <c r="M55" s="5" t="s">
        <v>28</v>
      </c>
      <c r="N55" s="11" t="s">
        <v>28</v>
      </c>
      <c r="O55" s="41" t="s">
        <v>28</v>
      </c>
      <c r="P55" s="42">
        <f>P54</f>
        <v>38977.629999999997</v>
      </c>
      <c r="Q55" s="40" t="s">
        <v>268</v>
      </c>
      <c r="R55" s="40" t="s">
        <v>269</v>
      </c>
      <c r="S55" s="40" t="s">
        <v>270</v>
      </c>
      <c r="T55" s="41">
        <v>33.200000000000003</v>
      </c>
      <c r="U55" s="41">
        <v>5</v>
      </c>
      <c r="V55" s="43">
        <f>P55*(1/(2.22*10^12))*(1/(33.2))*(1/(0.125))*10^9</f>
        <v>4.2307207207207203</v>
      </c>
      <c r="W55" s="40" t="s">
        <v>271</v>
      </c>
      <c r="X55" s="41">
        <v>1</v>
      </c>
      <c r="Y55" s="41">
        <v>1</v>
      </c>
      <c r="Z55" s="41">
        <v>5</v>
      </c>
      <c r="AA55" s="41">
        <v>2.99</v>
      </c>
      <c r="AB55" s="40" t="s">
        <v>73</v>
      </c>
      <c r="AC55" s="41">
        <v>1</v>
      </c>
      <c r="AD55" s="41">
        <v>1</v>
      </c>
    </row>
    <row r="56" spans="1:30" x14ac:dyDescent="0.25">
      <c r="A56" s="38" t="s">
        <v>24</v>
      </c>
      <c r="B56" s="38" t="s">
        <v>274</v>
      </c>
      <c r="C56" s="39" t="s">
        <v>266</v>
      </c>
      <c r="D56" s="40" t="s">
        <v>275</v>
      </c>
      <c r="E56" s="41">
        <f t="shared" si="11"/>
        <v>6</v>
      </c>
      <c r="F56" s="41"/>
      <c r="G56" s="40"/>
      <c r="H56" s="41" t="str">
        <f t="shared" si="7"/>
        <v/>
      </c>
      <c r="I56" s="41"/>
      <c r="J56" s="40"/>
      <c r="K56" s="41" t="str">
        <f t="shared" si="8"/>
        <v/>
      </c>
      <c r="L56" s="42"/>
      <c r="M56" s="5" t="s">
        <v>28</v>
      </c>
      <c r="N56" s="11" t="s">
        <v>28</v>
      </c>
      <c r="O56" s="41"/>
      <c r="P56" s="42">
        <v>15496.96</v>
      </c>
      <c r="Q56" s="40" t="s">
        <v>276</v>
      </c>
      <c r="R56" s="40" t="s">
        <v>277</v>
      </c>
      <c r="S56" s="40" t="s">
        <v>278</v>
      </c>
      <c r="T56" s="41">
        <v>22.8</v>
      </c>
      <c r="U56" s="41">
        <v>1.5</v>
      </c>
      <c r="V56" s="43">
        <f>P56*(1/(2.22*10^12))*(1/(22.8))*(1/(0.125))*10^9</f>
        <v>2.4493377588114429</v>
      </c>
      <c r="W56" s="40" t="s">
        <v>279</v>
      </c>
      <c r="X56" s="41">
        <v>1</v>
      </c>
      <c r="Y56" s="41">
        <v>1</v>
      </c>
      <c r="Z56" s="41">
        <v>5</v>
      </c>
      <c r="AA56" s="41">
        <v>0.62</v>
      </c>
      <c r="AB56" s="40" t="s">
        <v>73</v>
      </c>
      <c r="AC56" s="41">
        <v>1</v>
      </c>
      <c r="AD56" s="41">
        <v>1</v>
      </c>
    </row>
    <row r="57" spans="1:30" x14ac:dyDescent="0.25">
      <c r="A57" s="38" t="s">
        <v>24</v>
      </c>
      <c r="B57" s="38" t="s">
        <v>280</v>
      </c>
      <c r="C57" s="39" t="s">
        <v>266</v>
      </c>
      <c r="D57" s="40" t="s">
        <v>281</v>
      </c>
      <c r="E57" s="41">
        <f t="shared" si="11"/>
        <v>7</v>
      </c>
      <c r="F57" s="41" t="s">
        <v>28</v>
      </c>
      <c r="G57" s="40"/>
      <c r="H57" s="41" t="str">
        <f t="shared" si="7"/>
        <v/>
      </c>
      <c r="I57" s="41"/>
      <c r="J57" s="40"/>
      <c r="K57" s="41" t="str">
        <f t="shared" si="8"/>
        <v/>
      </c>
      <c r="L57" s="42"/>
      <c r="M57" s="5" t="s">
        <v>28</v>
      </c>
      <c r="N57" s="11" t="s">
        <v>28</v>
      </c>
      <c r="O57" s="41" t="s">
        <v>28</v>
      </c>
      <c r="P57" s="42">
        <f>P56</f>
        <v>15496.96</v>
      </c>
      <c r="Q57" s="40" t="s">
        <v>276</v>
      </c>
      <c r="R57" s="40" t="s">
        <v>277</v>
      </c>
      <c r="S57" s="40" t="s">
        <v>278</v>
      </c>
      <c r="T57" s="41">
        <v>22.8</v>
      </c>
      <c r="U57" s="41">
        <v>1.5</v>
      </c>
      <c r="V57" s="43">
        <f>P57*(1/(2.22*10^12))*(1/(22.8))*(1/(0.125))*10^9</f>
        <v>2.4493377588114429</v>
      </c>
      <c r="W57" s="40" t="s">
        <v>279</v>
      </c>
      <c r="X57" s="41">
        <v>1</v>
      </c>
      <c r="Y57" s="41">
        <v>1</v>
      </c>
      <c r="Z57" s="41">
        <v>5</v>
      </c>
      <c r="AA57" s="41">
        <v>0.62</v>
      </c>
      <c r="AB57" s="40" t="s">
        <v>73</v>
      </c>
      <c r="AC57" s="41">
        <v>1</v>
      </c>
      <c r="AD57" s="41">
        <v>1</v>
      </c>
    </row>
    <row r="58" spans="1:30" x14ac:dyDescent="0.25">
      <c r="A58" s="38" t="s">
        <v>24</v>
      </c>
      <c r="B58" s="38" t="s">
        <v>88</v>
      </c>
      <c r="C58" s="39" t="s">
        <v>266</v>
      </c>
      <c r="D58" s="40" t="s">
        <v>282</v>
      </c>
      <c r="E58" s="41">
        <f t="shared" si="11"/>
        <v>8</v>
      </c>
      <c r="F58" s="41" t="s">
        <v>28</v>
      </c>
      <c r="G58" s="40"/>
      <c r="H58" s="41" t="str">
        <f t="shared" si="7"/>
        <v/>
      </c>
      <c r="I58" s="41"/>
      <c r="J58" s="40"/>
      <c r="K58" s="41" t="str">
        <f t="shared" si="8"/>
        <v/>
      </c>
      <c r="L58" s="42"/>
      <c r="M58" s="5" t="s">
        <v>28</v>
      </c>
      <c r="N58" s="11" t="s">
        <v>28</v>
      </c>
      <c r="O58" s="41" t="s">
        <v>28</v>
      </c>
      <c r="P58" s="42">
        <v>29082.37</v>
      </c>
      <c r="Q58" s="40" t="s">
        <v>92</v>
      </c>
      <c r="R58" s="40" t="s">
        <v>93</v>
      </c>
      <c r="S58" s="40" t="s">
        <v>94</v>
      </c>
      <c r="T58" s="41">
        <v>77</v>
      </c>
      <c r="U58" s="41">
        <v>1.5</v>
      </c>
      <c r="V58" s="43">
        <f>P58*(1/(2.22*10^12))*(1/(77))*(1/(0.125))*10^9</f>
        <v>1.3610562770562771</v>
      </c>
      <c r="W58" s="40" t="s">
        <v>95</v>
      </c>
      <c r="X58" s="41">
        <v>1</v>
      </c>
      <c r="Y58" s="41">
        <v>1</v>
      </c>
      <c r="Z58" s="41">
        <v>5</v>
      </c>
      <c r="AA58" s="41">
        <v>2.08</v>
      </c>
      <c r="AB58" s="40" t="s">
        <v>73</v>
      </c>
      <c r="AC58" s="41">
        <v>1</v>
      </c>
      <c r="AD58" s="41">
        <v>1</v>
      </c>
    </row>
    <row r="59" spans="1:30" x14ac:dyDescent="0.25">
      <c r="A59" s="38" t="s">
        <v>24</v>
      </c>
      <c r="B59" s="38" t="s">
        <v>283</v>
      </c>
      <c r="C59" s="39" t="s">
        <v>266</v>
      </c>
      <c r="D59" s="40" t="s">
        <v>284</v>
      </c>
      <c r="E59" s="41">
        <f t="shared" si="11"/>
        <v>9</v>
      </c>
      <c r="F59" s="41" t="s">
        <v>28</v>
      </c>
      <c r="G59" s="40"/>
      <c r="H59" s="41" t="str">
        <f t="shared" si="7"/>
        <v/>
      </c>
      <c r="I59" s="41"/>
      <c r="J59" s="40"/>
      <c r="K59" s="41" t="str">
        <f t="shared" si="8"/>
        <v/>
      </c>
      <c r="L59" s="42"/>
      <c r="M59" s="5" t="s">
        <v>28</v>
      </c>
      <c r="N59" s="11" t="s">
        <v>28</v>
      </c>
      <c r="O59" s="41" t="s">
        <v>28</v>
      </c>
      <c r="P59" s="42">
        <f>P58</f>
        <v>29082.37</v>
      </c>
      <c r="Q59" s="40" t="s">
        <v>92</v>
      </c>
      <c r="R59" s="40" t="s">
        <v>93</v>
      </c>
      <c r="S59" s="40" t="s">
        <v>94</v>
      </c>
      <c r="T59" s="41">
        <v>77</v>
      </c>
      <c r="U59" s="41">
        <v>1.5</v>
      </c>
      <c r="V59" s="43">
        <f>P59*(1/(2.22*10^12))*(1/(77))*(1/(0.125))*10^9</f>
        <v>1.3610562770562771</v>
      </c>
      <c r="W59" s="40" t="s">
        <v>95</v>
      </c>
      <c r="X59" s="41">
        <v>1</v>
      </c>
      <c r="Y59" s="41">
        <v>1</v>
      </c>
      <c r="Z59" s="41">
        <v>5</v>
      </c>
      <c r="AA59" s="41">
        <v>2.08</v>
      </c>
      <c r="AB59" s="40" t="s">
        <v>73</v>
      </c>
      <c r="AC59" s="41">
        <v>1</v>
      </c>
      <c r="AD59" s="41">
        <v>1</v>
      </c>
    </row>
    <row r="60" spans="1:30" x14ac:dyDescent="0.25">
      <c r="A60" s="38" t="s">
        <v>24</v>
      </c>
      <c r="B60" s="38" t="s">
        <v>201</v>
      </c>
      <c r="C60" s="39" t="s">
        <v>266</v>
      </c>
      <c r="D60" s="40" t="s">
        <v>285</v>
      </c>
      <c r="E60" s="41">
        <f t="shared" si="11"/>
        <v>10</v>
      </c>
      <c r="F60" s="41" t="s">
        <v>28</v>
      </c>
      <c r="G60" s="40"/>
      <c r="H60" s="41" t="str">
        <f t="shared" si="7"/>
        <v/>
      </c>
      <c r="I60" s="41"/>
      <c r="J60" s="40"/>
      <c r="K60" s="41" t="str">
        <f t="shared" si="8"/>
        <v/>
      </c>
      <c r="L60" s="42"/>
      <c r="M60" s="5" t="s">
        <v>28</v>
      </c>
      <c r="N60" s="11" t="s">
        <v>28</v>
      </c>
      <c r="O60" s="41" t="s">
        <v>28</v>
      </c>
      <c r="P60" s="42">
        <v>37760.68</v>
      </c>
      <c r="Q60" s="40" t="s">
        <v>205</v>
      </c>
      <c r="R60" s="40" t="s">
        <v>206</v>
      </c>
      <c r="S60" s="40" t="s">
        <v>286</v>
      </c>
      <c r="T60" s="41">
        <v>82</v>
      </c>
      <c r="U60" s="41">
        <v>2</v>
      </c>
      <c r="V60" s="43">
        <f>P60*(1/(2.22*10^12))*(1/(82))*(1/(0.125))*10^9</f>
        <v>1.6594453966161282</v>
      </c>
      <c r="W60" s="40" t="s">
        <v>208</v>
      </c>
      <c r="X60" s="41">
        <v>1</v>
      </c>
      <c r="Y60" s="41">
        <v>1</v>
      </c>
      <c r="Z60" s="41">
        <v>5</v>
      </c>
      <c r="AA60" s="41">
        <v>2.95</v>
      </c>
      <c r="AB60" s="40" t="s">
        <v>209</v>
      </c>
      <c r="AC60" s="41">
        <v>1</v>
      </c>
      <c r="AD60" s="41">
        <v>1</v>
      </c>
    </row>
    <row r="61" spans="1:30" x14ac:dyDescent="0.25">
      <c r="A61" s="38" t="s">
        <v>24</v>
      </c>
      <c r="B61" s="38" t="s">
        <v>210</v>
      </c>
      <c r="C61" s="39" t="s">
        <v>266</v>
      </c>
      <c r="D61" s="40" t="s">
        <v>287</v>
      </c>
      <c r="E61" s="41">
        <f t="shared" si="11"/>
        <v>11</v>
      </c>
      <c r="F61" s="41"/>
      <c r="G61" s="40"/>
      <c r="H61" s="41" t="str">
        <f t="shared" si="7"/>
        <v/>
      </c>
      <c r="I61" s="41"/>
      <c r="J61" s="40"/>
      <c r="K61" s="41" t="str">
        <f t="shared" si="8"/>
        <v/>
      </c>
      <c r="L61" s="42"/>
      <c r="M61" s="5" t="s">
        <v>28</v>
      </c>
      <c r="N61" s="11" t="s">
        <v>28</v>
      </c>
      <c r="O61" s="41"/>
      <c r="P61" s="42">
        <f>P60</f>
        <v>37760.68</v>
      </c>
      <c r="Q61" s="40" t="s">
        <v>205</v>
      </c>
      <c r="R61" s="40" t="s">
        <v>206</v>
      </c>
      <c r="S61" s="40" t="s">
        <v>286</v>
      </c>
      <c r="T61" s="41">
        <v>82</v>
      </c>
      <c r="U61" s="41">
        <v>2</v>
      </c>
      <c r="V61" s="43">
        <f>P61*(1/(2.22*10^12))*(1/(82))*(1/(0.125))*10^9</f>
        <v>1.6594453966161282</v>
      </c>
      <c r="W61" s="40" t="s">
        <v>208</v>
      </c>
      <c r="X61" s="41">
        <v>1</v>
      </c>
      <c r="Y61" s="41">
        <v>1</v>
      </c>
      <c r="Z61" s="41">
        <v>5</v>
      </c>
      <c r="AA61" s="41">
        <v>2.95</v>
      </c>
      <c r="AB61" s="40" t="s">
        <v>209</v>
      </c>
      <c r="AC61" s="41">
        <v>1</v>
      </c>
      <c r="AD61" s="41">
        <v>1</v>
      </c>
    </row>
    <row r="62" spans="1:30" x14ac:dyDescent="0.25">
      <c r="A62" s="38" t="s">
        <v>24</v>
      </c>
      <c r="B62" s="38" t="s">
        <v>288</v>
      </c>
      <c r="C62" s="39" t="s">
        <v>266</v>
      </c>
      <c r="D62" s="40" t="s">
        <v>289</v>
      </c>
      <c r="E62" s="41">
        <f t="shared" si="11"/>
        <v>12</v>
      </c>
      <c r="F62" s="41" t="s">
        <v>28</v>
      </c>
      <c r="G62" s="40"/>
      <c r="H62" s="41" t="str">
        <f t="shared" si="7"/>
        <v/>
      </c>
      <c r="I62" s="41"/>
      <c r="J62" s="40"/>
      <c r="K62" s="41" t="str">
        <f t="shared" si="8"/>
        <v/>
      </c>
      <c r="L62" s="42"/>
      <c r="M62" s="5" t="s">
        <v>28</v>
      </c>
      <c r="N62" s="11" t="s">
        <v>28</v>
      </c>
      <c r="O62" s="41" t="s">
        <v>28</v>
      </c>
      <c r="P62" s="42">
        <v>26029.78</v>
      </c>
      <c r="Q62" s="40" t="s">
        <v>290</v>
      </c>
      <c r="R62" s="40" t="s">
        <v>291</v>
      </c>
      <c r="S62" s="40" t="s">
        <v>292</v>
      </c>
      <c r="T62" s="41">
        <v>82.2</v>
      </c>
      <c r="U62" s="41">
        <v>1.5</v>
      </c>
      <c r="V62" s="43">
        <f>P62*(1/(2.22*10^12))*(1/(82.2))*(1/(0.125))*10^9</f>
        <v>1.1411314964599633</v>
      </c>
      <c r="W62" s="40" t="s">
        <v>293</v>
      </c>
      <c r="X62" s="41">
        <v>1</v>
      </c>
      <c r="Y62" s="41">
        <v>1</v>
      </c>
      <c r="Z62" s="41">
        <v>5</v>
      </c>
      <c r="AA62" s="41">
        <v>2.2200000000000002</v>
      </c>
      <c r="AB62" s="40" t="s">
        <v>209</v>
      </c>
      <c r="AC62" s="41">
        <v>1</v>
      </c>
      <c r="AD62" s="41">
        <v>1</v>
      </c>
    </row>
    <row r="63" spans="1:30" x14ac:dyDescent="0.25">
      <c r="A63" s="38" t="s">
        <v>24</v>
      </c>
      <c r="B63" s="38" t="s">
        <v>294</v>
      </c>
      <c r="C63" s="39" t="s">
        <v>266</v>
      </c>
      <c r="D63" s="40" t="s">
        <v>295</v>
      </c>
      <c r="E63" s="41">
        <f t="shared" si="11"/>
        <v>13</v>
      </c>
      <c r="F63" s="41" t="s">
        <v>28</v>
      </c>
      <c r="G63" s="40"/>
      <c r="H63" s="41" t="str">
        <f t="shared" si="7"/>
        <v/>
      </c>
      <c r="I63" s="41"/>
      <c r="J63" s="40"/>
      <c r="K63" s="41" t="str">
        <f t="shared" si="8"/>
        <v/>
      </c>
      <c r="L63" s="42"/>
      <c r="M63" s="5" t="s">
        <v>28</v>
      </c>
      <c r="N63" s="11" t="s">
        <v>28</v>
      </c>
      <c r="O63" s="41" t="s">
        <v>28</v>
      </c>
      <c r="P63" s="42">
        <f>P62</f>
        <v>26029.78</v>
      </c>
      <c r="Q63" s="40" t="s">
        <v>290</v>
      </c>
      <c r="R63" s="40" t="s">
        <v>291</v>
      </c>
      <c r="S63" s="40" t="s">
        <v>292</v>
      </c>
      <c r="T63" s="41">
        <v>82.2</v>
      </c>
      <c r="U63" s="41">
        <v>1.5</v>
      </c>
      <c r="V63" s="43">
        <f>P63*(1/(2.22*10^12))*(1/(82.2))*(1/(0.125))*10^9</f>
        <v>1.1411314964599633</v>
      </c>
      <c r="W63" s="40" t="s">
        <v>293</v>
      </c>
      <c r="X63" s="41">
        <v>1</v>
      </c>
      <c r="Y63" s="41">
        <v>1</v>
      </c>
      <c r="Z63" s="41">
        <v>5</v>
      </c>
      <c r="AA63" s="41">
        <v>2.2200000000000002</v>
      </c>
      <c r="AB63" s="40" t="s">
        <v>209</v>
      </c>
      <c r="AC63" s="41">
        <v>1</v>
      </c>
      <c r="AD63" s="41">
        <v>1</v>
      </c>
    </row>
    <row r="64" spans="1:30" x14ac:dyDescent="0.25">
      <c r="A64" s="44" t="s">
        <v>24</v>
      </c>
      <c r="B64" s="44" t="s">
        <v>105</v>
      </c>
      <c r="C64" s="45" t="s">
        <v>296</v>
      </c>
      <c r="D64" s="46" t="s">
        <v>297</v>
      </c>
      <c r="E64" s="47">
        <v>4</v>
      </c>
      <c r="F64" s="47" t="s">
        <v>28</v>
      </c>
      <c r="G64" s="46"/>
      <c r="H64" s="47" t="str">
        <f t="shared" si="7"/>
        <v/>
      </c>
      <c r="I64" s="47"/>
      <c r="J64" s="46"/>
      <c r="K64" s="47" t="str">
        <f t="shared" si="8"/>
        <v/>
      </c>
      <c r="L64" s="48"/>
      <c r="M64" s="5" t="s">
        <v>28</v>
      </c>
      <c r="N64" s="11" t="s">
        <v>28</v>
      </c>
      <c r="O64" s="47"/>
      <c r="P64" s="48">
        <v>51456.15</v>
      </c>
      <c r="Q64" s="46" t="s">
        <v>107</v>
      </c>
      <c r="R64" s="46" t="s">
        <v>108</v>
      </c>
      <c r="S64" s="46" t="s">
        <v>109</v>
      </c>
      <c r="T64" s="47">
        <v>81.400000000000006</v>
      </c>
      <c r="U64" s="47">
        <v>2</v>
      </c>
      <c r="V64" s="49">
        <f t="shared" ref="V64:V70" si="12">P64*(1/(2.22*10^12))*(1/(81.4))*(1/(0.125))*10^9</f>
        <v>2.2779799455475129</v>
      </c>
      <c r="W64" s="46" t="s">
        <v>110</v>
      </c>
      <c r="X64" s="47">
        <v>1</v>
      </c>
      <c r="Y64" s="47">
        <v>0.5</v>
      </c>
      <c r="Z64" s="47">
        <v>5</v>
      </c>
      <c r="AA64" s="47">
        <v>2.93</v>
      </c>
      <c r="AB64" s="46" t="s">
        <v>33</v>
      </c>
      <c r="AC64" s="47">
        <v>0.5</v>
      </c>
      <c r="AD64" s="47">
        <v>0.67</v>
      </c>
    </row>
    <row r="65" spans="1:30" x14ac:dyDescent="0.25">
      <c r="A65" s="44" t="s">
        <v>24</v>
      </c>
      <c r="B65" s="44" t="s">
        <v>111</v>
      </c>
      <c r="C65" s="45" t="s">
        <v>296</v>
      </c>
      <c r="D65" s="46" t="s">
        <v>297</v>
      </c>
      <c r="E65" s="47">
        <f t="shared" ref="E65:E70" si="13">IF(A64="SEC", K64 + 1, E64 + 1)</f>
        <v>5</v>
      </c>
      <c r="F65" s="47" t="s">
        <v>28</v>
      </c>
      <c r="G65" s="46"/>
      <c r="H65" s="47" t="str">
        <f t="shared" si="7"/>
        <v/>
      </c>
      <c r="I65" s="47"/>
      <c r="J65" s="46"/>
      <c r="K65" s="47" t="str">
        <f t="shared" si="8"/>
        <v/>
      </c>
      <c r="L65" s="48"/>
      <c r="M65" s="5" t="s">
        <v>28</v>
      </c>
      <c r="N65" s="11" t="s">
        <v>28</v>
      </c>
      <c r="O65" s="47"/>
      <c r="P65" s="48">
        <f t="shared" ref="P65:P70" si="14">P64</f>
        <v>51456.15</v>
      </c>
      <c r="Q65" s="46" t="s">
        <v>107</v>
      </c>
      <c r="R65" s="46" t="s">
        <v>108</v>
      </c>
      <c r="S65" s="46" t="s">
        <v>109</v>
      </c>
      <c r="T65" s="47">
        <v>81.400000000000006</v>
      </c>
      <c r="U65" s="47">
        <v>2</v>
      </c>
      <c r="V65" s="49">
        <f t="shared" si="12"/>
        <v>2.2779799455475129</v>
      </c>
      <c r="W65" s="46" t="s">
        <v>110</v>
      </c>
      <c r="X65" s="47">
        <v>1</v>
      </c>
      <c r="Y65" s="47">
        <v>0.5</v>
      </c>
      <c r="Z65" s="47">
        <v>5</v>
      </c>
      <c r="AA65" s="47">
        <v>2.93</v>
      </c>
      <c r="AB65" s="46" t="s">
        <v>33</v>
      </c>
      <c r="AC65" s="47">
        <v>0.5</v>
      </c>
      <c r="AD65" s="47">
        <v>0.67</v>
      </c>
    </row>
    <row r="66" spans="1:30" x14ac:dyDescent="0.25">
      <c r="A66" s="44" t="s">
        <v>24</v>
      </c>
      <c r="B66" s="44" t="s">
        <v>298</v>
      </c>
      <c r="C66" s="45" t="s">
        <v>296</v>
      </c>
      <c r="D66" s="46" t="s">
        <v>297</v>
      </c>
      <c r="E66" s="47">
        <f t="shared" si="13"/>
        <v>6</v>
      </c>
      <c r="F66" s="47" t="s">
        <v>28</v>
      </c>
      <c r="G66" s="46"/>
      <c r="H66" s="47" t="str">
        <f t="shared" ref="H66:H97" si="15">IF(A66="SEC", E66 + 1, "")</f>
        <v/>
      </c>
      <c r="I66" s="47"/>
      <c r="J66" s="46"/>
      <c r="K66" s="47" t="str">
        <f t="shared" ref="K66:K97" si="16">IF(A66="SEC", H66 + 1, "")</f>
        <v/>
      </c>
      <c r="L66" s="48"/>
      <c r="M66" s="5" t="s">
        <v>28</v>
      </c>
      <c r="N66" s="11" t="s">
        <v>28</v>
      </c>
      <c r="O66" s="47"/>
      <c r="P66" s="48">
        <f t="shared" si="14"/>
        <v>51456.15</v>
      </c>
      <c r="Q66" s="46" t="s">
        <v>107</v>
      </c>
      <c r="R66" s="46" t="s">
        <v>108</v>
      </c>
      <c r="S66" s="46" t="s">
        <v>109</v>
      </c>
      <c r="T66" s="47">
        <v>81.400000000000006</v>
      </c>
      <c r="U66" s="47">
        <v>2</v>
      </c>
      <c r="V66" s="49">
        <f t="shared" si="12"/>
        <v>2.2779799455475129</v>
      </c>
      <c r="W66" s="46" t="s">
        <v>110</v>
      </c>
      <c r="X66" s="47">
        <v>1</v>
      </c>
      <c r="Y66" s="47">
        <v>0.5</v>
      </c>
      <c r="Z66" s="47">
        <v>5</v>
      </c>
      <c r="AA66" s="47">
        <v>2.93</v>
      </c>
      <c r="AB66" s="46" t="s">
        <v>33</v>
      </c>
      <c r="AC66" s="47">
        <v>0.5</v>
      </c>
      <c r="AD66" s="47">
        <v>0.67</v>
      </c>
    </row>
    <row r="67" spans="1:30" x14ac:dyDescent="0.25">
      <c r="A67" s="44" t="s">
        <v>24</v>
      </c>
      <c r="B67" s="44" t="s">
        <v>299</v>
      </c>
      <c r="C67" s="45" t="s">
        <v>296</v>
      </c>
      <c r="D67" s="46" t="s">
        <v>297</v>
      </c>
      <c r="E67" s="47">
        <f t="shared" si="13"/>
        <v>7</v>
      </c>
      <c r="F67" s="47" t="s">
        <v>28</v>
      </c>
      <c r="G67" s="46"/>
      <c r="H67" s="47" t="str">
        <f t="shared" si="15"/>
        <v/>
      </c>
      <c r="I67" s="47"/>
      <c r="J67" s="46"/>
      <c r="K67" s="47" t="str">
        <f t="shared" si="16"/>
        <v/>
      </c>
      <c r="L67" s="48"/>
      <c r="M67" s="5" t="s">
        <v>28</v>
      </c>
      <c r="N67" s="11" t="s">
        <v>28</v>
      </c>
      <c r="O67" s="47"/>
      <c r="P67" s="48">
        <f t="shared" si="14"/>
        <v>51456.15</v>
      </c>
      <c r="Q67" s="46" t="s">
        <v>107</v>
      </c>
      <c r="R67" s="46" t="s">
        <v>108</v>
      </c>
      <c r="S67" s="46" t="s">
        <v>109</v>
      </c>
      <c r="T67" s="47">
        <v>81.400000000000006</v>
      </c>
      <c r="U67" s="47">
        <v>2</v>
      </c>
      <c r="V67" s="49">
        <f t="shared" si="12"/>
        <v>2.2779799455475129</v>
      </c>
      <c r="W67" s="46" t="s">
        <v>110</v>
      </c>
      <c r="X67" s="47">
        <v>1</v>
      </c>
      <c r="Y67" s="47">
        <v>0.5</v>
      </c>
      <c r="Z67" s="47">
        <v>5</v>
      </c>
      <c r="AA67" s="47">
        <v>2.93</v>
      </c>
      <c r="AB67" s="46" t="s">
        <v>33</v>
      </c>
      <c r="AC67" s="47">
        <v>0.5</v>
      </c>
      <c r="AD67" s="47">
        <v>0.67</v>
      </c>
    </row>
    <row r="68" spans="1:30" x14ac:dyDescent="0.25">
      <c r="A68" s="44" t="s">
        <v>24</v>
      </c>
      <c r="B68" s="44" t="s">
        <v>300</v>
      </c>
      <c r="C68" s="45" t="s">
        <v>296</v>
      </c>
      <c r="D68" s="46" t="s">
        <v>297</v>
      </c>
      <c r="E68" s="47">
        <f t="shared" si="13"/>
        <v>8</v>
      </c>
      <c r="F68" s="47" t="s">
        <v>28</v>
      </c>
      <c r="G68" s="46"/>
      <c r="H68" s="47" t="str">
        <f t="shared" si="15"/>
        <v/>
      </c>
      <c r="I68" s="47"/>
      <c r="J68" s="46"/>
      <c r="K68" s="47" t="str">
        <f t="shared" si="16"/>
        <v/>
      </c>
      <c r="L68" s="48"/>
      <c r="M68" s="5" t="s">
        <v>28</v>
      </c>
      <c r="N68" s="11" t="s">
        <v>28</v>
      </c>
      <c r="O68" s="47"/>
      <c r="P68" s="48">
        <f t="shared" si="14"/>
        <v>51456.15</v>
      </c>
      <c r="Q68" s="46" t="s">
        <v>107</v>
      </c>
      <c r="R68" s="46" t="s">
        <v>108</v>
      </c>
      <c r="S68" s="46" t="s">
        <v>109</v>
      </c>
      <c r="T68" s="47">
        <v>81.400000000000006</v>
      </c>
      <c r="U68" s="47">
        <v>2</v>
      </c>
      <c r="V68" s="49">
        <f t="shared" si="12"/>
        <v>2.2779799455475129</v>
      </c>
      <c r="W68" s="46" t="s">
        <v>110</v>
      </c>
      <c r="X68" s="47">
        <v>1</v>
      </c>
      <c r="Y68" s="47">
        <v>0.5</v>
      </c>
      <c r="Z68" s="47">
        <v>5</v>
      </c>
      <c r="AA68" s="47">
        <v>2.93</v>
      </c>
      <c r="AB68" s="46" t="s">
        <v>33</v>
      </c>
      <c r="AC68" s="47">
        <v>0.5</v>
      </c>
      <c r="AD68" s="47">
        <v>0.67</v>
      </c>
    </row>
    <row r="69" spans="1:30" x14ac:dyDescent="0.25">
      <c r="A69" s="44" t="s">
        <v>24</v>
      </c>
      <c r="B69" s="44" t="s">
        <v>301</v>
      </c>
      <c r="C69" s="45" t="s">
        <v>296</v>
      </c>
      <c r="D69" s="46" t="s">
        <v>297</v>
      </c>
      <c r="E69" s="47">
        <f t="shared" si="13"/>
        <v>9</v>
      </c>
      <c r="F69" s="47" t="s">
        <v>28</v>
      </c>
      <c r="G69" s="46"/>
      <c r="H69" s="47" t="str">
        <f t="shared" si="15"/>
        <v/>
      </c>
      <c r="I69" s="47"/>
      <c r="J69" s="46"/>
      <c r="K69" s="47" t="str">
        <f t="shared" si="16"/>
        <v/>
      </c>
      <c r="L69" s="48"/>
      <c r="M69" s="5" t="s">
        <v>28</v>
      </c>
      <c r="N69" s="11" t="s">
        <v>28</v>
      </c>
      <c r="O69" s="47"/>
      <c r="P69" s="48">
        <f t="shared" si="14"/>
        <v>51456.15</v>
      </c>
      <c r="Q69" s="46" t="s">
        <v>107</v>
      </c>
      <c r="R69" s="46" t="s">
        <v>108</v>
      </c>
      <c r="S69" s="46" t="s">
        <v>109</v>
      </c>
      <c r="T69" s="47">
        <v>81.400000000000006</v>
      </c>
      <c r="U69" s="47">
        <v>2</v>
      </c>
      <c r="V69" s="49">
        <f t="shared" si="12"/>
        <v>2.2779799455475129</v>
      </c>
      <c r="W69" s="46" t="s">
        <v>110</v>
      </c>
      <c r="X69" s="47">
        <v>1</v>
      </c>
      <c r="Y69" s="47">
        <v>0.5</v>
      </c>
      <c r="Z69" s="47">
        <v>5</v>
      </c>
      <c r="AA69" s="47">
        <v>2.93</v>
      </c>
      <c r="AB69" s="46" t="s">
        <v>33</v>
      </c>
      <c r="AC69" s="47">
        <v>0.5</v>
      </c>
      <c r="AD69" s="47">
        <v>0.67</v>
      </c>
    </row>
    <row r="70" spans="1:30" x14ac:dyDescent="0.25">
      <c r="A70" s="44" t="s">
        <v>24</v>
      </c>
      <c r="B70" s="44" t="s">
        <v>302</v>
      </c>
      <c r="C70" s="45" t="s">
        <v>296</v>
      </c>
      <c r="D70" s="46" t="s">
        <v>297</v>
      </c>
      <c r="E70" s="47">
        <f t="shared" si="13"/>
        <v>10</v>
      </c>
      <c r="F70" s="47" t="s">
        <v>28</v>
      </c>
      <c r="G70" s="46"/>
      <c r="H70" s="47" t="str">
        <f t="shared" si="15"/>
        <v/>
      </c>
      <c r="I70" s="47"/>
      <c r="J70" s="46"/>
      <c r="K70" s="47" t="str">
        <f t="shared" si="16"/>
        <v/>
      </c>
      <c r="L70" s="48"/>
      <c r="M70" s="5" t="s">
        <v>28</v>
      </c>
      <c r="N70" s="11" t="s">
        <v>28</v>
      </c>
      <c r="O70" s="47"/>
      <c r="P70" s="48">
        <f t="shared" si="14"/>
        <v>51456.15</v>
      </c>
      <c r="Q70" s="46" t="s">
        <v>107</v>
      </c>
      <c r="R70" s="46" t="s">
        <v>108</v>
      </c>
      <c r="S70" s="46" t="s">
        <v>109</v>
      </c>
      <c r="T70" s="47">
        <v>81.400000000000006</v>
      </c>
      <c r="U70" s="47">
        <v>2</v>
      </c>
      <c r="V70" s="49">
        <f t="shared" si="12"/>
        <v>2.2779799455475129</v>
      </c>
      <c r="W70" s="46" t="s">
        <v>110</v>
      </c>
      <c r="X70" s="47">
        <v>1</v>
      </c>
      <c r="Y70" s="47">
        <v>0.5</v>
      </c>
      <c r="Z70" s="47">
        <v>5</v>
      </c>
      <c r="AA70" s="47">
        <v>2.93</v>
      </c>
      <c r="AB70" s="46" t="s">
        <v>33</v>
      </c>
      <c r="AC70" s="47">
        <v>0.5</v>
      </c>
      <c r="AD70" s="47">
        <v>0.67</v>
      </c>
    </row>
    <row r="71" spans="1:30" x14ac:dyDescent="0.25">
      <c r="A71" s="50" t="s">
        <v>36</v>
      </c>
      <c r="B71" s="50" t="s">
        <v>303</v>
      </c>
      <c r="C71" s="51" t="s">
        <v>304</v>
      </c>
      <c r="D71" s="52" t="s">
        <v>305</v>
      </c>
      <c r="E71" s="53">
        <v>4</v>
      </c>
      <c r="F71" s="53" t="s">
        <v>28</v>
      </c>
      <c r="G71" s="52" t="s">
        <v>306</v>
      </c>
      <c r="H71" s="53">
        <f t="shared" si="15"/>
        <v>5</v>
      </c>
      <c r="I71" s="53" t="str">
        <f t="shared" ref="I71:I85" si="17">F71</f>
        <v>y</v>
      </c>
      <c r="J71" s="52" t="s">
        <v>307</v>
      </c>
      <c r="K71" s="53">
        <f t="shared" si="16"/>
        <v>6</v>
      </c>
      <c r="L71" s="54" t="str">
        <f t="shared" ref="L71:L85" si="18">F71</f>
        <v>y</v>
      </c>
      <c r="M71" s="5" t="s">
        <v>28</v>
      </c>
      <c r="N71" s="11" t="s">
        <v>28</v>
      </c>
      <c r="O71" s="53" t="s">
        <v>28</v>
      </c>
      <c r="P71" s="54">
        <v>23058.55</v>
      </c>
      <c r="Q71" s="52" t="s">
        <v>308</v>
      </c>
      <c r="R71" s="52" t="s">
        <v>291</v>
      </c>
      <c r="S71" s="52" t="s">
        <v>292</v>
      </c>
      <c r="T71" s="53">
        <v>82.2</v>
      </c>
      <c r="U71" s="53">
        <v>1.5</v>
      </c>
      <c r="V71" s="55">
        <f>P71*(1/(2.22*10^12))*(1/(82.2))*(1/(0.125))*10^9</f>
        <v>1.0108743780276626</v>
      </c>
      <c r="W71" s="52" t="s">
        <v>293</v>
      </c>
      <c r="X71" s="53">
        <v>3</v>
      </c>
      <c r="Y71" s="53">
        <v>3</v>
      </c>
      <c r="Z71" s="53">
        <v>15</v>
      </c>
      <c r="AA71" s="53">
        <v>6.66</v>
      </c>
      <c r="AB71" s="52" t="s">
        <v>209</v>
      </c>
      <c r="AC71" s="53">
        <v>1</v>
      </c>
      <c r="AD71" s="53">
        <v>1</v>
      </c>
    </row>
    <row r="72" spans="1:30" x14ac:dyDescent="0.25">
      <c r="A72" s="50" t="s">
        <v>36</v>
      </c>
      <c r="B72" s="50" t="s">
        <v>309</v>
      </c>
      <c r="C72" s="51" t="s">
        <v>304</v>
      </c>
      <c r="D72" s="52" t="s">
        <v>310</v>
      </c>
      <c r="E72" s="53">
        <f>IF(A71="SEC", K71 + 1, E71 + 1)</f>
        <v>7</v>
      </c>
      <c r="F72" s="53" t="s">
        <v>311</v>
      </c>
      <c r="G72" s="52" t="s">
        <v>312</v>
      </c>
      <c r="H72" s="53">
        <f t="shared" si="15"/>
        <v>8</v>
      </c>
      <c r="I72" s="53" t="str">
        <f t="shared" si="17"/>
        <v>Y</v>
      </c>
      <c r="J72" s="52" t="s">
        <v>313</v>
      </c>
      <c r="K72" s="53">
        <f t="shared" si="16"/>
        <v>9</v>
      </c>
      <c r="L72" s="54" t="str">
        <f t="shared" si="18"/>
        <v>Y</v>
      </c>
      <c r="M72" s="5" t="s">
        <v>28</v>
      </c>
      <c r="N72" s="11" t="s">
        <v>28</v>
      </c>
      <c r="O72" s="53" t="s">
        <v>28</v>
      </c>
      <c r="P72" s="54">
        <f>P71</f>
        <v>23058.55</v>
      </c>
      <c r="Q72" s="52" t="s">
        <v>308</v>
      </c>
      <c r="R72" s="52" t="s">
        <v>291</v>
      </c>
      <c r="S72" s="52" t="s">
        <v>292</v>
      </c>
      <c r="T72" s="53">
        <v>82.2</v>
      </c>
      <c r="U72" s="53">
        <v>1.5</v>
      </c>
      <c r="V72" s="55">
        <f>P72*(1/(2.22*10^12))*(1/(82.2))*(1/(0.125))*10^9</f>
        <v>1.0108743780276626</v>
      </c>
      <c r="W72" s="52" t="s">
        <v>293</v>
      </c>
      <c r="X72" s="53">
        <v>3</v>
      </c>
      <c r="Y72" s="53">
        <v>3</v>
      </c>
      <c r="Z72" s="53">
        <v>15</v>
      </c>
      <c r="AA72" s="53">
        <v>6.66</v>
      </c>
      <c r="AB72" s="52" t="s">
        <v>209</v>
      </c>
      <c r="AC72" s="53">
        <v>1</v>
      </c>
      <c r="AD72" s="53">
        <v>1</v>
      </c>
    </row>
    <row r="73" spans="1:30" x14ac:dyDescent="0.25">
      <c r="A73" s="50" t="s">
        <v>36</v>
      </c>
      <c r="B73" s="50" t="s">
        <v>314</v>
      </c>
      <c r="C73" s="51" t="s">
        <v>304</v>
      </c>
      <c r="D73" s="52" t="s">
        <v>315</v>
      </c>
      <c r="E73" s="53">
        <f>IF(A72="SEC", K72 + 1, E72 + 1)</f>
        <v>10</v>
      </c>
      <c r="F73" s="53" t="s">
        <v>28</v>
      </c>
      <c r="G73" s="52" t="s">
        <v>316</v>
      </c>
      <c r="H73" s="53">
        <f t="shared" si="15"/>
        <v>11</v>
      </c>
      <c r="I73" s="53" t="str">
        <f t="shared" si="17"/>
        <v>y</v>
      </c>
      <c r="J73" s="52" t="s">
        <v>317</v>
      </c>
      <c r="K73" s="53">
        <f t="shared" si="16"/>
        <v>12</v>
      </c>
      <c r="L73" s="54" t="str">
        <f t="shared" si="18"/>
        <v>y</v>
      </c>
      <c r="M73" s="5" t="s">
        <v>28</v>
      </c>
      <c r="N73" s="11" t="s">
        <v>28</v>
      </c>
      <c r="O73" s="53" t="s">
        <v>28</v>
      </c>
      <c r="P73" s="54">
        <f>P72</f>
        <v>23058.55</v>
      </c>
      <c r="Q73" s="52" t="s">
        <v>308</v>
      </c>
      <c r="R73" s="52" t="s">
        <v>291</v>
      </c>
      <c r="S73" s="52" t="s">
        <v>292</v>
      </c>
      <c r="T73" s="53">
        <v>82.2</v>
      </c>
      <c r="U73" s="53">
        <v>1.5</v>
      </c>
      <c r="V73" s="55">
        <f>P73*(1/(2.22*10^12))*(1/(82.2))*(1/(0.125))*10^9</f>
        <v>1.0108743780276626</v>
      </c>
      <c r="W73" s="52" t="s">
        <v>293</v>
      </c>
      <c r="X73" s="53">
        <v>3</v>
      </c>
      <c r="Y73" s="53">
        <v>3</v>
      </c>
      <c r="Z73" s="53">
        <v>15</v>
      </c>
      <c r="AA73" s="53">
        <v>6.66</v>
      </c>
      <c r="AB73" s="52" t="s">
        <v>209</v>
      </c>
      <c r="AC73" s="53">
        <v>1</v>
      </c>
      <c r="AD73" s="53">
        <v>1</v>
      </c>
    </row>
    <row r="74" spans="1:30" x14ac:dyDescent="0.25">
      <c r="A74" s="50" t="s">
        <v>36</v>
      </c>
      <c r="B74" s="50" t="s">
        <v>318</v>
      </c>
      <c r="C74" s="51" t="s">
        <v>304</v>
      </c>
      <c r="D74" s="52" t="s">
        <v>319</v>
      </c>
      <c r="E74" s="53">
        <f>IF(A73="SEC", K73 + 1, E73 + 1)</f>
        <v>13</v>
      </c>
      <c r="F74" s="53" t="s">
        <v>28</v>
      </c>
      <c r="G74" s="52" t="s">
        <v>320</v>
      </c>
      <c r="H74" s="53">
        <f t="shared" si="15"/>
        <v>14</v>
      </c>
      <c r="I74" s="53" t="str">
        <f t="shared" si="17"/>
        <v>y</v>
      </c>
      <c r="J74" s="52" t="s">
        <v>321</v>
      </c>
      <c r="K74" s="53">
        <f t="shared" si="16"/>
        <v>15</v>
      </c>
      <c r="L74" s="54" t="str">
        <f t="shared" si="18"/>
        <v>y</v>
      </c>
      <c r="M74" s="5" t="s">
        <v>28</v>
      </c>
      <c r="N74" s="11" t="s">
        <v>28</v>
      </c>
      <c r="O74" s="53" t="s">
        <v>28</v>
      </c>
      <c r="P74" s="54">
        <v>11301.76</v>
      </c>
      <c r="Q74" s="52" t="s">
        <v>322</v>
      </c>
      <c r="R74" s="52" t="s">
        <v>219</v>
      </c>
      <c r="S74" s="52" t="s">
        <v>248</v>
      </c>
      <c r="T74" s="53">
        <v>30</v>
      </c>
      <c r="U74" s="53">
        <v>1</v>
      </c>
      <c r="V74" s="55">
        <f>P74*(1/(2.22*10^12))*(1/(30))*(1/(0.125))*10^9</f>
        <v>1.357568768768769</v>
      </c>
      <c r="W74" s="52" t="s">
        <v>221</v>
      </c>
      <c r="X74" s="53">
        <v>3</v>
      </c>
      <c r="Y74" s="53">
        <v>4.5</v>
      </c>
      <c r="Z74" s="53">
        <v>15</v>
      </c>
      <c r="AA74" s="53">
        <v>1.62</v>
      </c>
      <c r="AB74" s="52" t="s">
        <v>222</v>
      </c>
      <c r="AC74" s="53">
        <v>1.5</v>
      </c>
      <c r="AD74" s="53">
        <v>1.5</v>
      </c>
    </row>
    <row r="75" spans="1:30" x14ac:dyDescent="0.25">
      <c r="A75" s="50" t="s">
        <v>36</v>
      </c>
      <c r="B75" s="50" t="s">
        <v>323</v>
      </c>
      <c r="C75" s="51" t="s">
        <v>304</v>
      </c>
      <c r="D75" s="52" t="s">
        <v>324</v>
      </c>
      <c r="E75" s="53">
        <f>IF(A74="SEC", K74 + 1, E74 + 1)</f>
        <v>16</v>
      </c>
      <c r="F75" s="53" t="s">
        <v>28</v>
      </c>
      <c r="G75" s="52" t="s">
        <v>325</v>
      </c>
      <c r="H75" s="53">
        <f t="shared" si="15"/>
        <v>17</v>
      </c>
      <c r="I75" s="53" t="str">
        <f t="shared" si="17"/>
        <v>y</v>
      </c>
      <c r="J75" s="52" t="s">
        <v>326</v>
      </c>
      <c r="K75" s="53">
        <f t="shared" si="16"/>
        <v>18</v>
      </c>
      <c r="L75" s="54" t="str">
        <f t="shared" si="18"/>
        <v>y</v>
      </c>
      <c r="M75" s="5" t="s">
        <v>28</v>
      </c>
      <c r="N75" s="11" t="s">
        <v>28</v>
      </c>
      <c r="O75" s="53" t="s">
        <v>28</v>
      </c>
      <c r="P75" s="54">
        <f>P74</f>
        <v>11301.76</v>
      </c>
      <c r="Q75" s="52" t="s">
        <v>322</v>
      </c>
      <c r="R75" s="52" t="s">
        <v>219</v>
      </c>
      <c r="S75" s="52" t="s">
        <v>248</v>
      </c>
      <c r="T75" s="53">
        <v>30</v>
      </c>
      <c r="U75" s="53">
        <v>1</v>
      </c>
      <c r="V75" s="55">
        <f>P75*(1/(2.22*10^12))*(1/(30))*(1/(0.125))*10^9</f>
        <v>1.357568768768769</v>
      </c>
      <c r="W75" s="52" t="s">
        <v>221</v>
      </c>
      <c r="X75" s="53">
        <v>3</v>
      </c>
      <c r="Y75" s="53">
        <v>4.5</v>
      </c>
      <c r="Z75" s="53">
        <v>15</v>
      </c>
      <c r="AA75" s="53">
        <v>1.62</v>
      </c>
      <c r="AB75" s="52" t="s">
        <v>222</v>
      </c>
      <c r="AC75" s="53">
        <v>1.5</v>
      </c>
      <c r="AD75" s="53">
        <v>1.5</v>
      </c>
    </row>
    <row r="76" spans="1:30" x14ac:dyDescent="0.25">
      <c r="A76" s="56" t="s">
        <v>36</v>
      </c>
      <c r="B76" s="56" t="s">
        <v>40</v>
      </c>
      <c r="C76" s="57" t="s">
        <v>327</v>
      </c>
      <c r="D76" s="58" t="s">
        <v>297</v>
      </c>
      <c r="E76" s="59">
        <v>4</v>
      </c>
      <c r="F76" s="59" t="s">
        <v>28</v>
      </c>
      <c r="G76" s="58" t="s">
        <v>297</v>
      </c>
      <c r="H76" s="59">
        <f t="shared" si="15"/>
        <v>5</v>
      </c>
      <c r="I76" s="59" t="str">
        <f t="shared" si="17"/>
        <v>y</v>
      </c>
      <c r="J76" s="58" t="s">
        <v>297</v>
      </c>
      <c r="K76" s="59">
        <f t="shared" si="16"/>
        <v>6</v>
      </c>
      <c r="L76" s="60" t="str">
        <f t="shared" si="18"/>
        <v>y</v>
      </c>
      <c r="M76" s="5" t="s">
        <v>28</v>
      </c>
      <c r="N76" s="11" t="s">
        <v>28</v>
      </c>
      <c r="O76" s="59"/>
      <c r="P76" s="60">
        <v>31509.85</v>
      </c>
      <c r="Q76" s="58" t="s">
        <v>44</v>
      </c>
      <c r="R76" s="58" t="s">
        <v>45</v>
      </c>
      <c r="S76" s="58" t="s">
        <v>190</v>
      </c>
      <c r="T76" s="59">
        <v>83.1</v>
      </c>
      <c r="U76" s="59">
        <v>1.5</v>
      </c>
      <c r="V76" s="61">
        <f>P76*(1/(2.22*10^12))*(1/(83.1))*(1/(0.125))*10^9</f>
        <v>1.3664140674970999</v>
      </c>
      <c r="W76" s="58" t="s">
        <v>47</v>
      </c>
      <c r="X76" s="59">
        <v>3</v>
      </c>
      <c r="Y76" s="59">
        <v>0.75</v>
      </c>
      <c r="Z76" s="59">
        <v>15</v>
      </c>
      <c r="AA76" s="59">
        <v>6.73</v>
      </c>
      <c r="AB76" s="58" t="s">
        <v>48</v>
      </c>
      <c r="AC76" s="59">
        <v>0.25</v>
      </c>
      <c r="AD76" s="59">
        <v>0.25</v>
      </c>
    </row>
    <row r="77" spans="1:30" x14ac:dyDescent="0.25">
      <c r="A77" s="56" t="s">
        <v>36</v>
      </c>
      <c r="B77" s="56" t="s">
        <v>328</v>
      </c>
      <c r="C77" s="57" t="s">
        <v>327</v>
      </c>
      <c r="D77" s="58" t="s">
        <v>297</v>
      </c>
      <c r="E77" s="59">
        <f>IF(A76="SEC", K76 + 1, E76 + 1)</f>
        <v>7</v>
      </c>
      <c r="F77" s="59" t="s">
        <v>28</v>
      </c>
      <c r="G77" s="58" t="s">
        <v>297</v>
      </c>
      <c r="H77" s="59">
        <f t="shared" si="15"/>
        <v>8</v>
      </c>
      <c r="I77" s="59" t="str">
        <f t="shared" si="17"/>
        <v>y</v>
      </c>
      <c r="J77" s="58" t="s">
        <v>297</v>
      </c>
      <c r="K77" s="59">
        <f t="shared" si="16"/>
        <v>9</v>
      </c>
      <c r="L77" s="60" t="str">
        <f t="shared" si="18"/>
        <v>y</v>
      </c>
      <c r="M77" s="5" t="s">
        <v>28</v>
      </c>
      <c r="N77" s="11" t="s">
        <v>28</v>
      </c>
      <c r="O77" s="59"/>
      <c r="P77" s="60">
        <v>31509.85</v>
      </c>
      <c r="Q77" s="58" t="s">
        <v>329</v>
      </c>
      <c r="R77" s="58" t="s">
        <v>45</v>
      </c>
      <c r="S77" s="58" t="s">
        <v>190</v>
      </c>
      <c r="T77" s="59">
        <v>83.1</v>
      </c>
      <c r="U77" s="59">
        <v>1.5</v>
      </c>
      <c r="V77" s="61">
        <f>P77*(1/(2.22*10^12))*(1/(83.1))*(1/(0.125))*10^9</f>
        <v>1.3664140674970999</v>
      </c>
      <c r="W77" s="58" t="s">
        <v>330</v>
      </c>
      <c r="X77" s="59">
        <v>3</v>
      </c>
      <c r="Y77" s="59">
        <v>1.5</v>
      </c>
      <c r="Z77" s="59">
        <v>15</v>
      </c>
      <c r="AA77" s="59">
        <v>6.73</v>
      </c>
      <c r="AB77" s="58" t="s">
        <v>48</v>
      </c>
      <c r="AC77" s="59">
        <v>0.5</v>
      </c>
      <c r="AD77" s="59">
        <v>0.5</v>
      </c>
    </row>
    <row r="78" spans="1:30" x14ac:dyDescent="0.25">
      <c r="A78" s="56" t="s">
        <v>36</v>
      </c>
      <c r="B78" s="56" t="s">
        <v>331</v>
      </c>
      <c r="C78" s="57" t="s">
        <v>327</v>
      </c>
      <c r="D78" s="58" t="s">
        <v>297</v>
      </c>
      <c r="E78" s="59">
        <f>IF(A77="SEC", K77 + 1, E77 + 1)</f>
        <v>10</v>
      </c>
      <c r="F78" s="59" t="s">
        <v>28</v>
      </c>
      <c r="G78" s="58" t="s">
        <v>297</v>
      </c>
      <c r="H78" s="59">
        <f t="shared" si="15"/>
        <v>11</v>
      </c>
      <c r="I78" s="59" t="str">
        <f t="shared" si="17"/>
        <v>y</v>
      </c>
      <c r="J78" s="58" t="s">
        <v>297</v>
      </c>
      <c r="K78" s="59">
        <f t="shared" si="16"/>
        <v>12</v>
      </c>
      <c r="L78" s="60" t="str">
        <f t="shared" si="18"/>
        <v>y</v>
      </c>
      <c r="M78" s="5" t="s">
        <v>28</v>
      </c>
      <c r="N78" s="11" t="s">
        <v>28</v>
      </c>
      <c r="O78" s="59"/>
      <c r="P78" s="60">
        <v>31509.85</v>
      </c>
      <c r="Q78" s="58" t="s">
        <v>332</v>
      </c>
      <c r="R78" s="58" t="s">
        <v>45</v>
      </c>
      <c r="S78" s="58" t="s">
        <v>190</v>
      </c>
      <c r="T78" s="59">
        <v>83.1</v>
      </c>
      <c r="U78" s="59">
        <v>1.5</v>
      </c>
      <c r="V78" s="61">
        <f>P78*(1/(2.22*10^12))*(1/(83.1))*(1/(0.125))*10^9</f>
        <v>1.3664140674970999</v>
      </c>
      <c r="W78" s="58" t="s">
        <v>47</v>
      </c>
      <c r="X78" s="59">
        <v>3</v>
      </c>
      <c r="Y78" s="59">
        <v>3</v>
      </c>
      <c r="Z78" s="59">
        <v>15</v>
      </c>
      <c r="AA78" s="59">
        <v>6.73</v>
      </c>
      <c r="AB78" s="58" t="s">
        <v>48</v>
      </c>
      <c r="AC78" s="59">
        <v>1</v>
      </c>
      <c r="AD78" s="59">
        <v>1</v>
      </c>
    </row>
    <row r="79" spans="1:30" x14ac:dyDescent="0.25">
      <c r="A79" s="56" t="s">
        <v>36</v>
      </c>
      <c r="B79" s="56" t="s">
        <v>148</v>
      </c>
      <c r="C79" s="57" t="s">
        <v>327</v>
      </c>
      <c r="D79" s="58" t="s">
        <v>297</v>
      </c>
      <c r="E79" s="59">
        <f>IF(A78="SEC", K78 + 1, E78 + 1)</f>
        <v>13</v>
      </c>
      <c r="F79" s="59" t="s">
        <v>28</v>
      </c>
      <c r="G79" s="58" t="s">
        <v>297</v>
      </c>
      <c r="H79" s="59">
        <f t="shared" si="15"/>
        <v>14</v>
      </c>
      <c r="I79" s="59" t="str">
        <f t="shared" si="17"/>
        <v>y</v>
      </c>
      <c r="J79" s="58" t="s">
        <v>297</v>
      </c>
      <c r="K79" s="59">
        <f t="shared" si="16"/>
        <v>15</v>
      </c>
      <c r="L79" s="60" t="str">
        <f t="shared" si="18"/>
        <v>y</v>
      </c>
      <c r="M79" s="5" t="s">
        <v>28</v>
      </c>
      <c r="N79" s="11" t="s">
        <v>28</v>
      </c>
      <c r="O79" s="59"/>
      <c r="P79" s="60">
        <v>45786.89</v>
      </c>
      <c r="Q79" s="58" t="s">
        <v>151</v>
      </c>
      <c r="R79" s="58" t="s">
        <v>152</v>
      </c>
      <c r="S79" s="58" t="s">
        <v>333</v>
      </c>
      <c r="T79" s="59">
        <v>28.4</v>
      </c>
      <c r="U79" s="59">
        <v>5.5</v>
      </c>
      <c r="V79" s="61">
        <f>P79*(1/(2.22*10^12))*(1/(28.4))*(1/(0.125))*10^9</f>
        <v>5.8097817535845708</v>
      </c>
      <c r="W79" s="58" t="s">
        <v>60</v>
      </c>
      <c r="X79" s="59">
        <v>3</v>
      </c>
      <c r="Y79" s="59">
        <v>2</v>
      </c>
      <c r="Z79" s="59">
        <v>15</v>
      </c>
      <c r="AA79" s="59">
        <v>8.43</v>
      </c>
      <c r="AB79" s="58" t="s">
        <v>61</v>
      </c>
      <c r="AC79" s="59">
        <v>0.5</v>
      </c>
      <c r="AD79" s="59">
        <v>0.67</v>
      </c>
    </row>
    <row r="80" spans="1:30" x14ac:dyDescent="0.25">
      <c r="A80" s="56" t="s">
        <v>36</v>
      </c>
      <c r="B80" s="56" t="s">
        <v>53</v>
      </c>
      <c r="C80" s="57" t="s">
        <v>327</v>
      </c>
      <c r="D80" s="58" t="s">
        <v>297</v>
      </c>
      <c r="E80" s="59">
        <f>IF(A79="SEC", K79 + 1, E79 + 1)</f>
        <v>16</v>
      </c>
      <c r="F80" s="59" t="s">
        <v>28</v>
      </c>
      <c r="G80" s="58" t="s">
        <v>297</v>
      </c>
      <c r="H80" s="59">
        <f t="shared" si="15"/>
        <v>17</v>
      </c>
      <c r="I80" s="59" t="str">
        <f t="shared" si="17"/>
        <v>y</v>
      </c>
      <c r="J80" s="58" t="s">
        <v>297</v>
      </c>
      <c r="K80" s="59">
        <f t="shared" si="16"/>
        <v>18</v>
      </c>
      <c r="L80" s="60" t="str">
        <f t="shared" si="18"/>
        <v>y</v>
      </c>
      <c r="M80" s="5" t="s">
        <v>28</v>
      </c>
      <c r="N80" s="11" t="s">
        <v>28</v>
      </c>
      <c r="O80" s="59"/>
      <c r="P80" s="60">
        <v>59220.95</v>
      </c>
      <c r="Q80" s="58" t="s">
        <v>57</v>
      </c>
      <c r="R80" s="58" t="s">
        <v>58</v>
      </c>
      <c r="S80" s="58" t="s">
        <v>59</v>
      </c>
      <c r="T80" s="59">
        <v>41.7</v>
      </c>
      <c r="U80" s="59">
        <v>5</v>
      </c>
      <c r="V80" s="61">
        <f>P80*(1/(2.22*10^12))*(1/(41.7))*(1/(0.125))*10^9</f>
        <v>5.1177177177177171</v>
      </c>
      <c r="W80" s="58" t="s">
        <v>60</v>
      </c>
      <c r="X80" s="59">
        <v>3</v>
      </c>
      <c r="Y80" s="59">
        <v>3</v>
      </c>
      <c r="Z80" s="59">
        <v>15</v>
      </c>
      <c r="AA80" s="59">
        <v>11.26</v>
      </c>
      <c r="AB80" s="58" t="s">
        <v>61</v>
      </c>
      <c r="AC80" s="59">
        <v>1</v>
      </c>
      <c r="AD80" s="59">
        <v>1</v>
      </c>
    </row>
    <row r="81" spans="1:30" x14ac:dyDescent="0.25">
      <c r="A81" s="63" t="s">
        <v>36</v>
      </c>
      <c r="B81" s="63" t="s">
        <v>334</v>
      </c>
      <c r="C81" s="64" t="s">
        <v>335</v>
      </c>
      <c r="D81" s="65" t="s">
        <v>336</v>
      </c>
      <c r="E81" s="66">
        <v>4</v>
      </c>
      <c r="F81" s="66" t="s">
        <v>28</v>
      </c>
      <c r="G81" s="65" t="s">
        <v>337</v>
      </c>
      <c r="H81" s="66">
        <f t="shared" si="15"/>
        <v>5</v>
      </c>
      <c r="I81" s="66" t="str">
        <f t="shared" si="17"/>
        <v>y</v>
      </c>
      <c r="J81" s="65" t="s">
        <v>338</v>
      </c>
      <c r="K81" s="66">
        <f t="shared" si="16"/>
        <v>6</v>
      </c>
      <c r="L81" s="67" t="str">
        <f t="shared" si="18"/>
        <v>y</v>
      </c>
      <c r="M81" s="5" t="s">
        <v>28</v>
      </c>
      <c r="N81" s="11" t="s">
        <v>28</v>
      </c>
      <c r="O81" s="66" t="s">
        <v>28</v>
      </c>
      <c r="P81" s="67">
        <v>6451.01</v>
      </c>
      <c r="Q81" s="65" t="s">
        <v>339</v>
      </c>
      <c r="R81" s="65" t="s">
        <v>340</v>
      </c>
      <c r="S81" s="65" t="s">
        <v>341</v>
      </c>
      <c r="T81" s="66">
        <v>20.7</v>
      </c>
      <c r="U81" s="66">
        <v>1.3</v>
      </c>
      <c r="V81" s="68">
        <f>P81*(1/(2.22*10^12))*(1/(20.7))*(1/(0.125))*10^9</f>
        <v>1.1230378204291249</v>
      </c>
      <c r="W81" s="65" t="s">
        <v>342</v>
      </c>
      <c r="X81" s="66">
        <v>3</v>
      </c>
      <c r="Y81" s="66">
        <v>3</v>
      </c>
      <c r="Z81" s="66">
        <v>15</v>
      </c>
      <c r="AA81" s="66">
        <v>1.45</v>
      </c>
      <c r="AB81" s="65" t="s">
        <v>343</v>
      </c>
      <c r="AC81" s="66">
        <v>1</v>
      </c>
      <c r="AD81" s="66">
        <v>1</v>
      </c>
    </row>
    <row r="82" spans="1:30" x14ac:dyDescent="0.25">
      <c r="A82" s="63" t="s">
        <v>36</v>
      </c>
      <c r="B82" s="63" t="s">
        <v>344</v>
      </c>
      <c r="C82" s="64" t="s">
        <v>335</v>
      </c>
      <c r="D82" s="65" t="s">
        <v>345</v>
      </c>
      <c r="E82" s="66">
        <f>IF(A81="SEC", K81 + 1, E81 + 1)</f>
        <v>7</v>
      </c>
      <c r="F82" s="66" t="s">
        <v>28</v>
      </c>
      <c r="G82" s="65" t="s">
        <v>346</v>
      </c>
      <c r="H82" s="66">
        <f t="shared" si="15"/>
        <v>8</v>
      </c>
      <c r="I82" s="66" t="str">
        <f t="shared" si="17"/>
        <v>y</v>
      </c>
      <c r="J82" s="65" t="s">
        <v>347</v>
      </c>
      <c r="K82" s="66">
        <f t="shared" si="16"/>
        <v>9</v>
      </c>
      <c r="L82" s="67" t="str">
        <f t="shared" si="18"/>
        <v>y</v>
      </c>
      <c r="M82" s="5" t="s">
        <v>28</v>
      </c>
      <c r="N82" s="11" t="s">
        <v>28</v>
      </c>
      <c r="O82" s="66" t="s">
        <v>28</v>
      </c>
      <c r="P82" s="67">
        <f>P81</f>
        <v>6451.01</v>
      </c>
      <c r="Q82" s="65" t="s">
        <v>339</v>
      </c>
      <c r="R82" s="65" t="s">
        <v>340</v>
      </c>
      <c r="S82" s="65" t="s">
        <v>341</v>
      </c>
      <c r="T82" s="66">
        <v>20.7</v>
      </c>
      <c r="U82" s="66">
        <v>1.3</v>
      </c>
      <c r="V82" s="68">
        <f>P82*(1/(2.22*10^12))*(1/(20.7))*(1/(0.125))*10^9</f>
        <v>1.1230378204291249</v>
      </c>
      <c r="W82" s="65" t="s">
        <v>342</v>
      </c>
      <c r="X82" s="66">
        <v>3</v>
      </c>
      <c r="Y82" s="66">
        <v>3</v>
      </c>
      <c r="Z82" s="66">
        <v>15</v>
      </c>
      <c r="AA82" s="66">
        <v>1.45</v>
      </c>
      <c r="AB82" s="65" t="s">
        <v>343</v>
      </c>
      <c r="AC82" s="66">
        <v>1</v>
      </c>
      <c r="AD82" s="66">
        <v>1</v>
      </c>
    </row>
    <row r="83" spans="1:30" x14ac:dyDescent="0.25">
      <c r="A83" s="63" t="s">
        <v>36</v>
      </c>
      <c r="B83" s="63" t="s">
        <v>348</v>
      </c>
      <c r="C83" s="64" t="s">
        <v>335</v>
      </c>
      <c r="D83" s="65" t="s">
        <v>349</v>
      </c>
      <c r="E83" s="66">
        <f>IF(A82="SEC", K82 + 1, E82 + 1)</f>
        <v>10</v>
      </c>
      <c r="F83" s="66" t="s">
        <v>28</v>
      </c>
      <c r="G83" s="65" t="s">
        <v>350</v>
      </c>
      <c r="H83" s="66">
        <f t="shared" si="15"/>
        <v>11</v>
      </c>
      <c r="I83" s="66" t="str">
        <f t="shared" si="17"/>
        <v>y</v>
      </c>
      <c r="J83" s="65" t="s">
        <v>351</v>
      </c>
      <c r="K83" s="66">
        <f t="shared" si="16"/>
        <v>12</v>
      </c>
      <c r="L83" s="67" t="str">
        <f t="shared" si="18"/>
        <v>y</v>
      </c>
      <c r="M83" s="5" t="s">
        <v>28</v>
      </c>
      <c r="N83" s="11" t="s">
        <v>28</v>
      </c>
      <c r="O83" s="66" t="s">
        <v>28</v>
      </c>
      <c r="P83" s="67">
        <f>P82</f>
        <v>6451.01</v>
      </c>
      <c r="Q83" s="65" t="s">
        <v>339</v>
      </c>
      <c r="R83" s="65" t="s">
        <v>340</v>
      </c>
      <c r="S83" s="65" t="s">
        <v>341</v>
      </c>
      <c r="T83" s="66">
        <v>20.7</v>
      </c>
      <c r="U83" s="66">
        <v>1.3</v>
      </c>
      <c r="V83" s="68">
        <f>P83*(1/(2.22*10^12))*(1/(20.7))*(1/(0.125))*10^9</f>
        <v>1.1230378204291249</v>
      </c>
      <c r="W83" s="65" t="s">
        <v>342</v>
      </c>
      <c r="X83" s="66">
        <v>3</v>
      </c>
      <c r="Y83" s="66">
        <v>3</v>
      </c>
      <c r="Z83" s="66">
        <v>15</v>
      </c>
      <c r="AA83" s="66">
        <v>1.45</v>
      </c>
      <c r="AB83" s="65" t="s">
        <v>343</v>
      </c>
      <c r="AC83" s="66">
        <v>1</v>
      </c>
      <c r="AD83" s="66">
        <v>1</v>
      </c>
    </row>
    <row r="84" spans="1:30" x14ac:dyDescent="0.25">
      <c r="A84" s="63" t="s">
        <v>36</v>
      </c>
      <c r="B84" s="63" t="s">
        <v>352</v>
      </c>
      <c r="C84" s="64" t="s">
        <v>335</v>
      </c>
      <c r="D84" s="65" t="s">
        <v>353</v>
      </c>
      <c r="E84" s="66">
        <f>IF(A83="SEC", K83 + 1, E83 + 1)</f>
        <v>13</v>
      </c>
      <c r="F84" s="66" t="s">
        <v>28</v>
      </c>
      <c r="G84" s="65" t="s">
        <v>354</v>
      </c>
      <c r="H84" s="66">
        <f t="shared" si="15"/>
        <v>14</v>
      </c>
      <c r="I84" s="66" t="str">
        <f t="shared" si="17"/>
        <v>y</v>
      </c>
      <c r="J84" s="65" t="s">
        <v>355</v>
      </c>
      <c r="K84" s="66">
        <f t="shared" si="16"/>
        <v>15</v>
      </c>
      <c r="L84" s="67" t="str">
        <f t="shared" si="18"/>
        <v>y</v>
      </c>
      <c r="M84" s="5" t="s">
        <v>28</v>
      </c>
      <c r="N84" s="11" t="s">
        <v>28</v>
      </c>
      <c r="O84" s="66" t="s">
        <v>28</v>
      </c>
      <c r="P84" s="67">
        <f>P83</f>
        <v>6451.01</v>
      </c>
      <c r="Q84" s="65" t="s">
        <v>339</v>
      </c>
      <c r="R84" s="65" t="s">
        <v>340</v>
      </c>
      <c r="S84" s="65" t="s">
        <v>341</v>
      </c>
      <c r="T84" s="66">
        <v>20.7</v>
      </c>
      <c r="U84" s="66">
        <v>1.3</v>
      </c>
      <c r="V84" s="68">
        <f>P84*(1/(2.22*10^12))*(1/(20.7))*(1/(0.125))*10^9</f>
        <v>1.1230378204291249</v>
      </c>
      <c r="W84" s="65" t="s">
        <v>342</v>
      </c>
      <c r="X84" s="66">
        <v>3</v>
      </c>
      <c r="Y84" s="66">
        <v>3</v>
      </c>
      <c r="Z84" s="66">
        <v>15</v>
      </c>
      <c r="AA84" s="66">
        <v>1.45</v>
      </c>
      <c r="AB84" s="65" t="s">
        <v>343</v>
      </c>
      <c r="AC84" s="66">
        <v>1</v>
      </c>
      <c r="AD84" s="66">
        <v>1</v>
      </c>
    </row>
    <row r="85" spans="1:30" x14ac:dyDescent="0.25">
      <c r="A85" s="63" t="s">
        <v>36</v>
      </c>
      <c r="B85" s="63" t="s">
        <v>356</v>
      </c>
      <c r="C85" s="64" t="s">
        <v>335</v>
      </c>
      <c r="D85" s="65" t="s">
        <v>357</v>
      </c>
      <c r="E85" s="66">
        <f>IF(A84="SEC", K84 + 1, E84 + 1)</f>
        <v>16</v>
      </c>
      <c r="F85" s="66" t="s">
        <v>28</v>
      </c>
      <c r="G85" s="65" t="s">
        <v>358</v>
      </c>
      <c r="H85" s="66">
        <f t="shared" si="15"/>
        <v>17</v>
      </c>
      <c r="I85" s="66" t="str">
        <f t="shared" si="17"/>
        <v>y</v>
      </c>
      <c r="J85" s="65" t="s">
        <v>359</v>
      </c>
      <c r="K85" s="66">
        <f t="shared" si="16"/>
        <v>18</v>
      </c>
      <c r="L85" s="67" t="str">
        <f t="shared" si="18"/>
        <v>y</v>
      </c>
      <c r="M85" s="5" t="s">
        <v>28</v>
      </c>
      <c r="N85" s="11" t="s">
        <v>28</v>
      </c>
      <c r="O85" s="66" t="s">
        <v>28</v>
      </c>
      <c r="P85" s="67">
        <v>34272.61</v>
      </c>
      <c r="Q85" s="65" t="s">
        <v>360</v>
      </c>
      <c r="R85" s="65" t="s">
        <v>361</v>
      </c>
      <c r="S85" s="65" t="s">
        <v>362</v>
      </c>
      <c r="T85" s="66">
        <v>81.7</v>
      </c>
      <c r="U85" s="66">
        <v>1.7</v>
      </c>
      <c r="V85" s="68">
        <f>P85*(1/(2.22*10^12))*(1/(81.7))*(1/(0.125))*10^9</f>
        <v>1.5116878935238789</v>
      </c>
      <c r="W85" s="65" t="s">
        <v>343</v>
      </c>
      <c r="X85" s="66">
        <v>3</v>
      </c>
      <c r="Y85" s="66">
        <v>3</v>
      </c>
      <c r="Z85" s="66">
        <v>15</v>
      </c>
      <c r="AA85" s="66">
        <v>7.5</v>
      </c>
      <c r="AB85" s="65" t="s">
        <v>343</v>
      </c>
      <c r="AC85" s="66">
        <v>1</v>
      </c>
      <c r="AD85" s="66">
        <v>1</v>
      </c>
    </row>
    <row r="86" spans="1:30" x14ac:dyDescent="0.25">
      <c r="A86" s="69" t="s">
        <v>24</v>
      </c>
      <c r="B86" s="69" t="s">
        <v>363</v>
      </c>
      <c r="C86" s="70" t="s">
        <v>364</v>
      </c>
      <c r="D86" s="71" t="s">
        <v>365</v>
      </c>
      <c r="E86" s="72">
        <v>4</v>
      </c>
      <c r="F86" s="72" t="s">
        <v>28</v>
      </c>
      <c r="G86" s="71"/>
      <c r="H86" s="72" t="str">
        <f t="shared" si="15"/>
        <v/>
      </c>
      <c r="I86" s="72"/>
      <c r="J86" s="71"/>
      <c r="K86" s="72" t="str">
        <f t="shared" si="16"/>
        <v/>
      </c>
      <c r="L86" s="73"/>
      <c r="M86" s="5" t="s">
        <v>28</v>
      </c>
      <c r="N86" s="11" t="s">
        <v>28</v>
      </c>
      <c r="O86" s="66" t="s">
        <v>28</v>
      </c>
      <c r="P86" s="73">
        <v>30744.74</v>
      </c>
      <c r="Q86" s="71" t="s">
        <v>366</v>
      </c>
      <c r="R86" s="71" t="s">
        <v>291</v>
      </c>
      <c r="S86" s="71" t="s">
        <v>292</v>
      </c>
      <c r="T86" s="72">
        <v>82.2</v>
      </c>
      <c r="U86" s="72">
        <v>1.5</v>
      </c>
      <c r="V86" s="74">
        <f>P86*(1/(2.22*10^12))*(1/(82.2))*(1/(0.125))*10^9</f>
        <v>1.3478327962999495</v>
      </c>
      <c r="W86" s="71" t="s">
        <v>60</v>
      </c>
      <c r="X86" s="72">
        <v>1</v>
      </c>
      <c r="Y86" s="72">
        <v>1</v>
      </c>
      <c r="Z86" s="72">
        <v>5</v>
      </c>
      <c r="AA86" s="72">
        <v>2.2200000000000002</v>
      </c>
      <c r="AB86" s="71" t="s">
        <v>209</v>
      </c>
      <c r="AC86" s="72">
        <v>1</v>
      </c>
      <c r="AD86" s="72">
        <v>1</v>
      </c>
    </row>
    <row r="87" spans="1:30" x14ac:dyDescent="0.25">
      <c r="A87" s="69" t="s">
        <v>24</v>
      </c>
      <c r="B87" s="69" t="s">
        <v>367</v>
      </c>
      <c r="C87" s="70" t="s">
        <v>364</v>
      </c>
      <c r="D87" s="71" t="s">
        <v>368</v>
      </c>
      <c r="E87" s="72">
        <f>IF(A86="SEC", K86 + 1, E86 + 1)</f>
        <v>5</v>
      </c>
      <c r="F87" s="72" t="s">
        <v>28</v>
      </c>
      <c r="G87" s="71"/>
      <c r="H87" s="72" t="str">
        <f t="shared" si="15"/>
        <v/>
      </c>
      <c r="I87" s="72"/>
      <c r="J87" s="71"/>
      <c r="K87" s="72" t="str">
        <f t="shared" si="16"/>
        <v/>
      </c>
      <c r="L87" s="73"/>
      <c r="M87" s="5" t="s">
        <v>28</v>
      </c>
      <c r="N87" s="11" t="s">
        <v>28</v>
      </c>
      <c r="O87" s="66" t="s">
        <v>28</v>
      </c>
      <c r="P87" s="73">
        <f>P86</f>
        <v>30744.74</v>
      </c>
      <c r="Q87" s="71" t="s">
        <v>366</v>
      </c>
      <c r="R87" s="71" t="s">
        <v>291</v>
      </c>
      <c r="S87" s="71" t="s">
        <v>292</v>
      </c>
      <c r="T87" s="72">
        <v>82.2</v>
      </c>
      <c r="U87" s="72">
        <v>1.5</v>
      </c>
      <c r="V87" s="74">
        <f>P87*(1/(2.22*10^12))*(1/(82.2))*(1/(0.125))*10^9</f>
        <v>1.3478327962999495</v>
      </c>
      <c r="W87" s="71" t="s">
        <v>60</v>
      </c>
      <c r="X87" s="72">
        <v>1</v>
      </c>
      <c r="Y87" s="72">
        <v>1</v>
      </c>
      <c r="Z87" s="72">
        <v>5</v>
      </c>
      <c r="AA87" s="72">
        <v>2.2200000000000002</v>
      </c>
      <c r="AB87" s="71" t="s">
        <v>209</v>
      </c>
      <c r="AC87" s="72">
        <v>1</v>
      </c>
      <c r="AD87" s="72">
        <v>1</v>
      </c>
    </row>
    <row r="88" spans="1:30" x14ac:dyDescent="0.25">
      <c r="A88" s="69" t="s">
        <v>24</v>
      </c>
      <c r="B88" s="69" t="s">
        <v>96</v>
      </c>
      <c r="C88" s="70" t="s">
        <v>364</v>
      </c>
      <c r="D88" s="71" t="s">
        <v>369</v>
      </c>
      <c r="E88" s="72">
        <f>IF(A87="SEC", K87 + 1, E87 + 1)</f>
        <v>6</v>
      </c>
      <c r="F88" s="72" t="s">
        <v>28</v>
      </c>
      <c r="G88" s="71"/>
      <c r="H88" s="72" t="str">
        <f t="shared" si="15"/>
        <v/>
      </c>
      <c r="I88" s="72"/>
      <c r="J88" s="71"/>
      <c r="K88" s="72" t="str">
        <f t="shared" si="16"/>
        <v/>
      </c>
      <c r="L88" s="73"/>
      <c r="M88" s="5" t="s">
        <v>28</v>
      </c>
      <c r="N88" s="11" t="s">
        <v>28</v>
      </c>
      <c r="O88" s="66" t="s">
        <v>28</v>
      </c>
      <c r="P88" s="73">
        <v>39943.75</v>
      </c>
      <c r="Q88" s="71" t="s">
        <v>99</v>
      </c>
      <c r="R88" s="71" t="s">
        <v>100</v>
      </c>
      <c r="S88" s="71" t="s">
        <v>101</v>
      </c>
      <c r="T88" s="72">
        <v>80.8</v>
      </c>
      <c r="U88" s="72">
        <v>2</v>
      </c>
      <c r="V88" s="74">
        <f>P88*(1/(2.22*10^12))*(1/(80.8))*(1/(0.125))*10^9</f>
        <v>1.7814534831861566</v>
      </c>
      <c r="W88" s="71" t="s">
        <v>102</v>
      </c>
      <c r="X88" s="72">
        <v>1</v>
      </c>
      <c r="Y88" s="72">
        <v>1</v>
      </c>
      <c r="Z88" s="72">
        <v>5</v>
      </c>
      <c r="AA88" s="72">
        <v>2.91</v>
      </c>
      <c r="AB88" s="71" t="s">
        <v>33</v>
      </c>
      <c r="AC88" s="72">
        <v>1</v>
      </c>
      <c r="AD88" s="72">
        <v>1</v>
      </c>
    </row>
    <row r="89" spans="1:30" x14ac:dyDescent="0.25">
      <c r="A89" s="69" t="s">
        <v>24</v>
      </c>
      <c r="B89" s="69" t="s">
        <v>103</v>
      </c>
      <c r="C89" s="70" t="s">
        <v>364</v>
      </c>
      <c r="D89" s="71" t="s">
        <v>370</v>
      </c>
      <c r="E89" s="72">
        <f>IF(A88="SEC", K88 + 1, E88 + 1)</f>
        <v>7</v>
      </c>
      <c r="F89" s="72" t="s">
        <v>28</v>
      </c>
      <c r="G89" s="71"/>
      <c r="H89" s="72" t="str">
        <f t="shared" si="15"/>
        <v/>
      </c>
      <c r="I89" s="72"/>
      <c r="J89" s="71"/>
      <c r="K89" s="72" t="str">
        <f t="shared" si="16"/>
        <v/>
      </c>
      <c r="L89" s="73"/>
      <c r="M89" s="5" t="s">
        <v>28</v>
      </c>
      <c r="N89" s="11" t="s">
        <v>28</v>
      </c>
      <c r="O89" s="66" t="s">
        <v>28</v>
      </c>
      <c r="P89" s="73">
        <f>P88</f>
        <v>39943.75</v>
      </c>
      <c r="Q89" s="71" t="s">
        <v>99</v>
      </c>
      <c r="R89" s="71" t="s">
        <v>100</v>
      </c>
      <c r="S89" s="71" t="s">
        <v>101</v>
      </c>
      <c r="T89" s="72">
        <v>80.8</v>
      </c>
      <c r="U89" s="72">
        <v>2</v>
      </c>
      <c r="V89" s="74">
        <f>P89*(1/(2.22*10^12))*(1/(80.8))*(1/(0.125))*10^9</f>
        <v>1.7814534831861566</v>
      </c>
      <c r="W89" s="71" t="s">
        <v>102</v>
      </c>
      <c r="X89" s="72">
        <v>1</v>
      </c>
      <c r="Y89" s="72">
        <v>1</v>
      </c>
      <c r="Z89" s="72">
        <v>5</v>
      </c>
      <c r="AA89" s="72">
        <v>2.91</v>
      </c>
      <c r="AB89" s="71" t="s">
        <v>33</v>
      </c>
      <c r="AC89" s="72">
        <v>1</v>
      </c>
      <c r="AD89" s="72">
        <v>1</v>
      </c>
    </row>
    <row r="90" spans="1:30" x14ac:dyDescent="0.25">
      <c r="A90" s="69" t="s">
        <v>24</v>
      </c>
      <c r="B90" s="69" t="s">
        <v>105</v>
      </c>
      <c r="C90" s="70" t="s">
        <v>364</v>
      </c>
      <c r="D90" s="71" t="s">
        <v>371</v>
      </c>
      <c r="E90" s="72">
        <f>IF(A89="SEC", K89 + 1, E89 + 1)</f>
        <v>8</v>
      </c>
      <c r="F90" s="72" t="s">
        <v>28</v>
      </c>
      <c r="G90" s="71"/>
      <c r="H90" s="72" t="str">
        <f t="shared" si="15"/>
        <v/>
      </c>
      <c r="I90" s="72"/>
      <c r="J90" s="71"/>
      <c r="K90" s="72" t="str">
        <f t="shared" si="16"/>
        <v/>
      </c>
      <c r="L90" s="73"/>
      <c r="M90" s="5" t="s">
        <v>28</v>
      </c>
      <c r="N90" s="11" t="s">
        <v>28</v>
      </c>
      <c r="O90" s="66" t="s">
        <v>28</v>
      </c>
      <c r="P90" s="73">
        <v>44269.64</v>
      </c>
      <c r="Q90" s="71" t="s">
        <v>107</v>
      </c>
      <c r="R90" s="71" t="s">
        <v>108</v>
      </c>
      <c r="S90" s="71" t="s">
        <v>109</v>
      </c>
      <c r="T90" s="72">
        <v>81.400000000000006</v>
      </c>
      <c r="U90" s="72">
        <v>2</v>
      </c>
      <c r="V90" s="74">
        <f>P90*(1/(2.22*10^12))*(1/(81.4))*(1/(0.125))*10^9</f>
        <v>1.9598308873984549</v>
      </c>
      <c r="W90" s="71" t="s">
        <v>110</v>
      </c>
      <c r="X90" s="72">
        <v>1</v>
      </c>
      <c r="Y90" s="72">
        <v>0.5</v>
      </c>
      <c r="Z90" s="72">
        <v>5</v>
      </c>
      <c r="AA90" s="72">
        <v>2.93</v>
      </c>
      <c r="AB90" s="71" t="s">
        <v>33</v>
      </c>
      <c r="AC90" s="72">
        <v>0.5</v>
      </c>
      <c r="AD90" s="72">
        <v>0.67</v>
      </c>
    </row>
    <row r="91" spans="1:30" x14ac:dyDescent="0.25">
      <c r="A91" s="69" t="s">
        <v>24</v>
      </c>
      <c r="B91" s="69" t="s">
        <v>111</v>
      </c>
      <c r="C91" s="70" t="s">
        <v>364</v>
      </c>
      <c r="D91" s="71" t="s">
        <v>372</v>
      </c>
      <c r="E91" s="72">
        <f>IF(A90="SEC", K90 + 1, E90 + 1)</f>
        <v>9</v>
      </c>
      <c r="F91" s="72" t="s">
        <v>28</v>
      </c>
      <c r="G91" s="71"/>
      <c r="H91" s="72" t="str">
        <f t="shared" si="15"/>
        <v/>
      </c>
      <c r="I91" s="72"/>
      <c r="J91" s="71"/>
      <c r="K91" s="72" t="str">
        <f t="shared" si="16"/>
        <v/>
      </c>
      <c r="L91" s="73"/>
      <c r="M91" s="5" t="s">
        <v>28</v>
      </c>
      <c r="N91" s="11" t="s">
        <v>28</v>
      </c>
      <c r="O91" s="72" t="s">
        <v>28</v>
      </c>
      <c r="P91" s="73">
        <f>P90</f>
        <v>44269.64</v>
      </c>
      <c r="Q91" s="71" t="s">
        <v>107</v>
      </c>
      <c r="R91" s="71" t="s">
        <v>108</v>
      </c>
      <c r="S91" s="71" t="s">
        <v>109</v>
      </c>
      <c r="T91" s="72">
        <v>81.400000000000006</v>
      </c>
      <c r="U91" s="72">
        <v>2</v>
      </c>
      <c r="V91" s="74">
        <f>P91*(1/(2.22*10^12))*(1/(81.4))*(1/(0.125))*10^9</f>
        <v>1.9598308873984549</v>
      </c>
      <c r="W91" s="71" t="s">
        <v>110</v>
      </c>
      <c r="X91" s="72">
        <v>1</v>
      </c>
      <c r="Y91" s="72">
        <v>0.5</v>
      </c>
      <c r="Z91" s="72">
        <v>5</v>
      </c>
      <c r="AA91" s="72">
        <v>2.93</v>
      </c>
      <c r="AB91" s="71" t="s">
        <v>33</v>
      </c>
      <c r="AC91" s="72">
        <v>0.5</v>
      </c>
      <c r="AD91" s="72">
        <v>0.67</v>
      </c>
    </row>
    <row r="92" spans="1:30" x14ac:dyDescent="0.25">
      <c r="A92" s="75" t="s">
        <v>24</v>
      </c>
      <c r="B92" s="75" t="s">
        <v>192</v>
      </c>
      <c r="C92" s="76" t="s">
        <v>373</v>
      </c>
      <c r="D92" s="77" t="s">
        <v>374</v>
      </c>
      <c r="E92" s="78">
        <v>4</v>
      </c>
      <c r="F92" s="78" t="s">
        <v>28</v>
      </c>
      <c r="G92" s="77"/>
      <c r="H92" s="78" t="str">
        <f t="shared" si="15"/>
        <v/>
      </c>
      <c r="I92" s="78"/>
      <c r="J92" s="77"/>
      <c r="K92" s="78" t="str">
        <f t="shared" si="16"/>
        <v/>
      </c>
      <c r="L92" s="79"/>
      <c r="M92" s="5" t="s">
        <v>28</v>
      </c>
      <c r="N92" s="11" t="s">
        <v>28</v>
      </c>
      <c r="O92" s="72" t="s">
        <v>28</v>
      </c>
      <c r="P92" s="79">
        <v>24406.62</v>
      </c>
      <c r="Q92" s="77" t="s">
        <v>196</v>
      </c>
      <c r="R92" s="77" t="s">
        <v>183</v>
      </c>
      <c r="S92" s="77" t="s">
        <v>184</v>
      </c>
      <c r="T92" s="78">
        <v>78.8</v>
      </c>
      <c r="U92" s="78">
        <v>1</v>
      </c>
      <c r="V92" s="80">
        <f>P92*(1/(2.22*10^12))*(1/(78.8))*(1/(0.125))*10^9</f>
        <v>1.1161393881190835</v>
      </c>
      <c r="W92" s="77" t="s">
        <v>185</v>
      </c>
      <c r="X92" s="78">
        <v>1</v>
      </c>
      <c r="Y92" s="78">
        <v>1</v>
      </c>
      <c r="Z92" s="78">
        <v>5</v>
      </c>
      <c r="AA92" s="78">
        <v>1.42</v>
      </c>
      <c r="AB92" s="77" t="s">
        <v>186</v>
      </c>
      <c r="AC92" s="78">
        <v>1</v>
      </c>
      <c r="AD92" s="78">
        <v>1</v>
      </c>
    </row>
    <row r="93" spans="1:30" x14ac:dyDescent="0.25">
      <c r="A93" s="75" t="s">
        <v>24</v>
      </c>
      <c r="B93" s="75" t="s">
        <v>197</v>
      </c>
      <c r="C93" s="76" t="s">
        <v>373</v>
      </c>
      <c r="D93" s="77" t="s">
        <v>375</v>
      </c>
      <c r="E93" s="78">
        <f t="shared" ref="E93:E102" si="19">IF(A92="SEC", K92 + 1, E92 + 1)</f>
        <v>5</v>
      </c>
      <c r="F93" s="78" t="s">
        <v>28</v>
      </c>
      <c r="G93" s="77"/>
      <c r="H93" s="78" t="str">
        <f t="shared" si="15"/>
        <v/>
      </c>
      <c r="I93" s="78"/>
      <c r="J93" s="77"/>
      <c r="K93" s="78" t="str">
        <f t="shared" si="16"/>
        <v/>
      </c>
      <c r="L93" s="79"/>
      <c r="M93" s="5" t="s">
        <v>28</v>
      </c>
      <c r="N93" s="11" t="s">
        <v>28</v>
      </c>
      <c r="O93" s="72" t="s">
        <v>28</v>
      </c>
      <c r="P93" s="79">
        <f>P92</f>
        <v>24406.62</v>
      </c>
      <c r="Q93" s="77" t="s">
        <v>196</v>
      </c>
      <c r="R93" s="77" t="s">
        <v>183</v>
      </c>
      <c r="S93" s="77" t="s">
        <v>184</v>
      </c>
      <c r="T93" s="78">
        <v>78.8</v>
      </c>
      <c r="U93" s="78">
        <v>1</v>
      </c>
      <c r="V93" s="80">
        <f>P93*(1/(2.22*10^12))*(1/(78.8))*(1/(0.125))*10^9</f>
        <v>1.1161393881190835</v>
      </c>
      <c r="W93" s="77" t="s">
        <v>185</v>
      </c>
      <c r="X93" s="78">
        <v>1</v>
      </c>
      <c r="Y93" s="78">
        <v>1</v>
      </c>
      <c r="Z93" s="78">
        <v>5</v>
      </c>
      <c r="AA93" s="78">
        <v>1.42</v>
      </c>
      <c r="AB93" s="77" t="s">
        <v>186</v>
      </c>
      <c r="AC93" s="78">
        <v>1</v>
      </c>
      <c r="AD93" s="78">
        <v>1</v>
      </c>
    </row>
    <row r="94" spans="1:30" x14ac:dyDescent="0.25">
      <c r="A94" s="75" t="s">
        <v>24</v>
      </c>
      <c r="B94" s="75" t="s">
        <v>334</v>
      </c>
      <c r="C94" s="76" t="s">
        <v>373</v>
      </c>
      <c r="D94" s="77" t="s">
        <v>376</v>
      </c>
      <c r="E94" s="78">
        <f t="shared" si="19"/>
        <v>6</v>
      </c>
      <c r="F94" s="78" t="s">
        <v>28</v>
      </c>
      <c r="G94" s="77"/>
      <c r="H94" s="78" t="str">
        <f t="shared" si="15"/>
        <v/>
      </c>
      <c r="I94" s="78"/>
      <c r="J94" s="77"/>
      <c r="K94" s="78" t="str">
        <f t="shared" si="16"/>
        <v/>
      </c>
      <c r="L94" s="79"/>
      <c r="M94" s="5" t="s">
        <v>28</v>
      </c>
      <c r="N94" s="11" t="s">
        <v>28</v>
      </c>
      <c r="O94" s="72" t="s">
        <v>28</v>
      </c>
      <c r="P94" s="79">
        <v>16027.22</v>
      </c>
      <c r="Q94" s="77" t="s">
        <v>339</v>
      </c>
      <c r="R94" s="77" t="s">
        <v>340</v>
      </c>
      <c r="S94" s="77" t="s">
        <v>377</v>
      </c>
      <c r="T94" s="78">
        <v>20.7</v>
      </c>
      <c r="U94" s="78">
        <v>1.3</v>
      </c>
      <c r="V94" s="80">
        <f>P94*(1/(2.22*10^12))*(1/(20.7))*(1/(0.125))*10^9</f>
        <v>2.7901327414370893</v>
      </c>
      <c r="W94" s="77" t="s">
        <v>342</v>
      </c>
      <c r="X94" s="78">
        <v>1</v>
      </c>
      <c r="Y94" s="78">
        <v>1</v>
      </c>
      <c r="Z94" s="78">
        <v>5</v>
      </c>
      <c r="AA94" s="78">
        <v>0.48</v>
      </c>
      <c r="AB94" s="77" t="s">
        <v>343</v>
      </c>
      <c r="AC94" s="78">
        <v>1</v>
      </c>
      <c r="AD94" s="78">
        <v>1</v>
      </c>
    </row>
    <row r="95" spans="1:30" x14ac:dyDescent="0.25">
      <c r="A95" s="75" t="s">
        <v>24</v>
      </c>
      <c r="B95" s="75" t="s">
        <v>344</v>
      </c>
      <c r="C95" s="76" t="s">
        <v>373</v>
      </c>
      <c r="D95" s="77" t="s">
        <v>378</v>
      </c>
      <c r="E95" s="78">
        <f t="shared" si="19"/>
        <v>7</v>
      </c>
      <c r="F95" s="78" t="s">
        <v>28</v>
      </c>
      <c r="G95" s="77"/>
      <c r="H95" s="78" t="str">
        <f t="shared" si="15"/>
        <v/>
      </c>
      <c r="I95" s="78"/>
      <c r="J95" s="77"/>
      <c r="K95" s="78" t="str">
        <f t="shared" si="16"/>
        <v/>
      </c>
      <c r="L95" s="79"/>
      <c r="M95" s="5" t="s">
        <v>28</v>
      </c>
      <c r="N95" s="11" t="s">
        <v>28</v>
      </c>
      <c r="O95" s="72" t="s">
        <v>28</v>
      </c>
      <c r="P95" s="79">
        <f>P94</f>
        <v>16027.22</v>
      </c>
      <c r="Q95" s="77" t="s">
        <v>339</v>
      </c>
      <c r="R95" s="77" t="s">
        <v>340</v>
      </c>
      <c r="S95" s="77" t="s">
        <v>377</v>
      </c>
      <c r="T95" s="78">
        <v>20.7</v>
      </c>
      <c r="U95" s="78">
        <v>1.3</v>
      </c>
      <c r="V95" s="80">
        <f>P95*(1/(2.22*10^12))*(1/(20.7))*(1/(0.125))*10^9</f>
        <v>2.7901327414370893</v>
      </c>
      <c r="W95" s="77" t="s">
        <v>342</v>
      </c>
      <c r="X95" s="78">
        <v>1</v>
      </c>
      <c r="Y95" s="78">
        <v>1</v>
      </c>
      <c r="Z95" s="78">
        <v>5</v>
      </c>
      <c r="AA95" s="78">
        <v>0.48</v>
      </c>
      <c r="AB95" s="77" t="s">
        <v>343</v>
      </c>
      <c r="AC95" s="78">
        <v>1</v>
      </c>
      <c r="AD95" s="78">
        <v>1</v>
      </c>
    </row>
    <row r="96" spans="1:30" x14ac:dyDescent="0.25">
      <c r="A96" s="75" t="s">
        <v>24</v>
      </c>
      <c r="B96" s="75" t="s">
        <v>379</v>
      </c>
      <c r="C96" s="76" t="s">
        <v>373</v>
      </c>
      <c r="D96" s="77" t="s">
        <v>380</v>
      </c>
      <c r="E96" s="78">
        <f t="shared" si="19"/>
        <v>8</v>
      </c>
      <c r="F96" s="78" t="s">
        <v>28</v>
      </c>
      <c r="G96" s="77"/>
      <c r="H96" s="78" t="str">
        <f t="shared" si="15"/>
        <v/>
      </c>
      <c r="I96" s="78"/>
      <c r="J96" s="77"/>
      <c r="K96" s="78" t="str">
        <f t="shared" si="16"/>
        <v/>
      </c>
      <c r="L96" s="79"/>
      <c r="M96" s="5" t="s">
        <v>28</v>
      </c>
      <c r="N96" s="11" t="s">
        <v>28</v>
      </c>
      <c r="O96" s="72" t="s">
        <v>28</v>
      </c>
      <c r="P96" s="79">
        <v>14175.57</v>
      </c>
      <c r="Q96" s="77" t="s">
        <v>381</v>
      </c>
      <c r="R96" s="77" t="s">
        <v>382</v>
      </c>
      <c r="S96" s="77" t="s">
        <v>383</v>
      </c>
      <c r="T96" s="78">
        <v>16.399999999999999</v>
      </c>
      <c r="U96" s="78">
        <v>1</v>
      </c>
      <c r="V96" s="80">
        <f>P96*(1/(2.22*10^12))*(1/(16.4))*(1/(0.125))*10^9</f>
        <v>3.1148253131179962</v>
      </c>
      <c r="W96" s="77" t="s">
        <v>79</v>
      </c>
      <c r="X96" s="78">
        <v>1</v>
      </c>
      <c r="Y96" s="78">
        <v>1</v>
      </c>
      <c r="Z96" s="78">
        <v>5</v>
      </c>
      <c r="AA96" s="78">
        <v>0.3</v>
      </c>
      <c r="AB96" s="77" t="s">
        <v>343</v>
      </c>
      <c r="AC96" s="78">
        <v>1</v>
      </c>
      <c r="AD96" s="78">
        <v>1</v>
      </c>
    </row>
    <row r="97" spans="1:30" x14ac:dyDescent="0.25">
      <c r="A97" s="75" t="s">
        <v>24</v>
      </c>
      <c r="B97" s="75" t="s">
        <v>384</v>
      </c>
      <c r="C97" s="76" t="s">
        <v>373</v>
      </c>
      <c r="D97" s="77" t="s">
        <v>385</v>
      </c>
      <c r="E97" s="78">
        <f t="shared" si="19"/>
        <v>9</v>
      </c>
      <c r="F97" s="78" t="s">
        <v>28</v>
      </c>
      <c r="G97" s="77"/>
      <c r="H97" s="78" t="str">
        <f t="shared" si="15"/>
        <v/>
      </c>
      <c r="I97" s="78"/>
      <c r="J97" s="77"/>
      <c r="K97" s="78" t="str">
        <f t="shared" si="16"/>
        <v/>
      </c>
      <c r="L97" s="79"/>
      <c r="M97" s="5" t="s">
        <v>28</v>
      </c>
      <c r="N97" s="11" t="s">
        <v>28</v>
      </c>
      <c r="O97" s="72" t="s">
        <v>28</v>
      </c>
      <c r="P97" s="79">
        <f>P96</f>
        <v>14175.57</v>
      </c>
      <c r="Q97" s="77" t="s">
        <v>381</v>
      </c>
      <c r="R97" s="77" t="s">
        <v>382</v>
      </c>
      <c r="S97" s="77" t="s">
        <v>383</v>
      </c>
      <c r="T97" s="78">
        <v>16.399999999999999</v>
      </c>
      <c r="U97" s="78">
        <v>1</v>
      </c>
      <c r="V97" s="80">
        <f>P97*(1/(2.22*10^12))*(1/(16.4))*(1/(0.125))*10^9</f>
        <v>3.1148253131179962</v>
      </c>
      <c r="W97" s="77" t="s">
        <v>79</v>
      </c>
      <c r="X97" s="78">
        <v>1</v>
      </c>
      <c r="Y97" s="78">
        <v>1</v>
      </c>
      <c r="Z97" s="78">
        <v>5</v>
      </c>
      <c r="AA97" s="78">
        <v>0.3</v>
      </c>
      <c r="AB97" s="77" t="s">
        <v>343</v>
      </c>
      <c r="AC97" s="78">
        <v>1</v>
      </c>
      <c r="AD97" s="78">
        <v>1</v>
      </c>
    </row>
    <row r="98" spans="1:30" x14ac:dyDescent="0.25">
      <c r="A98" s="75" t="s">
        <v>36</v>
      </c>
      <c r="B98" s="75" t="s">
        <v>274</v>
      </c>
      <c r="C98" s="76" t="s">
        <v>373</v>
      </c>
      <c r="D98" s="77" t="s">
        <v>386</v>
      </c>
      <c r="E98" s="78">
        <f t="shared" si="19"/>
        <v>10</v>
      </c>
      <c r="F98" s="78" t="s">
        <v>28</v>
      </c>
      <c r="G98" s="77" t="s">
        <v>387</v>
      </c>
      <c r="H98" s="78">
        <f t="shared" ref="H98:H129" si="20">IF(A98="SEC", E98 + 1, "")</f>
        <v>11</v>
      </c>
      <c r="I98" s="78" t="str">
        <f>F98</f>
        <v>y</v>
      </c>
      <c r="J98" s="77" t="s">
        <v>388</v>
      </c>
      <c r="K98" s="78">
        <f t="shared" ref="K98:K129" si="21">IF(A98="SEC", H98 + 1, "")</f>
        <v>12</v>
      </c>
      <c r="L98" s="79" t="str">
        <f>F98</f>
        <v>y</v>
      </c>
      <c r="M98" s="5" t="s">
        <v>28</v>
      </c>
      <c r="N98" s="11" t="s">
        <v>28</v>
      </c>
      <c r="O98" s="72" t="s">
        <v>28</v>
      </c>
      <c r="P98" s="79">
        <v>7482.39</v>
      </c>
      <c r="Q98" s="77" t="s">
        <v>276</v>
      </c>
      <c r="R98" s="77" t="s">
        <v>277</v>
      </c>
      <c r="S98" s="77" t="s">
        <v>278</v>
      </c>
      <c r="T98" s="78">
        <v>22.8</v>
      </c>
      <c r="U98" s="78">
        <v>1.5</v>
      </c>
      <c r="V98" s="80">
        <f>P98*(1/(2.22*10^12))*(1/(22.8))*(1/(0.125))*10^9</f>
        <v>1.1826126126126124</v>
      </c>
      <c r="W98" s="77" t="s">
        <v>279</v>
      </c>
      <c r="X98" s="78">
        <v>3</v>
      </c>
      <c r="Y98" s="78">
        <v>3</v>
      </c>
      <c r="Z98" s="78">
        <v>15</v>
      </c>
      <c r="AA98" s="78">
        <v>1.85</v>
      </c>
      <c r="AB98" s="77" t="s">
        <v>73</v>
      </c>
      <c r="AC98" s="78">
        <v>1</v>
      </c>
      <c r="AD98" s="78">
        <v>1</v>
      </c>
    </row>
    <row r="99" spans="1:30" x14ac:dyDescent="0.25">
      <c r="A99" s="75" t="s">
        <v>36</v>
      </c>
      <c r="B99" s="75" t="s">
        <v>280</v>
      </c>
      <c r="C99" s="76" t="s">
        <v>373</v>
      </c>
      <c r="D99" s="77" t="s">
        <v>389</v>
      </c>
      <c r="E99" s="78">
        <f t="shared" si="19"/>
        <v>13</v>
      </c>
      <c r="F99" s="78" t="s">
        <v>28</v>
      </c>
      <c r="G99" s="77" t="s">
        <v>390</v>
      </c>
      <c r="H99" s="78">
        <f t="shared" si="20"/>
        <v>14</v>
      </c>
      <c r="I99" s="78" t="str">
        <f>F99</f>
        <v>y</v>
      </c>
      <c r="J99" s="77" t="s">
        <v>391</v>
      </c>
      <c r="K99" s="78">
        <f t="shared" si="21"/>
        <v>15</v>
      </c>
      <c r="L99" s="79" t="str">
        <f>F99</f>
        <v>y</v>
      </c>
      <c r="M99" s="5" t="s">
        <v>28</v>
      </c>
      <c r="N99" s="11" t="s">
        <v>28</v>
      </c>
      <c r="O99" s="72" t="s">
        <v>28</v>
      </c>
      <c r="P99" s="79">
        <f>P98</f>
        <v>7482.39</v>
      </c>
      <c r="Q99" s="77" t="s">
        <v>276</v>
      </c>
      <c r="R99" s="77" t="s">
        <v>277</v>
      </c>
      <c r="S99" s="77" t="s">
        <v>278</v>
      </c>
      <c r="T99" s="78">
        <v>22.8</v>
      </c>
      <c r="U99" s="78">
        <v>1.5</v>
      </c>
      <c r="V99" s="80">
        <f>P99*(1/(2.22*10^12))*(1/(22.8))*(1/(0.125))*10^9</f>
        <v>1.1826126126126124</v>
      </c>
      <c r="W99" s="77" t="s">
        <v>279</v>
      </c>
      <c r="X99" s="78">
        <v>3</v>
      </c>
      <c r="Y99" s="78">
        <v>3</v>
      </c>
      <c r="Z99" s="78">
        <v>15</v>
      </c>
      <c r="AA99" s="78">
        <v>1.85</v>
      </c>
      <c r="AB99" s="77" t="s">
        <v>73</v>
      </c>
      <c r="AC99" s="78">
        <v>1</v>
      </c>
      <c r="AD99" s="78">
        <v>1</v>
      </c>
    </row>
    <row r="100" spans="1:30" x14ac:dyDescent="0.25">
      <c r="A100" s="75" t="s">
        <v>36</v>
      </c>
      <c r="B100" s="75" t="s">
        <v>392</v>
      </c>
      <c r="C100" s="76" t="s">
        <v>373</v>
      </c>
      <c r="D100" s="77" t="s">
        <v>393</v>
      </c>
      <c r="E100" s="78">
        <f t="shared" si="19"/>
        <v>16</v>
      </c>
      <c r="F100" s="78" t="s">
        <v>28</v>
      </c>
      <c r="G100" s="77" t="s">
        <v>394</v>
      </c>
      <c r="H100" s="78">
        <f t="shared" si="20"/>
        <v>17</v>
      </c>
      <c r="I100" s="78" t="str">
        <f>F100</f>
        <v>y</v>
      </c>
      <c r="J100" s="77" t="s">
        <v>395</v>
      </c>
      <c r="K100" s="78">
        <f t="shared" si="21"/>
        <v>18</v>
      </c>
      <c r="L100" s="79" t="str">
        <f>F100</f>
        <v>y</v>
      </c>
      <c r="M100" s="5" t="s">
        <v>28</v>
      </c>
      <c r="N100" s="11" t="s">
        <v>28</v>
      </c>
      <c r="O100" s="72" t="s">
        <v>28</v>
      </c>
      <c r="P100" s="79">
        <f>P99</f>
        <v>7482.39</v>
      </c>
      <c r="Q100" s="77" t="s">
        <v>276</v>
      </c>
      <c r="R100" s="77" t="s">
        <v>277</v>
      </c>
      <c r="S100" s="77" t="s">
        <v>278</v>
      </c>
      <c r="T100" s="78">
        <v>22.8</v>
      </c>
      <c r="U100" s="78">
        <v>1.5</v>
      </c>
      <c r="V100" s="80">
        <f>P100*(1/(2.22*10^12))*(1/(22.8))*(1/(0.125))*10^9</f>
        <v>1.1826126126126124</v>
      </c>
      <c r="W100" s="77" t="s">
        <v>279</v>
      </c>
      <c r="X100" s="78">
        <v>3</v>
      </c>
      <c r="Y100" s="78">
        <v>3</v>
      </c>
      <c r="Z100" s="78">
        <v>15</v>
      </c>
      <c r="AA100" s="78">
        <v>1.85</v>
      </c>
      <c r="AB100" s="77" t="s">
        <v>73</v>
      </c>
      <c r="AC100" s="78">
        <v>1</v>
      </c>
      <c r="AD100" s="78">
        <v>1</v>
      </c>
    </row>
    <row r="101" spans="1:30" x14ac:dyDescent="0.25">
      <c r="A101" s="75" t="s">
        <v>36</v>
      </c>
      <c r="B101" s="75" t="s">
        <v>96</v>
      </c>
      <c r="C101" s="76" t="s">
        <v>373</v>
      </c>
      <c r="D101" s="77" t="s">
        <v>396</v>
      </c>
      <c r="E101" s="78">
        <f t="shared" si="19"/>
        <v>19</v>
      </c>
      <c r="F101" s="78" t="s">
        <v>28</v>
      </c>
      <c r="G101" s="77" t="s">
        <v>397</v>
      </c>
      <c r="H101" s="78">
        <f t="shared" si="20"/>
        <v>20</v>
      </c>
      <c r="I101" s="78" t="str">
        <f>F101</f>
        <v>y</v>
      </c>
      <c r="J101" s="77" t="s">
        <v>398</v>
      </c>
      <c r="K101" s="78">
        <f t="shared" si="21"/>
        <v>21</v>
      </c>
      <c r="L101" s="79" t="str">
        <f>F101</f>
        <v>y</v>
      </c>
      <c r="M101" s="5" t="s">
        <v>28</v>
      </c>
      <c r="N101" s="11" t="s">
        <v>28</v>
      </c>
      <c r="O101" s="72" t="s">
        <v>28</v>
      </c>
      <c r="P101" s="79">
        <v>35768.83</v>
      </c>
      <c r="Q101" s="77" t="s">
        <v>99</v>
      </c>
      <c r="R101" s="77" t="s">
        <v>100</v>
      </c>
      <c r="S101" s="77" t="s">
        <v>101</v>
      </c>
      <c r="T101" s="78">
        <v>80.8</v>
      </c>
      <c r="U101" s="78">
        <v>2</v>
      </c>
      <c r="V101" s="80">
        <f>P101*(1/(2.22*10^12))*(1/(80.8))*(1/(0.125))*10^9</f>
        <v>1.5952559985728305</v>
      </c>
      <c r="W101" s="77" t="s">
        <v>102</v>
      </c>
      <c r="X101" s="78">
        <v>3</v>
      </c>
      <c r="Y101" s="78">
        <v>3</v>
      </c>
      <c r="Z101" s="78">
        <v>15</v>
      </c>
      <c r="AA101" s="78">
        <v>8.73</v>
      </c>
      <c r="AB101" s="77" t="s">
        <v>33</v>
      </c>
      <c r="AC101" s="78">
        <v>1</v>
      </c>
      <c r="AD101" s="78">
        <v>1</v>
      </c>
    </row>
    <row r="102" spans="1:30" x14ac:dyDescent="0.25">
      <c r="A102" s="75" t="s">
        <v>36</v>
      </c>
      <c r="B102" s="75" t="s">
        <v>103</v>
      </c>
      <c r="C102" s="76" t="s">
        <v>373</v>
      </c>
      <c r="D102" s="77" t="s">
        <v>399</v>
      </c>
      <c r="E102" s="78">
        <f t="shared" si="19"/>
        <v>22</v>
      </c>
      <c r="F102" s="78" t="s">
        <v>28</v>
      </c>
      <c r="G102" s="77" t="s">
        <v>400</v>
      </c>
      <c r="H102" s="78">
        <f t="shared" si="20"/>
        <v>23</v>
      </c>
      <c r="I102" s="78" t="str">
        <f>F102</f>
        <v>y</v>
      </c>
      <c r="J102" s="77" t="s">
        <v>401</v>
      </c>
      <c r="K102" s="78">
        <f t="shared" si="21"/>
        <v>24</v>
      </c>
      <c r="L102" s="79" t="str">
        <f>F102</f>
        <v>y</v>
      </c>
      <c r="M102" s="5" t="s">
        <v>28</v>
      </c>
      <c r="N102" s="11" t="s">
        <v>28</v>
      </c>
      <c r="O102" s="72" t="s">
        <v>28</v>
      </c>
      <c r="P102" s="79">
        <f>P101</f>
        <v>35768.83</v>
      </c>
      <c r="Q102" s="77" t="s">
        <v>99</v>
      </c>
      <c r="R102" s="77" t="s">
        <v>100</v>
      </c>
      <c r="S102" s="77" t="s">
        <v>101</v>
      </c>
      <c r="T102" s="78">
        <v>80.8</v>
      </c>
      <c r="U102" s="78">
        <v>2</v>
      </c>
      <c r="V102" s="80">
        <f>P102*(1/(2.22*10^12))*(1/(80.8))*(1/(0.125))*10^9</f>
        <v>1.5952559985728305</v>
      </c>
      <c r="W102" s="77" t="s">
        <v>102</v>
      </c>
      <c r="X102" s="78">
        <v>3</v>
      </c>
      <c r="Y102" s="78">
        <v>3</v>
      </c>
      <c r="Z102" s="78">
        <v>15</v>
      </c>
      <c r="AA102" s="78">
        <v>8.73</v>
      </c>
      <c r="AB102" s="77" t="s">
        <v>33</v>
      </c>
      <c r="AC102" s="78">
        <v>1</v>
      </c>
      <c r="AD102" s="78">
        <v>1</v>
      </c>
    </row>
    <row r="103" spans="1:30" x14ac:dyDescent="0.25">
      <c r="A103" s="81" t="s">
        <v>24</v>
      </c>
      <c r="B103" s="81" t="s">
        <v>402</v>
      </c>
      <c r="C103" s="82" t="s">
        <v>403</v>
      </c>
      <c r="D103" s="83" t="s">
        <v>404</v>
      </c>
      <c r="E103" s="84">
        <v>4</v>
      </c>
      <c r="F103" s="84" t="s">
        <v>28</v>
      </c>
      <c r="G103" s="83"/>
      <c r="H103" s="84" t="str">
        <f t="shared" si="20"/>
        <v/>
      </c>
      <c r="I103" s="84"/>
      <c r="J103" s="83"/>
      <c r="K103" s="84" t="str">
        <f t="shared" si="21"/>
        <v/>
      </c>
      <c r="L103" s="85"/>
      <c r="M103" s="5" t="s">
        <v>28</v>
      </c>
      <c r="N103" s="11" t="s">
        <v>28</v>
      </c>
      <c r="O103" s="72" t="s">
        <v>28</v>
      </c>
      <c r="P103" s="85">
        <v>38662.050000000003</v>
      </c>
      <c r="Q103" s="83" t="s">
        <v>405</v>
      </c>
      <c r="R103" s="83" t="s">
        <v>406</v>
      </c>
      <c r="S103" s="83" t="s">
        <v>407</v>
      </c>
      <c r="T103" s="84">
        <v>83</v>
      </c>
      <c r="U103" s="84">
        <v>2</v>
      </c>
      <c r="V103" s="86">
        <f>P103*(1/(2.22*10^12))*(1/(83))*(1/(0.125))*10^9</f>
        <v>1.6785867795506351</v>
      </c>
      <c r="W103" s="83" t="s">
        <v>408</v>
      </c>
      <c r="X103" s="84">
        <v>1</v>
      </c>
      <c r="Y103" s="84">
        <v>0.5</v>
      </c>
      <c r="Z103" s="84">
        <v>5</v>
      </c>
      <c r="AA103" s="84">
        <v>2.99</v>
      </c>
      <c r="AB103" s="83" t="s">
        <v>73</v>
      </c>
      <c r="AC103" s="84">
        <v>0.5</v>
      </c>
      <c r="AD103" s="84">
        <v>0.5</v>
      </c>
    </row>
    <row r="104" spans="1:30" x14ac:dyDescent="0.25">
      <c r="A104" s="81" t="s">
        <v>24</v>
      </c>
      <c r="B104" s="81" t="s">
        <v>409</v>
      </c>
      <c r="C104" s="82" t="s">
        <v>403</v>
      </c>
      <c r="D104" s="83" t="s">
        <v>410</v>
      </c>
      <c r="E104" s="84">
        <f t="shared" ref="E104:E117" si="22">IF(A103="SEC", K103 + 1, E103 + 1)</f>
        <v>5</v>
      </c>
      <c r="F104" s="84" t="s">
        <v>28</v>
      </c>
      <c r="G104" s="83"/>
      <c r="H104" s="84" t="str">
        <f t="shared" si="20"/>
        <v/>
      </c>
      <c r="I104" s="84"/>
      <c r="J104" s="83"/>
      <c r="K104" s="84" t="str">
        <f t="shared" si="21"/>
        <v/>
      </c>
      <c r="L104" s="85"/>
      <c r="M104" s="5" t="s">
        <v>28</v>
      </c>
      <c r="N104" s="11" t="s">
        <v>28</v>
      </c>
      <c r="O104" s="72" t="s">
        <v>28</v>
      </c>
      <c r="P104" s="85">
        <f>P103</f>
        <v>38662.050000000003</v>
      </c>
      <c r="Q104" s="83" t="s">
        <v>405</v>
      </c>
      <c r="R104" s="83" t="s">
        <v>406</v>
      </c>
      <c r="S104" s="83" t="s">
        <v>407</v>
      </c>
      <c r="T104" s="84">
        <v>83</v>
      </c>
      <c r="U104" s="84">
        <v>2</v>
      </c>
      <c r="V104" s="86">
        <f>P104*(1/(2.22*10^12))*(1/(83))*(1/(0.125))*10^9</f>
        <v>1.6785867795506351</v>
      </c>
      <c r="W104" s="83" t="s">
        <v>408</v>
      </c>
      <c r="X104" s="84">
        <v>1</v>
      </c>
      <c r="Y104" s="84">
        <v>0.5</v>
      </c>
      <c r="Z104" s="84">
        <v>5</v>
      </c>
      <c r="AA104" s="84">
        <v>2.99</v>
      </c>
      <c r="AB104" s="83" t="s">
        <v>73</v>
      </c>
      <c r="AC104" s="84">
        <v>0.5</v>
      </c>
      <c r="AD104" s="84">
        <v>0.5</v>
      </c>
    </row>
    <row r="105" spans="1:30" x14ac:dyDescent="0.25">
      <c r="A105" s="81" t="s">
        <v>24</v>
      </c>
      <c r="B105" s="81" t="s">
        <v>66</v>
      </c>
      <c r="C105" s="82" t="s">
        <v>403</v>
      </c>
      <c r="D105" s="83" t="s">
        <v>411</v>
      </c>
      <c r="E105" s="84">
        <f t="shared" si="22"/>
        <v>6</v>
      </c>
      <c r="F105" s="84" t="s">
        <v>28</v>
      </c>
      <c r="G105" s="83"/>
      <c r="H105" s="84" t="str">
        <f t="shared" si="20"/>
        <v/>
      </c>
      <c r="I105" s="84"/>
      <c r="J105" s="83"/>
      <c r="K105" s="84" t="str">
        <f t="shared" si="21"/>
        <v/>
      </c>
      <c r="L105" s="85"/>
      <c r="M105" s="5" t="s">
        <v>28</v>
      </c>
      <c r="N105" s="11" t="s">
        <v>28</v>
      </c>
      <c r="O105" s="72" t="s">
        <v>28</v>
      </c>
      <c r="P105" s="85">
        <v>56346.96</v>
      </c>
      <c r="Q105" s="83" t="s">
        <v>69</v>
      </c>
      <c r="R105" s="83" t="s">
        <v>70</v>
      </c>
      <c r="S105" s="83" t="s">
        <v>169</v>
      </c>
      <c r="T105" s="84">
        <v>80</v>
      </c>
      <c r="U105" s="84">
        <v>3</v>
      </c>
      <c r="V105" s="86">
        <f t="shared" ref="V105:V110" si="23">P105*(1/(2.22*10^12))*(1/(80))*(1/(0.125))*10^9</f>
        <v>2.5381513513513516</v>
      </c>
      <c r="W105" s="83" t="s">
        <v>72</v>
      </c>
      <c r="X105" s="84">
        <v>1</v>
      </c>
      <c r="Y105" s="84">
        <v>1</v>
      </c>
      <c r="Z105" s="84">
        <v>5</v>
      </c>
      <c r="AA105" s="84">
        <v>4.32</v>
      </c>
      <c r="AB105" s="83" t="s">
        <v>73</v>
      </c>
      <c r="AC105" s="84">
        <v>1</v>
      </c>
      <c r="AD105" s="84">
        <v>1</v>
      </c>
    </row>
    <row r="106" spans="1:30" x14ac:dyDescent="0.25">
      <c r="A106" s="81" t="s">
        <v>24</v>
      </c>
      <c r="B106" s="81" t="s">
        <v>74</v>
      </c>
      <c r="C106" s="82" t="s">
        <v>403</v>
      </c>
      <c r="D106" s="83" t="s">
        <v>412</v>
      </c>
      <c r="E106" s="84">
        <f t="shared" si="22"/>
        <v>7</v>
      </c>
      <c r="F106" s="84" t="s">
        <v>28</v>
      </c>
      <c r="G106" s="83"/>
      <c r="H106" s="84" t="str">
        <f t="shared" si="20"/>
        <v/>
      </c>
      <c r="I106" s="84"/>
      <c r="J106" s="83"/>
      <c r="K106" s="84" t="str">
        <f t="shared" si="21"/>
        <v/>
      </c>
      <c r="L106" s="85"/>
      <c r="M106" s="5" t="s">
        <v>28</v>
      </c>
      <c r="N106" s="11" t="s">
        <v>28</v>
      </c>
      <c r="O106" s="72" t="s">
        <v>28</v>
      </c>
      <c r="P106" s="85">
        <f>P105</f>
        <v>56346.96</v>
      </c>
      <c r="Q106" s="83" t="s">
        <v>69</v>
      </c>
      <c r="R106" s="83" t="s">
        <v>70</v>
      </c>
      <c r="S106" s="83" t="s">
        <v>169</v>
      </c>
      <c r="T106" s="84">
        <v>80</v>
      </c>
      <c r="U106" s="84">
        <v>3</v>
      </c>
      <c r="V106" s="86">
        <f t="shared" si="23"/>
        <v>2.5381513513513516</v>
      </c>
      <c r="W106" s="83" t="s">
        <v>72</v>
      </c>
      <c r="X106" s="84">
        <v>1</v>
      </c>
      <c r="Y106" s="84">
        <v>1</v>
      </c>
      <c r="Z106" s="84">
        <v>5</v>
      </c>
      <c r="AA106" s="84">
        <v>4.32</v>
      </c>
      <c r="AB106" s="83" t="s">
        <v>73</v>
      </c>
      <c r="AC106" s="84">
        <v>1</v>
      </c>
      <c r="AD106" s="84">
        <v>1</v>
      </c>
    </row>
    <row r="107" spans="1:30" x14ac:dyDescent="0.25">
      <c r="A107" s="81" t="s">
        <v>24</v>
      </c>
      <c r="B107" s="81" t="s">
        <v>76</v>
      </c>
      <c r="C107" s="82" t="s">
        <v>403</v>
      </c>
      <c r="D107" s="83" t="s">
        <v>413</v>
      </c>
      <c r="E107" s="84">
        <f t="shared" si="22"/>
        <v>8</v>
      </c>
      <c r="F107" s="84" t="s">
        <v>28</v>
      </c>
      <c r="G107" s="83"/>
      <c r="H107" s="84" t="str">
        <f t="shared" si="20"/>
        <v/>
      </c>
      <c r="I107" s="84"/>
      <c r="J107" s="83"/>
      <c r="K107" s="84" t="str">
        <f t="shared" si="21"/>
        <v/>
      </c>
      <c r="L107" s="85"/>
      <c r="M107" s="5" t="s">
        <v>28</v>
      </c>
      <c r="N107" s="11" t="s">
        <v>28</v>
      </c>
      <c r="O107" s="72" t="s">
        <v>28</v>
      </c>
      <c r="P107" s="85">
        <v>99010.94</v>
      </c>
      <c r="Q107" s="83" t="s">
        <v>78</v>
      </c>
      <c r="R107" s="83" t="s">
        <v>70</v>
      </c>
      <c r="S107" s="83" t="s">
        <v>169</v>
      </c>
      <c r="T107" s="84">
        <v>80</v>
      </c>
      <c r="U107" s="84">
        <v>5</v>
      </c>
      <c r="V107" s="86">
        <f t="shared" si="23"/>
        <v>4.4599522522522523</v>
      </c>
      <c r="W107" s="83" t="s">
        <v>79</v>
      </c>
      <c r="X107" s="84">
        <v>1</v>
      </c>
      <c r="Y107" s="84">
        <v>0.5</v>
      </c>
      <c r="Z107" s="84">
        <v>5</v>
      </c>
      <c r="AA107" s="84">
        <v>7.2</v>
      </c>
      <c r="AB107" s="83" t="s">
        <v>73</v>
      </c>
      <c r="AC107" s="84">
        <v>0.5</v>
      </c>
      <c r="AD107" s="84">
        <v>0.5</v>
      </c>
    </row>
    <row r="108" spans="1:30" x14ac:dyDescent="0.25">
      <c r="A108" s="81" t="s">
        <v>24</v>
      </c>
      <c r="B108" s="81" t="s">
        <v>80</v>
      </c>
      <c r="C108" s="82" t="s">
        <v>403</v>
      </c>
      <c r="D108" s="83" t="s">
        <v>414</v>
      </c>
      <c r="E108" s="84">
        <f t="shared" si="22"/>
        <v>9</v>
      </c>
      <c r="F108" s="84" t="s">
        <v>28</v>
      </c>
      <c r="G108" s="83"/>
      <c r="H108" s="84" t="str">
        <f t="shared" si="20"/>
        <v/>
      </c>
      <c r="I108" s="84"/>
      <c r="J108" s="83"/>
      <c r="K108" s="84" t="str">
        <f t="shared" si="21"/>
        <v/>
      </c>
      <c r="L108" s="85"/>
      <c r="M108" s="5" t="s">
        <v>28</v>
      </c>
      <c r="N108" s="11" t="s">
        <v>28</v>
      </c>
      <c r="O108" s="72" t="s">
        <v>28</v>
      </c>
      <c r="P108" s="85">
        <f>P107</f>
        <v>99010.94</v>
      </c>
      <c r="Q108" s="83" t="s">
        <v>78</v>
      </c>
      <c r="R108" s="83" t="s">
        <v>70</v>
      </c>
      <c r="S108" s="83" t="s">
        <v>169</v>
      </c>
      <c r="T108" s="84">
        <v>80</v>
      </c>
      <c r="U108" s="84">
        <v>5</v>
      </c>
      <c r="V108" s="86">
        <f t="shared" si="23"/>
        <v>4.4599522522522523</v>
      </c>
      <c r="W108" s="83" t="s">
        <v>79</v>
      </c>
      <c r="X108" s="84">
        <v>1</v>
      </c>
      <c r="Y108" s="84">
        <v>0.5</v>
      </c>
      <c r="Z108" s="84">
        <v>5</v>
      </c>
      <c r="AA108" s="84">
        <v>7.2</v>
      </c>
      <c r="AB108" s="83" t="s">
        <v>73</v>
      </c>
      <c r="AC108" s="84">
        <v>0.5</v>
      </c>
      <c r="AD108" s="84">
        <v>0.5</v>
      </c>
    </row>
    <row r="109" spans="1:30" x14ac:dyDescent="0.25">
      <c r="A109" s="81" t="s">
        <v>24</v>
      </c>
      <c r="B109" s="81" t="s">
        <v>415</v>
      </c>
      <c r="C109" s="82" t="s">
        <v>403</v>
      </c>
      <c r="D109" s="83" t="s">
        <v>416</v>
      </c>
      <c r="E109" s="84">
        <f t="shared" si="22"/>
        <v>10</v>
      </c>
      <c r="F109" s="84" t="s">
        <v>28</v>
      </c>
      <c r="G109" s="83"/>
      <c r="H109" s="84" t="str">
        <f t="shared" si="20"/>
        <v/>
      </c>
      <c r="I109" s="84"/>
      <c r="J109" s="83"/>
      <c r="K109" s="84" t="str">
        <f t="shared" si="21"/>
        <v/>
      </c>
      <c r="L109" s="85"/>
      <c r="M109" s="5" t="s">
        <v>28</v>
      </c>
      <c r="N109" s="11" t="s">
        <v>28</v>
      </c>
      <c r="O109" s="72" t="s">
        <v>28</v>
      </c>
      <c r="P109" s="85">
        <v>99010.94</v>
      </c>
      <c r="Q109" s="83" t="s">
        <v>417</v>
      </c>
      <c r="R109" s="83" t="s">
        <v>70</v>
      </c>
      <c r="S109" s="83" t="s">
        <v>169</v>
      </c>
      <c r="T109" s="84">
        <v>80</v>
      </c>
      <c r="U109" s="84">
        <v>5</v>
      </c>
      <c r="V109" s="86">
        <f t="shared" si="23"/>
        <v>4.4599522522522523</v>
      </c>
      <c r="W109" s="83" t="s">
        <v>79</v>
      </c>
      <c r="X109" s="84">
        <v>1</v>
      </c>
      <c r="Y109" s="84">
        <v>1</v>
      </c>
      <c r="Z109" s="84">
        <v>5</v>
      </c>
      <c r="AA109" s="84">
        <v>7.2</v>
      </c>
      <c r="AB109" s="83" t="s">
        <v>73</v>
      </c>
      <c r="AC109" s="84">
        <v>1</v>
      </c>
      <c r="AD109" s="84">
        <v>1</v>
      </c>
    </row>
    <row r="110" spans="1:30" x14ac:dyDescent="0.25">
      <c r="A110" s="81" t="s">
        <v>24</v>
      </c>
      <c r="B110" s="81" t="s">
        <v>418</v>
      </c>
      <c r="C110" s="82" t="s">
        <v>403</v>
      </c>
      <c r="D110" s="83" t="s">
        <v>419</v>
      </c>
      <c r="E110" s="84">
        <f t="shared" si="22"/>
        <v>11</v>
      </c>
      <c r="F110" s="84" t="s">
        <v>28</v>
      </c>
      <c r="G110" s="83"/>
      <c r="H110" s="84" t="str">
        <f t="shared" si="20"/>
        <v/>
      </c>
      <c r="I110" s="84"/>
      <c r="J110" s="83"/>
      <c r="K110" s="84" t="str">
        <f t="shared" si="21"/>
        <v/>
      </c>
      <c r="L110" s="85"/>
      <c r="M110" s="5" t="s">
        <v>28</v>
      </c>
      <c r="N110" s="11" t="s">
        <v>28</v>
      </c>
      <c r="O110" s="72" t="s">
        <v>28</v>
      </c>
      <c r="P110" s="85">
        <f>P109</f>
        <v>99010.94</v>
      </c>
      <c r="Q110" s="83" t="s">
        <v>417</v>
      </c>
      <c r="R110" s="83" t="s">
        <v>70</v>
      </c>
      <c r="S110" s="83" t="s">
        <v>169</v>
      </c>
      <c r="T110" s="84">
        <v>80</v>
      </c>
      <c r="U110" s="84">
        <v>5</v>
      </c>
      <c r="V110" s="86">
        <f t="shared" si="23"/>
        <v>4.4599522522522523</v>
      </c>
      <c r="W110" s="83" t="s">
        <v>79</v>
      </c>
      <c r="X110" s="84">
        <v>1</v>
      </c>
      <c r="Y110" s="84">
        <v>1</v>
      </c>
      <c r="Z110" s="84">
        <v>5</v>
      </c>
      <c r="AA110" s="84">
        <v>7.2</v>
      </c>
      <c r="AB110" s="83" t="s">
        <v>73</v>
      </c>
      <c r="AC110" s="84">
        <v>1</v>
      </c>
      <c r="AD110" s="84">
        <v>1</v>
      </c>
    </row>
    <row r="111" spans="1:30" x14ac:dyDescent="0.25">
      <c r="A111" s="81" t="s">
        <v>24</v>
      </c>
      <c r="B111" s="81" t="s">
        <v>420</v>
      </c>
      <c r="C111" s="82" t="s">
        <v>403</v>
      </c>
      <c r="D111" s="83" t="s">
        <v>421</v>
      </c>
      <c r="E111" s="84">
        <f t="shared" si="22"/>
        <v>12</v>
      </c>
      <c r="F111" s="84" t="s">
        <v>28</v>
      </c>
      <c r="G111" s="83"/>
      <c r="H111" s="84" t="str">
        <f t="shared" si="20"/>
        <v/>
      </c>
      <c r="I111" s="84"/>
      <c r="J111" s="83"/>
      <c r="K111" s="84" t="str">
        <f t="shared" si="21"/>
        <v/>
      </c>
      <c r="L111" s="85"/>
      <c r="M111" s="5" t="s">
        <v>28</v>
      </c>
      <c r="N111" s="11" t="s">
        <v>28</v>
      </c>
      <c r="O111" s="72" t="s">
        <v>28</v>
      </c>
      <c r="P111" s="85">
        <v>51155.73</v>
      </c>
      <c r="Q111" s="83" t="s">
        <v>422</v>
      </c>
      <c r="R111" s="83" t="s">
        <v>206</v>
      </c>
      <c r="S111" s="83" t="s">
        <v>286</v>
      </c>
      <c r="T111" s="84">
        <v>82</v>
      </c>
      <c r="U111" s="84">
        <v>2</v>
      </c>
      <c r="V111" s="86">
        <f>P111*(1/(2.22*10^12))*(1/(82))*(1/(0.125))*10^9</f>
        <v>2.248109426499671</v>
      </c>
      <c r="W111" s="83" t="s">
        <v>423</v>
      </c>
      <c r="X111" s="84">
        <v>1</v>
      </c>
      <c r="Y111" s="84">
        <v>2</v>
      </c>
      <c r="Z111" s="84">
        <v>5</v>
      </c>
      <c r="AA111" s="84">
        <v>2.95</v>
      </c>
      <c r="AB111" s="83" t="s">
        <v>209</v>
      </c>
      <c r="AC111" s="84">
        <v>2</v>
      </c>
      <c r="AD111" s="84">
        <v>2</v>
      </c>
    </row>
    <row r="112" spans="1:30" x14ac:dyDescent="0.25">
      <c r="A112" s="81" t="s">
        <v>24</v>
      </c>
      <c r="B112" s="81" t="s">
        <v>424</v>
      </c>
      <c r="C112" s="82" t="s">
        <v>403</v>
      </c>
      <c r="D112" s="83" t="s">
        <v>425</v>
      </c>
      <c r="E112" s="84">
        <f t="shared" si="22"/>
        <v>13</v>
      </c>
      <c r="F112" s="84" t="s">
        <v>28</v>
      </c>
      <c r="G112" s="83"/>
      <c r="H112" s="84" t="str">
        <f t="shared" si="20"/>
        <v/>
      </c>
      <c r="I112" s="84"/>
      <c r="J112" s="83"/>
      <c r="K112" s="84" t="str">
        <f t="shared" si="21"/>
        <v/>
      </c>
      <c r="L112" s="85"/>
      <c r="M112" s="5" t="s">
        <v>28</v>
      </c>
      <c r="N112" s="11" t="s">
        <v>28</v>
      </c>
      <c r="O112" s="72" t="s">
        <v>28</v>
      </c>
      <c r="P112" s="85">
        <f>P111</f>
        <v>51155.73</v>
      </c>
      <c r="Q112" s="83" t="s">
        <v>422</v>
      </c>
      <c r="R112" s="83" t="s">
        <v>206</v>
      </c>
      <c r="S112" s="83" t="s">
        <v>286</v>
      </c>
      <c r="T112" s="84">
        <v>82</v>
      </c>
      <c r="U112" s="84">
        <v>2</v>
      </c>
      <c r="V112" s="86">
        <f>P112*(1/(2.22*10^12))*(1/(82))*(1/(0.125))*10^9</f>
        <v>2.248109426499671</v>
      </c>
      <c r="W112" s="83" t="s">
        <v>423</v>
      </c>
      <c r="X112" s="84">
        <v>1</v>
      </c>
      <c r="Y112" s="84">
        <v>2</v>
      </c>
      <c r="Z112" s="84">
        <v>5</v>
      </c>
      <c r="AA112" s="84">
        <v>2.95</v>
      </c>
      <c r="AB112" s="83" t="s">
        <v>209</v>
      </c>
      <c r="AC112" s="84">
        <v>2</v>
      </c>
      <c r="AD112" s="84">
        <v>2</v>
      </c>
    </row>
    <row r="113" spans="1:30" x14ac:dyDescent="0.25">
      <c r="A113" s="81" t="s">
        <v>36</v>
      </c>
      <c r="B113" s="81" t="s">
        <v>331</v>
      </c>
      <c r="C113" s="82" t="s">
        <v>403</v>
      </c>
      <c r="D113" s="83" t="s">
        <v>426</v>
      </c>
      <c r="E113" s="84">
        <f t="shared" si="22"/>
        <v>14</v>
      </c>
      <c r="F113" s="84" t="s">
        <v>28</v>
      </c>
      <c r="G113" s="83" t="s">
        <v>427</v>
      </c>
      <c r="H113" s="84">
        <f t="shared" si="20"/>
        <v>15</v>
      </c>
      <c r="I113" s="84" t="str">
        <f>F113</f>
        <v>y</v>
      </c>
      <c r="J113" s="83" t="s">
        <v>428</v>
      </c>
      <c r="K113" s="84">
        <f t="shared" si="21"/>
        <v>16</v>
      </c>
      <c r="L113" s="85" t="str">
        <f>F113</f>
        <v>y</v>
      </c>
      <c r="M113" s="5" t="s">
        <v>28</v>
      </c>
      <c r="N113" s="11" t="s">
        <v>28</v>
      </c>
      <c r="O113" s="11" t="s">
        <v>28</v>
      </c>
      <c r="P113" s="85">
        <v>36478.129999999997</v>
      </c>
      <c r="Q113" s="83" t="s">
        <v>332</v>
      </c>
      <c r="R113" s="83" t="s">
        <v>45</v>
      </c>
      <c r="S113" s="83" t="s">
        <v>429</v>
      </c>
      <c r="T113" s="84">
        <v>83.1</v>
      </c>
      <c r="U113" s="84">
        <v>1.5</v>
      </c>
      <c r="V113" s="86">
        <f>P113*(1/(2.22*10^12))*(1/(83.1))*(1/(0.125))*10^9</f>
        <v>1.5818618618618618</v>
      </c>
      <c r="W113" s="83" t="s">
        <v>47</v>
      </c>
      <c r="X113" s="84">
        <v>3</v>
      </c>
      <c r="Y113" s="84">
        <v>3</v>
      </c>
      <c r="Z113" s="84">
        <v>15</v>
      </c>
      <c r="AA113" s="84">
        <v>6.73</v>
      </c>
      <c r="AB113" s="83" t="s">
        <v>48</v>
      </c>
      <c r="AC113" s="84">
        <v>1</v>
      </c>
      <c r="AD113" s="84">
        <v>1</v>
      </c>
    </row>
    <row r="114" spans="1:30" x14ac:dyDescent="0.25">
      <c r="A114" s="81" t="s">
        <v>36</v>
      </c>
      <c r="B114" s="81" t="s">
        <v>430</v>
      </c>
      <c r="C114" s="82" t="s">
        <v>403</v>
      </c>
      <c r="D114" s="83" t="s">
        <v>431</v>
      </c>
      <c r="E114" s="84">
        <f t="shared" si="22"/>
        <v>17</v>
      </c>
      <c r="F114" s="84" t="s">
        <v>28</v>
      </c>
      <c r="G114" s="83" t="s">
        <v>432</v>
      </c>
      <c r="H114" s="84">
        <f t="shared" si="20"/>
        <v>18</v>
      </c>
      <c r="I114" s="84" t="str">
        <f>F114</f>
        <v>y</v>
      </c>
      <c r="J114" s="83" t="s">
        <v>433</v>
      </c>
      <c r="K114" s="84">
        <f t="shared" si="21"/>
        <v>19</v>
      </c>
      <c r="L114" s="85" t="str">
        <f>F114</f>
        <v>y</v>
      </c>
      <c r="M114" s="5" t="s">
        <v>28</v>
      </c>
      <c r="N114" s="11" t="s">
        <v>28</v>
      </c>
      <c r="O114" s="11" t="s">
        <v>28</v>
      </c>
      <c r="P114" s="85">
        <f>P113</f>
        <v>36478.129999999997</v>
      </c>
      <c r="Q114" s="83" t="s">
        <v>332</v>
      </c>
      <c r="R114" s="83" t="s">
        <v>45</v>
      </c>
      <c r="S114" s="83" t="s">
        <v>429</v>
      </c>
      <c r="T114" s="84">
        <v>83.1</v>
      </c>
      <c r="U114" s="84">
        <v>1.5</v>
      </c>
      <c r="V114" s="86">
        <f>P114*(1/(2.22*10^12))*(1/(83.1))*(1/(0.125))*10^9</f>
        <v>1.5818618618618618</v>
      </c>
      <c r="W114" s="83" t="s">
        <v>47</v>
      </c>
      <c r="X114" s="84">
        <v>3</v>
      </c>
      <c r="Y114" s="84">
        <v>3</v>
      </c>
      <c r="Z114" s="84">
        <v>15</v>
      </c>
      <c r="AA114" s="84">
        <v>6.73</v>
      </c>
      <c r="AB114" s="83" t="s">
        <v>48</v>
      </c>
      <c r="AC114" s="84">
        <v>1</v>
      </c>
      <c r="AD114" s="84">
        <v>1</v>
      </c>
    </row>
    <row r="115" spans="1:30" x14ac:dyDescent="0.25">
      <c r="A115" s="81" t="s">
        <v>36</v>
      </c>
      <c r="B115" s="81" t="s">
        <v>113</v>
      </c>
      <c r="C115" s="82" t="s">
        <v>403</v>
      </c>
      <c r="D115" s="83" t="s">
        <v>434</v>
      </c>
      <c r="E115" s="84">
        <f t="shared" si="22"/>
        <v>20</v>
      </c>
      <c r="F115" s="84" t="s">
        <v>28</v>
      </c>
      <c r="G115" s="83" t="s">
        <v>435</v>
      </c>
      <c r="H115" s="84">
        <f t="shared" si="20"/>
        <v>21</v>
      </c>
      <c r="I115" s="84" t="str">
        <f>F115</f>
        <v>y</v>
      </c>
      <c r="J115" s="83" t="s">
        <v>436</v>
      </c>
      <c r="K115" s="84">
        <f t="shared" si="21"/>
        <v>22</v>
      </c>
      <c r="L115" s="85" t="str">
        <f>F115</f>
        <v>y</v>
      </c>
      <c r="M115" s="5" t="s">
        <v>28</v>
      </c>
      <c r="N115" s="11" t="s">
        <v>28</v>
      </c>
      <c r="O115" s="11" t="s">
        <v>28</v>
      </c>
      <c r="P115" s="85">
        <v>13289.69</v>
      </c>
      <c r="Q115" s="83" t="s">
        <v>115</v>
      </c>
      <c r="R115" s="83" t="s">
        <v>116</v>
      </c>
      <c r="S115" s="83" t="s">
        <v>117</v>
      </c>
      <c r="T115" s="84">
        <v>76.2</v>
      </c>
      <c r="U115" s="84">
        <v>1</v>
      </c>
      <c r="V115" s="86">
        <f>P115*(1/(2.22*10^12))*(1/(76.2))*(1/(0.125))*10^9</f>
        <v>0.62848785793667694</v>
      </c>
      <c r="W115" s="83" t="s">
        <v>118</v>
      </c>
      <c r="X115" s="84">
        <v>3</v>
      </c>
      <c r="Y115" s="84">
        <v>3</v>
      </c>
      <c r="Z115" s="84">
        <v>15</v>
      </c>
      <c r="AA115" s="84">
        <v>4.1100000000000003</v>
      </c>
      <c r="AB115" s="83" t="s">
        <v>119</v>
      </c>
      <c r="AC115" s="84">
        <v>1</v>
      </c>
      <c r="AD115" s="84">
        <v>1</v>
      </c>
    </row>
    <row r="116" spans="1:30" x14ac:dyDescent="0.25">
      <c r="A116" s="81" t="s">
        <v>36</v>
      </c>
      <c r="B116" s="81" t="s">
        <v>120</v>
      </c>
      <c r="C116" s="82" t="s">
        <v>403</v>
      </c>
      <c r="D116" s="83" t="s">
        <v>437</v>
      </c>
      <c r="E116" s="84">
        <f t="shared" si="22"/>
        <v>23</v>
      </c>
      <c r="F116" s="84" t="s">
        <v>28</v>
      </c>
      <c r="G116" s="83" t="s">
        <v>438</v>
      </c>
      <c r="H116" s="84">
        <f t="shared" si="20"/>
        <v>24</v>
      </c>
      <c r="I116" s="84" t="str">
        <f>F116</f>
        <v>y</v>
      </c>
      <c r="J116" s="83" t="s">
        <v>439</v>
      </c>
      <c r="K116" s="84">
        <f t="shared" si="21"/>
        <v>25</v>
      </c>
      <c r="L116" s="85" t="str">
        <f>F116</f>
        <v>y</v>
      </c>
      <c r="M116" s="5" t="s">
        <v>28</v>
      </c>
      <c r="N116" s="11" t="s">
        <v>28</v>
      </c>
      <c r="O116" s="11" t="s">
        <v>28</v>
      </c>
      <c r="P116" s="85">
        <f>P115</f>
        <v>13289.69</v>
      </c>
      <c r="Q116" s="83" t="s">
        <v>115</v>
      </c>
      <c r="R116" s="83" t="s">
        <v>116</v>
      </c>
      <c r="S116" s="83" t="s">
        <v>117</v>
      </c>
      <c r="T116" s="84">
        <v>76.2</v>
      </c>
      <c r="U116" s="84">
        <v>1</v>
      </c>
      <c r="V116" s="86">
        <f>P116*(1/(2.22*10^12))*(1/(76.2))*(1/(0.125))*10^9</f>
        <v>0.62848785793667694</v>
      </c>
      <c r="W116" s="83" t="s">
        <v>118</v>
      </c>
      <c r="X116" s="84">
        <v>3</v>
      </c>
      <c r="Y116" s="84">
        <v>3</v>
      </c>
      <c r="Z116" s="84">
        <v>15</v>
      </c>
      <c r="AA116" s="84">
        <v>4.1100000000000003</v>
      </c>
      <c r="AB116" s="83" t="s">
        <v>119</v>
      </c>
      <c r="AC116" s="84">
        <v>1</v>
      </c>
      <c r="AD116" s="84">
        <v>1</v>
      </c>
    </row>
    <row r="117" spans="1:30" x14ac:dyDescent="0.25">
      <c r="A117" s="81" t="s">
        <v>36</v>
      </c>
      <c r="B117" s="81" t="s">
        <v>440</v>
      </c>
      <c r="C117" s="82" t="s">
        <v>403</v>
      </c>
      <c r="D117" s="83" t="s">
        <v>441</v>
      </c>
      <c r="E117" s="84">
        <f t="shared" si="22"/>
        <v>26</v>
      </c>
      <c r="F117" s="84" t="s">
        <v>28</v>
      </c>
      <c r="G117" s="83" t="s">
        <v>442</v>
      </c>
      <c r="H117" s="84">
        <f t="shared" si="20"/>
        <v>27</v>
      </c>
      <c r="I117" s="84" t="str">
        <f>F117</f>
        <v>y</v>
      </c>
      <c r="J117" s="83" t="s">
        <v>443</v>
      </c>
      <c r="K117" s="84">
        <f t="shared" si="21"/>
        <v>28</v>
      </c>
      <c r="L117" s="85" t="str">
        <f>F117</f>
        <v>y</v>
      </c>
      <c r="M117" s="5" t="s">
        <v>28</v>
      </c>
      <c r="N117" s="11" t="s">
        <v>28</v>
      </c>
      <c r="O117" s="11" t="s">
        <v>28</v>
      </c>
      <c r="P117" s="85">
        <f>P116</f>
        <v>13289.69</v>
      </c>
      <c r="Q117" s="83" t="s">
        <v>115</v>
      </c>
      <c r="R117" s="83" t="s">
        <v>116</v>
      </c>
      <c r="S117" s="83" t="s">
        <v>117</v>
      </c>
      <c r="T117" s="84">
        <v>76.2</v>
      </c>
      <c r="U117" s="84">
        <v>1</v>
      </c>
      <c r="V117" s="86">
        <f>P117*(1/(2.22*10^12))*(1/(76.2))*(1/(0.125))*10^9</f>
        <v>0.62848785793667694</v>
      </c>
      <c r="W117" s="83" t="s">
        <v>118</v>
      </c>
      <c r="X117" s="84">
        <v>3</v>
      </c>
      <c r="Y117" s="84">
        <v>3</v>
      </c>
      <c r="Z117" s="84">
        <v>15</v>
      </c>
      <c r="AA117" s="84">
        <v>4.1100000000000003</v>
      </c>
      <c r="AB117" s="83" t="s">
        <v>119</v>
      </c>
      <c r="AC117" s="84">
        <v>1</v>
      </c>
      <c r="AD117" s="84">
        <v>1</v>
      </c>
    </row>
    <row r="118" spans="1:30" x14ac:dyDescent="0.25">
      <c r="A118" s="87" t="s">
        <v>24</v>
      </c>
      <c r="B118" s="87" t="s">
        <v>318</v>
      </c>
      <c r="C118" s="88" t="s">
        <v>444</v>
      </c>
      <c r="D118" s="89" t="s">
        <v>445</v>
      </c>
      <c r="E118" s="90">
        <v>4</v>
      </c>
      <c r="F118" s="90" t="s">
        <v>28</v>
      </c>
      <c r="G118" s="89"/>
      <c r="H118" s="90" t="str">
        <f t="shared" si="20"/>
        <v/>
      </c>
      <c r="I118" s="90"/>
      <c r="J118" s="89"/>
      <c r="K118" s="90" t="str">
        <f t="shared" si="21"/>
        <v/>
      </c>
      <c r="L118" s="91"/>
      <c r="M118" s="5" t="s">
        <v>28</v>
      </c>
      <c r="N118" s="11" t="s">
        <v>28</v>
      </c>
      <c r="O118" s="90" t="s">
        <v>28</v>
      </c>
      <c r="P118" s="91">
        <v>8987.07</v>
      </c>
      <c r="Q118" s="89" t="s">
        <v>322</v>
      </c>
      <c r="R118" s="89" t="s">
        <v>219</v>
      </c>
      <c r="S118" s="89" t="s">
        <v>248</v>
      </c>
      <c r="T118" s="90">
        <v>30</v>
      </c>
      <c r="U118" s="90">
        <v>1</v>
      </c>
      <c r="V118" s="92">
        <f t="shared" ref="V118:V124" si="24">P118*(1/(2.22*10^12))*(1/(30))*(1/(0.125))*10^9</f>
        <v>1.0795279279279277</v>
      </c>
      <c r="W118" s="89" t="s">
        <v>221</v>
      </c>
      <c r="X118" s="90">
        <v>1</v>
      </c>
      <c r="Y118" s="90">
        <v>1.5</v>
      </c>
      <c r="Z118" s="90">
        <v>5</v>
      </c>
      <c r="AA118" s="90">
        <v>0.54</v>
      </c>
      <c r="AB118" s="89" t="s">
        <v>222</v>
      </c>
      <c r="AC118" s="90">
        <v>1.5</v>
      </c>
      <c r="AD118" s="90">
        <v>1.5</v>
      </c>
    </row>
    <row r="119" spans="1:30" x14ac:dyDescent="0.25">
      <c r="A119" s="87" t="s">
        <v>24</v>
      </c>
      <c r="B119" s="87" t="s">
        <v>323</v>
      </c>
      <c r="C119" s="88" t="s">
        <v>444</v>
      </c>
      <c r="D119" s="89" t="s">
        <v>446</v>
      </c>
      <c r="E119" s="90">
        <f t="shared" ref="E119:E128" si="25">IF(A118="SEC", K118 + 1, E118 + 1)</f>
        <v>5</v>
      </c>
      <c r="F119" s="90"/>
      <c r="G119" s="89"/>
      <c r="H119" s="90" t="str">
        <f t="shared" si="20"/>
        <v/>
      </c>
      <c r="I119" s="90"/>
      <c r="J119" s="89"/>
      <c r="K119" s="90" t="str">
        <f t="shared" si="21"/>
        <v/>
      </c>
      <c r="L119" s="91"/>
      <c r="M119" s="5" t="s">
        <v>28</v>
      </c>
      <c r="N119" s="11" t="s">
        <v>28</v>
      </c>
      <c r="O119" s="89" t="s">
        <v>447</v>
      </c>
      <c r="P119" s="91">
        <f>P118</f>
        <v>8987.07</v>
      </c>
      <c r="Q119" s="89" t="s">
        <v>322</v>
      </c>
      <c r="R119" s="89" t="s">
        <v>219</v>
      </c>
      <c r="S119" s="89" t="s">
        <v>248</v>
      </c>
      <c r="T119" s="90">
        <v>30</v>
      </c>
      <c r="U119" s="90">
        <v>1</v>
      </c>
      <c r="V119" s="92">
        <f t="shared" si="24"/>
        <v>1.0795279279279277</v>
      </c>
      <c r="W119" s="89" t="s">
        <v>221</v>
      </c>
      <c r="X119" s="90">
        <v>1</v>
      </c>
      <c r="Y119" s="90">
        <v>1.5</v>
      </c>
      <c r="Z119" s="90">
        <v>5</v>
      </c>
      <c r="AA119" s="90">
        <v>0.54</v>
      </c>
      <c r="AB119" s="89" t="s">
        <v>222</v>
      </c>
      <c r="AC119" s="90">
        <v>1.5</v>
      </c>
      <c r="AD119" s="90">
        <v>1.5</v>
      </c>
    </row>
    <row r="120" spans="1:30" x14ac:dyDescent="0.25">
      <c r="A120" s="87" t="s">
        <v>24</v>
      </c>
      <c r="B120" s="87" t="s">
        <v>214</v>
      </c>
      <c r="C120" s="88" t="s">
        <v>444</v>
      </c>
      <c r="D120" s="89" t="s">
        <v>448</v>
      </c>
      <c r="E120" s="90">
        <f t="shared" si="25"/>
        <v>6</v>
      </c>
      <c r="F120" s="90"/>
      <c r="G120" s="89"/>
      <c r="H120" s="90" t="str">
        <f t="shared" si="20"/>
        <v/>
      </c>
      <c r="I120" s="90"/>
      <c r="J120" s="89"/>
      <c r="K120" s="90" t="str">
        <f t="shared" si="21"/>
        <v/>
      </c>
      <c r="L120" s="91"/>
      <c r="M120" s="5" t="s">
        <v>28</v>
      </c>
      <c r="N120" s="11" t="s">
        <v>28</v>
      </c>
      <c r="O120" s="89" t="s">
        <v>447</v>
      </c>
      <c r="P120" s="91">
        <v>8987.07</v>
      </c>
      <c r="Q120" s="89" t="s">
        <v>218</v>
      </c>
      <c r="R120" s="89" t="s">
        <v>219</v>
      </c>
      <c r="S120" s="89" t="s">
        <v>248</v>
      </c>
      <c r="T120" s="90">
        <v>30</v>
      </c>
      <c r="U120" s="90">
        <v>1</v>
      </c>
      <c r="V120" s="92">
        <f t="shared" si="24"/>
        <v>1.0795279279279277</v>
      </c>
      <c r="W120" s="89" t="s">
        <v>221</v>
      </c>
      <c r="X120" s="90">
        <v>1</v>
      </c>
      <c r="Y120" s="90">
        <v>1.5</v>
      </c>
      <c r="Z120" s="90">
        <v>5</v>
      </c>
      <c r="AA120" s="90">
        <v>0.54</v>
      </c>
      <c r="AB120" s="89" t="s">
        <v>222</v>
      </c>
      <c r="AC120" s="90">
        <v>1.5</v>
      </c>
      <c r="AD120" s="90">
        <v>1.5</v>
      </c>
    </row>
    <row r="121" spans="1:30" x14ac:dyDescent="0.25">
      <c r="A121" s="87" t="s">
        <v>24</v>
      </c>
      <c r="B121" s="87" t="s">
        <v>449</v>
      </c>
      <c r="C121" s="88" t="s">
        <v>444</v>
      </c>
      <c r="D121" s="89" t="s">
        <v>450</v>
      </c>
      <c r="E121" s="90">
        <f t="shared" si="25"/>
        <v>7</v>
      </c>
      <c r="F121" s="90"/>
      <c r="G121" s="89"/>
      <c r="H121" s="90" t="str">
        <f t="shared" si="20"/>
        <v/>
      </c>
      <c r="I121" s="90"/>
      <c r="J121" s="89"/>
      <c r="K121" s="90" t="str">
        <f t="shared" si="21"/>
        <v/>
      </c>
      <c r="L121" s="91"/>
      <c r="M121" s="5" t="s">
        <v>28</v>
      </c>
      <c r="N121" s="11" t="s">
        <v>28</v>
      </c>
      <c r="O121" s="89" t="s">
        <v>447</v>
      </c>
      <c r="P121" s="91">
        <f>P120</f>
        <v>8987.07</v>
      </c>
      <c r="Q121" s="89" t="s">
        <v>218</v>
      </c>
      <c r="R121" s="89" t="s">
        <v>219</v>
      </c>
      <c r="S121" s="89" t="s">
        <v>248</v>
      </c>
      <c r="T121" s="90">
        <v>30</v>
      </c>
      <c r="U121" s="90">
        <v>1</v>
      </c>
      <c r="V121" s="92">
        <f t="shared" si="24"/>
        <v>1.0795279279279277</v>
      </c>
      <c r="W121" s="89" t="s">
        <v>221</v>
      </c>
      <c r="X121" s="90">
        <v>1</v>
      </c>
      <c r="Y121" s="90">
        <v>1.5</v>
      </c>
      <c r="Z121" s="90">
        <v>5</v>
      </c>
      <c r="AA121" s="90">
        <v>0.54</v>
      </c>
      <c r="AB121" s="89" t="s">
        <v>222</v>
      </c>
      <c r="AC121" s="90">
        <v>1.5</v>
      </c>
      <c r="AD121" s="90">
        <v>1.5</v>
      </c>
    </row>
    <row r="122" spans="1:30" x14ac:dyDescent="0.25">
      <c r="A122" s="87" t="s">
        <v>24</v>
      </c>
      <c r="B122" s="87" t="s">
        <v>243</v>
      </c>
      <c r="C122" s="88" t="s">
        <v>444</v>
      </c>
      <c r="D122" s="89" t="s">
        <v>451</v>
      </c>
      <c r="E122" s="90">
        <f t="shared" si="25"/>
        <v>8</v>
      </c>
      <c r="F122" s="90"/>
      <c r="G122" s="89"/>
      <c r="H122" s="90" t="str">
        <f t="shared" si="20"/>
        <v/>
      </c>
      <c r="I122" s="90"/>
      <c r="J122" s="89"/>
      <c r="K122" s="90" t="str">
        <f t="shared" si="21"/>
        <v/>
      </c>
      <c r="L122" s="91"/>
      <c r="M122" s="5" t="s">
        <v>28</v>
      </c>
      <c r="N122" s="11" t="s">
        <v>28</v>
      </c>
      <c r="O122" s="89" t="s">
        <v>447</v>
      </c>
      <c r="P122" s="91">
        <v>8987.07</v>
      </c>
      <c r="Q122" s="89" t="s">
        <v>247</v>
      </c>
      <c r="R122" s="89" t="s">
        <v>219</v>
      </c>
      <c r="S122" s="89" t="s">
        <v>248</v>
      </c>
      <c r="T122" s="90">
        <v>30</v>
      </c>
      <c r="U122" s="90">
        <v>1</v>
      </c>
      <c r="V122" s="92">
        <f t="shared" si="24"/>
        <v>1.0795279279279277</v>
      </c>
      <c r="W122" s="89" t="s">
        <v>221</v>
      </c>
      <c r="X122" s="90">
        <v>1</v>
      </c>
      <c r="Y122" s="90">
        <v>1</v>
      </c>
      <c r="Z122" s="90">
        <v>5</v>
      </c>
      <c r="AA122" s="90">
        <v>0.54</v>
      </c>
      <c r="AB122" s="89" t="s">
        <v>222</v>
      </c>
      <c r="AC122" s="90">
        <v>1</v>
      </c>
      <c r="AD122" s="90">
        <v>1</v>
      </c>
    </row>
    <row r="123" spans="1:30" x14ac:dyDescent="0.25">
      <c r="A123" s="87" t="s">
        <v>24</v>
      </c>
      <c r="B123" s="87" t="s">
        <v>452</v>
      </c>
      <c r="C123" s="88" t="s">
        <v>444</v>
      </c>
      <c r="D123" s="89" t="s">
        <v>453</v>
      </c>
      <c r="E123" s="90">
        <f t="shared" si="25"/>
        <v>9</v>
      </c>
      <c r="F123" s="90"/>
      <c r="G123" s="89"/>
      <c r="H123" s="90" t="str">
        <f t="shared" si="20"/>
        <v/>
      </c>
      <c r="I123" s="90"/>
      <c r="J123" s="89"/>
      <c r="K123" s="90" t="str">
        <f t="shared" si="21"/>
        <v/>
      </c>
      <c r="L123" s="91"/>
      <c r="M123" s="5" t="s">
        <v>28</v>
      </c>
      <c r="N123" s="11" t="s">
        <v>28</v>
      </c>
      <c r="O123" s="89" t="s">
        <v>447</v>
      </c>
      <c r="P123" s="91">
        <f>P122</f>
        <v>8987.07</v>
      </c>
      <c r="Q123" s="89" t="s">
        <v>247</v>
      </c>
      <c r="R123" s="89" t="s">
        <v>219</v>
      </c>
      <c r="S123" s="89" t="s">
        <v>248</v>
      </c>
      <c r="T123" s="90">
        <v>30</v>
      </c>
      <c r="U123" s="90">
        <v>1</v>
      </c>
      <c r="V123" s="92">
        <f t="shared" si="24"/>
        <v>1.0795279279279277</v>
      </c>
      <c r="W123" s="89" t="s">
        <v>221</v>
      </c>
      <c r="X123" s="90">
        <v>1</v>
      </c>
      <c r="Y123" s="90">
        <v>1</v>
      </c>
      <c r="Z123" s="90">
        <v>5</v>
      </c>
      <c r="AA123" s="90">
        <v>0.54</v>
      </c>
      <c r="AB123" s="89" t="s">
        <v>222</v>
      </c>
      <c r="AC123" s="90">
        <v>1</v>
      </c>
      <c r="AD123" s="90">
        <v>1</v>
      </c>
    </row>
    <row r="124" spans="1:30" x14ac:dyDescent="0.25">
      <c r="A124" s="87" t="s">
        <v>36</v>
      </c>
      <c r="B124" s="87" t="s">
        <v>454</v>
      </c>
      <c r="C124" s="88" t="s">
        <v>444</v>
      </c>
      <c r="D124" s="89" t="s">
        <v>455</v>
      </c>
      <c r="E124" s="90">
        <f t="shared" si="25"/>
        <v>10</v>
      </c>
      <c r="F124" s="90" t="s">
        <v>28</v>
      </c>
      <c r="G124" s="89" t="s">
        <v>456</v>
      </c>
      <c r="H124" s="90">
        <f t="shared" si="20"/>
        <v>11</v>
      </c>
      <c r="I124" s="90" t="str">
        <f>F124</f>
        <v>y</v>
      </c>
      <c r="J124" s="89" t="s">
        <v>457</v>
      </c>
      <c r="K124" s="90">
        <f t="shared" si="21"/>
        <v>12</v>
      </c>
      <c r="L124" s="91" t="str">
        <f>F124</f>
        <v>y</v>
      </c>
      <c r="M124" s="5" t="s">
        <v>28</v>
      </c>
      <c r="N124" s="11" t="s">
        <v>28</v>
      </c>
      <c r="O124" s="90" t="s">
        <v>28</v>
      </c>
      <c r="P124" s="91">
        <v>8987.07</v>
      </c>
      <c r="Q124" s="89" t="s">
        <v>458</v>
      </c>
      <c r="R124" s="89" t="s">
        <v>219</v>
      </c>
      <c r="S124" s="89" t="s">
        <v>248</v>
      </c>
      <c r="T124" s="90">
        <v>30</v>
      </c>
      <c r="U124" s="90">
        <v>1</v>
      </c>
      <c r="V124" s="92">
        <f t="shared" si="24"/>
        <v>1.0795279279279277</v>
      </c>
      <c r="W124" s="89" t="s">
        <v>221</v>
      </c>
      <c r="X124" s="90">
        <v>3</v>
      </c>
      <c r="Y124" s="90">
        <v>4.5</v>
      </c>
      <c r="Z124" s="90">
        <v>15</v>
      </c>
      <c r="AA124" s="90">
        <v>1.62</v>
      </c>
      <c r="AB124" s="89" t="s">
        <v>222</v>
      </c>
      <c r="AC124" s="90">
        <v>1.5</v>
      </c>
      <c r="AD124" s="90">
        <v>1.5</v>
      </c>
    </row>
    <row r="125" spans="1:30" x14ac:dyDescent="0.25">
      <c r="A125" s="87" t="s">
        <v>36</v>
      </c>
      <c r="B125" s="87" t="s">
        <v>459</v>
      </c>
      <c r="C125" s="88" t="s">
        <v>444</v>
      </c>
      <c r="D125" s="89" t="s">
        <v>460</v>
      </c>
      <c r="E125" s="90">
        <f t="shared" si="25"/>
        <v>13</v>
      </c>
      <c r="F125" s="90"/>
      <c r="G125" s="89" t="s">
        <v>461</v>
      </c>
      <c r="H125" s="90">
        <f t="shared" si="20"/>
        <v>14</v>
      </c>
      <c r="I125" s="90">
        <f>F125</f>
        <v>0</v>
      </c>
      <c r="J125" s="89" t="s">
        <v>462</v>
      </c>
      <c r="K125" s="90">
        <f t="shared" si="21"/>
        <v>15</v>
      </c>
      <c r="L125" s="91">
        <f>F125</f>
        <v>0</v>
      </c>
      <c r="M125" s="5" t="s">
        <v>28</v>
      </c>
      <c r="N125" s="11" t="s">
        <v>28</v>
      </c>
      <c r="O125" s="89" t="s">
        <v>447</v>
      </c>
      <c r="P125" s="91">
        <v>13042.24</v>
      </c>
      <c r="Q125" s="89" t="s">
        <v>463</v>
      </c>
      <c r="R125" s="89" t="s">
        <v>464</v>
      </c>
      <c r="S125" s="89" t="s">
        <v>465</v>
      </c>
      <c r="T125" s="90">
        <v>157.80000000000001</v>
      </c>
      <c r="U125" s="90">
        <v>2</v>
      </c>
      <c r="V125" s="92">
        <f>P125*(1/(2.22*10^12))*(1/(157.8))*(1/(0.125))*10^9</f>
        <v>0.2978394363945695</v>
      </c>
      <c r="W125" s="89" t="s">
        <v>72</v>
      </c>
      <c r="X125" s="90">
        <v>3</v>
      </c>
      <c r="Y125" s="90">
        <v>3</v>
      </c>
      <c r="Z125" s="90">
        <v>15</v>
      </c>
      <c r="AA125" s="90">
        <v>17.04</v>
      </c>
      <c r="AB125" s="89" t="s">
        <v>73</v>
      </c>
      <c r="AC125" s="90">
        <v>1</v>
      </c>
      <c r="AD125" s="90">
        <v>1</v>
      </c>
    </row>
    <row r="126" spans="1:30" x14ac:dyDescent="0.25">
      <c r="A126" s="87" t="s">
        <v>36</v>
      </c>
      <c r="B126" s="87" t="s">
        <v>76</v>
      </c>
      <c r="C126" s="88" t="s">
        <v>444</v>
      </c>
      <c r="D126" s="89" t="s">
        <v>466</v>
      </c>
      <c r="E126" s="90">
        <f t="shared" si="25"/>
        <v>16</v>
      </c>
      <c r="F126" s="90" t="s">
        <v>28</v>
      </c>
      <c r="G126" s="89" t="s">
        <v>467</v>
      </c>
      <c r="H126" s="90">
        <f t="shared" si="20"/>
        <v>17</v>
      </c>
      <c r="I126" s="90" t="str">
        <f>F126</f>
        <v>y</v>
      </c>
      <c r="J126" s="89" t="s">
        <v>468</v>
      </c>
      <c r="K126" s="90">
        <f t="shared" si="21"/>
        <v>18</v>
      </c>
      <c r="L126" s="91" t="str">
        <f>F126</f>
        <v>y</v>
      </c>
      <c r="M126" s="5" t="s">
        <v>28</v>
      </c>
      <c r="N126" s="11" t="s">
        <v>28</v>
      </c>
      <c r="O126" s="90" t="s">
        <v>28</v>
      </c>
      <c r="P126" s="91">
        <v>103563.7</v>
      </c>
      <c r="Q126" s="89" t="s">
        <v>78</v>
      </c>
      <c r="R126" s="89" t="s">
        <v>70</v>
      </c>
      <c r="S126" s="89" t="s">
        <v>169</v>
      </c>
      <c r="T126" s="90">
        <v>80</v>
      </c>
      <c r="U126" s="90">
        <v>5</v>
      </c>
      <c r="V126" s="92">
        <f>P126*(1/(2.22*10^12))*(1/(80))*(1/(0.125))*10^9</f>
        <v>4.6650315315315316</v>
      </c>
      <c r="W126" s="89" t="s">
        <v>79</v>
      </c>
      <c r="X126" s="90">
        <v>3</v>
      </c>
      <c r="Y126" s="90">
        <v>1.5</v>
      </c>
      <c r="Z126" s="90">
        <v>15</v>
      </c>
      <c r="AA126" s="90">
        <v>21.6</v>
      </c>
      <c r="AB126" s="89" t="s">
        <v>73</v>
      </c>
      <c r="AC126" s="90">
        <v>0.5</v>
      </c>
      <c r="AD126" s="90">
        <v>0.5</v>
      </c>
    </row>
    <row r="127" spans="1:30" x14ac:dyDescent="0.25">
      <c r="A127" s="87" t="s">
        <v>36</v>
      </c>
      <c r="B127" s="87" t="s">
        <v>80</v>
      </c>
      <c r="C127" s="88" t="s">
        <v>444</v>
      </c>
      <c r="D127" s="89" t="s">
        <v>469</v>
      </c>
      <c r="E127" s="90">
        <f t="shared" si="25"/>
        <v>19</v>
      </c>
      <c r="F127" s="90" t="s">
        <v>28</v>
      </c>
      <c r="G127" s="89" t="s">
        <v>470</v>
      </c>
      <c r="H127" s="90">
        <f t="shared" si="20"/>
        <v>20</v>
      </c>
      <c r="I127" s="90" t="str">
        <f>F127</f>
        <v>y</v>
      </c>
      <c r="J127" s="89" t="s">
        <v>471</v>
      </c>
      <c r="K127" s="90">
        <f t="shared" si="21"/>
        <v>21</v>
      </c>
      <c r="L127" s="91" t="str">
        <f>F127</f>
        <v>y</v>
      </c>
      <c r="M127" s="5" t="s">
        <v>28</v>
      </c>
      <c r="N127" s="11" t="s">
        <v>28</v>
      </c>
      <c r="O127" s="90" t="s">
        <v>28</v>
      </c>
      <c r="P127" s="91">
        <f>P126</f>
        <v>103563.7</v>
      </c>
      <c r="Q127" s="89" t="s">
        <v>78</v>
      </c>
      <c r="R127" s="89" t="s">
        <v>70</v>
      </c>
      <c r="S127" s="89" t="s">
        <v>169</v>
      </c>
      <c r="T127" s="90">
        <v>80</v>
      </c>
      <c r="U127" s="90">
        <v>5</v>
      </c>
      <c r="V127" s="92">
        <f>P127*(1/(2.22*10^12))*(1/(80))*(1/(0.125))*10^9</f>
        <v>4.6650315315315316</v>
      </c>
      <c r="W127" s="89" t="s">
        <v>79</v>
      </c>
      <c r="X127" s="90">
        <v>3</v>
      </c>
      <c r="Y127" s="90">
        <v>1.5</v>
      </c>
      <c r="Z127" s="90">
        <v>15</v>
      </c>
      <c r="AA127" s="90">
        <v>21.6</v>
      </c>
      <c r="AB127" s="89" t="s">
        <v>73</v>
      </c>
      <c r="AC127" s="90">
        <v>0.5</v>
      </c>
      <c r="AD127" s="90">
        <v>0.5</v>
      </c>
    </row>
    <row r="128" spans="1:30" x14ac:dyDescent="0.25">
      <c r="A128" s="87" t="s">
        <v>36</v>
      </c>
      <c r="B128" s="87" t="s">
        <v>472</v>
      </c>
      <c r="C128" s="88" t="s">
        <v>444</v>
      </c>
      <c r="D128" s="89" t="s">
        <v>473</v>
      </c>
      <c r="E128" s="90">
        <f t="shared" si="25"/>
        <v>22</v>
      </c>
      <c r="F128" s="90" t="s">
        <v>28</v>
      </c>
      <c r="G128" s="89" t="s">
        <v>474</v>
      </c>
      <c r="H128" s="90">
        <f t="shared" si="20"/>
        <v>23</v>
      </c>
      <c r="I128" s="90" t="str">
        <f>F128</f>
        <v>y</v>
      </c>
      <c r="J128" s="89" t="s">
        <v>475</v>
      </c>
      <c r="K128" s="90">
        <f t="shared" si="21"/>
        <v>24</v>
      </c>
      <c r="L128" s="91" t="str">
        <f>F128</f>
        <v>y</v>
      </c>
      <c r="M128" s="5" t="s">
        <v>28</v>
      </c>
      <c r="N128" s="11" t="s">
        <v>28</v>
      </c>
      <c r="O128" s="90" t="s">
        <v>28</v>
      </c>
      <c r="P128" s="91">
        <f>P127</f>
        <v>103563.7</v>
      </c>
      <c r="Q128" s="89" t="s">
        <v>78</v>
      </c>
      <c r="R128" s="89" t="s">
        <v>70</v>
      </c>
      <c r="S128" s="89" t="s">
        <v>169</v>
      </c>
      <c r="T128" s="90">
        <v>80</v>
      </c>
      <c r="U128" s="90">
        <v>5</v>
      </c>
      <c r="V128" s="92">
        <f>P128*(1/(2.22*10^12))*(1/(80))*(1/(0.125))*10^9</f>
        <v>4.6650315315315316</v>
      </c>
      <c r="W128" s="89" t="s">
        <v>79</v>
      </c>
      <c r="X128" s="90">
        <v>3</v>
      </c>
      <c r="Y128" s="90">
        <v>1.5</v>
      </c>
      <c r="Z128" s="90">
        <v>15</v>
      </c>
      <c r="AA128" s="90">
        <v>21.6</v>
      </c>
      <c r="AB128" s="89" t="s">
        <v>73</v>
      </c>
      <c r="AC128" s="90">
        <v>0.5</v>
      </c>
      <c r="AD128" s="90">
        <v>0.5</v>
      </c>
    </row>
    <row r="129" spans="1:30" x14ac:dyDescent="0.25">
      <c r="A129" s="93" t="s">
        <v>24</v>
      </c>
      <c r="B129" s="93" t="s">
        <v>140</v>
      </c>
      <c r="C129" s="94" t="s">
        <v>476</v>
      </c>
      <c r="D129" s="95" t="s">
        <v>477</v>
      </c>
      <c r="E129" s="96">
        <v>4</v>
      </c>
      <c r="F129" s="96" t="s">
        <v>28</v>
      </c>
      <c r="G129" s="95"/>
      <c r="H129" s="96" t="str">
        <f t="shared" si="20"/>
        <v/>
      </c>
      <c r="I129" s="96"/>
      <c r="J129" s="95"/>
      <c r="K129" s="96" t="str">
        <f t="shared" si="21"/>
        <v/>
      </c>
      <c r="L129" s="97"/>
      <c r="M129" s="5" t="s">
        <v>28</v>
      </c>
      <c r="N129" s="11" t="s">
        <v>28</v>
      </c>
      <c r="O129" s="96"/>
      <c r="P129" s="97">
        <v>32785.67</v>
      </c>
      <c r="Q129" s="95" t="s">
        <v>144</v>
      </c>
      <c r="R129" s="95" t="s">
        <v>145</v>
      </c>
      <c r="S129" s="95" t="s">
        <v>146</v>
      </c>
      <c r="T129" s="96">
        <v>52.47</v>
      </c>
      <c r="U129" s="96">
        <v>2</v>
      </c>
      <c r="V129" s="98">
        <f>P129*(1/(2.22*10^12))*(1/(52.47))*(1/(0.125))*10^9</f>
        <v>2.2516973233954363</v>
      </c>
      <c r="W129" s="95" t="s">
        <v>147</v>
      </c>
      <c r="X129" s="96">
        <v>1</v>
      </c>
      <c r="Y129" s="96">
        <v>1</v>
      </c>
      <c r="Z129" s="96">
        <v>5</v>
      </c>
      <c r="AA129" s="96">
        <v>1.89</v>
      </c>
      <c r="AB129" s="95" t="s">
        <v>73</v>
      </c>
      <c r="AC129" s="96">
        <v>1</v>
      </c>
      <c r="AD129" s="96">
        <v>1</v>
      </c>
    </row>
    <row r="130" spans="1:30" x14ac:dyDescent="0.25">
      <c r="A130" s="93" t="s">
        <v>24</v>
      </c>
      <c r="B130" s="93" t="s">
        <v>478</v>
      </c>
      <c r="C130" s="94" t="s">
        <v>476</v>
      </c>
      <c r="D130" s="95" t="s">
        <v>479</v>
      </c>
      <c r="E130" s="96">
        <f t="shared" ref="E130:E137" si="26">IF(A129="SEC", K129 + 1, E129 + 1)</f>
        <v>5</v>
      </c>
      <c r="F130" s="96" t="s">
        <v>28</v>
      </c>
      <c r="G130" s="95"/>
      <c r="H130" s="96" t="str">
        <f t="shared" ref="H130:H161" si="27">IF(A130="SEC", E130 + 1, "")</f>
        <v/>
      </c>
      <c r="I130" s="96"/>
      <c r="J130" s="95"/>
      <c r="K130" s="96" t="str">
        <f t="shared" ref="K130:K161" si="28">IF(A130="SEC", H130 + 1, "")</f>
        <v/>
      </c>
      <c r="L130" s="97"/>
      <c r="M130" s="5" t="s">
        <v>28</v>
      </c>
      <c r="N130" s="11" t="s">
        <v>28</v>
      </c>
      <c r="O130" s="96"/>
      <c r="P130" s="97">
        <f>P129</f>
        <v>32785.67</v>
      </c>
      <c r="Q130" s="95" t="s">
        <v>144</v>
      </c>
      <c r="R130" s="95" t="s">
        <v>145</v>
      </c>
      <c r="S130" s="95" t="s">
        <v>146</v>
      </c>
      <c r="T130" s="96">
        <v>52.47</v>
      </c>
      <c r="U130" s="96">
        <v>2</v>
      </c>
      <c r="V130" s="98">
        <f>P130*(1/(2.22*10^12))*(1/(52.47))*(1/(0.125))*10^9</f>
        <v>2.2516973233954363</v>
      </c>
      <c r="W130" s="95" t="s">
        <v>147</v>
      </c>
      <c r="X130" s="96">
        <v>1</v>
      </c>
      <c r="Y130" s="96">
        <v>1</v>
      </c>
      <c r="Z130" s="96">
        <v>5</v>
      </c>
      <c r="AA130" s="96">
        <v>1.89</v>
      </c>
      <c r="AB130" s="95" t="s">
        <v>73</v>
      </c>
      <c r="AC130" s="96">
        <v>1</v>
      </c>
      <c r="AD130" s="96">
        <v>1</v>
      </c>
    </row>
    <row r="131" spans="1:30" x14ac:dyDescent="0.25">
      <c r="A131" s="93" t="s">
        <v>24</v>
      </c>
      <c r="B131" s="93" t="s">
        <v>480</v>
      </c>
      <c r="C131" s="94" t="s">
        <v>476</v>
      </c>
      <c r="D131" s="95" t="s">
        <v>481</v>
      </c>
      <c r="E131" s="96">
        <f t="shared" si="26"/>
        <v>6</v>
      </c>
      <c r="F131" s="96" t="s">
        <v>28</v>
      </c>
      <c r="G131" s="95"/>
      <c r="H131" s="96" t="str">
        <f t="shared" si="27"/>
        <v/>
      </c>
      <c r="I131" s="96"/>
      <c r="J131" s="95"/>
      <c r="K131" s="96" t="str">
        <f t="shared" si="28"/>
        <v/>
      </c>
      <c r="L131" s="97"/>
      <c r="M131" s="5" t="s">
        <v>28</v>
      </c>
      <c r="N131" s="11" t="s">
        <v>28</v>
      </c>
      <c r="O131" s="96"/>
      <c r="P131" s="97">
        <v>14795.37</v>
      </c>
      <c r="Q131" s="95" t="s">
        <v>482</v>
      </c>
      <c r="R131" s="95" t="s">
        <v>483</v>
      </c>
      <c r="S131" s="95" t="s">
        <v>484</v>
      </c>
      <c r="T131" s="96">
        <v>49.3</v>
      </c>
      <c r="U131" s="96">
        <v>1</v>
      </c>
      <c r="V131" s="98">
        <f>P131*(1/(2.22*10^12))*(1/(49.3))*(1/(0.125))*10^9</f>
        <v>1.0814736034208652</v>
      </c>
      <c r="W131" s="95" t="s">
        <v>485</v>
      </c>
      <c r="X131" s="96">
        <v>1</v>
      </c>
      <c r="Y131" s="96">
        <v>1</v>
      </c>
      <c r="Z131" s="96">
        <v>5</v>
      </c>
      <c r="AA131" s="96">
        <v>0.89</v>
      </c>
      <c r="AB131" s="95" t="s">
        <v>73</v>
      </c>
      <c r="AC131" s="96">
        <v>1</v>
      </c>
      <c r="AD131" s="96">
        <v>1</v>
      </c>
    </row>
    <row r="132" spans="1:30" x14ac:dyDescent="0.25">
      <c r="A132" s="93" t="s">
        <v>24</v>
      </c>
      <c r="B132" s="93" t="s">
        <v>486</v>
      </c>
      <c r="C132" s="94" t="s">
        <v>476</v>
      </c>
      <c r="D132" s="95" t="s">
        <v>487</v>
      </c>
      <c r="E132" s="96">
        <f t="shared" si="26"/>
        <v>7</v>
      </c>
      <c r="F132" s="96" t="s">
        <v>28</v>
      </c>
      <c r="G132" s="95"/>
      <c r="H132" s="96" t="str">
        <f t="shared" si="27"/>
        <v/>
      </c>
      <c r="I132" s="96"/>
      <c r="J132" s="95"/>
      <c r="K132" s="96" t="str">
        <f t="shared" si="28"/>
        <v/>
      </c>
      <c r="L132" s="97"/>
      <c r="M132" s="5" t="s">
        <v>28</v>
      </c>
      <c r="N132" s="11" t="s">
        <v>28</v>
      </c>
      <c r="O132" s="96"/>
      <c r="P132" s="97">
        <f>P131</f>
        <v>14795.37</v>
      </c>
      <c r="Q132" s="95" t="s">
        <v>482</v>
      </c>
      <c r="R132" s="95" t="s">
        <v>483</v>
      </c>
      <c r="S132" s="95" t="s">
        <v>484</v>
      </c>
      <c r="T132" s="96">
        <v>49.3</v>
      </c>
      <c r="U132" s="96">
        <v>1</v>
      </c>
      <c r="V132" s="98">
        <f>P132*(1/(2.22*10^12))*(1/(49.3))*(1/(0.125))*10^9</f>
        <v>1.0814736034208652</v>
      </c>
      <c r="W132" s="95" t="s">
        <v>485</v>
      </c>
      <c r="X132" s="96">
        <v>1</v>
      </c>
      <c r="Y132" s="96">
        <v>1</v>
      </c>
      <c r="Z132" s="96">
        <v>5</v>
      </c>
      <c r="AA132" s="96">
        <v>0.89</v>
      </c>
      <c r="AB132" s="95" t="s">
        <v>73</v>
      </c>
      <c r="AC132" s="96">
        <v>1</v>
      </c>
      <c r="AD132" s="96">
        <v>1</v>
      </c>
    </row>
    <row r="133" spans="1:30" x14ac:dyDescent="0.25">
      <c r="A133" s="93" t="s">
        <v>36</v>
      </c>
      <c r="B133" s="93" t="s">
        <v>25</v>
      </c>
      <c r="C133" s="94" t="s">
        <v>476</v>
      </c>
      <c r="D133" s="95" t="s">
        <v>488</v>
      </c>
      <c r="E133" s="96">
        <f t="shared" si="26"/>
        <v>8</v>
      </c>
      <c r="F133" s="96" t="s">
        <v>28</v>
      </c>
      <c r="G133" s="95" t="s">
        <v>489</v>
      </c>
      <c r="H133" s="96">
        <f t="shared" si="27"/>
        <v>9</v>
      </c>
      <c r="I133" s="96" t="str">
        <f>F133</f>
        <v>y</v>
      </c>
      <c r="J133" s="95" t="s">
        <v>490</v>
      </c>
      <c r="K133" s="96">
        <f t="shared" si="28"/>
        <v>10</v>
      </c>
      <c r="L133" s="97" t="str">
        <f>F133</f>
        <v>y</v>
      </c>
      <c r="M133" s="5" t="s">
        <v>28</v>
      </c>
      <c r="N133" s="11" t="s">
        <v>28</v>
      </c>
      <c r="O133" s="96"/>
      <c r="P133" s="97">
        <v>96695.58</v>
      </c>
      <c r="Q133" s="95" t="s">
        <v>29</v>
      </c>
      <c r="R133" s="95" t="s">
        <v>30</v>
      </c>
      <c r="S133" s="95" t="s">
        <v>491</v>
      </c>
      <c r="T133" s="96">
        <v>82.8</v>
      </c>
      <c r="U133" s="96">
        <v>5</v>
      </c>
      <c r="V133" s="98">
        <f>P133*(1/(2.22*10^12))*(1/(82.8))*(1/(0.125))*10^9</f>
        <v>4.208364016190103</v>
      </c>
      <c r="W133" s="95" t="s">
        <v>32</v>
      </c>
      <c r="X133" s="96">
        <v>3</v>
      </c>
      <c r="Y133" s="96">
        <v>3</v>
      </c>
      <c r="Z133" s="96">
        <v>15</v>
      </c>
      <c r="AA133" s="96">
        <v>22.36</v>
      </c>
      <c r="AB133" s="95" t="s">
        <v>33</v>
      </c>
      <c r="AC133" s="96">
        <v>1</v>
      </c>
      <c r="AD133" s="96">
        <v>1</v>
      </c>
    </row>
    <row r="134" spans="1:30" x14ac:dyDescent="0.25">
      <c r="A134" s="93" t="s">
        <v>36</v>
      </c>
      <c r="B134" s="93" t="s">
        <v>34</v>
      </c>
      <c r="C134" s="94" t="s">
        <v>476</v>
      </c>
      <c r="D134" s="95" t="s">
        <v>492</v>
      </c>
      <c r="E134" s="96">
        <f t="shared" si="26"/>
        <v>11</v>
      </c>
      <c r="F134" s="96" t="s">
        <v>28</v>
      </c>
      <c r="G134" s="95" t="s">
        <v>493</v>
      </c>
      <c r="H134" s="96">
        <f t="shared" si="27"/>
        <v>12</v>
      </c>
      <c r="I134" s="96" t="str">
        <f>F134</f>
        <v>y</v>
      </c>
      <c r="J134" s="95" t="s">
        <v>494</v>
      </c>
      <c r="K134" s="96">
        <f t="shared" si="28"/>
        <v>13</v>
      </c>
      <c r="L134" s="97" t="str">
        <f>F134</f>
        <v>y</v>
      </c>
      <c r="M134" s="5" t="s">
        <v>28</v>
      </c>
      <c r="N134" s="11" t="s">
        <v>28</v>
      </c>
      <c r="O134" s="96"/>
      <c r="P134" s="97">
        <f>P133</f>
        <v>96695.58</v>
      </c>
      <c r="Q134" s="95" t="s">
        <v>29</v>
      </c>
      <c r="R134" s="95" t="s">
        <v>30</v>
      </c>
      <c r="S134" s="95" t="s">
        <v>491</v>
      </c>
      <c r="T134" s="96">
        <v>82.8</v>
      </c>
      <c r="U134" s="96">
        <v>5</v>
      </c>
      <c r="V134" s="98">
        <f>P134*(1/(2.22*10^12))*(1/(82.8))*(1/(0.125))*10^9</f>
        <v>4.208364016190103</v>
      </c>
      <c r="W134" s="95" t="s">
        <v>32</v>
      </c>
      <c r="X134" s="96">
        <v>3</v>
      </c>
      <c r="Y134" s="96">
        <v>3</v>
      </c>
      <c r="Z134" s="96">
        <v>15</v>
      </c>
      <c r="AA134" s="96">
        <v>22.36</v>
      </c>
      <c r="AB134" s="95" t="s">
        <v>33</v>
      </c>
      <c r="AC134" s="96">
        <v>1</v>
      </c>
      <c r="AD134" s="96">
        <v>1</v>
      </c>
    </row>
    <row r="135" spans="1:30" x14ac:dyDescent="0.25">
      <c r="A135" s="93" t="s">
        <v>36</v>
      </c>
      <c r="B135" s="93" t="s">
        <v>495</v>
      </c>
      <c r="C135" s="94" t="s">
        <v>476</v>
      </c>
      <c r="D135" s="95" t="s">
        <v>496</v>
      </c>
      <c r="E135" s="96">
        <f t="shared" si="26"/>
        <v>14</v>
      </c>
      <c r="F135" s="96" t="s">
        <v>28</v>
      </c>
      <c r="G135" s="95" t="s">
        <v>497</v>
      </c>
      <c r="H135" s="96">
        <f t="shared" si="27"/>
        <v>15</v>
      </c>
      <c r="I135" s="96" t="str">
        <f>F135</f>
        <v>y</v>
      </c>
      <c r="J135" s="95" t="s">
        <v>498</v>
      </c>
      <c r="K135" s="96">
        <f t="shared" si="28"/>
        <v>16</v>
      </c>
      <c r="L135" s="97" t="str">
        <f>F135</f>
        <v>y</v>
      </c>
      <c r="M135" s="5" t="s">
        <v>28</v>
      </c>
      <c r="N135" s="11" t="s">
        <v>28</v>
      </c>
      <c r="O135" s="96"/>
      <c r="P135" s="97">
        <f>P134</f>
        <v>96695.58</v>
      </c>
      <c r="Q135" s="95" t="s">
        <v>29</v>
      </c>
      <c r="R135" s="95" t="s">
        <v>30</v>
      </c>
      <c r="S135" s="95" t="s">
        <v>491</v>
      </c>
      <c r="T135" s="96">
        <v>82.8</v>
      </c>
      <c r="U135" s="96">
        <v>5</v>
      </c>
      <c r="V135" s="98">
        <f>P135*(1/(2.22*10^12))*(1/(82.8))*(1/(0.125))*10^9</f>
        <v>4.208364016190103</v>
      </c>
      <c r="W135" s="95" t="s">
        <v>32</v>
      </c>
      <c r="X135" s="96">
        <v>3</v>
      </c>
      <c r="Y135" s="96">
        <v>3</v>
      </c>
      <c r="Z135" s="96">
        <v>15</v>
      </c>
      <c r="AA135" s="96">
        <v>22.36</v>
      </c>
      <c r="AB135" s="95" t="s">
        <v>33</v>
      </c>
      <c r="AC135" s="96">
        <v>1</v>
      </c>
      <c r="AD135" s="96">
        <v>1</v>
      </c>
    </row>
    <row r="136" spans="1:30" x14ac:dyDescent="0.25">
      <c r="A136" s="93" t="s">
        <v>36</v>
      </c>
      <c r="B136" s="93" t="s">
        <v>499</v>
      </c>
      <c r="C136" s="94" t="s">
        <v>476</v>
      </c>
      <c r="D136" s="95" t="s">
        <v>500</v>
      </c>
      <c r="E136" s="96">
        <f t="shared" si="26"/>
        <v>17</v>
      </c>
      <c r="F136" s="96" t="s">
        <v>28</v>
      </c>
      <c r="G136" s="95" t="s">
        <v>501</v>
      </c>
      <c r="H136" s="96">
        <f t="shared" si="27"/>
        <v>18</v>
      </c>
      <c r="I136" s="96" t="str">
        <f>F136</f>
        <v>y</v>
      </c>
      <c r="J136" s="95" t="s">
        <v>502</v>
      </c>
      <c r="K136" s="96">
        <f t="shared" si="28"/>
        <v>19</v>
      </c>
      <c r="L136" s="97" t="str">
        <f>F136</f>
        <v>y</v>
      </c>
      <c r="M136" s="5" t="s">
        <v>28</v>
      </c>
      <c r="N136" s="11" t="s">
        <v>28</v>
      </c>
      <c r="O136" s="96"/>
      <c r="P136" s="97">
        <v>17530.11</v>
      </c>
      <c r="Q136" s="95" t="s">
        <v>503</v>
      </c>
      <c r="R136" s="95" t="s">
        <v>183</v>
      </c>
      <c r="S136" s="95" t="s">
        <v>184</v>
      </c>
      <c r="T136" s="96">
        <v>78.8</v>
      </c>
      <c r="U136" s="96">
        <v>1</v>
      </c>
      <c r="V136" s="98">
        <f>P136*(1/(2.22*10^12))*(1/(78.8))*(1/(0.125))*10^9</f>
        <v>0.80166963918232947</v>
      </c>
      <c r="W136" s="95" t="s">
        <v>185</v>
      </c>
      <c r="X136" s="96">
        <v>3</v>
      </c>
      <c r="Y136" s="96">
        <v>1</v>
      </c>
      <c r="Z136" s="96">
        <v>15</v>
      </c>
      <c r="AA136" s="96">
        <v>4.26</v>
      </c>
      <c r="AB136" s="95" t="s">
        <v>186</v>
      </c>
      <c r="AC136" s="96">
        <v>0.5</v>
      </c>
      <c r="AD136" s="96">
        <v>0.33</v>
      </c>
    </row>
    <row r="137" spans="1:30" x14ac:dyDescent="0.25">
      <c r="A137" s="93" t="s">
        <v>36</v>
      </c>
      <c r="B137" s="93" t="s">
        <v>504</v>
      </c>
      <c r="C137" s="94" t="s">
        <v>476</v>
      </c>
      <c r="D137" s="95" t="s">
        <v>505</v>
      </c>
      <c r="E137" s="96">
        <f t="shared" si="26"/>
        <v>20</v>
      </c>
      <c r="F137" s="96" t="s">
        <v>28</v>
      </c>
      <c r="G137" s="95" t="s">
        <v>506</v>
      </c>
      <c r="H137" s="96">
        <f t="shared" si="27"/>
        <v>21</v>
      </c>
      <c r="I137" s="96" t="str">
        <f>F137</f>
        <v>y</v>
      </c>
      <c r="J137" s="95" t="s">
        <v>507</v>
      </c>
      <c r="K137" s="96">
        <f t="shared" si="28"/>
        <v>22</v>
      </c>
      <c r="L137" s="97" t="str">
        <f>F137</f>
        <v>y</v>
      </c>
      <c r="M137" s="5" t="s">
        <v>28</v>
      </c>
      <c r="N137" s="11" t="s">
        <v>28</v>
      </c>
      <c r="O137" s="96"/>
      <c r="P137" s="97">
        <f>P136</f>
        <v>17530.11</v>
      </c>
      <c r="Q137" s="95" t="s">
        <v>503</v>
      </c>
      <c r="R137" s="95" t="s">
        <v>183</v>
      </c>
      <c r="S137" s="95" t="s">
        <v>184</v>
      </c>
      <c r="T137" s="96">
        <v>78.8</v>
      </c>
      <c r="U137" s="96">
        <v>1</v>
      </c>
      <c r="V137" s="98">
        <f>P137*(1/(2.22*10^12))*(1/(78.8))*(1/(0.125))*10^9</f>
        <v>0.80166963918232947</v>
      </c>
      <c r="W137" s="95" t="s">
        <v>185</v>
      </c>
      <c r="X137" s="96">
        <v>3</v>
      </c>
      <c r="Y137" s="96">
        <v>1</v>
      </c>
      <c r="Z137" s="96">
        <v>15</v>
      </c>
      <c r="AA137" s="96">
        <v>4.26</v>
      </c>
      <c r="AB137" s="95" t="s">
        <v>186</v>
      </c>
      <c r="AC137" s="96">
        <v>0.5</v>
      </c>
      <c r="AD137" s="96">
        <v>0.33</v>
      </c>
    </row>
    <row r="138" spans="1:30" x14ac:dyDescent="0.25">
      <c r="A138" s="99" t="s">
        <v>24</v>
      </c>
      <c r="B138" s="99" t="s">
        <v>265</v>
      </c>
      <c r="C138" s="100" t="s">
        <v>508</v>
      </c>
      <c r="D138" s="101" t="s">
        <v>509</v>
      </c>
      <c r="E138" s="102">
        <v>4</v>
      </c>
      <c r="F138" s="102" t="s">
        <v>28</v>
      </c>
      <c r="G138" s="101"/>
      <c r="H138" s="102" t="str">
        <f t="shared" si="27"/>
        <v/>
      </c>
      <c r="I138" s="102"/>
      <c r="J138" s="101"/>
      <c r="K138" s="102" t="str">
        <f t="shared" si="28"/>
        <v/>
      </c>
      <c r="L138" s="103"/>
      <c r="M138" s="5" t="s">
        <v>28</v>
      </c>
      <c r="N138" s="11" t="s">
        <v>28</v>
      </c>
      <c r="O138" s="102" t="s">
        <v>28</v>
      </c>
      <c r="P138" s="103">
        <v>41590.879999999997</v>
      </c>
      <c r="Q138" s="101" t="s">
        <v>268</v>
      </c>
      <c r="R138" s="101" t="s">
        <v>269</v>
      </c>
      <c r="S138" s="101" t="s">
        <v>270</v>
      </c>
      <c r="T138" s="102">
        <v>33.200000000000003</v>
      </c>
      <c r="U138" s="102">
        <v>5</v>
      </c>
      <c r="V138" s="104">
        <f>P138*(1/(2.22*10^12))*(1/(33.2))*(1/(0.125))*10^9</f>
        <v>4.5143688266579831</v>
      </c>
      <c r="W138" s="101" t="s">
        <v>271</v>
      </c>
      <c r="X138" s="102">
        <v>1</v>
      </c>
      <c r="Y138" s="102">
        <v>1</v>
      </c>
      <c r="Z138" s="102">
        <v>5</v>
      </c>
      <c r="AA138" s="102">
        <v>2.99</v>
      </c>
      <c r="AB138" s="101" t="s">
        <v>73</v>
      </c>
      <c r="AC138" s="102">
        <v>1</v>
      </c>
      <c r="AD138" s="102">
        <v>1</v>
      </c>
    </row>
    <row r="139" spans="1:30" x14ac:dyDescent="0.25">
      <c r="A139" s="99" t="s">
        <v>24</v>
      </c>
      <c r="B139" s="99" t="s">
        <v>510</v>
      </c>
      <c r="C139" s="100" t="s">
        <v>508</v>
      </c>
      <c r="D139" s="101" t="s">
        <v>511</v>
      </c>
      <c r="E139" s="102">
        <f t="shared" ref="E139:E146" si="29">IF(A138="SEC", K138 + 1, E138 + 1)</f>
        <v>5</v>
      </c>
      <c r="F139" s="102"/>
      <c r="G139" s="101"/>
      <c r="H139" s="102" t="str">
        <f t="shared" si="27"/>
        <v/>
      </c>
      <c r="I139" s="102"/>
      <c r="J139" s="101"/>
      <c r="K139" s="102" t="str">
        <f t="shared" si="28"/>
        <v/>
      </c>
      <c r="L139" s="103"/>
      <c r="M139" s="5" t="s">
        <v>28</v>
      </c>
      <c r="N139" s="11" t="s">
        <v>28</v>
      </c>
      <c r="O139" s="102" t="s">
        <v>512</v>
      </c>
      <c r="P139" s="103">
        <v>33869.949999999997</v>
      </c>
      <c r="Q139" s="101" t="s">
        <v>513</v>
      </c>
      <c r="R139" s="101" t="s">
        <v>514</v>
      </c>
      <c r="S139" s="101" t="s">
        <v>515</v>
      </c>
      <c r="T139" s="102">
        <v>60</v>
      </c>
      <c r="U139" s="102">
        <v>4</v>
      </c>
      <c r="V139" s="104">
        <f>P139*(1/(2.22*10^12))*(1/(60))*(1/(0.125))*10^9</f>
        <v>2.0342312312312307</v>
      </c>
      <c r="W139" s="101" t="s">
        <v>516</v>
      </c>
      <c r="X139" s="102">
        <v>1</v>
      </c>
      <c r="Y139" s="102">
        <v>2</v>
      </c>
      <c r="Z139" s="102">
        <v>5</v>
      </c>
      <c r="AA139" s="102">
        <v>4.32</v>
      </c>
      <c r="AB139" s="101" t="s">
        <v>73</v>
      </c>
      <c r="AC139" s="102">
        <v>2</v>
      </c>
      <c r="AD139" s="102">
        <v>2</v>
      </c>
    </row>
    <row r="140" spans="1:30" x14ac:dyDescent="0.25">
      <c r="A140" s="99" t="s">
        <v>24</v>
      </c>
      <c r="B140" s="99" t="s">
        <v>25</v>
      </c>
      <c r="C140" s="100" t="s">
        <v>508</v>
      </c>
      <c r="D140" s="101" t="s">
        <v>517</v>
      </c>
      <c r="E140" s="102">
        <f t="shared" si="29"/>
        <v>6</v>
      </c>
      <c r="F140" s="102" t="s">
        <v>28</v>
      </c>
      <c r="G140" s="101"/>
      <c r="H140" s="102" t="str">
        <f t="shared" si="27"/>
        <v/>
      </c>
      <c r="I140" s="102"/>
      <c r="J140" s="101"/>
      <c r="K140" s="102" t="str">
        <f t="shared" si="28"/>
        <v/>
      </c>
      <c r="L140" s="103"/>
      <c r="M140" s="5" t="s">
        <v>28</v>
      </c>
      <c r="N140" s="11" t="s">
        <v>28</v>
      </c>
      <c r="O140" s="102" t="s">
        <v>28</v>
      </c>
      <c r="P140" s="103">
        <v>83488.27</v>
      </c>
      <c r="Q140" s="101" t="s">
        <v>29</v>
      </c>
      <c r="R140" s="101" t="s">
        <v>30</v>
      </c>
      <c r="S140" s="101" t="s">
        <v>491</v>
      </c>
      <c r="T140" s="102">
        <v>82.8</v>
      </c>
      <c r="U140" s="102">
        <v>5</v>
      </c>
      <c r="V140" s="104">
        <f>P140*(1/(2.22*10^12))*(1/(82.8))*(1/(0.125))*10^9</f>
        <v>3.6335583409496457</v>
      </c>
      <c r="W140" s="101" t="s">
        <v>32</v>
      </c>
      <c r="X140" s="102">
        <v>1</v>
      </c>
      <c r="Y140" s="102">
        <v>1</v>
      </c>
      <c r="Z140" s="102">
        <v>5</v>
      </c>
      <c r="AA140" s="102">
        <v>7.45</v>
      </c>
      <c r="AB140" s="101" t="s">
        <v>33</v>
      </c>
      <c r="AC140" s="102">
        <v>1</v>
      </c>
      <c r="AD140" s="102">
        <v>1</v>
      </c>
    </row>
    <row r="141" spans="1:30" x14ac:dyDescent="0.25">
      <c r="A141" s="99" t="s">
        <v>24</v>
      </c>
      <c r="B141" s="99" t="s">
        <v>34</v>
      </c>
      <c r="C141" s="100" t="s">
        <v>508</v>
      </c>
      <c r="D141" s="101" t="s">
        <v>518</v>
      </c>
      <c r="E141" s="102">
        <f t="shared" si="29"/>
        <v>7</v>
      </c>
      <c r="F141" s="102" t="s">
        <v>28</v>
      </c>
      <c r="G141" s="101"/>
      <c r="H141" s="102" t="str">
        <f t="shared" si="27"/>
        <v/>
      </c>
      <c r="I141" s="102"/>
      <c r="J141" s="101"/>
      <c r="K141" s="102" t="str">
        <f t="shared" si="28"/>
        <v/>
      </c>
      <c r="L141" s="103"/>
      <c r="M141" s="5" t="s">
        <v>28</v>
      </c>
      <c r="N141" s="11" t="s">
        <v>28</v>
      </c>
      <c r="O141" s="102" t="s">
        <v>28</v>
      </c>
      <c r="P141" s="103">
        <f>P140</f>
        <v>83488.27</v>
      </c>
      <c r="Q141" s="101" t="s">
        <v>29</v>
      </c>
      <c r="R141" s="101" t="s">
        <v>30</v>
      </c>
      <c r="S141" s="101" t="s">
        <v>491</v>
      </c>
      <c r="T141" s="102">
        <v>82.8</v>
      </c>
      <c r="U141" s="102">
        <v>5</v>
      </c>
      <c r="V141" s="104">
        <f>P141*(1/(2.22*10^12))*(1/(82.8))*(1/(0.125))*10^9</f>
        <v>3.6335583409496457</v>
      </c>
      <c r="W141" s="101" t="s">
        <v>32</v>
      </c>
      <c r="X141" s="102">
        <v>1</v>
      </c>
      <c r="Y141" s="102">
        <v>1</v>
      </c>
      <c r="Z141" s="102">
        <v>5</v>
      </c>
      <c r="AA141" s="102">
        <v>7.45</v>
      </c>
      <c r="AB141" s="101" t="s">
        <v>33</v>
      </c>
      <c r="AC141" s="102">
        <v>1</v>
      </c>
      <c r="AD141" s="102">
        <v>1</v>
      </c>
    </row>
    <row r="142" spans="1:30" x14ac:dyDescent="0.25">
      <c r="A142" s="99" t="s">
        <v>36</v>
      </c>
      <c r="B142" s="99" t="s">
        <v>274</v>
      </c>
      <c r="C142" s="100" t="s">
        <v>508</v>
      </c>
      <c r="D142" s="101" t="s">
        <v>519</v>
      </c>
      <c r="E142" s="102">
        <f t="shared" si="29"/>
        <v>8</v>
      </c>
      <c r="F142" s="102" t="s">
        <v>28</v>
      </c>
      <c r="G142" s="101" t="s">
        <v>520</v>
      </c>
      <c r="H142" s="102">
        <f t="shared" si="27"/>
        <v>9</v>
      </c>
      <c r="I142" s="102" t="str">
        <f t="shared" ref="I142:I156" si="30">F142</f>
        <v>y</v>
      </c>
      <c r="J142" s="101" t="s">
        <v>521</v>
      </c>
      <c r="K142" s="102">
        <f t="shared" si="28"/>
        <v>10</v>
      </c>
      <c r="L142" s="103" t="str">
        <f t="shared" ref="L142:L156" si="31">F142</f>
        <v>y</v>
      </c>
      <c r="M142" s="5" t="s">
        <v>28</v>
      </c>
      <c r="N142" s="11" t="s">
        <v>28</v>
      </c>
      <c r="O142" s="102" t="s">
        <v>28</v>
      </c>
      <c r="P142" s="103">
        <v>6910.66</v>
      </c>
      <c r="Q142" s="101" t="s">
        <v>276</v>
      </c>
      <c r="R142" s="101" t="s">
        <v>277</v>
      </c>
      <c r="S142" s="101" t="s">
        <v>522</v>
      </c>
      <c r="T142" s="102">
        <v>22.8</v>
      </c>
      <c r="U142" s="102">
        <v>1.5</v>
      </c>
      <c r="V142" s="104">
        <f>P142*(1/(2.22*10^12))*(1/(22.8))*(1/(0.125))*10^9</f>
        <v>1.0922490911964593</v>
      </c>
      <c r="W142" s="101" t="s">
        <v>279</v>
      </c>
      <c r="X142" s="102">
        <v>3</v>
      </c>
      <c r="Y142" s="102">
        <v>3</v>
      </c>
      <c r="Z142" s="102">
        <v>15</v>
      </c>
      <c r="AA142" s="102">
        <v>1.85</v>
      </c>
      <c r="AB142" s="101" t="s">
        <v>73</v>
      </c>
      <c r="AC142" s="102">
        <v>1</v>
      </c>
      <c r="AD142" s="102">
        <v>1</v>
      </c>
    </row>
    <row r="143" spans="1:30" x14ac:dyDescent="0.25">
      <c r="A143" s="99" t="s">
        <v>36</v>
      </c>
      <c r="B143" s="99" t="s">
        <v>280</v>
      </c>
      <c r="C143" s="100" t="s">
        <v>508</v>
      </c>
      <c r="D143" s="101" t="s">
        <v>523</v>
      </c>
      <c r="E143" s="102">
        <f t="shared" si="29"/>
        <v>11</v>
      </c>
      <c r="F143" s="102" t="s">
        <v>28</v>
      </c>
      <c r="G143" s="101" t="s">
        <v>524</v>
      </c>
      <c r="H143" s="102">
        <f t="shared" si="27"/>
        <v>12</v>
      </c>
      <c r="I143" s="102" t="str">
        <f t="shared" si="30"/>
        <v>y</v>
      </c>
      <c r="J143" s="101" t="s">
        <v>525</v>
      </c>
      <c r="K143" s="102">
        <f t="shared" si="28"/>
        <v>13</v>
      </c>
      <c r="L143" s="103" t="str">
        <f t="shared" si="31"/>
        <v>y</v>
      </c>
      <c r="M143" s="5" t="s">
        <v>28</v>
      </c>
      <c r="N143" s="11" t="s">
        <v>28</v>
      </c>
      <c r="O143" s="102" t="s">
        <v>28</v>
      </c>
      <c r="P143" s="103">
        <f>P142</f>
        <v>6910.66</v>
      </c>
      <c r="Q143" s="101" t="s">
        <v>276</v>
      </c>
      <c r="R143" s="101" t="s">
        <v>277</v>
      </c>
      <c r="S143" s="101" t="s">
        <v>522</v>
      </c>
      <c r="T143" s="102">
        <v>22.8</v>
      </c>
      <c r="U143" s="102">
        <v>1.5</v>
      </c>
      <c r="V143" s="104">
        <f>P143*(1/(2.22*10^12))*(1/(22.8))*(1/(0.125))*10^9</f>
        <v>1.0922490911964593</v>
      </c>
      <c r="W143" s="101" t="s">
        <v>279</v>
      </c>
      <c r="X143" s="102">
        <v>3</v>
      </c>
      <c r="Y143" s="102">
        <v>3</v>
      </c>
      <c r="Z143" s="102">
        <v>15</v>
      </c>
      <c r="AA143" s="102">
        <v>1.85</v>
      </c>
      <c r="AB143" s="101" t="s">
        <v>73</v>
      </c>
      <c r="AC143" s="102">
        <v>1</v>
      </c>
      <c r="AD143" s="102">
        <v>1</v>
      </c>
    </row>
    <row r="144" spans="1:30" x14ac:dyDescent="0.25">
      <c r="A144" s="99" t="s">
        <v>36</v>
      </c>
      <c r="B144" s="99" t="s">
        <v>392</v>
      </c>
      <c r="C144" s="100" t="s">
        <v>508</v>
      </c>
      <c r="D144" s="101" t="s">
        <v>526</v>
      </c>
      <c r="E144" s="102">
        <f t="shared" si="29"/>
        <v>14</v>
      </c>
      <c r="F144" s="102" t="s">
        <v>28</v>
      </c>
      <c r="G144" s="101" t="s">
        <v>527</v>
      </c>
      <c r="H144" s="102">
        <f t="shared" si="27"/>
        <v>15</v>
      </c>
      <c r="I144" s="102" t="str">
        <f t="shared" si="30"/>
        <v>y</v>
      </c>
      <c r="J144" s="101" t="s">
        <v>528</v>
      </c>
      <c r="K144" s="102">
        <f t="shared" si="28"/>
        <v>16</v>
      </c>
      <c r="L144" s="103" t="str">
        <f t="shared" si="31"/>
        <v>y</v>
      </c>
      <c r="M144" s="5" t="s">
        <v>28</v>
      </c>
      <c r="N144" s="11" t="s">
        <v>28</v>
      </c>
      <c r="O144" s="102" t="s">
        <v>28</v>
      </c>
      <c r="P144" s="103">
        <f>P143</f>
        <v>6910.66</v>
      </c>
      <c r="Q144" s="101" t="s">
        <v>276</v>
      </c>
      <c r="R144" s="101" t="s">
        <v>277</v>
      </c>
      <c r="S144" s="101" t="s">
        <v>522</v>
      </c>
      <c r="T144" s="102">
        <v>22.8</v>
      </c>
      <c r="U144" s="102">
        <v>1.5</v>
      </c>
      <c r="V144" s="104">
        <f>P144*(1/(2.22*10^12))*(1/(22.8))*(1/(0.125))*10^9</f>
        <v>1.0922490911964593</v>
      </c>
      <c r="W144" s="101" t="s">
        <v>279</v>
      </c>
      <c r="X144" s="102">
        <v>3</v>
      </c>
      <c r="Y144" s="102">
        <v>3</v>
      </c>
      <c r="Z144" s="102">
        <v>15</v>
      </c>
      <c r="AA144" s="102">
        <v>1.85</v>
      </c>
      <c r="AB144" s="101" t="s">
        <v>73</v>
      </c>
      <c r="AC144" s="102">
        <v>1</v>
      </c>
      <c r="AD144" s="102">
        <v>1</v>
      </c>
    </row>
    <row r="145" spans="1:30" x14ac:dyDescent="0.25">
      <c r="A145" s="99" t="s">
        <v>36</v>
      </c>
      <c r="B145" s="99" t="s">
        <v>415</v>
      </c>
      <c r="C145" s="100" t="s">
        <v>508</v>
      </c>
      <c r="D145" s="101" t="s">
        <v>529</v>
      </c>
      <c r="E145" s="102">
        <f t="shared" si="29"/>
        <v>17</v>
      </c>
      <c r="F145" s="102" t="s">
        <v>28</v>
      </c>
      <c r="G145" s="101" t="s">
        <v>530</v>
      </c>
      <c r="H145" s="102">
        <f t="shared" si="27"/>
        <v>18</v>
      </c>
      <c r="I145" s="102" t="str">
        <f t="shared" si="30"/>
        <v>y</v>
      </c>
      <c r="J145" s="101" t="s">
        <v>531</v>
      </c>
      <c r="K145" s="102">
        <f t="shared" si="28"/>
        <v>19</v>
      </c>
      <c r="L145" s="103" t="str">
        <f t="shared" si="31"/>
        <v>y</v>
      </c>
      <c r="M145" s="5" t="s">
        <v>28</v>
      </c>
      <c r="N145" s="11" t="s">
        <v>28</v>
      </c>
      <c r="O145" s="102" t="s">
        <v>28</v>
      </c>
      <c r="P145" s="103">
        <v>92400.2</v>
      </c>
      <c r="Q145" s="101" t="s">
        <v>417</v>
      </c>
      <c r="R145" s="101" t="s">
        <v>70</v>
      </c>
      <c r="S145" s="101" t="s">
        <v>532</v>
      </c>
      <c r="T145" s="102">
        <v>80</v>
      </c>
      <c r="U145" s="102">
        <v>5</v>
      </c>
      <c r="V145" s="104">
        <f t="shared" ref="V145:V156" si="32">P145*(1/(2.22*10^12))*(1/(80))*(1/(0.125))*10^9</f>
        <v>4.1621711711711713</v>
      </c>
      <c r="W145" s="101" t="s">
        <v>79</v>
      </c>
      <c r="X145" s="102">
        <v>3</v>
      </c>
      <c r="Y145" s="102">
        <v>3</v>
      </c>
      <c r="Z145" s="102">
        <v>15</v>
      </c>
      <c r="AA145" s="102">
        <v>21.6</v>
      </c>
      <c r="AB145" s="101" t="s">
        <v>73</v>
      </c>
      <c r="AC145" s="102">
        <v>1</v>
      </c>
      <c r="AD145" s="102">
        <v>1</v>
      </c>
    </row>
    <row r="146" spans="1:30" x14ac:dyDescent="0.25">
      <c r="A146" s="99" t="s">
        <v>36</v>
      </c>
      <c r="B146" s="99" t="s">
        <v>418</v>
      </c>
      <c r="C146" s="100" t="s">
        <v>508</v>
      </c>
      <c r="D146" s="101" t="s">
        <v>533</v>
      </c>
      <c r="E146" s="102">
        <f t="shared" si="29"/>
        <v>20</v>
      </c>
      <c r="F146" s="102" t="s">
        <v>28</v>
      </c>
      <c r="G146" s="101" t="s">
        <v>534</v>
      </c>
      <c r="H146" s="102">
        <f t="shared" si="27"/>
        <v>21</v>
      </c>
      <c r="I146" s="102" t="str">
        <f t="shared" si="30"/>
        <v>y</v>
      </c>
      <c r="J146" s="101" t="s">
        <v>535</v>
      </c>
      <c r="K146" s="102">
        <f t="shared" si="28"/>
        <v>22</v>
      </c>
      <c r="L146" s="103" t="str">
        <f t="shared" si="31"/>
        <v>y</v>
      </c>
      <c r="M146" s="5" t="s">
        <v>28</v>
      </c>
      <c r="N146" s="11" t="s">
        <v>28</v>
      </c>
      <c r="O146" s="102" t="s">
        <v>28</v>
      </c>
      <c r="P146" s="103">
        <f>P145</f>
        <v>92400.2</v>
      </c>
      <c r="Q146" s="101" t="s">
        <v>417</v>
      </c>
      <c r="R146" s="101" t="s">
        <v>70</v>
      </c>
      <c r="S146" s="101" t="s">
        <v>532</v>
      </c>
      <c r="T146" s="102">
        <v>80</v>
      </c>
      <c r="U146" s="102">
        <v>5</v>
      </c>
      <c r="V146" s="104">
        <f t="shared" si="32"/>
        <v>4.1621711711711713</v>
      </c>
      <c r="W146" s="101" t="s">
        <v>79</v>
      </c>
      <c r="X146" s="102">
        <v>3</v>
      </c>
      <c r="Y146" s="102">
        <v>3</v>
      </c>
      <c r="Z146" s="102">
        <v>15</v>
      </c>
      <c r="AA146" s="102">
        <v>21.6</v>
      </c>
      <c r="AB146" s="101" t="s">
        <v>73</v>
      </c>
      <c r="AC146" s="102">
        <v>1</v>
      </c>
      <c r="AD146" s="102">
        <v>1</v>
      </c>
    </row>
    <row r="147" spans="1:30" x14ac:dyDescent="0.25">
      <c r="A147" s="105" t="s">
        <v>36</v>
      </c>
      <c r="B147" s="105" t="s">
        <v>105</v>
      </c>
      <c r="C147" s="106" t="s">
        <v>536</v>
      </c>
      <c r="D147" s="107" t="s">
        <v>537</v>
      </c>
      <c r="E147" s="108">
        <v>4</v>
      </c>
      <c r="F147" s="102" t="s">
        <v>28</v>
      </c>
      <c r="G147" s="107" t="s">
        <v>537</v>
      </c>
      <c r="H147" s="108">
        <f t="shared" si="27"/>
        <v>5</v>
      </c>
      <c r="I147" s="108" t="str">
        <f t="shared" si="30"/>
        <v>y</v>
      </c>
      <c r="J147" s="107" t="s">
        <v>537</v>
      </c>
      <c r="K147" s="108">
        <f t="shared" si="28"/>
        <v>6</v>
      </c>
      <c r="L147" s="109" t="str">
        <f t="shared" si="31"/>
        <v>y</v>
      </c>
      <c r="M147" s="5" t="s">
        <v>28</v>
      </c>
      <c r="N147" s="11" t="s">
        <v>28</v>
      </c>
      <c r="O147" s="117" t="s">
        <v>538</v>
      </c>
      <c r="P147" s="109">
        <v>33310.720000000001</v>
      </c>
      <c r="Q147" s="107" t="s">
        <v>107</v>
      </c>
      <c r="R147" s="107" t="s">
        <v>108</v>
      </c>
      <c r="S147" s="107" t="s">
        <v>539</v>
      </c>
      <c r="T147" s="108">
        <v>80</v>
      </c>
      <c r="U147" s="108">
        <v>2</v>
      </c>
      <c r="V147" s="110">
        <f t="shared" si="32"/>
        <v>1.5004828828828831</v>
      </c>
      <c r="W147" s="107" t="s">
        <v>110</v>
      </c>
      <c r="X147" s="108">
        <v>3</v>
      </c>
      <c r="Y147" s="108">
        <v>2</v>
      </c>
      <c r="Z147" s="108">
        <v>15</v>
      </c>
      <c r="AA147" s="108">
        <v>8.64</v>
      </c>
      <c r="AB147" s="107" t="s">
        <v>33</v>
      </c>
      <c r="AC147" s="108">
        <v>0.5</v>
      </c>
      <c r="AD147" s="108">
        <v>0.67</v>
      </c>
    </row>
    <row r="148" spans="1:30" x14ac:dyDescent="0.25">
      <c r="A148" s="105" t="s">
        <v>36</v>
      </c>
      <c r="B148" s="105" t="s">
        <v>111</v>
      </c>
      <c r="C148" s="106" t="s">
        <v>536</v>
      </c>
      <c r="D148" s="107" t="s">
        <v>537</v>
      </c>
      <c r="E148" s="108">
        <f t="shared" ref="E148:E156" si="33">IF(A147="SEC", K147 + 1, E147 + 1)</f>
        <v>7</v>
      </c>
      <c r="F148" s="102" t="s">
        <v>28</v>
      </c>
      <c r="G148" s="107" t="s">
        <v>537</v>
      </c>
      <c r="H148" s="108">
        <f t="shared" si="27"/>
        <v>8</v>
      </c>
      <c r="I148" s="108" t="str">
        <f t="shared" si="30"/>
        <v>y</v>
      </c>
      <c r="J148" s="107" t="s">
        <v>537</v>
      </c>
      <c r="K148" s="108">
        <f t="shared" si="28"/>
        <v>9</v>
      </c>
      <c r="L148" s="109" t="str">
        <f t="shared" si="31"/>
        <v>y</v>
      </c>
      <c r="M148" s="5" t="s">
        <v>28</v>
      </c>
      <c r="N148" s="11" t="s">
        <v>28</v>
      </c>
      <c r="O148" s="117" t="s">
        <v>538</v>
      </c>
      <c r="P148" s="109">
        <f>P147</f>
        <v>33310.720000000001</v>
      </c>
      <c r="Q148" s="107" t="s">
        <v>107</v>
      </c>
      <c r="R148" s="107" t="s">
        <v>108</v>
      </c>
      <c r="S148" s="107" t="s">
        <v>539</v>
      </c>
      <c r="T148" s="108">
        <v>80</v>
      </c>
      <c r="U148" s="108">
        <v>2</v>
      </c>
      <c r="V148" s="110">
        <f t="shared" si="32"/>
        <v>1.5004828828828831</v>
      </c>
      <c r="W148" s="107" t="s">
        <v>110</v>
      </c>
      <c r="X148" s="108">
        <v>3</v>
      </c>
      <c r="Y148" s="108">
        <v>2</v>
      </c>
      <c r="Z148" s="108">
        <v>15</v>
      </c>
      <c r="AA148" s="108">
        <v>8.64</v>
      </c>
      <c r="AB148" s="107" t="s">
        <v>33</v>
      </c>
      <c r="AC148" s="108">
        <v>0.5</v>
      </c>
      <c r="AD148" s="108">
        <v>0.67</v>
      </c>
    </row>
    <row r="149" spans="1:30" x14ac:dyDescent="0.25">
      <c r="A149" s="105" t="s">
        <v>36</v>
      </c>
      <c r="B149" s="105" t="s">
        <v>298</v>
      </c>
      <c r="C149" s="106" t="s">
        <v>536</v>
      </c>
      <c r="D149" s="107" t="s">
        <v>537</v>
      </c>
      <c r="E149" s="108">
        <f t="shared" si="33"/>
        <v>10</v>
      </c>
      <c r="F149" s="102" t="s">
        <v>28</v>
      </c>
      <c r="G149" s="107" t="s">
        <v>537</v>
      </c>
      <c r="H149" s="108">
        <f t="shared" si="27"/>
        <v>11</v>
      </c>
      <c r="I149" s="108" t="str">
        <f t="shared" si="30"/>
        <v>y</v>
      </c>
      <c r="J149" s="107" t="s">
        <v>537</v>
      </c>
      <c r="K149" s="108">
        <f t="shared" si="28"/>
        <v>12</v>
      </c>
      <c r="L149" s="109" t="str">
        <f t="shared" si="31"/>
        <v>y</v>
      </c>
      <c r="M149" s="5" t="s">
        <v>28</v>
      </c>
      <c r="N149" s="11" t="s">
        <v>28</v>
      </c>
      <c r="O149" s="117" t="s">
        <v>538</v>
      </c>
      <c r="P149" s="109">
        <f>P148</f>
        <v>33310.720000000001</v>
      </c>
      <c r="Q149" s="107" t="s">
        <v>107</v>
      </c>
      <c r="R149" s="107" t="s">
        <v>108</v>
      </c>
      <c r="S149" s="107" t="s">
        <v>539</v>
      </c>
      <c r="T149" s="108">
        <v>80</v>
      </c>
      <c r="U149" s="108">
        <v>2</v>
      </c>
      <c r="V149" s="110">
        <f t="shared" si="32"/>
        <v>1.5004828828828831</v>
      </c>
      <c r="W149" s="107" t="s">
        <v>110</v>
      </c>
      <c r="X149" s="108">
        <v>3</v>
      </c>
      <c r="Y149" s="108">
        <v>2</v>
      </c>
      <c r="Z149" s="108">
        <v>15</v>
      </c>
      <c r="AA149" s="108">
        <v>8.64</v>
      </c>
      <c r="AB149" s="107" t="s">
        <v>33</v>
      </c>
      <c r="AC149" s="108">
        <v>0.5</v>
      </c>
      <c r="AD149" s="108">
        <v>0.67</v>
      </c>
    </row>
    <row r="150" spans="1:30" x14ac:dyDescent="0.25">
      <c r="A150" s="105" t="s">
        <v>36</v>
      </c>
      <c r="B150" s="105" t="s">
        <v>299</v>
      </c>
      <c r="C150" s="106" t="s">
        <v>536</v>
      </c>
      <c r="D150" s="107" t="s">
        <v>537</v>
      </c>
      <c r="E150" s="108">
        <f t="shared" si="33"/>
        <v>13</v>
      </c>
      <c r="F150" s="102" t="s">
        <v>28</v>
      </c>
      <c r="G150" s="107" t="s">
        <v>537</v>
      </c>
      <c r="H150" s="108">
        <f t="shared" si="27"/>
        <v>14</v>
      </c>
      <c r="I150" s="108" t="str">
        <f t="shared" si="30"/>
        <v>y</v>
      </c>
      <c r="J150" s="107" t="s">
        <v>537</v>
      </c>
      <c r="K150" s="108">
        <f t="shared" si="28"/>
        <v>15</v>
      </c>
      <c r="L150" s="109" t="str">
        <f t="shared" si="31"/>
        <v>y</v>
      </c>
      <c r="M150" s="5" t="s">
        <v>28</v>
      </c>
      <c r="N150" s="11" t="s">
        <v>28</v>
      </c>
      <c r="O150" s="117" t="s">
        <v>538</v>
      </c>
      <c r="P150" s="109">
        <f>P149</f>
        <v>33310.720000000001</v>
      </c>
      <c r="Q150" s="107" t="s">
        <v>107</v>
      </c>
      <c r="R150" s="107" t="s">
        <v>108</v>
      </c>
      <c r="S150" s="107" t="s">
        <v>539</v>
      </c>
      <c r="T150" s="108">
        <v>80</v>
      </c>
      <c r="U150" s="108">
        <v>2</v>
      </c>
      <c r="V150" s="110">
        <f t="shared" si="32"/>
        <v>1.5004828828828831</v>
      </c>
      <c r="W150" s="107" t="s">
        <v>110</v>
      </c>
      <c r="X150" s="108">
        <v>3</v>
      </c>
      <c r="Y150" s="108">
        <v>2</v>
      </c>
      <c r="Z150" s="108">
        <v>15</v>
      </c>
      <c r="AA150" s="108">
        <v>8.64</v>
      </c>
      <c r="AB150" s="107" t="s">
        <v>33</v>
      </c>
      <c r="AC150" s="108">
        <v>0.5</v>
      </c>
      <c r="AD150" s="108">
        <v>0.67</v>
      </c>
    </row>
    <row r="151" spans="1:30" x14ac:dyDescent="0.25">
      <c r="A151" s="105" t="s">
        <v>36</v>
      </c>
      <c r="B151" s="105" t="s">
        <v>300</v>
      </c>
      <c r="C151" s="106" t="s">
        <v>536</v>
      </c>
      <c r="D151" s="107" t="s">
        <v>537</v>
      </c>
      <c r="E151" s="108">
        <f t="shared" si="33"/>
        <v>16</v>
      </c>
      <c r="F151" s="102" t="s">
        <v>28</v>
      </c>
      <c r="G151" s="107" t="s">
        <v>537</v>
      </c>
      <c r="H151" s="108">
        <f t="shared" si="27"/>
        <v>17</v>
      </c>
      <c r="I151" s="108" t="str">
        <f t="shared" si="30"/>
        <v>y</v>
      </c>
      <c r="J151" s="107" t="s">
        <v>537</v>
      </c>
      <c r="K151" s="108">
        <f t="shared" si="28"/>
        <v>18</v>
      </c>
      <c r="L151" s="109" t="str">
        <f t="shared" si="31"/>
        <v>y</v>
      </c>
      <c r="M151" s="5" t="s">
        <v>28</v>
      </c>
      <c r="N151" s="11" t="s">
        <v>28</v>
      </c>
      <c r="O151" s="117" t="s">
        <v>538</v>
      </c>
      <c r="P151" s="109">
        <f>P150</f>
        <v>33310.720000000001</v>
      </c>
      <c r="Q151" s="107" t="s">
        <v>107</v>
      </c>
      <c r="R151" s="107" t="s">
        <v>108</v>
      </c>
      <c r="S151" s="107" t="s">
        <v>539</v>
      </c>
      <c r="T151" s="108">
        <v>80</v>
      </c>
      <c r="U151" s="108">
        <v>2</v>
      </c>
      <c r="V151" s="110">
        <f t="shared" si="32"/>
        <v>1.5004828828828831</v>
      </c>
      <c r="W151" s="107" t="s">
        <v>110</v>
      </c>
      <c r="X151" s="108">
        <v>3</v>
      </c>
      <c r="Y151" s="108">
        <v>2</v>
      </c>
      <c r="Z151" s="108">
        <v>15</v>
      </c>
      <c r="AA151" s="108">
        <v>8.64</v>
      </c>
      <c r="AB151" s="107" t="s">
        <v>33</v>
      </c>
      <c r="AC151" s="108">
        <v>0.5</v>
      </c>
      <c r="AD151" s="108">
        <v>0.67</v>
      </c>
    </row>
    <row r="152" spans="1:30" x14ac:dyDescent="0.25">
      <c r="A152" s="105" t="s">
        <v>36</v>
      </c>
      <c r="B152" s="105" t="s">
        <v>301</v>
      </c>
      <c r="C152" s="106" t="s">
        <v>536</v>
      </c>
      <c r="D152" s="107" t="s">
        <v>540</v>
      </c>
      <c r="E152" s="108">
        <f t="shared" si="33"/>
        <v>19</v>
      </c>
      <c r="F152" s="102" t="s">
        <v>28</v>
      </c>
      <c r="G152" s="107" t="s">
        <v>540</v>
      </c>
      <c r="H152" s="108">
        <f t="shared" si="27"/>
        <v>20</v>
      </c>
      <c r="I152" s="108" t="str">
        <f t="shared" si="30"/>
        <v>y</v>
      </c>
      <c r="J152" s="107" t="s">
        <v>540</v>
      </c>
      <c r="K152" s="108">
        <f t="shared" si="28"/>
        <v>21</v>
      </c>
      <c r="L152" s="109" t="str">
        <f t="shared" si="31"/>
        <v>y</v>
      </c>
      <c r="M152" s="5" t="s">
        <v>28</v>
      </c>
      <c r="N152" s="11" t="s">
        <v>28</v>
      </c>
      <c r="O152" s="117" t="s">
        <v>538</v>
      </c>
      <c r="P152" s="109">
        <v>35356.39</v>
      </c>
      <c r="Q152" s="107" t="s">
        <v>107</v>
      </c>
      <c r="R152" s="107" t="s">
        <v>108</v>
      </c>
      <c r="S152" s="107" t="s">
        <v>539</v>
      </c>
      <c r="T152" s="108">
        <v>80</v>
      </c>
      <c r="U152" s="108">
        <v>2</v>
      </c>
      <c r="V152" s="110">
        <f t="shared" si="32"/>
        <v>1.5926301801801803</v>
      </c>
      <c r="W152" s="107" t="s">
        <v>110</v>
      </c>
      <c r="X152" s="108">
        <v>3</v>
      </c>
      <c r="Y152" s="108">
        <v>2</v>
      </c>
      <c r="Z152" s="108">
        <v>15</v>
      </c>
      <c r="AA152" s="108">
        <v>8.64</v>
      </c>
      <c r="AB152" s="107" t="s">
        <v>33</v>
      </c>
      <c r="AC152" s="108">
        <v>0.5</v>
      </c>
      <c r="AD152" s="108">
        <v>0.67</v>
      </c>
    </row>
    <row r="153" spans="1:30" x14ac:dyDescent="0.25">
      <c r="A153" s="105" t="s">
        <v>36</v>
      </c>
      <c r="B153" s="105" t="s">
        <v>302</v>
      </c>
      <c r="C153" s="106" t="s">
        <v>536</v>
      </c>
      <c r="D153" s="107" t="s">
        <v>540</v>
      </c>
      <c r="E153" s="108">
        <f t="shared" si="33"/>
        <v>22</v>
      </c>
      <c r="F153" s="102" t="s">
        <v>28</v>
      </c>
      <c r="G153" s="107" t="s">
        <v>540</v>
      </c>
      <c r="H153" s="108">
        <f t="shared" si="27"/>
        <v>23</v>
      </c>
      <c r="I153" s="108" t="str">
        <f t="shared" si="30"/>
        <v>y</v>
      </c>
      <c r="J153" s="107" t="s">
        <v>540</v>
      </c>
      <c r="K153" s="108">
        <f t="shared" si="28"/>
        <v>24</v>
      </c>
      <c r="L153" s="109" t="str">
        <f t="shared" si="31"/>
        <v>y</v>
      </c>
      <c r="M153" s="5" t="s">
        <v>28</v>
      </c>
      <c r="N153" s="11" t="s">
        <v>28</v>
      </c>
      <c r="O153" s="117" t="s">
        <v>538</v>
      </c>
      <c r="P153" s="109">
        <f>P152</f>
        <v>35356.39</v>
      </c>
      <c r="Q153" s="107" t="s">
        <v>107</v>
      </c>
      <c r="R153" s="107" t="s">
        <v>108</v>
      </c>
      <c r="S153" s="107" t="s">
        <v>539</v>
      </c>
      <c r="T153" s="108">
        <v>80</v>
      </c>
      <c r="U153" s="108">
        <v>2</v>
      </c>
      <c r="V153" s="110">
        <f t="shared" si="32"/>
        <v>1.5926301801801803</v>
      </c>
      <c r="W153" s="107" t="s">
        <v>110</v>
      </c>
      <c r="X153" s="108">
        <v>3</v>
      </c>
      <c r="Y153" s="108">
        <v>2</v>
      </c>
      <c r="Z153" s="108">
        <v>15</v>
      </c>
      <c r="AA153" s="108">
        <v>8.64</v>
      </c>
      <c r="AB153" s="107" t="s">
        <v>33</v>
      </c>
      <c r="AC153" s="108">
        <v>0.5</v>
      </c>
      <c r="AD153" s="108">
        <v>0.67</v>
      </c>
    </row>
    <row r="154" spans="1:30" x14ac:dyDescent="0.25">
      <c r="A154" s="105" t="s">
        <v>36</v>
      </c>
      <c r="B154" s="105" t="s">
        <v>541</v>
      </c>
      <c r="C154" s="106" t="s">
        <v>536</v>
      </c>
      <c r="D154" s="107" t="s">
        <v>540</v>
      </c>
      <c r="E154" s="108">
        <f t="shared" si="33"/>
        <v>25</v>
      </c>
      <c r="F154" s="102" t="s">
        <v>28</v>
      </c>
      <c r="G154" s="107" t="s">
        <v>540</v>
      </c>
      <c r="H154" s="108">
        <f t="shared" si="27"/>
        <v>26</v>
      </c>
      <c r="I154" s="108" t="str">
        <f t="shared" si="30"/>
        <v>y</v>
      </c>
      <c r="J154" s="107" t="s">
        <v>540</v>
      </c>
      <c r="K154" s="108">
        <f t="shared" si="28"/>
        <v>27</v>
      </c>
      <c r="L154" s="109" t="str">
        <f t="shared" si="31"/>
        <v>y</v>
      </c>
      <c r="M154" s="5" t="s">
        <v>28</v>
      </c>
      <c r="N154" s="11" t="s">
        <v>28</v>
      </c>
      <c r="O154" s="117" t="s">
        <v>538</v>
      </c>
      <c r="P154" s="109">
        <f>P153</f>
        <v>35356.39</v>
      </c>
      <c r="Q154" s="107" t="s">
        <v>107</v>
      </c>
      <c r="R154" s="107" t="s">
        <v>108</v>
      </c>
      <c r="S154" s="107" t="s">
        <v>539</v>
      </c>
      <c r="T154" s="108">
        <v>80</v>
      </c>
      <c r="U154" s="108">
        <v>2</v>
      </c>
      <c r="V154" s="110">
        <f t="shared" si="32"/>
        <v>1.5926301801801803</v>
      </c>
      <c r="W154" s="107" t="s">
        <v>110</v>
      </c>
      <c r="X154" s="108">
        <v>3</v>
      </c>
      <c r="Y154" s="108">
        <v>2</v>
      </c>
      <c r="Z154" s="108">
        <v>15</v>
      </c>
      <c r="AA154" s="108">
        <v>8.64</v>
      </c>
      <c r="AB154" s="107" t="s">
        <v>33</v>
      </c>
      <c r="AC154" s="108">
        <v>0.5</v>
      </c>
      <c r="AD154" s="108">
        <v>0.67</v>
      </c>
    </row>
    <row r="155" spans="1:30" x14ac:dyDescent="0.25">
      <c r="A155" s="105" t="s">
        <v>36</v>
      </c>
      <c r="B155" s="105" t="s">
        <v>542</v>
      </c>
      <c r="C155" s="106" t="s">
        <v>536</v>
      </c>
      <c r="D155" s="107" t="s">
        <v>540</v>
      </c>
      <c r="E155" s="108">
        <f t="shared" si="33"/>
        <v>28</v>
      </c>
      <c r="F155" s="102" t="s">
        <v>28</v>
      </c>
      <c r="G155" s="107" t="s">
        <v>540</v>
      </c>
      <c r="H155" s="108">
        <f t="shared" si="27"/>
        <v>29</v>
      </c>
      <c r="I155" s="108" t="str">
        <f t="shared" si="30"/>
        <v>y</v>
      </c>
      <c r="J155" s="107" t="s">
        <v>540</v>
      </c>
      <c r="K155" s="108">
        <f t="shared" si="28"/>
        <v>30</v>
      </c>
      <c r="L155" s="109" t="str">
        <f t="shared" si="31"/>
        <v>y</v>
      </c>
      <c r="M155" s="5" t="s">
        <v>28</v>
      </c>
      <c r="N155" s="11" t="s">
        <v>28</v>
      </c>
      <c r="O155" s="117" t="s">
        <v>538</v>
      </c>
      <c r="P155" s="109">
        <f>P154</f>
        <v>35356.39</v>
      </c>
      <c r="Q155" s="107" t="s">
        <v>107</v>
      </c>
      <c r="R155" s="107" t="s">
        <v>108</v>
      </c>
      <c r="S155" s="107" t="s">
        <v>539</v>
      </c>
      <c r="T155" s="108">
        <v>80</v>
      </c>
      <c r="U155" s="108">
        <v>2</v>
      </c>
      <c r="V155" s="110">
        <f t="shared" si="32"/>
        <v>1.5926301801801803</v>
      </c>
      <c r="W155" s="107" t="s">
        <v>110</v>
      </c>
      <c r="X155" s="108">
        <v>3</v>
      </c>
      <c r="Y155" s="108">
        <v>2</v>
      </c>
      <c r="Z155" s="108">
        <v>15</v>
      </c>
      <c r="AA155" s="108">
        <v>8.64</v>
      </c>
      <c r="AB155" s="107" t="s">
        <v>33</v>
      </c>
      <c r="AC155" s="108">
        <v>0.5</v>
      </c>
      <c r="AD155" s="108">
        <v>0.67</v>
      </c>
    </row>
    <row r="156" spans="1:30" x14ac:dyDescent="0.25">
      <c r="A156" s="105" t="s">
        <v>36</v>
      </c>
      <c r="B156" s="105" t="s">
        <v>543</v>
      </c>
      <c r="C156" s="106" t="s">
        <v>536</v>
      </c>
      <c r="D156" s="107" t="s">
        <v>540</v>
      </c>
      <c r="E156" s="108">
        <f t="shared" si="33"/>
        <v>31</v>
      </c>
      <c r="F156" s="102" t="s">
        <v>28</v>
      </c>
      <c r="G156" s="107" t="s">
        <v>540</v>
      </c>
      <c r="H156" s="108">
        <f t="shared" si="27"/>
        <v>32</v>
      </c>
      <c r="I156" s="108" t="str">
        <f t="shared" si="30"/>
        <v>y</v>
      </c>
      <c r="J156" s="107" t="s">
        <v>540</v>
      </c>
      <c r="K156" s="108">
        <f t="shared" si="28"/>
        <v>33</v>
      </c>
      <c r="L156" s="109" t="str">
        <f t="shared" si="31"/>
        <v>y</v>
      </c>
      <c r="M156" s="5" t="s">
        <v>28</v>
      </c>
      <c r="N156" s="11" t="s">
        <v>28</v>
      </c>
      <c r="O156" s="117" t="s">
        <v>538</v>
      </c>
      <c r="P156" s="109">
        <f>P155</f>
        <v>35356.39</v>
      </c>
      <c r="Q156" s="107" t="s">
        <v>107</v>
      </c>
      <c r="R156" s="107" t="s">
        <v>108</v>
      </c>
      <c r="S156" s="107" t="s">
        <v>539</v>
      </c>
      <c r="T156" s="108">
        <v>80</v>
      </c>
      <c r="U156" s="108">
        <v>2</v>
      </c>
      <c r="V156" s="110">
        <f t="shared" si="32"/>
        <v>1.5926301801801803</v>
      </c>
      <c r="W156" s="107" t="s">
        <v>110</v>
      </c>
      <c r="X156" s="108">
        <v>3</v>
      </c>
      <c r="Y156" s="108">
        <v>2</v>
      </c>
      <c r="Z156" s="108">
        <v>15</v>
      </c>
      <c r="AA156" s="108">
        <v>8.64</v>
      </c>
      <c r="AB156" s="107" t="s">
        <v>33</v>
      </c>
      <c r="AC156" s="108">
        <v>0.5</v>
      </c>
      <c r="AD156" s="108">
        <v>0.67</v>
      </c>
    </row>
    <row r="157" spans="1:30" x14ac:dyDescent="0.25">
      <c r="A157" s="111" t="s">
        <v>24</v>
      </c>
      <c r="B157" s="111" t="s">
        <v>544</v>
      </c>
      <c r="C157" s="112" t="s">
        <v>545</v>
      </c>
      <c r="D157" s="113" t="s">
        <v>546</v>
      </c>
      <c r="E157" s="114">
        <v>4</v>
      </c>
      <c r="F157" s="114" t="s">
        <v>28</v>
      </c>
      <c r="G157" s="113"/>
      <c r="H157" s="114" t="str">
        <f t="shared" si="27"/>
        <v/>
      </c>
      <c r="I157" s="114"/>
      <c r="J157" s="113"/>
      <c r="K157" s="114" t="str">
        <f t="shared" si="28"/>
        <v/>
      </c>
      <c r="L157" s="115"/>
      <c r="M157" s="5" t="s">
        <v>28</v>
      </c>
      <c r="N157" s="11" t="s">
        <v>28</v>
      </c>
      <c r="O157" s="114"/>
      <c r="P157" s="115">
        <v>7343.05</v>
      </c>
      <c r="Q157" s="113" t="s">
        <v>547</v>
      </c>
      <c r="R157" s="113" t="s">
        <v>548</v>
      </c>
      <c r="S157" s="113" t="s">
        <v>549</v>
      </c>
      <c r="T157" s="114">
        <v>89.8</v>
      </c>
      <c r="U157" s="114">
        <v>1</v>
      </c>
      <c r="V157" s="116">
        <f>P157*(1/(2.22*10^12))*(1/(89.8))*(1/(0.125))*10^9</f>
        <v>0.29467084010513855</v>
      </c>
      <c r="W157" s="113" t="s">
        <v>550</v>
      </c>
      <c r="X157" s="114">
        <v>1</v>
      </c>
      <c r="Y157" s="114">
        <v>1</v>
      </c>
      <c r="Z157" s="114">
        <v>5</v>
      </c>
      <c r="AA157" s="114">
        <v>1.62</v>
      </c>
      <c r="AB157" s="113" t="s">
        <v>73</v>
      </c>
      <c r="AC157" s="114">
        <v>1</v>
      </c>
      <c r="AD157" s="114">
        <v>1</v>
      </c>
    </row>
    <row r="158" spans="1:30" x14ac:dyDescent="0.25">
      <c r="A158" s="111" t="s">
        <v>24</v>
      </c>
      <c r="B158" s="111" t="s">
        <v>551</v>
      </c>
      <c r="C158" s="112" t="s">
        <v>545</v>
      </c>
      <c r="D158" s="113" t="s">
        <v>552</v>
      </c>
      <c r="E158" s="114">
        <f t="shared" ref="E158:E165" si="34">IF(A157="SEC", K157 + 1, E157 + 1)</f>
        <v>5</v>
      </c>
      <c r="F158" s="114" t="s">
        <v>28</v>
      </c>
      <c r="G158" s="113"/>
      <c r="H158" s="114" t="str">
        <f t="shared" si="27"/>
        <v/>
      </c>
      <c r="I158" s="114"/>
      <c r="J158" s="113"/>
      <c r="K158" s="114" t="str">
        <f t="shared" si="28"/>
        <v/>
      </c>
      <c r="L158" s="115"/>
      <c r="M158" s="5" t="s">
        <v>28</v>
      </c>
      <c r="N158" s="11" t="s">
        <v>28</v>
      </c>
      <c r="O158" s="114"/>
      <c r="P158" s="115">
        <v>30244.799999999999</v>
      </c>
      <c r="Q158" s="113" t="s">
        <v>553</v>
      </c>
      <c r="R158" s="113" t="s">
        <v>554</v>
      </c>
      <c r="S158" s="113" t="s">
        <v>555</v>
      </c>
      <c r="T158" s="114">
        <v>61.2</v>
      </c>
      <c r="U158" s="114">
        <v>2</v>
      </c>
      <c r="V158" s="116">
        <f>P158*(1/(2.22*10^12))*(1/(61.2))*(1/(0.125))*10^9</f>
        <v>1.7808867691220633</v>
      </c>
      <c r="W158" s="113" t="s">
        <v>556</v>
      </c>
      <c r="X158" s="114">
        <v>1</v>
      </c>
      <c r="Y158" s="114">
        <v>1</v>
      </c>
      <c r="Z158" s="114">
        <v>5</v>
      </c>
      <c r="AA158" s="114">
        <v>2.2000000000000002</v>
      </c>
      <c r="AB158" s="113" t="s">
        <v>557</v>
      </c>
      <c r="AC158" s="114">
        <v>1</v>
      </c>
      <c r="AD158" s="114">
        <v>1</v>
      </c>
    </row>
    <row r="159" spans="1:30" x14ac:dyDescent="0.25">
      <c r="A159" s="111" t="s">
        <v>24</v>
      </c>
      <c r="B159" s="111" t="s">
        <v>558</v>
      </c>
      <c r="C159" s="112" t="s">
        <v>545</v>
      </c>
      <c r="D159" s="113" t="s">
        <v>559</v>
      </c>
      <c r="E159" s="114">
        <f t="shared" si="34"/>
        <v>6</v>
      </c>
      <c r="F159" s="114" t="s">
        <v>28</v>
      </c>
      <c r="G159" s="113"/>
      <c r="H159" s="114" t="str">
        <f t="shared" si="27"/>
        <v/>
      </c>
      <c r="I159" s="114"/>
      <c r="J159" s="113"/>
      <c r="K159" s="114" t="str">
        <f t="shared" si="28"/>
        <v/>
      </c>
      <c r="L159" s="115"/>
      <c r="M159" s="5" t="s">
        <v>28</v>
      </c>
      <c r="N159" s="11" t="s">
        <v>28</v>
      </c>
      <c r="O159" s="114"/>
      <c r="P159" s="115">
        <f>P158</f>
        <v>30244.799999999999</v>
      </c>
      <c r="Q159" s="113" t="s">
        <v>553</v>
      </c>
      <c r="R159" s="113" t="s">
        <v>554</v>
      </c>
      <c r="S159" s="113" t="s">
        <v>555</v>
      </c>
      <c r="T159" s="114">
        <v>61.2</v>
      </c>
      <c r="U159" s="114">
        <v>2</v>
      </c>
      <c r="V159" s="116">
        <f>P159*(1/(2.22*10^12))*(1/(61.2))*(1/(0.125))*10^9</f>
        <v>1.7808867691220633</v>
      </c>
      <c r="W159" s="113" t="s">
        <v>556</v>
      </c>
      <c r="X159" s="114">
        <v>1</v>
      </c>
      <c r="Y159" s="114">
        <v>1</v>
      </c>
      <c r="Z159" s="114">
        <v>5</v>
      </c>
      <c r="AA159" s="114">
        <v>2.2000000000000002</v>
      </c>
      <c r="AB159" s="113" t="s">
        <v>557</v>
      </c>
      <c r="AC159" s="114">
        <v>1</v>
      </c>
      <c r="AD159" s="114">
        <v>1</v>
      </c>
    </row>
    <row r="160" spans="1:30" x14ac:dyDescent="0.25">
      <c r="A160" s="111" t="s">
        <v>24</v>
      </c>
      <c r="B160" s="111" t="s">
        <v>331</v>
      </c>
      <c r="C160" s="112" t="s">
        <v>545</v>
      </c>
      <c r="D160" s="113" t="s">
        <v>560</v>
      </c>
      <c r="E160" s="114">
        <f t="shared" si="34"/>
        <v>7</v>
      </c>
      <c r="F160" s="114" t="s">
        <v>28</v>
      </c>
      <c r="G160" s="113"/>
      <c r="H160" s="114" t="str">
        <f t="shared" si="27"/>
        <v/>
      </c>
      <c r="I160" s="114"/>
      <c r="J160" s="113"/>
      <c r="K160" s="114" t="str">
        <f t="shared" si="28"/>
        <v/>
      </c>
      <c r="L160" s="115"/>
      <c r="M160" s="5" t="s">
        <v>28</v>
      </c>
      <c r="N160" s="11" t="s">
        <v>28</v>
      </c>
      <c r="O160" s="114"/>
      <c r="P160" s="115">
        <v>29072.16</v>
      </c>
      <c r="Q160" s="113" t="s">
        <v>332</v>
      </c>
      <c r="R160" s="113" t="s">
        <v>45</v>
      </c>
      <c r="S160" s="113" t="s">
        <v>429</v>
      </c>
      <c r="T160" s="114">
        <v>83.1</v>
      </c>
      <c r="U160" s="114">
        <v>1.5</v>
      </c>
      <c r="V160" s="116">
        <f t="shared" ref="V160:V165" si="35">P160*(1/(2.22*10^12))*(1/(83.1))*(1/(0.125))*10^9</f>
        <v>1.260704458971607</v>
      </c>
      <c r="W160" s="113" t="s">
        <v>47</v>
      </c>
      <c r="X160" s="114">
        <v>1</v>
      </c>
      <c r="Y160" s="114">
        <v>1</v>
      </c>
      <c r="Z160" s="114">
        <v>5</v>
      </c>
      <c r="AA160" s="114">
        <v>2.2400000000000002</v>
      </c>
      <c r="AB160" s="113" t="s">
        <v>48</v>
      </c>
      <c r="AC160" s="114">
        <v>1</v>
      </c>
      <c r="AD160" s="114">
        <v>1</v>
      </c>
    </row>
    <row r="161" spans="1:30" x14ac:dyDescent="0.25">
      <c r="A161" s="111" t="s">
        <v>36</v>
      </c>
      <c r="B161" s="111" t="s">
        <v>331</v>
      </c>
      <c r="C161" s="112" t="s">
        <v>545</v>
      </c>
      <c r="D161" s="113" t="s">
        <v>561</v>
      </c>
      <c r="E161" s="114">
        <f t="shared" si="34"/>
        <v>8</v>
      </c>
      <c r="F161" s="114" t="s">
        <v>28</v>
      </c>
      <c r="G161" s="113" t="s">
        <v>562</v>
      </c>
      <c r="H161" s="114">
        <f t="shared" si="27"/>
        <v>9</v>
      </c>
      <c r="I161" s="114" t="str">
        <f>F161</f>
        <v>y</v>
      </c>
      <c r="J161" s="113" t="s">
        <v>563</v>
      </c>
      <c r="K161" s="114">
        <f t="shared" si="28"/>
        <v>10</v>
      </c>
      <c r="L161" s="115" t="str">
        <f>F161</f>
        <v>y</v>
      </c>
      <c r="M161" s="5" t="s">
        <v>28</v>
      </c>
      <c r="N161" s="11" t="s">
        <v>28</v>
      </c>
      <c r="O161" s="114"/>
      <c r="P161" s="115">
        <f>P160</f>
        <v>29072.16</v>
      </c>
      <c r="Q161" s="113" t="s">
        <v>332</v>
      </c>
      <c r="R161" s="113" t="s">
        <v>45</v>
      </c>
      <c r="S161" s="113" t="s">
        <v>429</v>
      </c>
      <c r="T161" s="114">
        <v>83.1</v>
      </c>
      <c r="U161" s="114">
        <v>1.5</v>
      </c>
      <c r="V161" s="116">
        <f t="shared" si="35"/>
        <v>1.260704458971607</v>
      </c>
      <c r="W161" s="113" t="s">
        <v>47</v>
      </c>
      <c r="X161" s="114">
        <v>3</v>
      </c>
      <c r="Y161" s="114">
        <v>3</v>
      </c>
      <c r="Z161" s="114">
        <v>15</v>
      </c>
      <c r="AA161" s="114">
        <v>6.73</v>
      </c>
      <c r="AB161" s="113" t="s">
        <v>48</v>
      </c>
      <c r="AC161" s="114">
        <v>1</v>
      </c>
      <c r="AD161" s="114">
        <v>1</v>
      </c>
    </row>
    <row r="162" spans="1:30" x14ac:dyDescent="0.25">
      <c r="A162" s="111" t="s">
        <v>36</v>
      </c>
      <c r="B162" s="111" t="s">
        <v>430</v>
      </c>
      <c r="C162" s="112" t="s">
        <v>545</v>
      </c>
      <c r="D162" s="113" t="s">
        <v>564</v>
      </c>
      <c r="E162" s="114">
        <f t="shared" si="34"/>
        <v>11</v>
      </c>
      <c r="F162" s="114" t="s">
        <v>28</v>
      </c>
      <c r="G162" s="113" t="s">
        <v>565</v>
      </c>
      <c r="H162" s="114">
        <f t="shared" ref="H162:H173" si="36">IF(A162="SEC", E162 + 1, "")</f>
        <v>12</v>
      </c>
      <c r="I162" s="114" t="str">
        <f>F162</f>
        <v>y</v>
      </c>
      <c r="J162" s="113" t="s">
        <v>566</v>
      </c>
      <c r="K162" s="114">
        <f t="shared" ref="K162:K173" si="37">IF(A162="SEC", H162 + 1, "")</f>
        <v>13</v>
      </c>
      <c r="L162" s="115" t="str">
        <f>F162</f>
        <v>y</v>
      </c>
      <c r="M162" s="5" t="s">
        <v>28</v>
      </c>
      <c r="N162" s="11" t="s">
        <v>28</v>
      </c>
      <c r="O162" s="114"/>
      <c r="P162" s="115">
        <f>P161</f>
        <v>29072.16</v>
      </c>
      <c r="Q162" s="113" t="s">
        <v>332</v>
      </c>
      <c r="R162" s="113" t="s">
        <v>45</v>
      </c>
      <c r="S162" s="113" t="s">
        <v>429</v>
      </c>
      <c r="T162" s="114">
        <v>83.1</v>
      </c>
      <c r="U162" s="114">
        <v>1.5</v>
      </c>
      <c r="V162" s="116">
        <f t="shared" si="35"/>
        <v>1.260704458971607</v>
      </c>
      <c r="W162" s="113" t="s">
        <v>47</v>
      </c>
      <c r="X162" s="114">
        <v>3</v>
      </c>
      <c r="Y162" s="114">
        <v>3</v>
      </c>
      <c r="Z162" s="114">
        <v>15</v>
      </c>
      <c r="AA162" s="114">
        <v>6.73</v>
      </c>
      <c r="AB162" s="113" t="s">
        <v>48</v>
      </c>
      <c r="AC162" s="114">
        <v>1</v>
      </c>
      <c r="AD162" s="114">
        <v>1</v>
      </c>
    </row>
    <row r="163" spans="1:30" x14ac:dyDescent="0.25">
      <c r="A163" s="111" t="s">
        <v>36</v>
      </c>
      <c r="B163" s="111" t="s">
        <v>567</v>
      </c>
      <c r="C163" s="112" t="s">
        <v>545</v>
      </c>
      <c r="D163" s="113" t="s">
        <v>568</v>
      </c>
      <c r="E163" s="114">
        <f t="shared" si="34"/>
        <v>14</v>
      </c>
      <c r="F163" s="114" t="s">
        <v>28</v>
      </c>
      <c r="G163" s="113" t="s">
        <v>569</v>
      </c>
      <c r="H163" s="114">
        <f t="shared" si="36"/>
        <v>15</v>
      </c>
      <c r="I163" s="114" t="str">
        <f>F163</f>
        <v>y</v>
      </c>
      <c r="J163" s="113" t="s">
        <v>570</v>
      </c>
      <c r="K163" s="114">
        <f t="shared" si="37"/>
        <v>16</v>
      </c>
      <c r="L163" s="115" t="str">
        <f>F163</f>
        <v>y</v>
      </c>
      <c r="M163" s="5" t="s">
        <v>28</v>
      </c>
      <c r="N163" s="11" t="s">
        <v>28</v>
      </c>
      <c r="O163" s="114"/>
      <c r="P163" s="115">
        <f>P162</f>
        <v>29072.16</v>
      </c>
      <c r="Q163" s="113" t="s">
        <v>332</v>
      </c>
      <c r="R163" s="113" t="s">
        <v>45</v>
      </c>
      <c r="S163" s="113" t="s">
        <v>429</v>
      </c>
      <c r="T163" s="114">
        <v>83.1</v>
      </c>
      <c r="U163" s="114">
        <v>1.5</v>
      </c>
      <c r="V163" s="116">
        <f t="shared" si="35"/>
        <v>1.260704458971607</v>
      </c>
      <c r="W163" s="113" t="s">
        <v>47</v>
      </c>
      <c r="X163" s="114">
        <v>3</v>
      </c>
      <c r="Y163" s="114">
        <v>3</v>
      </c>
      <c r="Z163" s="114">
        <v>15</v>
      </c>
      <c r="AA163" s="114">
        <v>6.73</v>
      </c>
      <c r="AB163" s="113" t="s">
        <v>48</v>
      </c>
      <c r="AC163" s="114">
        <v>1</v>
      </c>
      <c r="AD163" s="114">
        <v>1</v>
      </c>
    </row>
    <row r="164" spans="1:30" x14ac:dyDescent="0.25">
      <c r="A164" s="111" t="s">
        <v>36</v>
      </c>
      <c r="B164" s="111" t="s">
        <v>571</v>
      </c>
      <c r="C164" s="112" t="s">
        <v>545</v>
      </c>
      <c r="D164" s="113" t="s">
        <v>572</v>
      </c>
      <c r="E164" s="114">
        <f t="shared" si="34"/>
        <v>17</v>
      </c>
      <c r="F164" s="114" t="s">
        <v>28</v>
      </c>
      <c r="G164" s="113" t="s">
        <v>573</v>
      </c>
      <c r="H164" s="114">
        <f t="shared" si="36"/>
        <v>18</v>
      </c>
      <c r="I164" s="114" t="str">
        <f>F164</f>
        <v>y</v>
      </c>
      <c r="J164" s="113" t="s">
        <v>574</v>
      </c>
      <c r="K164" s="114">
        <f t="shared" si="37"/>
        <v>19</v>
      </c>
      <c r="L164" s="115" t="str">
        <f>F164</f>
        <v>y</v>
      </c>
      <c r="M164" s="5" t="s">
        <v>28</v>
      </c>
      <c r="N164" s="11" t="s">
        <v>28</v>
      </c>
      <c r="O164" s="114"/>
      <c r="P164" s="115">
        <f>P163</f>
        <v>29072.16</v>
      </c>
      <c r="Q164" s="113" t="s">
        <v>332</v>
      </c>
      <c r="R164" s="113" t="s">
        <v>45</v>
      </c>
      <c r="S164" s="113" t="s">
        <v>429</v>
      </c>
      <c r="T164" s="114">
        <v>83.1</v>
      </c>
      <c r="U164" s="114">
        <v>1.5</v>
      </c>
      <c r="V164" s="116">
        <f t="shared" si="35"/>
        <v>1.260704458971607</v>
      </c>
      <c r="W164" s="113" t="s">
        <v>47</v>
      </c>
      <c r="X164" s="114">
        <v>3</v>
      </c>
      <c r="Y164" s="114">
        <v>3</v>
      </c>
      <c r="Z164" s="114">
        <v>15</v>
      </c>
      <c r="AA164" s="114">
        <v>6.73</v>
      </c>
      <c r="AB164" s="113" t="s">
        <v>48</v>
      </c>
      <c r="AC164" s="114">
        <v>1</v>
      </c>
      <c r="AD164" s="114">
        <v>1</v>
      </c>
    </row>
    <row r="165" spans="1:30" x14ac:dyDescent="0.25">
      <c r="A165" s="111" t="s">
        <v>36</v>
      </c>
      <c r="B165" s="111" t="s">
        <v>575</v>
      </c>
      <c r="C165" s="112" t="s">
        <v>545</v>
      </c>
      <c r="D165" s="113" t="s">
        <v>576</v>
      </c>
      <c r="E165" s="114">
        <f t="shared" si="34"/>
        <v>20</v>
      </c>
      <c r="F165" s="114" t="s">
        <v>28</v>
      </c>
      <c r="G165" s="113" t="s">
        <v>577</v>
      </c>
      <c r="H165" s="114">
        <f t="shared" si="36"/>
        <v>21</v>
      </c>
      <c r="I165" s="114" t="str">
        <f>F165</f>
        <v>y</v>
      </c>
      <c r="J165" s="113" t="s">
        <v>578</v>
      </c>
      <c r="K165" s="114">
        <f t="shared" si="37"/>
        <v>22</v>
      </c>
      <c r="L165" s="115" t="str">
        <f>F165</f>
        <v>y</v>
      </c>
      <c r="M165" s="5" t="s">
        <v>28</v>
      </c>
      <c r="N165" s="11" t="s">
        <v>28</v>
      </c>
      <c r="O165" s="114"/>
      <c r="P165" s="115">
        <f>P164</f>
        <v>29072.16</v>
      </c>
      <c r="Q165" s="113" t="s">
        <v>332</v>
      </c>
      <c r="R165" s="113" t="s">
        <v>45</v>
      </c>
      <c r="S165" s="113" t="s">
        <v>429</v>
      </c>
      <c r="T165" s="114">
        <v>83.1</v>
      </c>
      <c r="U165" s="114">
        <v>1.5</v>
      </c>
      <c r="V165" s="116">
        <f t="shared" si="35"/>
        <v>1.260704458971607</v>
      </c>
      <c r="W165" s="113" t="s">
        <v>47</v>
      </c>
      <c r="X165" s="114">
        <v>3</v>
      </c>
      <c r="Y165" s="114">
        <v>3</v>
      </c>
      <c r="Z165" s="114">
        <v>15</v>
      </c>
      <c r="AA165" s="114">
        <v>6.73</v>
      </c>
      <c r="AB165" s="113" t="s">
        <v>48</v>
      </c>
      <c r="AC165" s="114">
        <v>1</v>
      </c>
      <c r="AD165" s="114">
        <v>1</v>
      </c>
    </row>
    <row r="166" spans="1:30" x14ac:dyDescent="0.25">
      <c r="A166" s="118" t="s">
        <v>24</v>
      </c>
      <c r="B166" s="118" t="s">
        <v>579</v>
      </c>
      <c r="C166" s="119" t="s">
        <v>580</v>
      </c>
      <c r="D166" s="120" t="s">
        <v>581</v>
      </c>
      <c r="E166" s="121">
        <v>4</v>
      </c>
      <c r="F166" s="121"/>
      <c r="G166" s="120"/>
      <c r="H166" s="121" t="str">
        <f t="shared" si="36"/>
        <v/>
      </c>
      <c r="I166" s="121"/>
      <c r="J166" s="120"/>
      <c r="K166" s="121" t="str">
        <f t="shared" si="37"/>
        <v/>
      </c>
      <c r="L166" s="122"/>
      <c r="M166" s="5" t="s">
        <v>28</v>
      </c>
      <c r="N166" s="11" t="s">
        <v>28</v>
      </c>
      <c r="O166" s="121"/>
      <c r="P166" s="122"/>
      <c r="Q166" s="120" t="s">
        <v>582</v>
      </c>
      <c r="R166" s="120" t="s">
        <v>583</v>
      </c>
      <c r="S166" s="120" t="s">
        <v>584</v>
      </c>
      <c r="T166" s="121">
        <v>29.5</v>
      </c>
      <c r="U166" s="121">
        <v>10</v>
      </c>
      <c r="V166" s="123">
        <f>P166*(1/(2.22*10^12))*(1/(29.5))*(1/(0.125))*10^9</f>
        <v>0</v>
      </c>
      <c r="W166" s="120" t="s">
        <v>585</v>
      </c>
      <c r="X166" s="121">
        <v>1</v>
      </c>
      <c r="Y166" s="121">
        <v>1</v>
      </c>
      <c r="Z166" s="121">
        <v>5</v>
      </c>
      <c r="AA166" s="121">
        <v>5.31</v>
      </c>
      <c r="AB166" s="120" t="s">
        <v>582</v>
      </c>
      <c r="AC166" s="121">
        <v>1</v>
      </c>
      <c r="AD166" s="121">
        <v>1</v>
      </c>
    </row>
    <row r="167" spans="1:30" x14ac:dyDescent="0.25">
      <c r="A167" s="118" t="s">
        <v>24</v>
      </c>
      <c r="B167" s="118" t="s">
        <v>586</v>
      </c>
      <c r="C167" s="119" t="s">
        <v>580</v>
      </c>
      <c r="D167" s="120" t="s">
        <v>587</v>
      </c>
      <c r="E167" s="121">
        <f t="shared" ref="E167:E173" si="38">IF(A166="SEC", K166 + 1, E166 + 1)</f>
        <v>5</v>
      </c>
      <c r="F167" s="121"/>
      <c r="G167" s="120"/>
      <c r="H167" s="121" t="str">
        <f t="shared" si="36"/>
        <v/>
      </c>
      <c r="I167" s="121"/>
      <c r="J167" s="120"/>
      <c r="K167" s="121" t="str">
        <f t="shared" si="37"/>
        <v/>
      </c>
      <c r="L167" s="122"/>
      <c r="M167" s="5" t="s">
        <v>28</v>
      </c>
      <c r="N167" s="11" t="s">
        <v>28</v>
      </c>
      <c r="O167" s="121"/>
      <c r="P167" s="122"/>
      <c r="Q167" s="120" t="s">
        <v>588</v>
      </c>
      <c r="R167" s="120" t="s">
        <v>554</v>
      </c>
      <c r="S167" s="120" t="s">
        <v>589</v>
      </c>
      <c r="T167" s="121">
        <v>61.2</v>
      </c>
      <c r="U167" s="121">
        <v>1.5</v>
      </c>
      <c r="V167" s="123">
        <f>P167*(1/(2.22*10^12))*(1/(61.2))*(1/(0.125))*10^9</f>
        <v>0</v>
      </c>
      <c r="W167" s="120" t="s">
        <v>556</v>
      </c>
      <c r="X167" s="121">
        <v>1</v>
      </c>
      <c r="Y167" s="121">
        <v>1</v>
      </c>
      <c r="Z167" s="121">
        <v>5</v>
      </c>
      <c r="AA167" s="121">
        <v>1.65</v>
      </c>
      <c r="AB167" s="120" t="s">
        <v>557</v>
      </c>
      <c r="AC167" s="121">
        <v>1</v>
      </c>
      <c r="AD167" s="121">
        <v>1</v>
      </c>
    </row>
    <row r="168" spans="1:30" x14ac:dyDescent="0.25">
      <c r="A168" s="118" t="s">
        <v>24</v>
      </c>
      <c r="B168" s="118" t="s">
        <v>590</v>
      </c>
      <c r="C168" s="119" t="s">
        <v>580</v>
      </c>
      <c r="D168" s="120" t="s">
        <v>591</v>
      </c>
      <c r="E168" s="121">
        <f t="shared" si="38"/>
        <v>6</v>
      </c>
      <c r="F168" s="121"/>
      <c r="G168" s="120"/>
      <c r="H168" s="121" t="str">
        <f t="shared" si="36"/>
        <v/>
      </c>
      <c r="I168" s="121"/>
      <c r="J168" s="120"/>
      <c r="K168" s="121" t="str">
        <f t="shared" si="37"/>
        <v/>
      </c>
      <c r="L168" s="122"/>
      <c r="M168" s="5" t="s">
        <v>28</v>
      </c>
      <c r="N168" s="11" t="s">
        <v>28</v>
      </c>
      <c r="O168" s="121"/>
      <c r="P168" s="122">
        <f>P167</f>
        <v>0</v>
      </c>
      <c r="Q168" s="120" t="s">
        <v>588</v>
      </c>
      <c r="R168" s="120" t="s">
        <v>554</v>
      </c>
      <c r="S168" s="120" t="s">
        <v>589</v>
      </c>
      <c r="T168" s="121">
        <v>61.2</v>
      </c>
      <c r="U168" s="121">
        <v>1.5</v>
      </c>
      <c r="V168" s="123">
        <f>P168*(1/(2.22*10^12))*(1/(61.2))*(1/(0.125))*10^9</f>
        <v>0</v>
      </c>
      <c r="W168" s="120" t="s">
        <v>556</v>
      </c>
      <c r="X168" s="121">
        <v>1</v>
      </c>
      <c r="Y168" s="121">
        <v>1</v>
      </c>
      <c r="Z168" s="121">
        <v>5</v>
      </c>
      <c r="AA168" s="121">
        <v>1.65</v>
      </c>
      <c r="AB168" s="120" t="s">
        <v>557</v>
      </c>
      <c r="AC168" s="121">
        <v>1</v>
      </c>
      <c r="AD168" s="121">
        <v>1</v>
      </c>
    </row>
    <row r="169" spans="1:30" x14ac:dyDescent="0.25">
      <c r="A169" s="118" t="s">
        <v>24</v>
      </c>
      <c r="B169" s="118" t="s">
        <v>592</v>
      </c>
      <c r="C169" s="119" t="s">
        <v>580</v>
      </c>
      <c r="D169" s="120" t="s">
        <v>593</v>
      </c>
      <c r="E169" s="121">
        <f t="shared" si="38"/>
        <v>7</v>
      </c>
      <c r="F169" s="121"/>
      <c r="G169" s="120"/>
      <c r="H169" s="121" t="str">
        <f t="shared" si="36"/>
        <v/>
      </c>
      <c r="I169" s="121"/>
      <c r="J169" s="120"/>
      <c r="K169" s="121" t="str">
        <f t="shared" si="37"/>
        <v/>
      </c>
      <c r="L169" s="122"/>
      <c r="M169" s="5" t="s">
        <v>28</v>
      </c>
      <c r="N169" s="11" t="s">
        <v>28</v>
      </c>
      <c r="O169" s="121"/>
      <c r="P169" s="122"/>
      <c r="Q169" s="120" t="s">
        <v>594</v>
      </c>
      <c r="R169" s="120" t="s">
        <v>554</v>
      </c>
      <c r="S169" s="120" t="s">
        <v>589</v>
      </c>
      <c r="T169" s="121">
        <v>61.2</v>
      </c>
      <c r="U169" s="121">
        <v>2</v>
      </c>
      <c r="V169" s="123">
        <f>P169*(1/(2.22*10^12))*(1/(61.2))*(1/(0.125))*10^9</f>
        <v>0</v>
      </c>
      <c r="W169" s="120" t="s">
        <v>556</v>
      </c>
      <c r="X169" s="121">
        <v>1</v>
      </c>
      <c r="Y169" s="121">
        <v>1</v>
      </c>
      <c r="Z169" s="121">
        <v>5</v>
      </c>
      <c r="AA169" s="121">
        <v>2.2000000000000002</v>
      </c>
      <c r="AB169" s="120" t="s">
        <v>557</v>
      </c>
      <c r="AC169" s="121">
        <v>1</v>
      </c>
      <c r="AD169" s="121">
        <v>1</v>
      </c>
    </row>
    <row r="170" spans="1:30" x14ac:dyDescent="0.25">
      <c r="A170" s="118" t="s">
        <v>24</v>
      </c>
      <c r="B170" s="118" t="s">
        <v>595</v>
      </c>
      <c r="C170" s="119" t="s">
        <v>580</v>
      </c>
      <c r="D170" s="120" t="s">
        <v>596</v>
      </c>
      <c r="E170" s="121">
        <f t="shared" si="38"/>
        <v>8</v>
      </c>
      <c r="F170" s="121"/>
      <c r="G170" s="120"/>
      <c r="H170" s="121" t="str">
        <f t="shared" si="36"/>
        <v/>
      </c>
      <c r="I170" s="121"/>
      <c r="J170" s="120"/>
      <c r="K170" s="121" t="str">
        <f t="shared" si="37"/>
        <v/>
      </c>
      <c r="L170" s="122"/>
      <c r="M170" s="5" t="s">
        <v>28</v>
      </c>
      <c r="N170" s="11" t="s">
        <v>28</v>
      </c>
      <c r="O170" s="121"/>
      <c r="P170" s="122">
        <f>P169</f>
        <v>0</v>
      </c>
      <c r="Q170" s="120" t="s">
        <v>594</v>
      </c>
      <c r="R170" s="120" t="s">
        <v>554</v>
      </c>
      <c r="S170" s="120" t="s">
        <v>589</v>
      </c>
      <c r="T170" s="121">
        <v>61.2</v>
      </c>
      <c r="U170" s="121">
        <v>2</v>
      </c>
      <c r="V170" s="123">
        <f>P170*(1/(2.22*10^12))*(1/(61.2))*(1/(0.125))*10^9</f>
        <v>0</v>
      </c>
      <c r="W170" s="120" t="s">
        <v>556</v>
      </c>
      <c r="X170" s="121">
        <v>1</v>
      </c>
      <c r="Y170" s="121">
        <v>1</v>
      </c>
      <c r="Z170" s="121">
        <v>5</v>
      </c>
      <c r="AA170" s="121">
        <v>2.2000000000000002</v>
      </c>
      <c r="AB170" s="120" t="s">
        <v>557</v>
      </c>
      <c r="AC170" s="121">
        <v>1</v>
      </c>
      <c r="AD170" s="121">
        <v>1</v>
      </c>
    </row>
    <row r="171" spans="1:30" x14ac:dyDescent="0.25">
      <c r="A171" s="118" t="s">
        <v>36</v>
      </c>
      <c r="B171" s="118" t="s">
        <v>113</v>
      </c>
      <c r="C171" s="119" t="s">
        <v>580</v>
      </c>
      <c r="D171" s="120" t="s">
        <v>597</v>
      </c>
      <c r="E171" s="121">
        <f t="shared" si="38"/>
        <v>9</v>
      </c>
      <c r="F171" s="121"/>
      <c r="G171" s="120" t="s">
        <v>598</v>
      </c>
      <c r="H171" s="121">
        <f t="shared" si="36"/>
        <v>10</v>
      </c>
      <c r="I171" s="121">
        <f>F171</f>
        <v>0</v>
      </c>
      <c r="J171" s="120" t="s">
        <v>599</v>
      </c>
      <c r="K171" s="121">
        <f t="shared" si="37"/>
        <v>11</v>
      </c>
      <c r="L171" s="122">
        <f>F171</f>
        <v>0</v>
      </c>
      <c r="M171" s="5" t="s">
        <v>28</v>
      </c>
      <c r="N171" s="11" t="s">
        <v>28</v>
      </c>
      <c r="O171" s="121"/>
      <c r="P171" s="122"/>
      <c r="Q171" s="120" t="s">
        <v>115</v>
      </c>
      <c r="R171" s="120" t="s">
        <v>116</v>
      </c>
      <c r="S171" s="120" t="s">
        <v>117</v>
      </c>
      <c r="T171" s="121">
        <v>76.2</v>
      </c>
      <c r="U171" s="121">
        <v>1</v>
      </c>
      <c r="V171" s="123">
        <f>P171*(1/(2.22*10^12))*(1/(76.2))*(1/(0.125))*10^9</f>
        <v>0</v>
      </c>
      <c r="W171" s="120" t="s">
        <v>600</v>
      </c>
      <c r="X171" s="121">
        <v>3</v>
      </c>
      <c r="Y171" s="121">
        <v>3</v>
      </c>
      <c r="Z171" s="121">
        <v>15</v>
      </c>
      <c r="AA171" s="121">
        <v>4.1100000000000003</v>
      </c>
      <c r="AB171" s="120" t="s">
        <v>119</v>
      </c>
      <c r="AC171" s="121">
        <v>1</v>
      </c>
      <c r="AD171" s="121">
        <v>1</v>
      </c>
    </row>
    <row r="172" spans="1:30" x14ac:dyDescent="0.25">
      <c r="A172" s="118" t="s">
        <v>36</v>
      </c>
      <c r="B172" s="118" t="s">
        <v>120</v>
      </c>
      <c r="C172" s="119" t="s">
        <v>580</v>
      </c>
      <c r="D172" s="120" t="s">
        <v>601</v>
      </c>
      <c r="E172" s="121">
        <f t="shared" si="38"/>
        <v>12</v>
      </c>
      <c r="F172" s="121"/>
      <c r="G172" s="120" t="s">
        <v>602</v>
      </c>
      <c r="H172" s="121">
        <f t="shared" si="36"/>
        <v>13</v>
      </c>
      <c r="I172" s="121">
        <f>F172</f>
        <v>0</v>
      </c>
      <c r="J172" s="120" t="s">
        <v>603</v>
      </c>
      <c r="K172" s="121">
        <f t="shared" si="37"/>
        <v>14</v>
      </c>
      <c r="L172" s="122">
        <f>F172</f>
        <v>0</v>
      </c>
      <c r="M172" s="5" t="s">
        <v>28</v>
      </c>
      <c r="N172" s="11" t="s">
        <v>28</v>
      </c>
      <c r="O172" s="121"/>
      <c r="P172" s="122">
        <f>P171</f>
        <v>0</v>
      </c>
      <c r="Q172" s="120" t="s">
        <v>115</v>
      </c>
      <c r="R172" s="120" t="s">
        <v>116</v>
      </c>
      <c r="S172" s="120" t="s">
        <v>117</v>
      </c>
      <c r="T172" s="121">
        <v>76.2</v>
      </c>
      <c r="U172" s="121">
        <v>1</v>
      </c>
      <c r="V172" s="123">
        <f>P172*(1/(2.22*10^12))*(1/(76.2))*(1/(0.125))*10^9</f>
        <v>0</v>
      </c>
      <c r="W172" s="120" t="s">
        <v>600</v>
      </c>
      <c r="X172" s="121">
        <v>3</v>
      </c>
      <c r="Y172" s="121">
        <v>3</v>
      </c>
      <c r="Z172" s="121">
        <v>15</v>
      </c>
      <c r="AA172" s="121">
        <v>4.1100000000000003</v>
      </c>
      <c r="AB172" s="120" t="s">
        <v>119</v>
      </c>
      <c r="AC172" s="121">
        <v>1</v>
      </c>
      <c r="AD172" s="121">
        <v>1</v>
      </c>
    </row>
    <row r="173" spans="1:30" x14ac:dyDescent="0.25">
      <c r="A173" s="118" t="s">
        <v>36</v>
      </c>
      <c r="B173" s="118" t="s">
        <v>440</v>
      </c>
      <c r="C173" s="119" t="s">
        <v>580</v>
      </c>
      <c r="D173" s="120" t="s">
        <v>604</v>
      </c>
      <c r="E173" s="121">
        <f t="shared" si="38"/>
        <v>15</v>
      </c>
      <c r="F173" s="121"/>
      <c r="G173" s="120" t="s">
        <v>605</v>
      </c>
      <c r="H173" s="121">
        <f t="shared" si="36"/>
        <v>16</v>
      </c>
      <c r="I173" s="121">
        <f>F173</f>
        <v>0</v>
      </c>
      <c r="J173" s="120" t="s">
        <v>606</v>
      </c>
      <c r="K173" s="121">
        <f t="shared" si="37"/>
        <v>17</v>
      </c>
      <c r="L173" s="122">
        <f>F173</f>
        <v>0</v>
      </c>
      <c r="M173" s="5" t="s">
        <v>28</v>
      </c>
      <c r="N173" s="11" t="s">
        <v>28</v>
      </c>
      <c r="O173" s="121"/>
      <c r="P173" s="122">
        <f>P172</f>
        <v>0</v>
      </c>
      <c r="Q173" s="120" t="s">
        <v>115</v>
      </c>
      <c r="R173" s="120" t="s">
        <v>116</v>
      </c>
      <c r="S173" s="120" t="s">
        <v>117</v>
      </c>
      <c r="T173" s="121">
        <v>76.2</v>
      </c>
      <c r="U173" s="121">
        <v>1</v>
      </c>
      <c r="V173" s="123">
        <f>P173*(1/(2.22*10^12))*(1/(76.2))*(1/(0.125))*10^9</f>
        <v>0</v>
      </c>
      <c r="W173" s="120" t="s">
        <v>600</v>
      </c>
      <c r="X173" s="121">
        <v>3</v>
      </c>
      <c r="Y173" s="121">
        <v>3</v>
      </c>
      <c r="Z173" s="121">
        <v>15</v>
      </c>
      <c r="AA173" s="121">
        <v>4.1100000000000003</v>
      </c>
      <c r="AB173" s="120" t="s">
        <v>119</v>
      </c>
      <c r="AC173" s="121">
        <v>1</v>
      </c>
      <c r="AD173" s="121">
        <v>1</v>
      </c>
    </row>
  </sheetData>
  <mergeCells count="3">
    <mergeCell ref="J1:L1"/>
    <mergeCell ref="G1:I1"/>
    <mergeCell ref="D1:F1"/>
  </mergeCells>
  <conditionalFormatting sqref="F2:F173">
    <cfRule type="expression" dxfId="5" priority="1">
      <formula>F2="y"</formula>
    </cfRule>
    <cfRule type="expression" dxfId="4" priority="2">
      <formula>F2="Y"</formula>
    </cfRule>
  </conditionalFormatting>
  <conditionalFormatting sqref="I2:I173">
    <cfRule type="expression" dxfId="3" priority="3">
      <formula>I2="y"</formula>
    </cfRule>
    <cfRule type="expression" dxfId="2" priority="4">
      <formula>I2="Y"</formula>
    </cfRule>
  </conditionalFormatting>
  <conditionalFormatting sqref="L2:O118 L119:N123 L124:O124 L125:N125 L126:O173">
    <cfRule type="expression" dxfId="1" priority="5">
      <formula>L2="y"</formula>
    </cfRule>
    <cfRule type="expression" dxfId="0" priority="6">
      <formula>L2="Y"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TaliaAlbert</dc:creator>
  <cp:lastModifiedBy>Albert, Talia</cp:lastModifiedBy>
  <dcterms:created xsi:type="dcterms:W3CDTF">2023-09-14T20:28:04Z</dcterms:created>
  <dcterms:modified xsi:type="dcterms:W3CDTF">2023-10-18T17:55:27Z</dcterms:modified>
</cp:coreProperties>
</file>