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ealbert\Documents\PDSP\Python_Scripts\Daily_Radioactivity\"/>
    </mc:Choice>
  </mc:AlternateContent>
  <xr:revisionPtr revIDLastSave="0" documentId="13_ncr:1_{003AD0CE-0C23-46C0-89D7-64FC10FA016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  <sheet name="Sept-Dec20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97" i="2" l="1"/>
  <c r="AE497" i="2" s="1"/>
  <c r="V497" i="2"/>
  <c r="L497" i="2"/>
  <c r="I497" i="2"/>
  <c r="AC496" i="2"/>
  <c r="AE496" i="2" s="1"/>
  <c r="V496" i="2"/>
  <c r="L496" i="2"/>
  <c r="K496" i="2"/>
  <c r="E497" i="2" s="1"/>
  <c r="H497" i="2" s="1"/>
  <c r="K497" i="2" s="1"/>
  <c r="I496" i="2"/>
  <c r="H496" i="2"/>
  <c r="AC495" i="2"/>
  <c r="AE495" i="2" s="1"/>
  <c r="V495" i="2"/>
  <c r="L495" i="2"/>
  <c r="I495" i="2"/>
  <c r="AC494" i="2"/>
  <c r="AE494" i="2" s="1"/>
  <c r="V494" i="2"/>
  <c r="L494" i="2"/>
  <c r="I494" i="2"/>
  <c r="AC493" i="2"/>
  <c r="AE493" i="2" s="1"/>
  <c r="V493" i="2"/>
  <c r="L493" i="2"/>
  <c r="I493" i="2"/>
  <c r="AC492" i="2"/>
  <c r="P492" i="2"/>
  <c r="V492" i="2" s="1"/>
  <c r="L492" i="2"/>
  <c r="I492" i="2"/>
  <c r="AE491" i="2"/>
  <c r="AC491" i="2"/>
  <c r="AD491" i="2" s="1"/>
  <c r="V491" i="2"/>
  <c r="L491" i="2"/>
  <c r="I491" i="2"/>
  <c r="E491" i="2"/>
  <c r="H491" i="2" s="1"/>
  <c r="K491" i="2" s="1"/>
  <c r="E492" i="2" s="1"/>
  <c r="H492" i="2" s="1"/>
  <c r="K492" i="2" s="1"/>
  <c r="E493" i="2" s="1"/>
  <c r="H493" i="2" s="1"/>
  <c r="K493" i="2" s="1"/>
  <c r="E494" i="2" s="1"/>
  <c r="H494" i="2" s="1"/>
  <c r="K494" i="2" s="1"/>
  <c r="E495" i="2" s="1"/>
  <c r="H495" i="2" s="1"/>
  <c r="K495" i="2" s="1"/>
  <c r="AE490" i="2"/>
  <c r="AD490" i="2"/>
  <c r="AC490" i="2"/>
  <c r="V490" i="2"/>
  <c r="K490" i="2"/>
  <c r="H490" i="2"/>
  <c r="AE489" i="2"/>
  <c r="AD489" i="2"/>
  <c r="AC489" i="2"/>
  <c r="V489" i="2"/>
  <c r="P489" i="2"/>
  <c r="K489" i="2"/>
  <c r="H489" i="2"/>
  <c r="AE488" i="2"/>
  <c r="AD488" i="2"/>
  <c r="AC488" i="2"/>
  <c r="V488" i="2"/>
  <c r="K488" i="2"/>
  <c r="H488" i="2"/>
  <c r="AC487" i="2"/>
  <c r="P487" i="2"/>
  <c r="V487" i="2" s="1"/>
  <c r="K487" i="2"/>
  <c r="H487" i="2"/>
  <c r="AC486" i="2"/>
  <c r="V486" i="2"/>
  <c r="K486" i="2"/>
  <c r="H486" i="2"/>
  <c r="AC485" i="2"/>
  <c r="AE485" i="2" s="1"/>
  <c r="V485" i="2"/>
  <c r="K485" i="2"/>
  <c r="H485" i="2"/>
  <c r="AC484" i="2"/>
  <c r="AE484" i="2" s="1"/>
  <c r="V484" i="2"/>
  <c r="P484" i="2"/>
  <c r="P485" i="2" s="1"/>
  <c r="K484" i="2"/>
  <c r="H484" i="2"/>
  <c r="AC483" i="2"/>
  <c r="AE483" i="2" s="1"/>
  <c r="V483" i="2"/>
  <c r="K483" i="2"/>
  <c r="H483" i="2"/>
  <c r="AE482" i="2"/>
  <c r="AD482" i="2"/>
  <c r="AC482" i="2"/>
  <c r="P482" i="2"/>
  <c r="V482" i="2" s="1"/>
  <c r="K482" i="2"/>
  <c r="H482" i="2"/>
  <c r="AE481" i="2"/>
  <c r="AD481" i="2"/>
  <c r="AC481" i="2"/>
  <c r="P481" i="2"/>
  <c r="V481" i="2" s="1"/>
  <c r="K481" i="2"/>
  <c r="H481" i="2"/>
  <c r="E481" i="2"/>
  <c r="E482" i="2" s="1"/>
  <c r="E483" i="2" s="1"/>
  <c r="E484" i="2" s="1"/>
  <c r="E485" i="2" s="1"/>
  <c r="E486" i="2" s="1"/>
  <c r="E487" i="2" s="1"/>
  <c r="E488" i="2" s="1"/>
  <c r="E489" i="2" s="1"/>
  <c r="AE480" i="2"/>
  <c r="AD480" i="2"/>
  <c r="AC480" i="2"/>
  <c r="V480" i="2"/>
  <c r="K480" i="2"/>
  <c r="H480" i="2"/>
  <c r="AE479" i="2"/>
  <c r="AC479" i="2"/>
  <c r="AD479" i="2" s="1"/>
  <c r="V479" i="2"/>
  <c r="P479" i="2"/>
  <c r="L479" i="2"/>
  <c r="I479" i="2"/>
  <c r="AE478" i="2"/>
  <c r="AD478" i="2"/>
  <c r="AC478" i="2"/>
  <c r="V478" i="2"/>
  <c r="L478" i="2"/>
  <c r="I478" i="2"/>
  <c r="AC477" i="2"/>
  <c r="AE477" i="2" s="1"/>
  <c r="V477" i="2"/>
  <c r="L477" i="2"/>
  <c r="I477" i="2"/>
  <c r="AC476" i="2"/>
  <c r="P476" i="2"/>
  <c r="V476" i="2" s="1"/>
  <c r="L476" i="2"/>
  <c r="I476" i="2"/>
  <c r="AE475" i="2"/>
  <c r="AC475" i="2"/>
  <c r="AD475" i="2" s="1"/>
  <c r="P475" i="2"/>
  <c r="V475" i="2" s="1"/>
  <c r="L475" i="2"/>
  <c r="I475" i="2"/>
  <c r="AE474" i="2"/>
  <c r="AC474" i="2"/>
  <c r="AD474" i="2" s="1"/>
  <c r="V474" i="2"/>
  <c r="K474" i="2"/>
  <c r="H474" i="2"/>
  <c r="AE473" i="2"/>
  <c r="AD473" i="2"/>
  <c r="AC473" i="2"/>
  <c r="K473" i="2"/>
  <c r="H473" i="2"/>
  <c r="AE472" i="2"/>
  <c r="AD472" i="2"/>
  <c r="AC472" i="2"/>
  <c r="P472" i="2"/>
  <c r="V472" i="2" s="1"/>
  <c r="K472" i="2"/>
  <c r="H472" i="2"/>
  <c r="AE471" i="2"/>
  <c r="AD471" i="2"/>
  <c r="AC471" i="2"/>
  <c r="V471" i="2"/>
  <c r="K471" i="2"/>
  <c r="H471" i="2"/>
  <c r="AE470" i="2"/>
  <c r="AC470" i="2"/>
  <c r="AD470" i="2" s="1"/>
  <c r="P470" i="2"/>
  <c r="V470" i="2" s="1"/>
  <c r="K470" i="2"/>
  <c r="H470" i="2"/>
  <c r="E470" i="2"/>
  <c r="E471" i="2" s="1"/>
  <c r="E472" i="2" s="1"/>
  <c r="E473" i="2" s="1"/>
  <c r="E474" i="2" s="1"/>
  <c r="E475" i="2" s="1"/>
  <c r="H475" i="2" s="1"/>
  <c r="K475" i="2" s="1"/>
  <c r="E476" i="2" s="1"/>
  <c r="H476" i="2" s="1"/>
  <c r="K476" i="2" s="1"/>
  <c r="E477" i="2" s="1"/>
  <c r="H477" i="2" s="1"/>
  <c r="K477" i="2" s="1"/>
  <c r="E478" i="2" s="1"/>
  <c r="H478" i="2" s="1"/>
  <c r="K478" i="2" s="1"/>
  <c r="E479" i="2" s="1"/>
  <c r="H479" i="2" s="1"/>
  <c r="K479" i="2" s="1"/>
  <c r="AE469" i="2"/>
  <c r="AC469" i="2"/>
  <c r="AD469" i="2" s="1"/>
  <c r="V469" i="2"/>
  <c r="K469" i="2"/>
  <c r="H469" i="2"/>
  <c r="AC468" i="2"/>
  <c r="P468" i="2"/>
  <c r="V468" i="2" s="1"/>
  <c r="L468" i="2"/>
  <c r="I468" i="2"/>
  <c r="AE467" i="2"/>
  <c r="AC467" i="2"/>
  <c r="AD467" i="2" s="1"/>
  <c r="P467" i="2"/>
  <c r="V467" i="2" s="1"/>
  <c r="L467" i="2"/>
  <c r="I467" i="2"/>
  <c r="AE466" i="2"/>
  <c r="AC466" i="2"/>
  <c r="AD466" i="2" s="1"/>
  <c r="V466" i="2"/>
  <c r="L466" i="2"/>
  <c r="I466" i="2"/>
  <c r="AC465" i="2"/>
  <c r="AE465" i="2" s="1"/>
  <c r="L465" i="2"/>
  <c r="I465" i="2"/>
  <c r="AE464" i="2"/>
  <c r="AC464" i="2"/>
  <c r="AD464" i="2" s="1"/>
  <c r="L464" i="2"/>
  <c r="I464" i="2"/>
  <c r="AE463" i="2"/>
  <c r="AD463" i="2"/>
  <c r="AC463" i="2"/>
  <c r="K463" i="2"/>
  <c r="H463" i="2"/>
  <c r="AE462" i="2"/>
  <c r="AD462" i="2"/>
  <c r="AC462" i="2"/>
  <c r="V462" i="2"/>
  <c r="P462" i="2"/>
  <c r="P463" i="2" s="1"/>
  <c r="K462" i="2"/>
  <c r="H462" i="2"/>
  <c r="AE461" i="2"/>
  <c r="AD461" i="2"/>
  <c r="AC461" i="2"/>
  <c r="V461" i="2"/>
  <c r="K461" i="2"/>
  <c r="H461" i="2"/>
  <c r="AC460" i="2"/>
  <c r="K460" i="2"/>
  <c r="H460" i="2"/>
  <c r="AC459" i="2"/>
  <c r="P459" i="2"/>
  <c r="P460" i="2" s="1"/>
  <c r="V460" i="2" s="1"/>
  <c r="K459" i="2"/>
  <c r="H459" i="2"/>
  <c r="AC458" i="2"/>
  <c r="V458" i="2"/>
  <c r="K458" i="2"/>
  <c r="H458" i="2"/>
  <c r="AE457" i="2"/>
  <c r="AC457" i="2"/>
  <c r="AD457" i="2" s="1"/>
  <c r="K457" i="2"/>
  <c r="H457" i="2"/>
  <c r="AE456" i="2"/>
  <c r="AC456" i="2"/>
  <c r="AD456" i="2" s="1"/>
  <c r="V456" i="2"/>
  <c r="P456" i="2"/>
  <c r="P457" i="2" s="1"/>
  <c r="V457" i="2" s="1"/>
  <c r="K456" i="2"/>
  <c r="H456" i="2"/>
  <c r="AE455" i="2"/>
  <c r="AC455" i="2"/>
  <c r="AD455" i="2" s="1"/>
  <c r="V455" i="2"/>
  <c r="K455" i="2"/>
  <c r="H455" i="2"/>
  <c r="E455" i="2"/>
  <c r="E456" i="2" s="1"/>
  <c r="E457" i="2" s="1"/>
  <c r="E458" i="2" s="1"/>
  <c r="E459" i="2" s="1"/>
  <c r="E460" i="2" s="1"/>
  <c r="E461" i="2" s="1"/>
  <c r="E462" i="2" s="1"/>
  <c r="E463" i="2" s="1"/>
  <c r="E464" i="2" s="1"/>
  <c r="H464" i="2" s="1"/>
  <c r="K464" i="2" s="1"/>
  <c r="E465" i="2" s="1"/>
  <c r="H465" i="2" s="1"/>
  <c r="K465" i="2" s="1"/>
  <c r="E466" i="2" s="1"/>
  <c r="H466" i="2" s="1"/>
  <c r="K466" i="2" s="1"/>
  <c r="E467" i="2" s="1"/>
  <c r="H467" i="2" s="1"/>
  <c r="K467" i="2" s="1"/>
  <c r="E468" i="2" s="1"/>
  <c r="H468" i="2" s="1"/>
  <c r="K468" i="2" s="1"/>
  <c r="AE454" i="2"/>
  <c r="AD454" i="2"/>
  <c r="AC454" i="2"/>
  <c r="V454" i="2"/>
  <c r="K454" i="2"/>
  <c r="H454" i="2"/>
  <c r="AE453" i="2"/>
  <c r="AD453" i="2"/>
  <c r="AC453" i="2"/>
  <c r="V453" i="2"/>
  <c r="L453" i="2"/>
  <c r="I453" i="2"/>
  <c r="AC452" i="2"/>
  <c r="AE452" i="2" s="1"/>
  <c r="V452" i="2"/>
  <c r="L452" i="2"/>
  <c r="K452" i="2"/>
  <c r="E453" i="2" s="1"/>
  <c r="H453" i="2" s="1"/>
  <c r="K453" i="2" s="1"/>
  <c r="I452" i="2"/>
  <c r="AE451" i="2"/>
  <c r="AD451" i="2"/>
  <c r="AC451" i="2"/>
  <c r="V451" i="2"/>
  <c r="L451" i="2"/>
  <c r="I451" i="2"/>
  <c r="AE450" i="2"/>
  <c r="AC450" i="2"/>
  <c r="AD450" i="2" s="1"/>
  <c r="V450" i="2"/>
  <c r="L450" i="2"/>
  <c r="I450" i="2"/>
  <c r="AC449" i="2"/>
  <c r="V449" i="2"/>
  <c r="L449" i="2"/>
  <c r="I449" i="2"/>
  <c r="AE448" i="2"/>
  <c r="AD448" i="2"/>
  <c r="AC448" i="2"/>
  <c r="V448" i="2"/>
  <c r="P448" i="2"/>
  <c r="K448" i="2"/>
  <c r="H448" i="2"/>
  <c r="AE447" i="2"/>
  <c r="AD447" i="2"/>
  <c r="AC447" i="2"/>
  <c r="V447" i="2"/>
  <c r="K447" i="2"/>
  <c r="H447" i="2"/>
  <c r="AC446" i="2"/>
  <c r="P446" i="2"/>
  <c r="V446" i="2" s="1"/>
  <c r="K446" i="2"/>
  <c r="H446" i="2"/>
  <c r="AC445" i="2"/>
  <c r="V445" i="2"/>
  <c r="K445" i="2"/>
  <c r="H445" i="2"/>
  <c r="AE444" i="2"/>
  <c r="AC444" i="2"/>
  <c r="AD444" i="2" s="1"/>
  <c r="V444" i="2"/>
  <c r="K444" i="2"/>
  <c r="H444" i="2"/>
  <c r="AE443" i="2"/>
  <c r="AC443" i="2"/>
  <c r="AD443" i="2" s="1"/>
  <c r="V443" i="2"/>
  <c r="K443" i="2"/>
  <c r="H443" i="2"/>
  <c r="AE442" i="2"/>
  <c r="AC442" i="2"/>
  <c r="AD442" i="2" s="1"/>
  <c r="V442" i="2"/>
  <c r="P442" i="2"/>
  <c r="P443" i="2" s="1"/>
  <c r="P444" i="2" s="1"/>
  <c r="K442" i="2"/>
  <c r="H442" i="2"/>
  <c r="E442" i="2"/>
  <c r="E443" i="2" s="1"/>
  <c r="E444" i="2" s="1"/>
  <c r="E445" i="2" s="1"/>
  <c r="E446" i="2" s="1"/>
  <c r="E447" i="2" s="1"/>
  <c r="E448" i="2" s="1"/>
  <c r="E449" i="2" s="1"/>
  <c r="H449" i="2" s="1"/>
  <c r="K449" i="2" s="1"/>
  <c r="E450" i="2" s="1"/>
  <c r="H450" i="2" s="1"/>
  <c r="K450" i="2" s="1"/>
  <c r="E451" i="2" s="1"/>
  <c r="H451" i="2" s="1"/>
  <c r="K451" i="2" s="1"/>
  <c r="E452" i="2" s="1"/>
  <c r="H452" i="2" s="1"/>
  <c r="AE441" i="2"/>
  <c r="AC441" i="2"/>
  <c r="AD441" i="2" s="1"/>
  <c r="V441" i="2"/>
  <c r="K441" i="2"/>
  <c r="H441" i="2"/>
  <c r="AC440" i="2"/>
  <c r="AE440" i="2" s="1"/>
  <c r="P440" i="2"/>
  <c r="V440" i="2" s="1"/>
  <c r="L440" i="2"/>
  <c r="I440" i="2"/>
  <c r="AE439" i="2"/>
  <c r="AC439" i="2"/>
  <c r="AD439" i="2" s="1"/>
  <c r="V439" i="2"/>
  <c r="L439" i="2"/>
  <c r="I439" i="2"/>
  <c r="AC438" i="2"/>
  <c r="P438" i="2"/>
  <c r="V438" i="2" s="1"/>
  <c r="L438" i="2"/>
  <c r="I438" i="2"/>
  <c r="AE437" i="2"/>
  <c r="AC437" i="2"/>
  <c r="AD437" i="2" s="1"/>
  <c r="V437" i="2"/>
  <c r="P437" i="2"/>
  <c r="L437" i="2"/>
  <c r="I437" i="2"/>
  <c r="AE436" i="2"/>
  <c r="AD436" i="2"/>
  <c r="AC436" i="2"/>
  <c r="V436" i="2"/>
  <c r="L436" i="2"/>
  <c r="I436" i="2"/>
  <c r="AC435" i="2"/>
  <c r="AE435" i="2" s="1"/>
  <c r="K435" i="2"/>
  <c r="H435" i="2"/>
  <c r="AC434" i="2"/>
  <c r="AE434" i="2" s="1"/>
  <c r="K434" i="2"/>
  <c r="H434" i="2"/>
  <c r="AC433" i="2"/>
  <c r="AE433" i="2" s="1"/>
  <c r="P433" i="2"/>
  <c r="V433" i="2" s="1"/>
  <c r="K433" i="2"/>
  <c r="H433" i="2"/>
  <c r="AC432" i="2"/>
  <c r="AE432" i="2" s="1"/>
  <c r="V432" i="2"/>
  <c r="K432" i="2"/>
  <c r="H432" i="2"/>
  <c r="AE431" i="2"/>
  <c r="AD431" i="2"/>
  <c r="AC431" i="2"/>
  <c r="K431" i="2"/>
  <c r="H431" i="2"/>
  <c r="AE430" i="2"/>
  <c r="AD430" i="2"/>
  <c r="AC430" i="2"/>
  <c r="K430" i="2"/>
  <c r="H430" i="2"/>
  <c r="AE429" i="2"/>
  <c r="AD429" i="2"/>
  <c r="AC429" i="2"/>
  <c r="V429" i="2"/>
  <c r="P429" i="2"/>
  <c r="P430" i="2" s="1"/>
  <c r="K429" i="2"/>
  <c r="H429" i="2"/>
  <c r="E429" i="2"/>
  <c r="E430" i="2" s="1"/>
  <c r="E431" i="2" s="1"/>
  <c r="E432" i="2" s="1"/>
  <c r="E433" i="2" s="1"/>
  <c r="E434" i="2" s="1"/>
  <c r="E435" i="2" s="1"/>
  <c r="E436" i="2" s="1"/>
  <c r="H436" i="2" s="1"/>
  <c r="K436" i="2" s="1"/>
  <c r="E437" i="2" s="1"/>
  <c r="H437" i="2" s="1"/>
  <c r="K437" i="2" s="1"/>
  <c r="E438" i="2" s="1"/>
  <c r="H438" i="2" s="1"/>
  <c r="K438" i="2" s="1"/>
  <c r="E439" i="2" s="1"/>
  <c r="H439" i="2" s="1"/>
  <c r="K439" i="2" s="1"/>
  <c r="E440" i="2" s="1"/>
  <c r="H440" i="2" s="1"/>
  <c r="K440" i="2" s="1"/>
  <c r="AE428" i="2"/>
  <c r="AD428" i="2"/>
  <c r="AC428" i="2"/>
  <c r="V428" i="2"/>
  <c r="K428" i="2"/>
  <c r="H428" i="2"/>
  <c r="AE427" i="2"/>
  <c r="AC427" i="2"/>
  <c r="AD427" i="2" s="1"/>
  <c r="V427" i="2"/>
  <c r="P427" i="2"/>
  <c r="L427" i="2"/>
  <c r="I427" i="2"/>
  <c r="AE426" i="2"/>
  <c r="AD426" i="2"/>
  <c r="AC426" i="2"/>
  <c r="V426" i="2"/>
  <c r="P426" i="2"/>
  <c r="L426" i="2"/>
  <c r="I426" i="2"/>
  <c r="AE425" i="2"/>
  <c r="AD425" i="2"/>
  <c r="AC425" i="2"/>
  <c r="V425" i="2"/>
  <c r="L425" i="2"/>
  <c r="I425" i="2"/>
  <c r="AC424" i="2"/>
  <c r="AE424" i="2" s="1"/>
  <c r="V424" i="2"/>
  <c r="P424" i="2"/>
  <c r="L424" i="2"/>
  <c r="I424" i="2"/>
  <c r="AE423" i="2"/>
  <c r="AD423" i="2"/>
  <c r="AC423" i="2"/>
  <c r="V423" i="2"/>
  <c r="K423" i="2"/>
  <c r="H423" i="2"/>
  <c r="AC422" i="2"/>
  <c r="V422" i="2"/>
  <c r="L422" i="2"/>
  <c r="I422" i="2"/>
  <c r="AE421" i="2"/>
  <c r="AD421" i="2"/>
  <c r="AC421" i="2"/>
  <c r="K421" i="2"/>
  <c r="H421" i="2"/>
  <c r="AE420" i="2"/>
  <c r="AD420" i="2"/>
  <c r="AC420" i="2"/>
  <c r="V420" i="2"/>
  <c r="P420" i="2"/>
  <c r="P421" i="2" s="1"/>
  <c r="V421" i="2" s="1"/>
  <c r="K420" i="2"/>
  <c r="H420" i="2"/>
  <c r="AE419" i="2"/>
  <c r="AD419" i="2"/>
  <c r="AC419" i="2"/>
  <c r="V419" i="2"/>
  <c r="K419" i="2"/>
  <c r="H419" i="2"/>
  <c r="AC418" i="2"/>
  <c r="P418" i="2"/>
  <c r="V418" i="2" s="1"/>
  <c r="K418" i="2"/>
  <c r="H418" i="2"/>
  <c r="AC417" i="2"/>
  <c r="V417" i="2"/>
  <c r="K417" i="2"/>
  <c r="H417" i="2"/>
  <c r="AE416" i="2"/>
  <c r="AC416" i="2"/>
  <c r="AD416" i="2" s="1"/>
  <c r="V416" i="2"/>
  <c r="P416" i="2"/>
  <c r="K416" i="2"/>
  <c r="H416" i="2"/>
  <c r="E416" i="2"/>
  <c r="E417" i="2" s="1"/>
  <c r="E418" i="2" s="1"/>
  <c r="E419" i="2" s="1"/>
  <c r="E420" i="2" s="1"/>
  <c r="E421" i="2" s="1"/>
  <c r="E422" i="2" s="1"/>
  <c r="H422" i="2" s="1"/>
  <c r="K422" i="2" s="1"/>
  <c r="E423" i="2" s="1"/>
  <c r="E424" i="2" s="1"/>
  <c r="H424" i="2" s="1"/>
  <c r="K424" i="2" s="1"/>
  <c r="E425" i="2" s="1"/>
  <c r="H425" i="2" s="1"/>
  <c r="K425" i="2" s="1"/>
  <c r="E426" i="2" s="1"/>
  <c r="H426" i="2" s="1"/>
  <c r="K426" i="2" s="1"/>
  <c r="E427" i="2" s="1"/>
  <c r="H427" i="2" s="1"/>
  <c r="K427" i="2" s="1"/>
  <c r="AE415" i="2"/>
  <c r="AC415" i="2"/>
  <c r="AD415" i="2" s="1"/>
  <c r="V415" i="2"/>
  <c r="K415" i="2"/>
  <c r="H415" i="2"/>
  <c r="AC414" i="2"/>
  <c r="AE414" i="2" s="1"/>
  <c r="L414" i="2"/>
  <c r="I414" i="2"/>
  <c r="AE413" i="2"/>
  <c r="AC413" i="2"/>
  <c r="AD413" i="2" s="1"/>
  <c r="L413" i="2"/>
  <c r="I413" i="2"/>
  <c r="AE412" i="2"/>
  <c r="AD412" i="2"/>
  <c r="AC412" i="2"/>
  <c r="V412" i="2"/>
  <c r="P412" i="2"/>
  <c r="P413" i="2" s="1"/>
  <c r="P414" i="2" s="1"/>
  <c r="V414" i="2" s="1"/>
  <c r="L412" i="2"/>
  <c r="I412" i="2"/>
  <c r="AD411" i="2"/>
  <c r="AC411" i="2"/>
  <c r="AE411" i="2" s="1"/>
  <c r="V411" i="2"/>
  <c r="L411" i="2"/>
  <c r="I411" i="2"/>
  <c r="AE410" i="2"/>
  <c r="AD410" i="2"/>
  <c r="AC410" i="2"/>
  <c r="V410" i="2"/>
  <c r="L410" i="2"/>
  <c r="I410" i="2"/>
  <c r="AC409" i="2"/>
  <c r="AE409" i="2" s="1"/>
  <c r="V409" i="2"/>
  <c r="K409" i="2"/>
  <c r="H409" i="2"/>
  <c r="AE408" i="2"/>
  <c r="AC408" i="2"/>
  <c r="AD408" i="2" s="1"/>
  <c r="K408" i="2"/>
  <c r="H408" i="2"/>
  <c r="AE407" i="2"/>
  <c r="AC407" i="2"/>
  <c r="AD407" i="2" s="1"/>
  <c r="V407" i="2"/>
  <c r="P407" i="2"/>
  <c r="P408" i="2" s="1"/>
  <c r="V408" i="2" s="1"/>
  <c r="K407" i="2"/>
  <c r="H407" i="2"/>
  <c r="E407" i="2"/>
  <c r="E408" i="2" s="1"/>
  <c r="E409" i="2" s="1"/>
  <c r="E410" i="2" s="1"/>
  <c r="H410" i="2" s="1"/>
  <c r="K410" i="2" s="1"/>
  <c r="E411" i="2" s="1"/>
  <c r="H411" i="2" s="1"/>
  <c r="K411" i="2" s="1"/>
  <c r="E412" i="2" s="1"/>
  <c r="H412" i="2" s="1"/>
  <c r="K412" i="2" s="1"/>
  <c r="E413" i="2" s="1"/>
  <c r="H413" i="2" s="1"/>
  <c r="K413" i="2" s="1"/>
  <c r="E414" i="2" s="1"/>
  <c r="H414" i="2" s="1"/>
  <c r="K414" i="2" s="1"/>
  <c r="AE406" i="2"/>
  <c r="AC406" i="2"/>
  <c r="AD406" i="2" s="1"/>
  <c r="V406" i="2"/>
  <c r="K406" i="2"/>
  <c r="H406" i="2"/>
  <c r="AE405" i="2"/>
  <c r="AC405" i="2"/>
  <c r="AD405" i="2" s="1"/>
  <c r="P405" i="2"/>
  <c r="V405" i="2" s="1"/>
  <c r="L405" i="2"/>
  <c r="I405" i="2"/>
  <c r="AE404" i="2"/>
  <c r="AC404" i="2"/>
  <c r="AD404" i="2" s="1"/>
  <c r="V404" i="2"/>
  <c r="L404" i="2"/>
  <c r="I404" i="2"/>
  <c r="AC403" i="2"/>
  <c r="AE403" i="2" s="1"/>
  <c r="P403" i="2"/>
  <c r="V403" i="2" s="1"/>
  <c r="L403" i="2"/>
  <c r="I403" i="2"/>
  <c r="AE402" i="2"/>
  <c r="AC402" i="2"/>
  <c r="AD402" i="2" s="1"/>
  <c r="V402" i="2"/>
  <c r="P402" i="2"/>
  <c r="L402" i="2"/>
  <c r="I402" i="2"/>
  <c r="AE401" i="2"/>
  <c r="AD401" i="2"/>
  <c r="AC401" i="2"/>
  <c r="V401" i="2"/>
  <c r="L401" i="2"/>
  <c r="I401" i="2"/>
  <c r="E401" i="2"/>
  <c r="H401" i="2" s="1"/>
  <c r="K401" i="2" s="1"/>
  <c r="E402" i="2" s="1"/>
  <c r="H402" i="2" s="1"/>
  <c r="K402" i="2" s="1"/>
  <c r="E403" i="2" s="1"/>
  <c r="H403" i="2" s="1"/>
  <c r="K403" i="2" s="1"/>
  <c r="E404" i="2" s="1"/>
  <c r="H404" i="2" s="1"/>
  <c r="K404" i="2" s="1"/>
  <c r="E405" i="2" s="1"/>
  <c r="H405" i="2" s="1"/>
  <c r="K405" i="2" s="1"/>
  <c r="AC400" i="2"/>
  <c r="AD400" i="2" s="1"/>
  <c r="V400" i="2"/>
  <c r="K400" i="2"/>
  <c r="H400" i="2"/>
  <c r="AC399" i="2"/>
  <c r="P399" i="2"/>
  <c r="V399" i="2" s="1"/>
  <c r="L399" i="2"/>
  <c r="I399" i="2"/>
  <c r="AE398" i="2"/>
  <c r="AC398" i="2"/>
  <c r="AD398" i="2" s="1"/>
  <c r="V398" i="2"/>
  <c r="L398" i="2"/>
  <c r="I398" i="2"/>
  <c r="E398" i="2"/>
  <c r="H398" i="2" s="1"/>
  <c r="K398" i="2" s="1"/>
  <c r="E399" i="2" s="1"/>
  <c r="H399" i="2" s="1"/>
  <c r="K399" i="2" s="1"/>
  <c r="AD397" i="2"/>
  <c r="AC397" i="2"/>
  <c r="AE397" i="2" s="1"/>
  <c r="L397" i="2"/>
  <c r="I397" i="2"/>
  <c r="AC396" i="2"/>
  <c r="AE396" i="2" s="1"/>
  <c r="L396" i="2"/>
  <c r="I396" i="2"/>
  <c r="AE395" i="2"/>
  <c r="AC395" i="2"/>
  <c r="AD395" i="2" s="1"/>
  <c r="L395" i="2"/>
  <c r="I395" i="2"/>
  <c r="AE394" i="2"/>
  <c r="AD394" i="2"/>
  <c r="AC394" i="2"/>
  <c r="V394" i="2"/>
  <c r="P394" i="2"/>
  <c r="P395" i="2" s="1"/>
  <c r="P396" i="2" s="1"/>
  <c r="K394" i="2"/>
  <c r="H394" i="2"/>
  <c r="E394" i="2"/>
  <c r="E395" i="2" s="1"/>
  <c r="H395" i="2" s="1"/>
  <c r="K395" i="2" s="1"/>
  <c r="E396" i="2" s="1"/>
  <c r="H396" i="2" s="1"/>
  <c r="K396" i="2" s="1"/>
  <c r="E397" i="2" s="1"/>
  <c r="H397" i="2" s="1"/>
  <c r="K397" i="2" s="1"/>
  <c r="AE393" i="2"/>
  <c r="AD393" i="2"/>
  <c r="AC393" i="2"/>
  <c r="V393" i="2"/>
  <c r="K393" i="2"/>
  <c r="H393" i="2"/>
  <c r="AE392" i="2"/>
  <c r="AC392" i="2"/>
  <c r="AD392" i="2" s="1"/>
  <c r="V392" i="2"/>
  <c r="K392" i="2"/>
  <c r="H392" i="2"/>
  <c r="AC391" i="2"/>
  <c r="P391" i="2"/>
  <c r="V391" i="2" s="1"/>
  <c r="K391" i="2"/>
  <c r="H391" i="2"/>
  <c r="AC390" i="2"/>
  <c r="V390" i="2"/>
  <c r="K390" i="2"/>
  <c r="H390" i="2"/>
  <c r="AE389" i="2"/>
  <c r="AD389" i="2"/>
  <c r="AC389" i="2"/>
  <c r="V389" i="2"/>
  <c r="K389" i="2"/>
  <c r="H389" i="2"/>
  <c r="E389" i="2"/>
  <c r="E390" i="2" s="1"/>
  <c r="E391" i="2" s="1"/>
  <c r="AD388" i="2"/>
  <c r="AC388" i="2"/>
  <c r="AE388" i="2" s="1"/>
  <c r="V388" i="2"/>
  <c r="K388" i="2"/>
  <c r="H388" i="2"/>
  <c r="AE387" i="2"/>
  <c r="AD387" i="2"/>
  <c r="AC387" i="2"/>
  <c r="L387" i="2"/>
  <c r="I387" i="2"/>
  <c r="AD386" i="2"/>
  <c r="AC386" i="2"/>
  <c r="AE386" i="2" s="1"/>
  <c r="P386" i="2"/>
  <c r="L386" i="2"/>
  <c r="I386" i="2"/>
  <c r="AC385" i="2"/>
  <c r="V385" i="2"/>
  <c r="L385" i="2"/>
  <c r="I385" i="2"/>
  <c r="AD384" i="2"/>
  <c r="AC384" i="2"/>
  <c r="AE384" i="2" s="1"/>
  <c r="P384" i="2"/>
  <c r="V384" i="2" s="1"/>
  <c r="L384" i="2"/>
  <c r="I384" i="2"/>
  <c r="AD383" i="2"/>
  <c r="AC383" i="2"/>
  <c r="AE383" i="2" s="1"/>
  <c r="V383" i="2"/>
  <c r="L383" i="2"/>
  <c r="I383" i="2"/>
  <c r="AE382" i="2"/>
  <c r="AD382" i="2"/>
  <c r="AC382" i="2"/>
  <c r="V382" i="2"/>
  <c r="P382" i="2"/>
  <c r="K382" i="2"/>
  <c r="H382" i="2"/>
  <c r="AE381" i="2"/>
  <c r="AD381" i="2"/>
  <c r="AC381" i="2"/>
  <c r="V381" i="2"/>
  <c r="K381" i="2"/>
  <c r="H381" i="2"/>
  <c r="E381" i="2"/>
  <c r="E382" i="2" s="1"/>
  <c r="E383" i="2" s="1"/>
  <c r="H383" i="2" s="1"/>
  <c r="K383" i="2" s="1"/>
  <c r="E384" i="2" s="1"/>
  <c r="H384" i="2" s="1"/>
  <c r="K384" i="2" s="1"/>
  <c r="E385" i="2" s="1"/>
  <c r="H385" i="2" s="1"/>
  <c r="K385" i="2" s="1"/>
  <c r="E386" i="2" s="1"/>
  <c r="H386" i="2" s="1"/>
  <c r="K386" i="2" s="1"/>
  <c r="E387" i="2" s="1"/>
  <c r="H387" i="2" s="1"/>
  <c r="K387" i="2" s="1"/>
  <c r="AD380" i="2"/>
  <c r="AC380" i="2"/>
  <c r="AE380" i="2" s="1"/>
  <c r="P380" i="2"/>
  <c r="V380" i="2" s="1"/>
  <c r="K380" i="2"/>
  <c r="H380" i="2"/>
  <c r="E380" i="2"/>
  <c r="AC379" i="2"/>
  <c r="V379" i="2"/>
  <c r="K379" i="2"/>
  <c r="H379" i="2"/>
  <c r="AD378" i="2"/>
  <c r="AC378" i="2"/>
  <c r="AE378" i="2" s="1"/>
  <c r="L378" i="2"/>
  <c r="I378" i="2"/>
  <c r="AC377" i="2"/>
  <c r="AE377" i="2" s="1"/>
  <c r="P377" i="2"/>
  <c r="V377" i="2" s="1"/>
  <c r="L377" i="2"/>
  <c r="I377" i="2"/>
  <c r="AC376" i="2"/>
  <c r="AD376" i="2" s="1"/>
  <c r="V376" i="2"/>
  <c r="L376" i="2"/>
  <c r="I376" i="2"/>
  <c r="H376" i="2"/>
  <c r="K376" i="2" s="1"/>
  <c r="E377" i="2" s="1"/>
  <c r="H377" i="2" s="1"/>
  <c r="K377" i="2" s="1"/>
  <c r="E378" i="2" s="1"/>
  <c r="H378" i="2" s="1"/>
  <c r="K378" i="2" s="1"/>
  <c r="AE375" i="2"/>
  <c r="AC375" i="2"/>
  <c r="AD375" i="2" s="1"/>
  <c r="V375" i="2"/>
  <c r="P375" i="2"/>
  <c r="L375" i="2"/>
  <c r="I375" i="2"/>
  <c r="H375" i="2"/>
  <c r="K375" i="2" s="1"/>
  <c r="AD374" i="2"/>
  <c r="AC374" i="2"/>
  <c r="AE374" i="2" s="1"/>
  <c r="V374" i="2"/>
  <c r="L374" i="2"/>
  <c r="I374" i="2"/>
  <c r="AE373" i="2"/>
  <c r="AD373" i="2"/>
  <c r="AC373" i="2"/>
  <c r="V373" i="2"/>
  <c r="K373" i="2"/>
  <c r="H373" i="2"/>
  <c r="AD372" i="2"/>
  <c r="AC372" i="2"/>
  <c r="AE372" i="2" s="1"/>
  <c r="V372" i="2"/>
  <c r="K372" i="2"/>
  <c r="H372" i="2"/>
  <c r="E372" i="2"/>
  <c r="E373" i="2" s="1"/>
  <c r="E374" i="2" s="1"/>
  <c r="H374" i="2" s="1"/>
  <c r="K374" i="2" s="1"/>
  <c r="AE371" i="2"/>
  <c r="AC371" i="2"/>
  <c r="AD371" i="2" s="1"/>
  <c r="V371" i="2"/>
  <c r="K371" i="2"/>
  <c r="H371" i="2"/>
  <c r="AD370" i="2"/>
  <c r="AC370" i="2"/>
  <c r="AE370" i="2" s="1"/>
  <c r="P370" i="2"/>
  <c r="V370" i="2" s="1"/>
  <c r="L370" i="2"/>
  <c r="I370" i="2"/>
  <c r="AE369" i="2"/>
  <c r="AC369" i="2"/>
  <c r="AD369" i="2" s="1"/>
  <c r="V369" i="2"/>
  <c r="L369" i="2"/>
  <c r="I369" i="2"/>
  <c r="AD368" i="2"/>
  <c r="AC368" i="2"/>
  <c r="AE368" i="2" s="1"/>
  <c r="L368" i="2"/>
  <c r="I368" i="2"/>
  <c r="AE367" i="2"/>
  <c r="AD367" i="2"/>
  <c r="AC367" i="2"/>
  <c r="L367" i="2"/>
  <c r="I367" i="2"/>
  <c r="H367" i="2"/>
  <c r="K367" i="2" s="1"/>
  <c r="E368" i="2" s="1"/>
  <c r="H368" i="2" s="1"/>
  <c r="K368" i="2" s="1"/>
  <c r="E369" i="2" s="1"/>
  <c r="H369" i="2" s="1"/>
  <c r="K369" i="2" s="1"/>
  <c r="E370" i="2" s="1"/>
  <c r="H370" i="2" s="1"/>
  <c r="K370" i="2" s="1"/>
  <c r="AD366" i="2"/>
  <c r="AC366" i="2"/>
  <c r="AE366" i="2" s="1"/>
  <c r="V366" i="2"/>
  <c r="P366" i="2"/>
  <c r="P367" i="2" s="1"/>
  <c r="L366" i="2"/>
  <c r="I366" i="2"/>
  <c r="AD365" i="2"/>
  <c r="AC365" i="2"/>
  <c r="AE365" i="2" s="1"/>
  <c r="V365" i="2"/>
  <c r="K365" i="2"/>
  <c r="H365" i="2"/>
  <c r="AC364" i="2"/>
  <c r="AE364" i="2" s="1"/>
  <c r="V364" i="2"/>
  <c r="P364" i="2"/>
  <c r="K364" i="2"/>
  <c r="H364" i="2"/>
  <c r="AC363" i="2"/>
  <c r="AE363" i="2" s="1"/>
  <c r="V363" i="2"/>
  <c r="K363" i="2"/>
  <c r="H363" i="2"/>
  <c r="AD362" i="2"/>
  <c r="AC362" i="2"/>
  <c r="AE362" i="2" s="1"/>
  <c r="V362" i="2"/>
  <c r="P362" i="2"/>
  <c r="K362" i="2"/>
  <c r="H362" i="2"/>
  <c r="E362" i="2"/>
  <c r="E363" i="2" s="1"/>
  <c r="E364" i="2" s="1"/>
  <c r="E365" i="2" s="1"/>
  <c r="E366" i="2" s="1"/>
  <c r="H366" i="2" s="1"/>
  <c r="K366" i="2" s="1"/>
  <c r="E367" i="2" s="1"/>
  <c r="AD361" i="2"/>
  <c r="AC361" i="2"/>
  <c r="AE361" i="2" s="1"/>
  <c r="V361" i="2"/>
  <c r="K361" i="2"/>
  <c r="H361" i="2"/>
  <c r="AE360" i="2"/>
  <c r="AD360" i="2"/>
  <c r="AC360" i="2"/>
  <c r="V360" i="2"/>
  <c r="P360" i="2"/>
  <c r="L360" i="2"/>
  <c r="I360" i="2"/>
  <c r="AD359" i="2"/>
  <c r="AC359" i="2"/>
  <c r="AE359" i="2" s="1"/>
  <c r="V359" i="2"/>
  <c r="L359" i="2"/>
  <c r="I359" i="2"/>
  <c r="AC358" i="2"/>
  <c r="AE358" i="2" s="1"/>
  <c r="L358" i="2"/>
  <c r="I358" i="2"/>
  <c r="AE357" i="2"/>
  <c r="AD357" i="2"/>
  <c r="AC357" i="2"/>
  <c r="P357" i="2"/>
  <c r="L357" i="2"/>
  <c r="I357" i="2"/>
  <c r="AC356" i="2"/>
  <c r="AE356" i="2" s="1"/>
  <c r="V356" i="2"/>
  <c r="L356" i="2"/>
  <c r="I356" i="2"/>
  <c r="AE355" i="2"/>
  <c r="AD355" i="2"/>
  <c r="AC355" i="2"/>
  <c r="K355" i="2"/>
  <c r="H355" i="2"/>
  <c r="AE354" i="2"/>
  <c r="AD354" i="2"/>
  <c r="AC354" i="2"/>
  <c r="K354" i="2"/>
  <c r="H354" i="2"/>
  <c r="AE353" i="2"/>
  <c r="AD353" i="2"/>
  <c r="AC353" i="2"/>
  <c r="V353" i="2"/>
  <c r="P353" i="2"/>
  <c r="P354" i="2" s="1"/>
  <c r="K353" i="2"/>
  <c r="H353" i="2"/>
  <c r="AE352" i="2"/>
  <c r="AD352" i="2"/>
  <c r="AC352" i="2"/>
  <c r="V352" i="2"/>
  <c r="K352" i="2"/>
  <c r="H352" i="2"/>
  <c r="AC351" i="2"/>
  <c r="P351" i="2"/>
  <c r="V351" i="2" s="1"/>
  <c r="K351" i="2"/>
  <c r="H351" i="2"/>
  <c r="E351" i="2"/>
  <c r="E352" i="2" s="1"/>
  <c r="E353" i="2" s="1"/>
  <c r="E354" i="2" s="1"/>
  <c r="E355" i="2" s="1"/>
  <c r="E356" i="2" s="1"/>
  <c r="H356" i="2" s="1"/>
  <c r="K356" i="2" s="1"/>
  <c r="E357" i="2" s="1"/>
  <c r="H357" i="2" s="1"/>
  <c r="K357" i="2" s="1"/>
  <c r="E358" i="2" s="1"/>
  <c r="H358" i="2" s="1"/>
  <c r="K358" i="2" s="1"/>
  <c r="E359" i="2" s="1"/>
  <c r="H359" i="2" s="1"/>
  <c r="K359" i="2" s="1"/>
  <c r="E360" i="2" s="1"/>
  <c r="H360" i="2" s="1"/>
  <c r="K360" i="2" s="1"/>
  <c r="AD350" i="2"/>
  <c r="AC350" i="2"/>
  <c r="AE350" i="2" s="1"/>
  <c r="V350" i="2"/>
  <c r="K350" i="2"/>
  <c r="H350" i="2"/>
  <c r="AE349" i="2"/>
  <c r="AD349" i="2"/>
  <c r="AC349" i="2"/>
  <c r="V349" i="2"/>
  <c r="P349" i="2"/>
  <c r="L349" i="2"/>
  <c r="I349" i="2"/>
  <c r="AC348" i="2"/>
  <c r="AE348" i="2" s="1"/>
  <c r="V348" i="2"/>
  <c r="L348" i="2"/>
  <c r="I348" i="2"/>
  <c r="AE347" i="2"/>
  <c r="AD347" i="2"/>
  <c r="AC347" i="2"/>
  <c r="V347" i="2"/>
  <c r="K347" i="2"/>
  <c r="H347" i="2"/>
  <c r="AD346" i="2"/>
  <c r="AC346" i="2"/>
  <c r="AE346" i="2" s="1"/>
  <c r="P346" i="2"/>
  <c r="V346" i="2" s="1"/>
  <c r="K346" i="2"/>
  <c r="H346" i="2"/>
  <c r="AC345" i="2"/>
  <c r="AE345" i="2" s="1"/>
  <c r="V345" i="2"/>
  <c r="K345" i="2"/>
  <c r="H345" i="2"/>
  <c r="E345" i="2"/>
  <c r="E346" i="2" s="1"/>
  <c r="E347" i="2" s="1"/>
  <c r="E348" i="2" s="1"/>
  <c r="H348" i="2" s="1"/>
  <c r="K348" i="2" s="1"/>
  <c r="E349" i="2" s="1"/>
  <c r="H349" i="2" s="1"/>
  <c r="K349" i="2" s="1"/>
  <c r="AC344" i="2"/>
  <c r="V344" i="2"/>
  <c r="K344" i="2"/>
  <c r="H344" i="2"/>
  <c r="E344" i="2"/>
  <c r="AE343" i="2"/>
  <c r="AD343" i="2"/>
  <c r="AC343" i="2"/>
  <c r="V343" i="2"/>
  <c r="K343" i="2"/>
  <c r="H343" i="2"/>
  <c r="AC342" i="2"/>
  <c r="AE342" i="2" s="1"/>
  <c r="V342" i="2"/>
  <c r="P342" i="2"/>
  <c r="L342" i="2"/>
  <c r="K342" i="2"/>
  <c r="I342" i="2"/>
  <c r="AE341" i="2"/>
  <c r="AD341" i="2"/>
  <c r="AC341" i="2"/>
  <c r="V341" i="2"/>
  <c r="L341" i="2"/>
  <c r="I341" i="2"/>
  <c r="AC340" i="2"/>
  <c r="V340" i="2"/>
  <c r="P340" i="2"/>
  <c r="K340" i="2"/>
  <c r="H340" i="2"/>
  <c r="E340" i="2"/>
  <c r="E341" i="2" s="1"/>
  <c r="H341" i="2" s="1"/>
  <c r="K341" i="2" s="1"/>
  <c r="E342" i="2" s="1"/>
  <c r="H342" i="2" s="1"/>
  <c r="AC339" i="2"/>
  <c r="V339" i="2"/>
  <c r="K339" i="2"/>
  <c r="H339" i="2"/>
  <c r="AD338" i="2"/>
  <c r="AC338" i="2"/>
  <c r="AE338" i="2" s="1"/>
  <c r="L338" i="2"/>
  <c r="I338" i="2"/>
  <c r="AC337" i="2"/>
  <c r="K337" i="2"/>
  <c r="H337" i="2"/>
  <c r="AC336" i="2"/>
  <c r="K336" i="2"/>
  <c r="H336" i="2"/>
  <c r="AC335" i="2"/>
  <c r="V335" i="2"/>
  <c r="P335" i="2"/>
  <c r="P336" i="2" s="1"/>
  <c r="P337" i="2" s="1"/>
  <c r="P338" i="2" s="1"/>
  <c r="V338" i="2" s="1"/>
  <c r="K335" i="2"/>
  <c r="H335" i="2"/>
  <c r="E335" i="2"/>
  <c r="E336" i="2" s="1"/>
  <c r="E337" i="2" s="1"/>
  <c r="E338" i="2" s="1"/>
  <c r="H338" i="2" s="1"/>
  <c r="K338" i="2" s="1"/>
  <c r="AC334" i="2"/>
  <c r="V334" i="2"/>
  <c r="K334" i="2"/>
  <c r="H334" i="2"/>
  <c r="AD333" i="2"/>
  <c r="AC333" i="2"/>
  <c r="AE333" i="2" s="1"/>
  <c r="L333" i="2"/>
  <c r="I333" i="2"/>
  <c r="H333" i="2"/>
  <c r="K333" i="2" s="1"/>
  <c r="AE332" i="2"/>
  <c r="AD332" i="2"/>
  <c r="AC332" i="2"/>
  <c r="V332" i="2"/>
  <c r="P332" i="2"/>
  <c r="P333" i="2" s="1"/>
  <c r="V333" i="2" s="1"/>
  <c r="L332" i="2"/>
  <c r="I332" i="2"/>
  <c r="AD331" i="2"/>
  <c r="AC331" i="2"/>
  <c r="AE331" i="2" s="1"/>
  <c r="V331" i="2"/>
  <c r="L331" i="2"/>
  <c r="I331" i="2"/>
  <c r="AE330" i="2"/>
  <c r="AD330" i="2"/>
  <c r="AC330" i="2"/>
  <c r="V330" i="2"/>
  <c r="P330" i="2"/>
  <c r="L330" i="2"/>
  <c r="I330" i="2"/>
  <c r="AD329" i="2"/>
  <c r="AC329" i="2"/>
  <c r="AE329" i="2" s="1"/>
  <c r="V329" i="2"/>
  <c r="L329" i="2"/>
  <c r="I329" i="2"/>
  <c r="H329" i="2"/>
  <c r="K329" i="2" s="1"/>
  <c r="E330" i="2" s="1"/>
  <c r="H330" i="2" s="1"/>
  <c r="K330" i="2" s="1"/>
  <c r="E331" i="2" s="1"/>
  <c r="H331" i="2" s="1"/>
  <c r="K331" i="2" s="1"/>
  <c r="E332" i="2" s="1"/>
  <c r="H332" i="2" s="1"/>
  <c r="K332" i="2" s="1"/>
  <c r="AC328" i="2"/>
  <c r="AE328" i="2" s="1"/>
  <c r="L328" i="2"/>
  <c r="K328" i="2"/>
  <c r="E329" i="2" s="1"/>
  <c r="I328" i="2"/>
  <c r="AE327" i="2"/>
  <c r="AD327" i="2"/>
  <c r="AC327" i="2"/>
  <c r="P327" i="2"/>
  <c r="L327" i="2"/>
  <c r="I327" i="2"/>
  <c r="H327" i="2"/>
  <c r="K327" i="2" s="1"/>
  <c r="E328" i="2" s="1"/>
  <c r="H328" i="2" s="1"/>
  <c r="AD326" i="2"/>
  <c r="AC326" i="2"/>
  <c r="AE326" i="2" s="1"/>
  <c r="V326" i="2"/>
  <c r="L326" i="2"/>
  <c r="I326" i="2"/>
  <c r="H326" i="2"/>
  <c r="K326" i="2" s="1"/>
  <c r="E327" i="2" s="1"/>
  <c r="AD325" i="2"/>
  <c r="AC325" i="2"/>
  <c r="AE325" i="2" s="1"/>
  <c r="P325" i="2"/>
  <c r="V325" i="2" s="1"/>
  <c r="L325" i="2"/>
  <c r="K325" i="2"/>
  <c r="I325" i="2"/>
  <c r="H325" i="2"/>
  <c r="AE324" i="2"/>
  <c r="AD324" i="2"/>
  <c r="AC324" i="2"/>
  <c r="V324" i="2"/>
  <c r="P324" i="2"/>
  <c r="L324" i="2"/>
  <c r="I324" i="2"/>
  <c r="H324" i="2"/>
  <c r="K324" i="2" s="1"/>
  <c r="AE323" i="2"/>
  <c r="AC323" i="2"/>
  <c r="AD323" i="2" s="1"/>
  <c r="V323" i="2"/>
  <c r="L323" i="2"/>
  <c r="I323" i="2"/>
  <c r="E323" i="2"/>
  <c r="H323" i="2" s="1"/>
  <c r="K323" i="2" s="1"/>
  <c r="AD322" i="2"/>
  <c r="AC322" i="2"/>
  <c r="AE322" i="2" s="1"/>
  <c r="V322" i="2"/>
  <c r="L322" i="2"/>
  <c r="I322" i="2"/>
  <c r="H322" i="2"/>
  <c r="K322" i="2" s="1"/>
  <c r="AC321" i="2"/>
  <c r="V321" i="2"/>
  <c r="L321" i="2"/>
  <c r="K321" i="2"/>
  <c r="E322" i="2" s="1"/>
  <c r="I321" i="2"/>
  <c r="H321" i="2"/>
  <c r="AC320" i="2"/>
  <c r="L320" i="2"/>
  <c r="K320" i="2"/>
  <c r="I320" i="2"/>
  <c r="H320" i="2"/>
  <c r="AD319" i="2"/>
  <c r="AC319" i="2"/>
  <c r="AE319" i="2" s="1"/>
  <c r="P319" i="2"/>
  <c r="L319" i="2"/>
  <c r="I319" i="2"/>
  <c r="H319" i="2"/>
  <c r="K319" i="2" s="1"/>
  <c r="AE318" i="2"/>
  <c r="AD318" i="2"/>
  <c r="AC318" i="2"/>
  <c r="V318" i="2"/>
  <c r="L318" i="2"/>
  <c r="I318" i="2"/>
  <c r="AC317" i="2"/>
  <c r="V317" i="2"/>
  <c r="P317" i="2"/>
  <c r="L317" i="2"/>
  <c r="I317" i="2"/>
  <c r="AE316" i="2"/>
  <c r="AD316" i="2"/>
  <c r="AC316" i="2"/>
  <c r="V316" i="2"/>
  <c r="L316" i="2"/>
  <c r="K316" i="2"/>
  <c r="E317" i="2" s="1"/>
  <c r="H317" i="2" s="1"/>
  <c r="K317" i="2" s="1"/>
  <c r="E318" i="2" s="1"/>
  <c r="H318" i="2" s="1"/>
  <c r="K318" i="2" s="1"/>
  <c r="I316" i="2"/>
  <c r="H316" i="2"/>
  <c r="AE315" i="2"/>
  <c r="AD315" i="2"/>
  <c r="AC315" i="2"/>
  <c r="L315" i="2"/>
  <c r="I315" i="2"/>
  <c r="H315" i="2"/>
  <c r="K315" i="2" s="1"/>
  <c r="AD314" i="2"/>
  <c r="AC314" i="2"/>
  <c r="AE314" i="2" s="1"/>
  <c r="L314" i="2"/>
  <c r="I314" i="2"/>
  <c r="AD313" i="2"/>
  <c r="AC313" i="2"/>
  <c r="AE313" i="2" s="1"/>
  <c r="P313" i="2"/>
  <c r="L313" i="2"/>
  <c r="I313" i="2"/>
  <c r="AC312" i="2"/>
  <c r="V312" i="2"/>
  <c r="P312" i="2"/>
  <c r="L312" i="2"/>
  <c r="I312" i="2"/>
  <c r="AE311" i="2"/>
  <c r="AD311" i="2"/>
  <c r="AC311" i="2"/>
  <c r="V311" i="2"/>
  <c r="L311" i="2"/>
  <c r="K311" i="2"/>
  <c r="E312" i="2" s="1"/>
  <c r="H312" i="2" s="1"/>
  <c r="K312" i="2" s="1"/>
  <c r="E313" i="2" s="1"/>
  <c r="H313" i="2" s="1"/>
  <c r="K313" i="2" s="1"/>
  <c r="E314" i="2" s="1"/>
  <c r="H314" i="2" s="1"/>
  <c r="K314" i="2" s="1"/>
  <c r="E315" i="2" s="1"/>
  <c r="I311" i="2"/>
  <c r="H311" i="2"/>
  <c r="AE310" i="2"/>
  <c r="AD310" i="2"/>
  <c r="AC310" i="2"/>
  <c r="L310" i="2"/>
  <c r="I310" i="2"/>
  <c r="H310" i="2"/>
  <c r="K310" i="2" s="1"/>
  <c r="AD309" i="2"/>
  <c r="AC309" i="2"/>
  <c r="AE309" i="2" s="1"/>
  <c r="V309" i="2"/>
  <c r="P309" i="2"/>
  <c r="P310" i="2" s="1"/>
  <c r="V310" i="2" s="1"/>
  <c r="L309" i="2"/>
  <c r="I309" i="2"/>
  <c r="AD308" i="2"/>
  <c r="AC308" i="2"/>
  <c r="AE308" i="2" s="1"/>
  <c r="V308" i="2"/>
  <c r="L308" i="2"/>
  <c r="I308" i="2"/>
  <c r="AE307" i="2"/>
  <c r="AD307" i="2"/>
  <c r="AC307" i="2"/>
  <c r="V307" i="2"/>
  <c r="P307" i="2"/>
  <c r="L307" i="2"/>
  <c r="I307" i="2"/>
  <c r="AC306" i="2"/>
  <c r="V306" i="2"/>
  <c r="L306" i="2"/>
  <c r="I306" i="2"/>
  <c r="H306" i="2"/>
  <c r="K306" i="2" s="1"/>
  <c r="E307" i="2" s="1"/>
  <c r="H307" i="2" s="1"/>
  <c r="K307" i="2" s="1"/>
  <c r="E308" i="2" s="1"/>
  <c r="H308" i="2" s="1"/>
  <c r="K308" i="2" s="1"/>
  <c r="E309" i="2" s="1"/>
  <c r="H309" i="2" s="1"/>
  <c r="K309" i="2" s="1"/>
  <c r="E310" i="2" s="1"/>
  <c r="AD305" i="2"/>
  <c r="AC305" i="2"/>
  <c r="AE305" i="2" s="1"/>
  <c r="V305" i="2"/>
  <c r="K305" i="2"/>
  <c r="H305" i="2"/>
  <c r="AC304" i="2"/>
  <c r="V304" i="2"/>
  <c r="K304" i="2"/>
  <c r="H304" i="2"/>
  <c r="AE303" i="2"/>
  <c r="AD303" i="2"/>
  <c r="AC303" i="2"/>
  <c r="V303" i="2"/>
  <c r="P303" i="2"/>
  <c r="K303" i="2"/>
  <c r="H303" i="2"/>
  <c r="AE302" i="2"/>
  <c r="AD302" i="2"/>
  <c r="AC302" i="2"/>
  <c r="V302" i="2"/>
  <c r="K302" i="2"/>
  <c r="H302" i="2"/>
  <c r="AD301" i="2"/>
  <c r="AC301" i="2"/>
  <c r="AE301" i="2" s="1"/>
  <c r="V301" i="2"/>
  <c r="K301" i="2"/>
  <c r="H301" i="2"/>
  <c r="AC300" i="2"/>
  <c r="V300" i="2"/>
  <c r="K300" i="2"/>
  <c r="H300" i="2"/>
  <c r="AD299" i="2"/>
  <c r="AC299" i="2"/>
  <c r="AE299" i="2" s="1"/>
  <c r="V299" i="2"/>
  <c r="P299" i="2"/>
  <c r="K299" i="2"/>
  <c r="H299" i="2"/>
  <c r="AD298" i="2"/>
  <c r="AC298" i="2"/>
  <c r="AE298" i="2" s="1"/>
  <c r="V298" i="2"/>
  <c r="K298" i="2"/>
  <c r="H298" i="2"/>
  <c r="E298" i="2"/>
  <c r="E299" i="2" s="1"/>
  <c r="E300" i="2" s="1"/>
  <c r="E301" i="2" s="1"/>
  <c r="E302" i="2" s="1"/>
  <c r="E303" i="2" s="1"/>
  <c r="E304" i="2" s="1"/>
  <c r="E305" i="2" s="1"/>
  <c r="AE297" i="2"/>
  <c r="AC297" i="2"/>
  <c r="AD297" i="2" s="1"/>
  <c r="V297" i="2"/>
  <c r="K297" i="2"/>
  <c r="H297" i="2"/>
  <c r="E297" i="2"/>
  <c r="AE296" i="2"/>
  <c r="AD296" i="2"/>
  <c r="AC296" i="2"/>
  <c r="V296" i="2"/>
  <c r="K296" i="2"/>
  <c r="H296" i="2"/>
  <c r="AC295" i="2"/>
  <c r="V295" i="2"/>
  <c r="P295" i="2"/>
  <c r="L295" i="2"/>
  <c r="I295" i="2"/>
  <c r="AE294" i="2"/>
  <c r="AD294" i="2"/>
  <c r="AC294" i="2"/>
  <c r="V294" i="2"/>
  <c r="L294" i="2"/>
  <c r="I294" i="2"/>
  <c r="AE293" i="2"/>
  <c r="AC293" i="2"/>
  <c r="AD293" i="2" s="1"/>
  <c r="P293" i="2"/>
  <c r="V293" i="2" s="1"/>
  <c r="L293" i="2"/>
  <c r="I293" i="2"/>
  <c r="AC292" i="2"/>
  <c r="V292" i="2"/>
  <c r="L292" i="2"/>
  <c r="I292" i="2"/>
  <c r="AD291" i="2"/>
  <c r="AC291" i="2"/>
  <c r="AE291" i="2" s="1"/>
  <c r="P291" i="2"/>
  <c r="V291" i="2" s="1"/>
  <c r="L291" i="2"/>
  <c r="I291" i="2"/>
  <c r="AC290" i="2"/>
  <c r="V290" i="2"/>
  <c r="L290" i="2"/>
  <c r="K290" i="2"/>
  <c r="E291" i="2" s="1"/>
  <c r="H291" i="2" s="1"/>
  <c r="K291" i="2" s="1"/>
  <c r="E292" i="2" s="1"/>
  <c r="H292" i="2" s="1"/>
  <c r="K292" i="2" s="1"/>
  <c r="E293" i="2" s="1"/>
  <c r="H293" i="2" s="1"/>
  <c r="K293" i="2" s="1"/>
  <c r="E294" i="2" s="1"/>
  <c r="H294" i="2" s="1"/>
  <c r="K294" i="2" s="1"/>
  <c r="E295" i="2" s="1"/>
  <c r="H295" i="2" s="1"/>
  <c r="K295" i="2" s="1"/>
  <c r="I290" i="2"/>
  <c r="H290" i="2"/>
  <c r="AC289" i="2"/>
  <c r="V289" i="2"/>
  <c r="L289" i="2"/>
  <c r="I289" i="2"/>
  <c r="AE288" i="2"/>
  <c r="AD288" i="2"/>
  <c r="AC288" i="2"/>
  <c r="V288" i="2"/>
  <c r="P288" i="2"/>
  <c r="P289" i="2" s="1"/>
  <c r="L288" i="2"/>
  <c r="I288" i="2"/>
  <c r="AD287" i="2"/>
  <c r="AC287" i="2"/>
  <c r="AE287" i="2" s="1"/>
  <c r="V287" i="2"/>
  <c r="L287" i="2"/>
  <c r="I287" i="2"/>
  <c r="AC286" i="2"/>
  <c r="AD286" i="2" s="1"/>
  <c r="V286" i="2"/>
  <c r="K286" i="2"/>
  <c r="H286" i="2"/>
  <c r="AC285" i="2"/>
  <c r="AD285" i="2" s="1"/>
  <c r="K285" i="2"/>
  <c r="H285" i="2"/>
  <c r="AE284" i="2"/>
  <c r="AC284" i="2"/>
  <c r="AD284" i="2" s="1"/>
  <c r="K284" i="2"/>
  <c r="H284" i="2"/>
  <c r="AC283" i="2"/>
  <c r="AD283" i="2" s="1"/>
  <c r="K283" i="2"/>
  <c r="H283" i="2"/>
  <c r="AE282" i="2"/>
  <c r="AC282" i="2"/>
  <c r="AD282" i="2" s="1"/>
  <c r="K282" i="2"/>
  <c r="H282" i="2"/>
  <c r="AC281" i="2"/>
  <c r="K281" i="2"/>
  <c r="H281" i="2"/>
  <c r="AE280" i="2"/>
  <c r="AC280" i="2"/>
  <c r="AD280" i="2" s="1"/>
  <c r="V280" i="2"/>
  <c r="P280" i="2"/>
  <c r="P281" i="2" s="1"/>
  <c r="P282" i="2" s="1"/>
  <c r="P283" i="2" s="1"/>
  <c r="P284" i="2" s="1"/>
  <c r="P285" i="2" s="1"/>
  <c r="P286" i="2" s="1"/>
  <c r="K280" i="2"/>
  <c r="H280" i="2"/>
  <c r="E280" i="2"/>
  <c r="E281" i="2" s="1"/>
  <c r="E282" i="2" s="1"/>
  <c r="E283" i="2" s="1"/>
  <c r="E284" i="2" s="1"/>
  <c r="E285" i="2" s="1"/>
  <c r="E286" i="2" s="1"/>
  <c r="E287" i="2" s="1"/>
  <c r="H287" i="2" s="1"/>
  <c r="K287" i="2" s="1"/>
  <c r="E288" i="2" s="1"/>
  <c r="H288" i="2" s="1"/>
  <c r="K288" i="2" s="1"/>
  <c r="E289" i="2" s="1"/>
  <c r="H289" i="2" s="1"/>
  <c r="K289" i="2" s="1"/>
  <c r="AC279" i="2"/>
  <c r="AD279" i="2" s="1"/>
  <c r="V279" i="2"/>
  <c r="K279" i="2"/>
  <c r="H279" i="2"/>
  <c r="AE278" i="2"/>
  <c r="AC278" i="2"/>
  <c r="AD278" i="2" s="1"/>
  <c r="V278" i="2"/>
  <c r="L278" i="2"/>
  <c r="I278" i="2"/>
  <c r="AD277" i="2"/>
  <c r="AC277" i="2"/>
  <c r="AE277" i="2" s="1"/>
  <c r="V277" i="2"/>
  <c r="L277" i="2"/>
  <c r="I277" i="2"/>
  <c r="AC276" i="2"/>
  <c r="AD276" i="2" s="1"/>
  <c r="V276" i="2"/>
  <c r="L276" i="2"/>
  <c r="I276" i="2"/>
  <c r="AC275" i="2"/>
  <c r="AE275" i="2" s="1"/>
  <c r="P275" i="2"/>
  <c r="V275" i="2" s="1"/>
  <c r="L275" i="2"/>
  <c r="I275" i="2"/>
  <c r="AC274" i="2"/>
  <c r="AD274" i="2" s="1"/>
  <c r="V274" i="2"/>
  <c r="L274" i="2"/>
  <c r="I274" i="2"/>
  <c r="AE273" i="2"/>
  <c r="AD273" i="2"/>
  <c r="AC273" i="2"/>
  <c r="V273" i="2"/>
  <c r="K273" i="2"/>
  <c r="H273" i="2"/>
  <c r="AE272" i="2"/>
  <c r="AD272" i="2"/>
  <c r="AC272" i="2"/>
  <c r="V272" i="2"/>
  <c r="P272" i="2"/>
  <c r="P273" i="2" s="1"/>
  <c r="P274" i="2" s="1"/>
  <c r="K272" i="2"/>
  <c r="H272" i="2"/>
  <c r="AE271" i="2"/>
  <c r="AD271" i="2"/>
  <c r="AC271" i="2"/>
  <c r="V271" i="2"/>
  <c r="K271" i="2"/>
  <c r="H271" i="2"/>
  <c r="AC270" i="2"/>
  <c r="AE270" i="2" s="1"/>
  <c r="P270" i="2"/>
  <c r="V270" i="2" s="1"/>
  <c r="K270" i="2"/>
  <c r="H270" i="2"/>
  <c r="AC269" i="2"/>
  <c r="AE269" i="2" s="1"/>
  <c r="P269" i="2"/>
  <c r="V269" i="2" s="1"/>
  <c r="K269" i="2"/>
  <c r="H269" i="2"/>
  <c r="E269" i="2"/>
  <c r="E270" i="2" s="1"/>
  <c r="E271" i="2" s="1"/>
  <c r="E272" i="2" s="1"/>
  <c r="E273" i="2" s="1"/>
  <c r="E274" i="2" s="1"/>
  <c r="H274" i="2" s="1"/>
  <c r="K274" i="2" s="1"/>
  <c r="E275" i="2" s="1"/>
  <c r="H275" i="2" s="1"/>
  <c r="K275" i="2" s="1"/>
  <c r="E276" i="2" s="1"/>
  <c r="H276" i="2" s="1"/>
  <c r="K276" i="2" s="1"/>
  <c r="E277" i="2" s="1"/>
  <c r="H277" i="2" s="1"/>
  <c r="K277" i="2" s="1"/>
  <c r="E278" i="2" s="1"/>
  <c r="H278" i="2" s="1"/>
  <c r="K278" i="2" s="1"/>
  <c r="AD268" i="2"/>
  <c r="AC268" i="2"/>
  <c r="AE268" i="2" s="1"/>
  <c r="V268" i="2"/>
  <c r="K268" i="2"/>
  <c r="H268" i="2"/>
  <c r="AE267" i="2"/>
  <c r="AD267" i="2"/>
  <c r="AC267" i="2"/>
  <c r="L267" i="2"/>
  <c r="I267" i="2"/>
  <c r="AD266" i="2"/>
  <c r="AC266" i="2"/>
  <c r="AE266" i="2" s="1"/>
  <c r="L266" i="2"/>
  <c r="I266" i="2"/>
  <c r="AC265" i="2"/>
  <c r="P265" i="2"/>
  <c r="V265" i="2" s="1"/>
  <c r="L265" i="2"/>
  <c r="I265" i="2"/>
  <c r="AC264" i="2"/>
  <c r="AD264" i="2" s="1"/>
  <c r="V264" i="2"/>
  <c r="L264" i="2"/>
  <c r="I264" i="2"/>
  <c r="AD263" i="2"/>
  <c r="AC263" i="2"/>
  <c r="AE263" i="2" s="1"/>
  <c r="V263" i="2"/>
  <c r="L263" i="2"/>
  <c r="K263" i="2"/>
  <c r="E264" i="2" s="1"/>
  <c r="H264" i="2" s="1"/>
  <c r="K264" i="2" s="1"/>
  <c r="E265" i="2" s="1"/>
  <c r="H265" i="2" s="1"/>
  <c r="K265" i="2" s="1"/>
  <c r="E266" i="2" s="1"/>
  <c r="H266" i="2" s="1"/>
  <c r="K266" i="2" s="1"/>
  <c r="E267" i="2" s="1"/>
  <c r="H267" i="2" s="1"/>
  <c r="K267" i="2" s="1"/>
  <c r="I263" i="2"/>
  <c r="H263" i="2"/>
  <c r="AC262" i="2"/>
  <c r="AE262" i="2" s="1"/>
  <c r="P262" i="2"/>
  <c r="V262" i="2" s="1"/>
  <c r="L262" i="2"/>
  <c r="I262" i="2"/>
  <c r="AE261" i="2"/>
  <c r="AC261" i="2"/>
  <c r="AD261" i="2" s="1"/>
  <c r="L261" i="2"/>
  <c r="I261" i="2"/>
  <c r="AE260" i="2"/>
  <c r="AD260" i="2"/>
  <c r="AC260" i="2"/>
  <c r="V260" i="2"/>
  <c r="L260" i="2"/>
  <c r="I260" i="2"/>
  <c r="AD259" i="2"/>
  <c r="AC259" i="2"/>
  <c r="AE259" i="2" s="1"/>
  <c r="V259" i="2"/>
  <c r="P259" i="2"/>
  <c r="P260" i="2" s="1"/>
  <c r="P261" i="2" s="1"/>
  <c r="V261" i="2" s="1"/>
  <c r="L259" i="2"/>
  <c r="I259" i="2"/>
  <c r="AD258" i="2"/>
  <c r="AC258" i="2"/>
  <c r="AE258" i="2" s="1"/>
  <c r="V258" i="2"/>
  <c r="L258" i="2"/>
  <c r="I258" i="2"/>
  <c r="AE257" i="2"/>
  <c r="AD257" i="2"/>
  <c r="AC257" i="2"/>
  <c r="K257" i="2"/>
  <c r="H257" i="2"/>
  <c r="AE256" i="2"/>
  <c r="AD256" i="2"/>
  <c r="AC256" i="2"/>
  <c r="K256" i="2"/>
  <c r="H256" i="2"/>
  <c r="AE255" i="2"/>
  <c r="AD255" i="2"/>
  <c r="AC255" i="2"/>
  <c r="K255" i="2"/>
  <c r="H255" i="2"/>
  <c r="AE254" i="2"/>
  <c r="AD254" i="2"/>
  <c r="AC254" i="2"/>
  <c r="P254" i="2"/>
  <c r="V254" i="2" s="1"/>
  <c r="K254" i="2"/>
  <c r="H254" i="2"/>
  <c r="AE253" i="2"/>
  <c r="AD253" i="2"/>
  <c r="AC253" i="2"/>
  <c r="P253" i="2"/>
  <c r="V253" i="2" s="1"/>
  <c r="K253" i="2"/>
  <c r="H253" i="2"/>
  <c r="E253" i="2"/>
  <c r="E254" i="2" s="1"/>
  <c r="E255" i="2" s="1"/>
  <c r="E256" i="2" s="1"/>
  <c r="E257" i="2" s="1"/>
  <c r="E258" i="2" s="1"/>
  <c r="H258" i="2" s="1"/>
  <c r="K258" i="2" s="1"/>
  <c r="E259" i="2" s="1"/>
  <c r="H259" i="2" s="1"/>
  <c r="K259" i="2" s="1"/>
  <c r="E260" i="2" s="1"/>
  <c r="H260" i="2" s="1"/>
  <c r="K260" i="2" s="1"/>
  <c r="E261" i="2" s="1"/>
  <c r="H261" i="2" s="1"/>
  <c r="K261" i="2" s="1"/>
  <c r="E262" i="2" s="1"/>
  <c r="H262" i="2" s="1"/>
  <c r="K262" i="2" s="1"/>
  <c r="AE252" i="2"/>
  <c r="AD252" i="2"/>
  <c r="AC252" i="2"/>
  <c r="V252" i="2"/>
  <c r="K252" i="2"/>
  <c r="H252" i="2"/>
  <c r="AE251" i="2"/>
  <c r="AD251" i="2"/>
  <c r="AC251" i="2"/>
  <c r="L251" i="2"/>
  <c r="I251" i="2"/>
  <c r="AE250" i="2"/>
  <c r="AD250" i="2"/>
  <c r="AC250" i="2"/>
  <c r="L250" i="2"/>
  <c r="I250" i="2"/>
  <c r="AD249" i="2"/>
  <c r="AC249" i="2"/>
  <c r="AE249" i="2" s="1"/>
  <c r="L249" i="2"/>
  <c r="I249" i="2"/>
  <c r="AC248" i="2"/>
  <c r="AD248" i="2" s="1"/>
  <c r="P248" i="2"/>
  <c r="V248" i="2" s="1"/>
  <c r="L248" i="2"/>
  <c r="I248" i="2"/>
  <c r="H248" i="2"/>
  <c r="K248" i="2" s="1"/>
  <c r="E249" i="2" s="1"/>
  <c r="H249" i="2" s="1"/>
  <c r="K249" i="2" s="1"/>
  <c r="E250" i="2" s="1"/>
  <c r="H250" i="2" s="1"/>
  <c r="K250" i="2" s="1"/>
  <c r="E251" i="2" s="1"/>
  <c r="H251" i="2" s="1"/>
  <c r="K251" i="2" s="1"/>
  <c r="AE247" i="2"/>
  <c r="AC247" i="2"/>
  <c r="AD247" i="2" s="1"/>
  <c r="V247" i="2"/>
  <c r="L247" i="2"/>
  <c r="K247" i="2"/>
  <c r="E248" i="2" s="1"/>
  <c r="I247" i="2"/>
  <c r="H247" i="2"/>
  <c r="AE246" i="2"/>
  <c r="AC246" i="2"/>
  <c r="AD246" i="2" s="1"/>
  <c r="K246" i="2"/>
  <c r="H246" i="2"/>
  <c r="AE245" i="2"/>
  <c r="AD245" i="2"/>
  <c r="AC245" i="2"/>
  <c r="V245" i="2"/>
  <c r="P245" i="2"/>
  <c r="P246" i="2" s="1"/>
  <c r="V246" i="2" s="1"/>
  <c r="K245" i="2"/>
  <c r="H245" i="2"/>
  <c r="AD244" i="2"/>
  <c r="AC244" i="2"/>
  <c r="AE244" i="2" s="1"/>
  <c r="V244" i="2"/>
  <c r="K244" i="2"/>
  <c r="H244" i="2"/>
  <c r="AC243" i="2"/>
  <c r="AE243" i="2" s="1"/>
  <c r="P243" i="2"/>
  <c r="V243" i="2" s="1"/>
  <c r="K243" i="2"/>
  <c r="H243" i="2"/>
  <c r="AC242" i="2"/>
  <c r="AE242" i="2" s="1"/>
  <c r="V242" i="2"/>
  <c r="K242" i="2"/>
  <c r="H242" i="2"/>
  <c r="AC241" i="2"/>
  <c r="AD241" i="2" s="1"/>
  <c r="K241" i="2"/>
  <c r="H241" i="2"/>
  <c r="AE240" i="2"/>
  <c r="AC240" i="2"/>
  <c r="AD240" i="2" s="1"/>
  <c r="K240" i="2"/>
  <c r="H240" i="2"/>
  <c r="AE239" i="2"/>
  <c r="AC239" i="2"/>
  <c r="AD239" i="2" s="1"/>
  <c r="P239" i="2"/>
  <c r="V239" i="2" s="1"/>
  <c r="K239" i="2"/>
  <c r="H239" i="2"/>
  <c r="AC238" i="2"/>
  <c r="AD238" i="2" s="1"/>
  <c r="V238" i="2"/>
  <c r="P238" i="2"/>
  <c r="K238" i="2"/>
  <c r="H238" i="2"/>
  <c r="AC237" i="2"/>
  <c r="AE237" i="2" s="1"/>
  <c r="V237" i="2"/>
  <c r="K237" i="2"/>
  <c r="H237" i="2"/>
  <c r="AC236" i="2"/>
  <c r="V236" i="2"/>
  <c r="K236" i="2"/>
  <c r="H236" i="2"/>
  <c r="AC235" i="2"/>
  <c r="V235" i="2"/>
  <c r="P235" i="2"/>
  <c r="P236" i="2" s="1"/>
  <c r="K235" i="2"/>
  <c r="H235" i="2"/>
  <c r="E235" i="2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AC234" i="2"/>
  <c r="V234" i="2"/>
  <c r="K234" i="2"/>
  <c r="H234" i="2"/>
  <c r="AE233" i="2"/>
  <c r="AC233" i="2"/>
  <c r="AD233" i="2" s="1"/>
  <c r="P233" i="2"/>
  <c r="V233" i="2" s="1"/>
  <c r="L233" i="2"/>
  <c r="I233" i="2"/>
  <c r="AC232" i="2"/>
  <c r="V232" i="2"/>
  <c r="P232" i="2"/>
  <c r="L232" i="2"/>
  <c r="I232" i="2"/>
  <c r="AE231" i="2"/>
  <c r="AD231" i="2"/>
  <c r="AC231" i="2"/>
  <c r="P231" i="2"/>
  <c r="V231" i="2" s="1"/>
  <c r="L231" i="2"/>
  <c r="I231" i="2"/>
  <c r="AE230" i="2"/>
  <c r="AC230" i="2"/>
  <c r="AD230" i="2" s="1"/>
  <c r="P230" i="2"/>
  <c r="V230" i="2" s="1"/>
  <c r="L230" i="2"/>
  <c r="K230" i="2"/>
  <c r="E231" i="2" s="1"/>
  <c r="H231" i="2" s="1"/>
  <c r="K231" i="2" s="1"/>
  <c r="E232" i="2" s="1"/>
  <c r="H232" i="2" s="1"/>
  <c r="K232" i="2" s="1"/>
  <c r="E233" i="2" s="1"/>
  <c r="H233" i="2" s="1"/>
  <c r="K233" i="2" s="1"/>
  <c r="I230" i="2"/>
  <c r="AE229" i="2"/>
  <c r="AC229" i="2"/>
  <c r="AD229" i="2" s="1"/>
  <c r="V229" i="2"/>
  <c r="L229" i="2"/>
  <c r="K229" i="2"/>
  <c r="E230" i="2" s="1"/>
  <c r="H230" i="2" s="1"/>
  <c r="I229" i="2"/>
  <c r="H229" i="2"/>
  <c r="AE228" i="2"/>
  <c r="AC228" i="2"/>
  <c r="AD228" i="2" s="1"/>
  <c r="P228" i="2"/>
  <c r="V228" i="2" s="1"/>
  <c r="L228" i="2"/>
  <c r="I228" i="2"/>
  <c r="AC227" i="2"/>
  <c r="V227" i="2"/>
  <c r="L227" i="2"/>
  <c r="I227" i="2"/>
  <c r="AD226" i="2"/>
  <c r="AC226" i="2"/>
  <c r="AE226" i="2" s="1"/>
  <c r="L226" i="2"/>
  <c r="I226" i="2"/>
  <c r="AE225" i="2"/>
  <c r="AD225" i="2"/>
  <c r="AC225" i="2"/>
  <c r="L225" i="2"/>
  <c r="I225" i="2"/>
  <c r="AD224" i="2"/>
  <c r="AC224" i="2"/>
  <c r="AE224" i="2" s="1"/>
  <c r="P224" i="2"/>
  <c r="P225" i="2" s="1"/>
  <c r="L224" i="2"/>
  <c r="I224" i="2"/>
  <c r="E224" i="2"/>
  <c r="H224" i="2" s="1"/>
  <c r="K224" i="2" s="1"/>
  <c r="E225" i="2" s="1"/>
  <c r="H225" i="2" s="1"/>
  <c r="K225" i="2" s="1"/>
  <c r="E226" i="2" s="1"/>
  <c r="H226" i="2" s="1"/>
  <c r="K226" i="2" s="1"/>
  <c r="E227" i="2" s="1"/>
  <c r="H227" i="2" s="1"/>
  <c r="K227" i="2" s="1"/>
  <c r="E228" i="2" s="1"/>
  <c r="H228" i="2" s="1"/>
  <c r="K228" i="2" s="1"/>
  <c r="AC223" i="2"/>
  <c r="AE223" i="2" s="1"/>
  <c r="V223" i="2"/>
  <c r="K223" i="2"/>
  <c r="H223" i="2"/>
  <c r="AD222" i="2"/>
  <c r="AC222" i="2"/>
  <c r="AE222" i="2" s="1"/>
  <c r="L222" i="2"/>
  <c r="I222" i="2"/>
  <c r="AC221" i="2"/>
  <c r="AE221" i="2" s="1"/>
  <c r="P221" i="2"/>
  <c r="P222" i="2" s="1"/>
  <c r="V222" i="2" s="1"/>
  <c r="L221" i="2"/>
  <c r="I221" i="2"/>
  <c r="AD220" i="2"/>
  <c r="AC220" i="2"/>
  <c r="AE220" i="2" s="1"/>
  <c r="L220" i="2"/>
  <c r="I220" i="2"/>
  <c r="AE219" i="2"/>
  <c r="AD219" i="2"/>
  <c r="AC219" i="2"/>
  <c r="V219" i="2"/>
  <c r="P219" i="2"/>
  <c r="P220" i="2" s="1"/>
  <c r="V220" i="2" s="1"/>
  <c r="L219" i="2"/>
  <c r="I219" i="2"/>
  <c r="AD218" i="2"/>
  <c r="AC218" i="2"/>
  <c r="AE218" i="2" s="1"/>
  <c r="V218" i="2"/>
  <c r="L218" i="2"/>
  <c r="K218" i="2"/>
  <c r="E219" i="2" s="1"/>
  <c r="H219" i="2" s="1"/>
  <c r="K219" i="2" s="1"/>
  <c r="E220" i="2" s="1"/>
  <c r="H220" i="2" s="1"/>
  <c r="K220" i="2" s="1"/>
  <c r="E221" i="2" s="1"/>
  <c r="H221" i="2" s="1"/>
  <c r="K221" i="2" s="1"/>
  <c r="E222" i="2" s="1"/>
  <c r="H222" i="2" s="1"/>
  <c r="K222" i="2" s="1"/>
  <c r="I218" i="2"/>
  <c r="H218" i="2"/>
  <c r="AD217" i="2"/>
  <c r="AC217" i="2"/>
  <c r="AE217" i="2" s="1"/>
  <c r="L217" i="2"/>
  <c r="I217" i="2"/>
  <c r="AC216" i="2"/>
  <c r="AE216" i="2" s="1"/>
  <c r="P216" i="2"/>
  <c r="L216" i="2"/>
  <c r="I216" i="2"/>
  <c r="H216" i="2"/>
  <c r="K216" i="2" s="1"/>
  <c r="E217" i="2" s="1"/>
  <c r="H217" i="2" s="1"/>
  <c r="K217" i="2" s="1"/>
  <c r="AC215" i="2"/>
  <c r="V215" i="2"/>
  <c r="L215" i="2"/>
  <c r="I215" i="2"/>
  <c r="AD214" i="2"/>
  <c r="AC214" i="2"/>
  <c r="AE214" i="2" s="1"/>
  <c r="L214" i="2"/>
  <c r="I214" i="2"/>
  <c r="AE213" i="2"/>
  <c r="AD213" i="2"/>
  <c r="AC213" i="2"/>
  <c r="V213" i="2"/>
  <c r="P213" i="2"/>
  <c r="P214" i="2" s="1"/>
  <c r="V214" i="2" s="1"/>
  <c r="L213" i="2"/>
  <c r="I213" i="2"/>
  <c r="H213" i="2"/>
  <c r="K213" i="2" s="1"/>
  <c r="E214" i="2" s="1"/>
  <c r="H214" i="2" s="1"/>
  <c r="K214" i="2" s="1"/>
  <c r="E215" i="2" s="1"/>
  <c r="H215" i="2" s="1"/>
  <c r="K215" i="2" s="1"/>
  <c r="E213" i="2"/>
  <c r="AD212" i="2"/>
  <c r="AC212" i="2"/>
  <c r="AE212" i="2" s="1"/>
  <c r="V212" i="2"/>
  <c r="K212" i="2"/>
  <c r="H212" i="2"/>
  <c r="AE211" i="2"/>
  <c r="AD211" i="2"/>
  <c r="AC211" i="2"/>
  <c r="V211" i="2"/>
  <c r="P211" i="2"/>
  <c r="L211" i="2"/>
  <c r="I211" i="2"/>
  <c r="AD210" i="2"/>
  <c r="AC210" i="2"/>
  <c r="AE210" i="2" s="1"/>
  <c r="V210" i="2"/>
  <c r="L210" i="2"/>
  <c r="K210" i="2"/>
  <c r="E211" i="2" s="1"/>
  <c r="H211" i="2" s="1"/>
  <c r="K211" i="2" s="1"/>
  <c r="I210" i="2"/>
  <c r="AE209" i="2"/>
  <c r="AC209" i="2"/>
  <c r="AD209" i="2" s="1"/>
  <c r="P209" i="2"/>
  <c r="V209" i="2" s="1"/>
  <c r="L209" i="2"/>
  <c r="I209" i="2"/>
  <c r="AC208" i="2"/>
  <c r="V208" i="2"/>
  <c r="P208" i="2"/>
  <c r="L208" i="2"/>
  <c r="I208" i="2"/>
  <c r="AE207" i="2"/>
  <c r="AD207" i="2"/>
  <c r="AC207" i="2"/>
  <c r="V207" i="2"/>
  <c r="L207" i="2"/>
  <c r="I207" i="2"/>
  <c r="H207" i="2"/>
  <c r="K207" i="2" s="1"/>
  <c r="E208" i="2" s="1"/>
  <c r="H208" i="2" s="1"/>
  <c r="K208" i="2" s="1"/>
  <c r="E209" i="2" s="1"/>
  <c r="H209" i="2" s="1"/>
  <c r="K209" i="2" s="1"/>
  <c r="E210" i="2" s="1"/>
  <c r="H210" i="2" s="1"/>
  <c r="AE206" i="2"/>
  <c r="AD206" i="2"/>
  <c r="AC206" i="2"/>
  <c r="P206" i="2"/>
  <c r="V206" i="2" s="1"/>
  <c r="L206" i="2"/>
  <c r="I206" i="2"/>
  <c r="AE205" i="2"/>
  <c r="AC205" i="2"/>
  <c r="AD205" i="2" s="1"/>
  <c r="P205" i="2"/>
  <c r="V205" i="2" s="1"/>
  <c r="L205" i="2"/>
  <c r="I205" i="2"/>
  <c r="AE204" i="2"/>
  <c r="AC204" i="2"/>
  <c r="AD204" i="2" s="1"/>
  <c r="V204" i="2"/>
  <c r="L204" i="2"/>
  <c r="I204" i="2"/>
  <c r="AA203" i="2"/>
  <c r="AC203" i="2" s="1"/>
  <c r="K203" i="2"/>
  <c r="H203" i="2"/>
  <c r="AA202" i="2"/>
  <c r="AC202" i="2" s="1"/>
  <c r="K202" i="2"/>
  <c r="H202" i="2"/>
  <c r="AC201" i="2"/>
  <c r="AE201" i="2" s="1"/>
  <c r="AA201" i="2"/>
  <c r="K201" i="2"/>
  <c r="H201" i="2"/>
  <c r="AE200" i="2"/>
  <c r="AC200" i="2"/>
  <c r="AD200" i="2" s="1"/>
  <c r="AA200" i="2"/>
  <c r="K200" i="2"/>
  <c r="H200" i="2"/>
  <c r="AE199" i="2"/>
  <c r="AD199" i="2"/>
  <c r="AA199" i="2"/>
  <c r="AC199" i="2" s="1"/>
  <c r="K199" i="2"/>
  <c r="H199" i="2"/>
  <c r="E199" i="2"/>
  <c r="E200" i="2" s="1"/>
  <c r="E201" i="2" s="1"/>
  <c r="E202" i="2" s="1"/>
  <c r="E203" i="2" s="1"/>
  <c r="E204" i="2" s="1"/>
  <c r="H204" i="2" s="1"/>
  <c r="K204" i="2" s="1"/>
  <c r="E205" i="2" s="1"/>
  <c r="H205" i="2" s="1"/>
  <c r="K205" i="2" s="1"/>
  <c r="E206" i="2" s="1"/>
  <c r="H206" i="2" s="1"/>
  <c r="K206" i="2" s="1"/>
  <c r="AE198" i="2"/>
  <c r="AC198" i="2"/>
  <c r="AD198" i="2" s="1"/>
  <c r="AA198" i="2"/>
  <c r="P198" i="2"/>
  <c r="K198" i="2"/>
  <c r="H198" i="2"/>
  <c r="E198" i="2"/>
  <c r="AA197" i="2"/>
  <c r="AC197" i="2" s="1"/>
  <c r="V197" i="2"/>
  <c r="P197" i="2"/>
  <c r="K197" i="2"/>
  <c r="H197" i="2"/>
  <c r="E197" i="2"/>
  <c r="AA196" i="2"/>
  <c r="AC196" i="2" s="1"/>
  <c r="V196" i="2"/>
  <c r="K196" i="2"/>
  <c r="H196" i="2"/>
  <c r="AE195" i="2"/>
  <c r="AD195" i="2"/>
  <c r="AC195" i="2"/>
  <c r="P195" i="2"/>
  <c r="V195" i="2" s="1"/>
  <c r="L195" i="2"/>
  <c r="I195" i="2"/>
  <c r="AC194" i="2"/>
  <c r="V194" i="2"/>
  <c r="L194" i="2"/>
  <c r="I194" i="2"/>
  <c r="AD193" i="2"/>
  <c r="AC193" i="2"/>
  <c r="AE193" i="2" s="1"/>
  <c r="V193" i="2"/>
  <c r="L193" i="2"/>
  <c r="I193" i="2"/>
  <c r="AE192" i="2"/>
  <c r="AD192" i="2"/>
  <c r="AC192" i="2"/>
  <c r="V192" i="2"/>
  <c r="L192" i="2"/>
  <c r="I192" i="2"/>
  <c r="AC191" i="2"/>
  <c r="AE191" i="2" s="1"/>
  <c r="V191" i="2"/>
  <c r="L191" i="2"/>
  <c r="I191" i="2"/>
  <c r="AE190" i="2"/>
  <c r="AD190" i="2"/>
  <c r="AC190" i="2"/>
  <c r="V190" i="2"/>
  <c r="P190" i="2"/>
  <c r="L190" i="2"/>
  <c r="I190" i="2"/>
  <c r="AE189" i="2"/>
  <c r="AD189" i="2"/>
  <c r="AC189" i="2"/>
  <c r="V189" i="2"/>
  <c r="L189" i="2"/>
  <c r="I189" i="2"/>
  <c r="AE188" i="2"/>
  <c r="AC188" i="2"/>
  <c r="AD188" i="2" s="1"/>
  <c r="V188" i="2"/>
  <c r="L188" i="2"/>
  <c r="K188" i="2"/>
  <c r="E189" i="2" s="1"/>
  <c r="H189" i="2" s="1"/>
  <c r="K189" i="2" s="1"/>
  <c r="E190" i="2" s="1"/>
  <c r="H190" i="2" s="1"/>
  <c r="K190" i="2" s="1"/>
  <c r="E191" i="2" s="1"/>
  <c r="H191" i="2" s="1"/>
  <c r="K191" i="2" s="1"/>
  <c r="E192" i="2" s="1"/>
  <c r="H192" i="2" s="1"/>
  <c r="K192" i="2" s="1"/>
  <c r="E193" i="2" s="1"/>
  <c r="H193" i="2" s="1"/>
  <c r="K193" i="2" s="1"/>
  <c r="E194" i="2" s="1"/>
  <c r="H194" i="2" s="1"/>
  <c r="K194" i="2" s="1"/>
  <c r="E195" i="2" s="1"/>
  <c r="H195" i="2" s="1"/>
  <c r="K195" i="2" s="1"/>
  <c r="I188" i="2"/>
  <c r="H188" i="2"/>
  <c r="AE187" i="2"/>
  <c r="AC187" i="2"/>
  <c r="AD187" i="2" s="1"/>
  <c r="L187" i="2"/>
  <c r="I187" i="2"/>
  <c r="AC186" i="2"/>
  <c r="AE186" i="2" s="1"/>
  <c r="L186" i="2"/>
  <c r="I186" i="2"/>
  <c r="AE185" i="2"/>
  <c r="AD185" i="2"/>
  <c r="AC185" i="2"/>
  <c r="P185" i="2"/>
  <c r="V185" i="2" s="1"/>
  <c r="L185" i="2"/>
  <c r="I185" i="2"/>
  <c r="AC184" i="2"/>
  <c r="AD184" i="2" s="1"/>
  <c r="P184" i="2"/>
  <c r="V184" i="2" s="1"/>
  <c r="L184" i="2"/>
  <c r="I184" i="2"/>
  <c r="H184" i="2"/>
  <c r="K184" i="2" s="1"/>
  <c r="E185" i="2" s="1"/>
  <c r="H185" i="2" s="1"/>
  <c r="K185" i="2" s="1"/>
  <c r="E186" i="2" s="1"/>
  <c r="H186" i="2" s="1"/>
  <c r="K186" i="2" s="1"/>
  <c r="E187" i="2" s="1"/>
  <c r="H187" i="2" s="1"/>
  <c r="K187" i="2" s="1"/>
  <c r="AE183" i="2"/>
  <c r="AC183" i="2"/>
  <c r="AD183" i="2" s="1"/>
  <c r="V183" i="2"/>
  <c r="L183" i="2"/>
  <c r="K183" i="2"/>
  <c r="E184" i="2" s="1"/>
  <c r="I183" i="2"/>
  <c r="E183" i="2"/>
  <c r="H183" i="2" s="1"/>
  <c r="AC182" i="2"/>
  <c r="V182" i="2"/>
  <c r="P182" i="2"/>
  <c r="L182" i="2"/>
  <c r="I182" i="2"/>
  <c r="AE181" i="2"/>
  <c r="AC181" i="2"/>
  <c r="AD181" i="2" s="1"/>
  <c r="V181" i="2"/>
  <c r="L181" i="2"/>
  <c r="K181" i="2"/>
  <c r="E182" i="2" s="1"/>
  <c r="H182" i="2" s="1"/>
  <c r="K182" i="2" s="1"/>
  <c r="I181" i="2"/>
  <c r="H181" i="2"/>
  <c r="AE180" i="2"/>
  <c r="AC180" i="2"/>
  <c r="AD180" i="2" s="1"/>
  <c r="L180" i="2"/>
  <c r="I180" i="2"/>
  <c r="AE179" i="2"/>
  <c r="AD179" i="2"/>
  <c r="AC179" i="2"/>
  <c r="L179" i="2"/>
  <c r="I179" i="2"/>
  <c r="AE178" i="2"/>
  <c r="AD178" i="2"/>
  <c r="AC178" i="2"/>
  <c r="L178" i="2"/>
  <c r="I178" i="2"/>
  <c r="AC177" i="2"/>
  <c r="P177" i="2"/>
  <c r="L177" i="2"/>
  <c r="I177" i="2"/>
  <c r="AE176" i="2"/>
  <c r="AC176" i="2"/>
  <c r="AD176" i="2" s="1"/>
  <c r="V176" i="2"/>
  <c r="L176" i="2"/>
  <c r="I176" i="2"/>
  <c r="AE175" i="2"/>
  <c r="AC175" i="2"/>
  <c r="AD175" i="2" s="1"/>
  <c r="P175" i="2"/>
  <c r="V175" i="2" s="1"/>
  <c r="L175" i="2"/>
  <c r="I175" i="2"/>
  <c r="AE174" i="2"/>
  <c r="AC174" i="2"/>
  <c r="AD174" i="2" s="1"/>
  <c r="V174" i="2"/>
  <c r="L174" i="2"/>
  <c r="K174" i="2"/>
  <c r="E175" i="2" s="1"/>
  <c r="H175" i="2" s="1"/>
  <c r="K175" i="2" s="1"/>
  <c r="E176" i="2" s="1"/>
  <c r="H176" i="2" s="1"/>
  <c r="K176" i="2" s="1"/>
  <c r="E177" i="2" s="1"/>
  <c r="H177" i="2" s="1"/>
  <c r="K177" i="2" s="1"/>
  <c r="E178" i="2" s="1"/>
  <c r="H178" i="2" s="1"/>
  <c r="K178" i="2" s="1"/>
  <c r="E179" i="2" s="1"/>
  <c r="H179" i="2" s="1"/>
  <c r="K179" i="2" s="1"/>
  <c r="E180" i="2" s="1"/>
  <c r="H180" i="2" s="1"/>
  <c r="K180" i="2" s="1"/>
  <c r="I174" i="2"/>
  <c r="H174" i="2"/>
  <c r="AC173" i="2"/>
  <c r="AD173" i="2" s="1"/>
  <c r="L173" i="2"/>
  <c r="I173" i="2"/>
  <c r="AE172" i="2"/>
  <c r="AD172" i="2"/>
  <c r="AC172" i="2"/>
  <c r="V172" i="2"/>
  <c r="P172" i="2"/>
  <c r="P173" i="2" s="1"/>
  <c r="V173" i="2" s="1"/>
  <c r="L172" i="2"/>
  <c r="I172" i="2"/>
  <c r="H172" i="2"/>
  <c r="K172" i="2" s="1"/>
  <c r="E173" i="2" s="1"/>
  <c r="H173" i="2" s="1"/>
  <c r="K173" i="2" s="1"/>
  <c r="AD171" i="2"/>
  <c r="AC171" i="2"/>
  <c r="AE171" i="2" s="1"/>
  <c r="V171" i="2"/>
  <c r="L171" i="2"/>
  <c r="I171" i="2"/>
  <c r="AC170" i="2"/>
  <c r="V170" i="2"/>
  <c r="P170" i="2"/>
  <c r="K170" i="2"/>
  <c r="H170" i="2"/>
  <c r="AE169" i="2"/>
  <c r="AC169" i="2"/>
  <c r="AD169" i="2" s="1"/>
  <c r="V169" i="2"/>
  <c r="K169" i="2"/>
  <c r="H169" i="2"/>
  <c r="AD168" i="2"/>
  <c r="AC168" i="2"/>
  <c r="AE168" i="2" s="1"/>
  <c r="V168" i="2"/>
  <c r="P168" i="2"/>
  <c r="K168" i="2"/>
  <c r="H168" i="2"/>
  <c r="AD167" i="2"/>
  <c r="AC167" i="2"/>
  <c r="AE167" i="2" s="1"/>
  <c r="V167" i="2"/>
  <c r="K167" i="2"/>
  <c r="H167" i="2"/>
  <c r="E167" i="2"/>
  <c r="E168" i="2" s="1"/>
  <c r="E169" i="2" s="1"/>
  <c r="E170" i="2" s="1"/>
  <c r="E171" i="2" s="1"/>
  <c r="H171" i="2" s="1"/>
  <c r="K171" i="2" s="1"/>
  <c r="E172" i="2" s="1"/>
  <c r="AC166" i="2"/>
  <c r="V166" i="2"/>
  <c r="K166" i="2"/>
  <c r="H166" i="2"/>
  <c r="AE165" i="2"/>
  <c r="AD165" i="2"/>
  <c r="AC165" i="2"/>
  <c r="L165" i="2"/>
  <c r="K165" i="2"/>
  <c r="I165" i="2"/>
  <c r="AC164" i="2"/>
  <c r="L164" i="2"/>
  <c r="I164" i="2"/>
  <c r="AE163" i="2"/>
  <c r="AD163" i="2"/>
  <c r="AC163" i="2"/>
  <c r="L163" i="2"/>
  <c r="I163" i="2"/>
  <c r="AE162" i="2"/>
  <c r="AD162" i="2"/>
  <c r="AC162" i="2"/>
  <c r="L162" i="2"/>
  <c r="I162" i="2"/>
  <c r="E162" i="2"/>
  <c r="H162" i="2" s="1"/>
  <c r="K162" i="2" s="1"/>
  <c r="E163" i="2" s="1"/>
  <c r="H163" i="2" s="1"/>
  <c r="K163" i="2" s="1"/>
  <c r="E164" i="2" s="1"/>
  <c r="H164" i="2" s="1"/>
  <c r="K164" i="2" s="1"/>
  <c r="E165" i="2" s="1"/>
  <c r="H165" i="2" s="1"/>
  <c r="AE161" i="2"/>
  <c r="AD161" i="2"/>
  <c r="AC161" i="2"/>
  <c r="P161" i="2"/>
  <c r="L161" i="2"/>
  <c r="I161" i="2"/>
  <c r="AC160" i="2"/>
  <c r="V160" i="2"/>
  <c r="K160" i="2"/>
  <c r="H160" i="2"/>
  <c r="AE159" i="2"/>
  <c r="AD159" i="2"/>
  <c r="AC159" i="2"/>
  <c r="P159" i="2"/>
  <c r="V159" i="2" s="1"/>
  <c r="K159" i="2"/>
  <c r="H159" i="2"/>
  <c r="AE158" i="2"/>
  <c r="AD158" i="2"/>
  <c r="AC158" i="2"/>
  <c r="V158" i="2"/>
  <c r="K158" i="2"/>
  <c r="H158" i="2"/>
  <c r="E158" i="2"/>
  <c r="E159" i="2" s="1"/>
  <c r="E160" i="2" s="1"/>
  <c r="E161" i="2" s="1"/>
  <c r="H161" i="2" s="1"/>
  <c r="K161" i="2" s="1"/>
  <c r="AE157" i="2"/>
  <c r="AD157" i="2"/>
  <c r="AC157" i="2"/>
  <c r="V157" i="2"/>
  <c r="K157" i="2"/>
  <c r="H157" i="2"/>
  <c r="AD156" i="2"/>
  <c r="AC156" i="2"/>
  <c r="AE156" i="2" s="1"/>
  <c r="L156" i="2"/>
  <c r="I156" i="2"/>
  <c r="AE155" i="2"/>
  <c r="AD155" i="2"/>
  <c r="AC155" i="2"/>
  <c r="L155" i="2"/>
  <c r="I155" i="2"/>
  <c r="AC154" i="2"/>
  <c r="L154" i="2"/>
  <c r="I154" i="2"/>
  <c r="AD153" i="2"/>
  <c r="AC153" i="2"/>
  <c r="AE153" i="2" s="1"/>
  <c r="P153" i="2"/>
  <c r="V153" i="2" s="1"/>
  <c r="L153" i="2"/>
  <c r="I153" i="2"/>
  <c r="AE152" i="2"/>
  <c r="AC152" i="2"/>
  <c r="AD152" i="2" s="1"/>
  <c r="V152" i="2"/>
  <c r="L152" i="2"/>
  <c r="I152" i="2"/>
  <c r="AE151" i="2"/>
  <c r="AC151" i="2"/>
  <c r="AD151" i="2" s="1"/>
  <c r="L151" i="2"/>
  <c r="I151" i="2"/>
  <c r="AE150" i="2"/>
  <c r="AC150" i="2"/>
  <c r="AD150" i="2" s="1"/>
  <c r="P150" i="2"/>
  <c r="L150" i="2"/>
  <c r="I150" i="2"/>
  <c r="AD149" i="2"/>
  <c r="AC149" i="2"/>
  <c r="AE149" i="2" s="1"/>
  <c r="P149" i="2"/>
  <c r="V149" i="2" s="1"/>
  <c r="L149" i="2"/>
  <c r="I149" i="2"/>
  <c r="AE148" i="2"/>
  <c r="AC148" i="2"/>
  <c r="AD148" i="2" s="1"/>
  <c r="V148" i="2"/>
  <c r="P148" i="2"/>
  <c r="L148" i="2"/>
  <c r="I148" i="2"/>
  <c r="AC147" i="2"/>
  <c r="V147" i="2"/>
  <c r="L147" i="2"/>
  <c r="K147" i="2"/>
  <c r="E148" i="2" s="1"/>
  <c r="H148" i="2" s="1"/>
  <c r="K148" i="2" s="1"/>
  <c r="E149" i="2" s="1"/>
  <c r="H149" i="2" s="1"/>
  <c r="K149" i="2" s="1"/>
  <c r="E150" i="2" s="1"/>
  <c r="H150" i="2" s="1"/>
  <c r="K150" i="2" s="1"/>
  <c r="E151" i="2" s="1"/>
  <c r="H151" i="2" s="1"/>
  <c r="K151" i="2" s="1"/>
  <c r="E152" i="2" s="1"/>
  <c r="H152" i="2" s="1"/>
  <c r="K152" i="2" s="1"/>
  <c r="E153" i="2" s="1"/>
  <c r="H153" i="2" s="1"/>
  <c r="K153" i="2" s="1"/>
  <c r="E154" i="2" s="1"/>
  <c r="H154" i="2" s="1"/>
  <c r="K154" i="2" s="1"/>
  <c r="E155" i="2" s="1"/>
  <c r="H155" i="2" s="1"/>
  <c r="K155" i="2" s="1"/>
  <c r="E156" i="2" s="1"/>
  <c r="H156" i="2" s="1"/>
  <c r="K156" i="2" s="1"/>
  <c r="I147" i="2"/>
  <c r="H147" i="2"/>
  <c r="AC146" i="2"/>
  <c r="V146" i="2"/>
  <c r="P146" i="2"/>
  <c r="L146" i="2"/>
  <c r="I146" i="2"/>
  <c r="AE145" i="2"/>
  <c r="AD145" i="2"/>
  <c r="AC145" i="2"/>
  <c r="V145" i="2"/>
  <c r="L145" i="2"/>
  <c r="I145" i="2"/>
  <c r="AE144" i="2"/>
  <c r="AC144" i="2"/>
  <c r="AD144" i="2" s="1"/>
  <c r="L144" i="2"/>
  <c r="I144" i="2"/>
  <c r="H144" i="2"/>
  <c r="K144" i="2" s="1"/>
  <c r="E145" i="2" s="1"/>
  <c r="H145" i="2" s="1"/>
  <c r="K145" i="2" s="1"/>
  <c r="E146" i="2" s="1"/>
  <c r="H146" i="2" s="1"/>
  <c r="K146" i="2" s="1"/>
  <c r="AE143" i="2"/>
  <c r="AD143" i="2"/>
  <c r="AC143" i="2"/>
  <c r="V143" i="2"/>
  <c r="P143" i="2"/>
  <c r="P144" i="2" s="1"/>
  <c r="V144" i="2" s="1"/>
  <c r="L143" i="2"/>
  <c r="K143" i="2"/>
  <c r="E144" i="2" s="1"/>
  <c r="I143" i="2"/>
  <c r="AD142" i="2"/>
  <c r="AC142" i="2"/>
  <c r="AE142" i="2" s="1"/>
  <c r="V142" i="2"/>
  <c r="L142" i="2"/>
  <c r="I142" i="2"/>
  <c r="AE141" i="2"/>
  <c r="AC141" i="2"/>
  <c r="AD141" i="2" s="1"/>
  <c r="V141" i="2"/>
  <c r="P141" i="2"/>
  <c r="K141" i="2"/>
  <c r="H141" i="2"/>
  <c r="AE140" i="2"/>
  <c r="AC140" i="2"/>
  <c r="AD140" i="2" s="1"/>
  <c r="V140" i="2"/>
  <c r="K140" i="2"/>
  <c r="H140" i="2"/>
  <c r="E140" i="2"/>
  <c r="E141" i="2" s="1"/>
  <c r="E142" i="2" s="1"/>
  <c r="H142" i="2" s="1"/>
  <c r="K142" i="2" s="1"/>
  <c r="E143" i="2" s="1"/>
  <c r="H143" i="2" s="1"/>
  <c r="AD139" i="2"/>
  <c r="AC139" i="2"/>
  <c r="AE139" i="2" s="1"/>
  <c r="V139" i="2"/>
  <c r="K139" i="2"/>
  <c r="H139" i="2"/>
  <c r="E139" i="2"/>
  <c r="AE138" i="2"/>
  <c r="AC138" i="2"/>
  <c r="AD138" i="2" s="1"/>
  <c r="V138" i="2"/>
  <c r="K138" i="2"/>
  <c r="H138" i="2"/>
  <c r="AC137" i="2"/>
  <c r="P137" i="2"/>
  <c r="V137" i="2" s="1"/>
  <c r="L137" i="2"/>
  <c r="I137" i="2"/>
  <c r="AE136" i="2"/>
  <c r="AC136" i="2"/>
  <c r="AD136" i="2" s="1"/>
  <c r="V136" i="2"/>
  <c r="L136" i="2"/>
  <c r="I136" i="2"/>
  <c r="AD135" i="2"/>
  <c r="AC135" i="2"/>
  <c r="AE135" i="2" s="1"/>
  <c r="P135" i="2"/>
  <c r="V135" i="2" s="1"/>
  <c r="L135" i="2"/>
  <c r="I135" i="2"/>
  <c r="AC134" i="2"/>
  <c r="V134" i="2"/>
  <c r="P134" i="2"/>
  <c r="L134" i="2"/>
  <c r="I134" i="2"/>
  <c r="AE133" i="2"/>
  <c r="AD133" i="2"/>
  <c r="AC133" i="2"/>
  <c r="V133" i="2"/>
  <c r="L133" i="2"/>
  <c r="I133" i="2"/>
  <c r="E133" i="2"/>
  <c r="H133" i="2" s="1"/>
  <c r="K133" i="2" s="1"/>
  <c r="E134" i="2" s="1"/>
  <c r="H134" i="2" s="1"/>
  <c r="K134" i="2" s="1"/>
  <c r="E135" i="2" s="1"/>
  <c r="H135" i="2" s="1"/>
  <c r="K135" i="2" s="1"/>
  <c r="E136" i="2" s="1"/>
  <c r="H136" i="2" s="1"/>
  <c r="K136" i="2" s="1"/>
  <c r="E137" i="2" s="1"/>
  <c r="H137" i="2" s="1"/>
  <c r="K137" i="2" s="1"/>
  <c r="AC132" i="2"/>
  <c r="P132" i="2"/>
  <c r="V132" i="2" s="1"/>
  <c r="K132" i="2"/>
  <c r="H132" i="2"/>
  <c r="E132" i="2"/>
  <c r="AC131" i="2"/>
  <c r="V131" i="2"/>
  <c r="K131" i="2"/>
  <c r="H131" i="2"/>
  <c r="AE130" i="2"/>
  <c r="AD130" i="2"/>
  <c r="AC130" i="2"/>
  <c r="V130" i="2"/>
  <c r="P130" i="2"/>
  <c r="K130" i="2"/>
  <c r="H130" i="2"/>
  <c r="E130" i="2"/>
  <c r="E131" i="2" s="1"/>
  <c r="AE129" i="2"/>
  <c r="AD129" i="2"/>
  <c r="AC129" i="2"/>
  <c r="V129" i="2"/>
  <c r="K129" i="2"/>
  <c r="H129" i="2"/>
  <c r="AC128" i="2"/>
  <c r="L128" i="2"/>
  <c r="I128" i="2"/>
  <c r="AE127" i="2"/>
  <c r="AD127" i="2"/>
  <c r="AC127" i="2"/>
  <c r="V127" i="2"/>
  <c r="P127" i="2"/>
  <c r="P128" i="2" s="1"/>
  <c r="V128" i="2" s="1"/>
  <c r="L127" i="2"/>
  <c r="I127" i="2"/>
  <c r="AD126" i="2"/>
  <c r="AC126" i="2"/>
  <c r="AE126" i="2" s="1"/>
  <c r="V126" i="2"/>
  <c r="L126" i="2"/>
  <c r="I126" i="2"/>
  <c r="AE125" i="2"/>
  <c r="AC125" i="2"/>
  <c r="AD125" i="2" s="1"/>
  <c r="V125" i="2"/>
  <c r="L125" i="2"/>
  <c r="I125" i="2"/>
  <c r="AD124" i="2"/>
  <c r="AC124" i="2"/>
  <c r="AE124" i="2" s="1"/>
  <c r="V124" i="2"/>
  <c r="L124" i="2"/>
  <c r="I124" i="2"/>
  <c r="AE123" i="2"/>
  <c r="AC123" i="2"/>
  <c r="AD123" i="2" s="1"/>
  <c r="V123" i="2"/>
  <c r="P123" i="2"/>
  <c r="K123" i="2"/>
  <c r="H123" i="2"/>
  <c r="AE122" i="2"/>
  <c r="AC122" i="2"/>
  <c r="AD122" i="2" s="1"/>
  <c r="V122" i="2"/>
  <c r="K122" i="2"/>
  <c r="H122" i="2"/>
  <c r="E122" i="2"/>
  <c r="E123" i="2" s="1"/>
  <c r="E124" i="2" s="1"/>
  <c r="H124" i="2" s="1"/>
  <c r="K124" i="2" s="1"/>
  <c r="E125" i="2" s="1"/>
  <c r="H125" i="2" s="1"/>
  <c r="K125" i="2" s="1"/>
  <c r="E126" i="2" s="1"/>
  <c r="H126" i="2" s="1"/>
  <c r="K126" i="2" s="1"/>
  <c r="E127" i="2" s="1"/>
  <c r="H127" i="2" s="1"/>
  <c r="K127" i="2" s="1"/>
  <c r="E128" i="2" s="1"/>
  <c r="H128" i="2" s="1"/>
  <c r="K128" i="2" s="1"/>
  <c r="AD121" i="2"/>
  <c r="AC121" i="2"/>
  <c r="AE121" i="2" s="1"/>
  <c r="P121" i="2"/>
  <c r="V121" i="2" s="1"/>
  <c r="K121" i="2"/>
  <c r="H121" i="2"/>
  <c r="E121" i="2"/>
  <c r="AD120" i="2"/>
  <c r="AC120" i="2"/>
  <c r="AE120" i="2" s="1"/>
  <c r="V120" i="2"/>
  <c r="K120" i="2"/>
  <c r="H120" i="2"/>
  <c r="AE119" i="2"/>
  <c r="AC119" i="2"/>
  <c r="AD119" i="2" s="1"/>
  <c r="P119" i="2"/>
  <c r="V119" i="2" s="1"/>
  <c r="K119" i="2"/>
  <c r="H119" i="2"/>
  <c r="E119" i="2"/>
  <c r="E120" i="2" s="1"/>
  <c r="AE118" i="2"/>
  <c r="AC118" i="2"/>
  <c r="AD118" i="2" s="1"/>
  <c r="V118" i="2"/>
  <c r="K118" i="2"/>
  <c r="H118" i="2"/>
  <c r="AC117" i="2"/>
  <c r="P117" i="2"/>
  <c r="V117" i="2" s="1"/>
  <c r="L117" i="2"/>
  <c r="I117" i="2"/>
  <c r="AE116" i="2"/>
  <c r="AC116" i="2"/>
  <c r="AD116" i="2" s="1"/>
  <c r="P116" i="2"/>
  <c r="V116" i="2" s="1"/>
  <c r="L116" i="2"/>
  <c r="I116" i="2"/>
  <c r="AE115" i="2"/>
  <c r="AC115" i="2"/>
  <c r="AD115" i="2" s="1"/>
  <c r="V115" i="2"/>
  <c r="L115" i="2"/>
  <c r="I115" i="2"/>
  <c r="AC114" i="2"/>
  <c r="V114" i="2"/>
  <c r="P114" i="2"/>
  <c r="L114" i="2"/>
  <c r="I114" i="2"/>
  <c r="AE113" i="2"/>
  <c r="AD113" i="2"/>
  <c r="AC113" i="2"/>
  <c r="V113" i="2"/>
  <c r="L113" i="2"/>
  <c r="I113" i="2"/>
  <c r="AC112" i="2"/>
  <c r="P112" i="2"/>
  <c r="V112" i="2" s="1"/>
  <c r="K112" i="2"/>
  <c r="H112" i="2"/>
  <c r="AC111" i="2"/>
  <c r="V111" i="2"/>
  <c r="K111" i="2"/>
  <c r="H111" i="2"/>
  <c r="AE110" i="2"/>
  <c r="AD110" i="2"/>
  <c r="AC110" i="2"/>
  <c r="V110" i="2"/>
  <c r="P110" i="2"/>
  <c r="K110" i="2"/>
  <c r="H110" i="2"/>
  <c r="AE109" i="2"/>
  <c r="AD109" i="2"/>
  <c r="AC109" i="2"/>
  <c r="V109" i="2"/>
  <c r="K109" i="2"/>
  <c r="H109" i="2"/>
  <c r="AE108" i="2"/>
  <c r="AD108" i="2"/>
  <c r="AC108" i="2"/>
  <c r="P108" i="2"/>
  <c r="V108" i="2" s="1"/>
  <c r="K108" i="2"/>
  <c r="H108" i="2"/>
  <c r="AE107" i="2"/>
  <c r="AD107" i="2"/>
  <c r="AC107" i="2"/>
  <c r="V107" i="2"/>
  <c r="K107" i="2"/>
  <c r="H107" i="2"/>
  <c r="AC106" i="2"/>
  <c r="V106" i="2"/>
  <c r="P106" i="2"/>
  <c r="K106" i="2"/>
  <c r="H106" i="2"/>
  <c r="AC105" i="2"/>
  <c r="V105" i="2"/>
  <c r="K105" i="2"/>
  <c r="H105" i="2"/>
  <c r="AE104" i="2"/>
  <c r="AC104" i="2"/>
  <c r="AD104" i="2" s="1"/>
  <c r="V104" i="2"/>
  <c r="P104" i="2"/>
  <c r="K104" i="2"/>
  <c r="H104" i="2"/>
  <c r="E104" i="2"/>
  <c r="E105" i="2" s="1"/>
  <c r="E106" i="2" s="1"/>
  <c r="E107" i="2" s="1"/>
  <c r="E108" i="2" s="1"/>
  <c r="E109" i="2" s="1"/>
  <c r="E110" i="2" s="1"/>
  <c r="E111" i="2" s="1"/>
  <c r="E112" i="2" s="1"/>
  <c r="E113" i="2" s="1"/>
  <c r="H113" i="2" s="1"/>
  <c r="K113" i="2" s="1"/>
  <c r="E114" i="2" s="1"/>
  <c r="H114" i="2" s="1"/>
  <c r="K114" i="2" s="1"/>
  <c r="E115" i="2" s="1"/>
  <c r="H115" i="2" s="1"/>
  <c r="K115" i="2" s="1"/>
  <c r="E116" i="2" s="1"/>
  <c r="H116" i="2" s="1"/>
  <c r="K116" i="2" s="1"/>
  <c r="E117" i="2" s="1"/>
  <c r="H117" i="2" s="1"/>
  <c r="K117" i="2" s="1"/>
  <c r="AE103" i="2"/>
  <c r="AC103" i="2"/>
  <c r="AD103" i="2" s="1"/>
  <c r="V103" i="2"/>
  <c r="K103" i="2"/>
  <c r="H103" i="2"/>
  <c r="AE102" i="2"/>
  <c r="AC102" i="2"/>
  <c r="AD102" i="2" s="1"/>
  <c r="P102" i="2"/>
  <c r="V102" i="2" s="1"/>
  <c r="L102" i="2"/>
  <c r="I102" i="2"/>
  <c r="AE101" i="2"/>
  <c r="AC101" i="2"/>
  <c r="AD101" i="2" s="1"/>
  <c r="V101" i="2"/>
  <c r="L101" i="2"/>
  <c r="I101" i="2"/>
  <c r="AC100" i="2"/>
  <c r="L100" i="2"/>
  <c r="I100" i="2"/>
  <c r="AE99" i="2"/>
  <c r="AD99" i="2"/>
  <c r="AC99" i="2"/>
  <c r="V99" i="2"/>
  <c r="P99" i="2"/>
  <c r="P100" i="2" s="1"/>
  <c r="V100" i="2" s="1"/>
  <c r="L99" i="2"/>
  <c r="I99" i="2"/>
  <c r="H99" i="2"/>
  <c r="K99" i="2" s="1"/>
  <c r="E100" i="2" s="1"/>
  <c r="H100" i="2" s="1"/>
  <c r="K100" i="2" s="1"/>
  <c r="E101" i="2" s="1"/>
  <c r="H101" i="2" s="1"/>
  <c r="K101" i="2" s="1"/>
  <c r="E102" i="2" s="1"/>
  <c r="H102" i="2" s="1"/>
  <c r="K102" i="2" s="1"/>
  <c r="AD98" i="2"/>
  <c r="AC98" i="2"/>
  <c r="AE98" i="2" s="1"/>
  <c r="V98" i="2"/>
  <c r="L98" i="2"/>
  <c r="I98" i="2"/>
  <c r="AE97" i="2"/>
  <c r="AC97" i="2"/>
  <c r="AD97" i="2" s="1"/>
  <c r="P97" i="2"/>
  <c r="V97" i="2" s="1"/>
  <c r="K97" i="2"/>
  <c r="H97" i="2"/>
  <c r="AE96" i="2"/>
  <c r="AC96" i="2"/>
  <c r="AD96" i="2" s="1"/>
  <c r="V96" i="2"/>
  <c r="K96" i="2"/>
  <c r="H96" i="2"/>
  <c r="AD95" i="2"/>
  <c r="AC95" i="2"/>
  <c r="AE95" i="2" s="1"/>
  <c r="V95" i="2"/>
  <c r="P95" i="2"/>
  <c r="K95" i="2"/>
  <c r="H95" i="2"/>
  <c r="AD94" i="2"/>
  <c r="AC94" i="2"/>
  <c r="AE94" i="2" s="1"/>
  <c r="V94" i="2"/>
  <c r="K94" i="2"/>
  <c r="H94" i="2"/>
  <c r="AC93" i="2"/>
  <c r="P93" i="2"/>
  <c r="V93" i="2" s="1"/>
  <c r="K93" i="2"/>
  <c r="H93" i="2"/>
  <c r="E93" i="2"/>
  <c r="E94" i="2" s="1"/>
  <c r="E95" i="2" s="1"/>
  <c r="E96" i="2" s="1"/>
  <c r="E97" i="2" s="1"/>
  <c r="E98" i="2" s="1"/>
  <c r="H98" i="2" s="1"/>
  <c r="K98" i="2" s="1"/>
  <c r="E99" i="2" s="1"/>
  <c r="AC92" i="2"/>
  <c r="V92" i="2"/>
  <c r="K92" i="2"/>
  <c r="H92" i="2"/>
  <c r="AE91" i="2"/>
  <c r="AD91" i="2"/>
  <c r="AC91" i="2"/>
  <c r="P91" i="2"/>
  <c r="V91" i="2" s="1"/>
  <c r="K91" i="2"/>
  <c r="H91" i="2"/>
  <c r="AE90" i="2"/>
  <c r="AD90" i="2"/>
  <c r="AC90" i="2"/>
  <c r="V90" i="2"/>
  <c r="K90" i="2"/>
  <c r="H90" i="2"/>
  <c r="E90" i="2"/>
  <c r="E91" i="2" s="1"/>
  <c r="AC89" i="2"/>
  <c r="V89" i="2"/>
  <c r="P89" i="2"/>
  <c r="K89" i="2"/>
  <c r="H89" i="2"/>
  <c r="E89" i="2"/>
  <c r="AC88" i="2"/>
  <c r="V88" i="2"/>
  <c r="K88" i="2"/>
  <c r="H88" i="2"/>
  <c r="AE87" i="2"/>
  <c r="AC87" i="2"/>
  <c r="AD87" i="2" s="1"/>
  <c r="V87" i="2"/>
  <c r="P87" i="2"/>
  <c r="K87" i="2"/>
  <c r="H87" i="2"/>
  <c r="E87" i="2"/>
  <c r="E88" i="2" s="1"/>
  <c r="AE86" i="2"/>
  <c r="AC86" i="2"/>
  <c r="AD86" i="2" s="1"/>
  <c r="V86" i="2"/>
  <c r="K86" i="2"/>
  <c r="H86" i="2"/>
  <c r="AC85" i="2"/>
  <c r="AD85" i="2" s="1"/>
  <c r="V85" i="2"/>
  <c r="L85" i="2"/>
  <c r="I85" i="2"/>
  <c r="AD84" i="2"/>
  <c r="AC84" i="2"/>
  <c r="AE84" i="2" s="1"/>
  <c r="P84" i="2"/>
  <c r="V84" i="2" s="1"/>
  <c r="L84" i="2"/>
  <c r="I84" i="2"/>
  <c r="AC83" i="2"/>
  <c r="L83" i="2"/>
  <c r="I83" i="2"/>
  <c r="AE82" i="2"/>
  <c r="AD82" i="2"/>
  <c r="AC82" i="2"/>
  <c r="V82" i="2"/>
  <c r="P82" i="2"/>
  <c r="P83" i="2" s="1"/>
  <c r="V83" i="2" s="1"/>
  <c r="L82" i="2"/>
  <c r="I82" i="2"/>
  <c r="AD81" i="2"/>
  <c r="AC81" i="2"/>
  <c r="AE81" i="2" s="1"/>
  <c r="V81" i="2"/>
  <c r="L81" i="2"/>
  <c r="I81" i="2"/>
  <c r="H81" i="2"/>
  <c r="K81" i="2" s="1"/>
  <c r="E82" i="2" s="1"/>
  <c r="H82" i="2" s="1"/>
  <c r="K82" i="2" s="1"/>
  <c r="E83" i="2" s="1"/>
  <c r="H83" i="2" s="1"/>
  <c r="K83" i="2" s="1"/>
  <c r="E84" i="2" s="1"/>
  <c r="H84" i="2" s="1"/>
  <c r="K84" i="2" s="1"/>
  <c r="E85" i="2" s="1"/>
  <c r="H85" i="2" s="1"/>
  <c r="K85" i="2" s="1"/>
  <c r="AD80" i="2"/>
  <c r="AC80" i="2"/>
  <c r="AE80" i="2" s="1"/>
  <c r="V80" i="2"/>
  <c r="L80" i="2"/>
  <c r="I80" i="2"/>
  <c r="AE79" i="2"/>
  <c r="AC79" i="2"/>
  <c r="AD79" i="2" s="1"/>
  <c r="V79" i="2"/>
  <c r="L79" i="2"/>
  <c r="I79" i="2"/>
  <c r="AD78" i="2"/>
  <c r="AC78" i="2"/>
  <c r="AE78" i="2" s="1"/>
  <c r="V78" i="2"/>
  <c r="L78" i="2"/>
  <c r="I78" i="2"/>
  <c r="AE77" i="2"/>
  <c r="AC77" i="2"/>
  <c r="AD77" i="2" s="1"/>
  <c r="V77" i="2"/>
  <c r="L77" i="2"/>
  <c r="I77" i="2"/>
  <c r="AC76" i="2"/>
  <c r="V76" i="2"/>
  <c r="L76" i="2"/>
  <c r="K76" i="2"/>
  <c r="E77" i="2" s="1"/>
  <c r="H77" i="2" s="1"/>
  <c r="K77" i="2" s="1"/>
  <c r="E78" i="2" s="1"/>
  <c r="H78" i="2" s="1"/>
  <c r="K78" i="2" s="1"/>
  <c r="E79" i="2" s="1"/>
  <c r="H79" i="2" s="1"/>
  <c r="K79" i="2" s="1"/>
  <c r="E80" i="2" s="1"/>
  <c r="H80" i="2" s="1"/>
  <c r="K80" i="2" s="1"/>
  <c r="I76" i="2"/>
  <c r="H76" i="2"/>
  <c r="AC75" i="2"/>
  <c r="V75" i="2"/>
  <c r="P75" i="2"/>
  <c r="L75" i="2"/>
  <c r="I75" i="2"/>
  <c r="AE74" i="2"/>
  <c r="AD74" i="2"/>
  <c r="AC74" i="2"/>
  <c r="V74" i="2"/>
  <c r="L74" i="2"/>
  <c r="I74" i="2"/>
  <c r="AC73" i="2"/>
  <c r="P73" i="2"/>
  <c r="V73" i="2" s="1"/>
  <c r="L73" i="2"/>
  <c r="I73" i="2"/>
  <c r="AC72" i="2"/>
  <c r="AD72" i="2" s="1"/>
  <c r="P72" i="2"/>
  <c r="V72" i="2" s="1"/>
  <c r="L72" i="2"/>
  <c r="I72" i="2"/>
  <c r="AE71" i="2"/>
  <c r="AC71" i="2"/>
  <c r="AD71" i="2" s="1"/>
  <c r="V71" i="2"/>
  <c r="L71" i="2"/>
  <c r="I71" i="2"/>
  <c r="H71" i="2"/>
  <c r="K71" i="2" s="1"/>
  <c r="E72" i="2" s="1"/>
  <c r="H72" i="2" s="1"/>
  <c r="K72" i="2" s="1"/>
  <c r="E73" i="2" s="1"/>
  <c r="H73" i="2" s="1"/>
  <c r="K73" i="2" s="1"/>
  <c r="E74" i="2" s="1"/>
  <c r="H74" i="2" s="1"/>
  <c r="K74" i="2" s="1"/>
  <c r="E75" i="2" s="1"/>
  <c r="H75" i="2" s="1"/>
  <c r="K75" i="2" s="1"/>
  <c r="AE70" i="2"/>
  <c r="AC70" i="2"/>
  <c r="AD70" i="2" s="1"/>
  <c r="K70" i="2"/>
  <c r="H70" i="2"/>
  <c r="AE69" i="2"/>
  <c r="AC69" i="2"/>
  <c r="AD69" i="2" s="1"/>
  <c r="V69" i="2"/>
  <c r="K69" i="2"/>
  <c r="H69" i="2"/>
  <c r="AE68" i="2"/>
  <c r="AC68" i="2"/>
  <c r="AD68" i="2" s="1"/>
  <c r="K68" i="2"/>
  <c r="H68" i="2"/>
  <c r="AE67" i="2"/>
  <c r="AC67" i="2"/>
  <c r="AD67" i="2" s="1"/>
  <c r="K67" i="2"/>
  <c r="H67" i="2"/>
  <c r="AE66" i="2"/>
  <c r="AC66" i="2"/>
  <c r="AD66" i="2" s="1"/>
  <c r="K66" i="2"/>
  <c r="H66" i="2"/>
  <c r="AE65" i="2"/>
  <c r="AC65" i="2"/>
  <c r="AD65" i="2" s="1"/>
  <c r="V65" i="2"/>
  <c r="P65" i="2"/>
  <c r="P66" i="2" s="1"/>
  <c r="P67" i="2" s="1"/>
  <c r="P68" i="2" s="1"/>
  <c r="P69" i="2" s="1"/>
  <c r="P70" i="2" s="1"/>
  <c r="V70" i="2" s="1"/>
  <c r="K65" i="2"/>
  <c r="H65" i="2"/>
  <c r="E65" i="2"/>
  <c r="E66" i="2" s="1"/>
  <c r="E67" i="2" s="1"/>
  <c r="E68" i="2" s="1"/>
  <c r="E69" i="2" s="1"/>
  <c r="E70" i="2" s="1"/>
  <c r="AE64" i="2"/>
  <c r="AC64" i="2"/>
  <c r="AD64" i="2" s="1"/>
  <c r="V64" i="2"/>
  <c r="K64" i="2"/>
  <c r="H64" i="2"/>
  <c r="AE63" i="2"/>
  <c r="AC63" i="2"/>
  <c r="AD63" i="2" s="1"/>
  <c r="P63" i="2"/>
  <c r="V63" i="2" s="1"/>
  <c r="K63" i="2"/>
  <c r="H63" i="2"/>
  <c r="AE62" i="2"/>
  <c r="AC62" i="2"/>
  <c r="AD62" i="2" s="1"/>
  <c r="V62" i="2"/>
  <c r="K62" i="2"/>
  <c r="H62" i="2"/>
  <c r="AD61" i="2"/>
  <c r="AC61" i="2"/>
  <c r="AE61" i="2" s="1"/>
  <c r="V61" i="2"/>
  <c r="P61" i="2"/>
  <c r="K61" i="2"/>
  <c r="H61" i="2"/>
  <c r="AD60" i="2"/>
  <c r="AC60" i="2"/>
  <c r="AE60" i="2" s="1"/>
  <c r="V60" i="2"/>
  <c r="K60" i="2"/>
  <c r="H60" i="2"/>
  <c r="AE59" i="2"/>
  <c r="AC59" i="2"/>
  <c r="AD59" i="2" s="1"/>
  <c r="P59" i="2"/>
  <c r="V59" i="2" s="1"/>
  <c r="K59" i="2"/>
  <c r="H59" i="2"/>
  <c r="AC58" i="2"/>
  <c r="AD58" i="2" s="1"/>
  <c r="V58" i="2"/>
  <c r="K58" i="2"/>
  <c r="H58" i="2"/>
  <c r="AE57" i="2"/>
  <c r="AD57" i="2"/>
  <c r="AC57" i="2"/>
  <c r="V57" i="2"/>
  <c r="P57" i="2"/>
  <c r="K57" i="2"/>
  <c r="H57" i="2"/>
  <c r="AE56" i="2"/>
  <c r="AD56" i="2"/>
  <c r="AC56" i="2"/>
  <c r="V56" i="2"/>
  <c r="K56" i="2"/>
  <c r="H56" i="2"/>
  <c r="AD55" i="2"/>
  <c r="AC55" i="2"/>
  <c r="AE55" i="2" s="1"/>
  <c r="P55" i="2"/>
  <c r="V55" i="2" s="1"/>
  <c r="K55" i="2"/>
  <c r="H55" i="2"/>
  <c r="E55" i="2"/>
  <c r="E56" i="2" s="1"/>
  <c r="E57" i="2" s="1"/>
  <c r="E58" i="2" s="1"/>
  <c r="E59" i="2" s="1"/>
  <c r="E60" i="2" s="1"/>
  <c r="E61" i="2" s="1"/>
  <c r="E62" i="2" s="1"/>
  <c r="E63" i="2" s="1"/>
  <c r="AC54" i="2"/>
  <c r="AE54" i="2" s="1"/>
  <c r="V54" i="2"/>
  <c r="K54" i="2"/>
  <c r="H54" i="2"/>
  <c r="AE53" i="2"/>
  <c r="AC53" i="2"/>
  <c r="AD53" i="2" s="1"/>
  <c r="L53" i="2"/>
  <c r="I53" i="2"/>
  <c r="AD52" i="2"/>
  <c r="AC52" i="2"/>
  <c r="AE52" i="2" s="1"/>
  <c r="P52" i="2"/>
  <c r="V52" i="2" s="1"/>
  <c r="L52" i="2"/>
  <c r="I52" i="2"/>
  <c r="AC51" i="2"/>
  <c r="AD51" i="2" s="1"/>
  <c r="V51" i="2"/>
  <c r="L51" i="2"/>
  <c r="I51" i="2"/>
  <c r="AD50" i="2"/>
  <c r="AC50" i="2"/>
  <c r="AE50" i="2" s="1"/>
  <c r="V50" i="2"/>
  <c r="L50" i="2"/>
  <c r="I50" i="2"/>
  <c r="AE49" i="2"/>
  <c r="AC49" i="2"/>
  <c r="AD49" i="2" s="1"/>
  <c r="V49" i="2"/>
  <c r="L49" i="2"/>
  <c r="I49" i="2"/>
  <c r="AE48" i="2"/>
  <c r="AD48" i="2"/>
  <c r="AC48" i="2"/>
  <c r="P48" i="2"/>
  <c r="V48" i="2" s="1"/>
  <c r="K48" i="2"/>
  <c r="H48" i="2"/>
  <c r="E48" i="2"/>
  <c r="E49" i="2" s="1"/>
  <c r="H49" i="2" s="1"/>
  <c r="K49" i="2" s="1"/>
  <c r="E50" i="2" s="1"/>
  <c r="H50" i="2" s="1"/>
  <c r="K50" i="2" s="1"/>
  <c r="E51" i="2" s="1"/>
  <c r="H51" i="2" s="1"/>
  <c r="K51" i="2" s="1"/>
  <c r="E52" i="2" s="1"/>
  <c r="H52" i="2" s="1"/>
  <c r="K52" i="2" s="1"/>
  <c r="E53" i="2" s="1"/>
  <c r="H53" i="2" s="1"/>
  <c r="K53" i="2" s="1"/>
  <c r="AE47" i="2"/>
  <c r="AD47" i="2"/>
  <c r="AC47" i="2"/>
  <c r="V47" i="2"/>
  <c r="K47" i="2"/>
  <c r="H47" i="2"/>
  <c r="AC46" i="2"/>
  <c r="AD46" i="2" s="1"/>
  <c r="P46" i="2"/>
  <c r="V46" i="2" s="1"/>
  <c r="K46" i="2"/>
  <c r="H46" i="2"/>
  <c r="E46" i="2"/>
  <c r="E47" i="2" s="1"/>
  <c r="AE45" i="2"/>
  <c r="AD45" i="2"/>
  <c r="AC45" i="2"/>
  <c r="V45" i="2"/>
  <c r="K45" i="2"/>
  <c r="H45" i="2"/>
  <c r="AE44" i="2"/>
  <c r="AC44" i="2"/>
  <c r="AD44" i="2" s="1"/>
  <c r="V44" i="2"/>
  <c r="L44" i="2"/>
  <c r="I44" i="2"/>
  <c r="AD43" i="2"/>
  <c r="AC43" i="2"/>
  <c r="AE43" i="2" s="1"/>
  <c r="V43" i="2"/>
  <c r="P43" i="2"/>
  <c r="L43" i="2"/>
  <c r="I43" i="2"/>
  <c r="AC42" i="2"/>
  <c r="V42" i="2"/>
  <c r="L42" i="2"/>
  <c r="I42" i="2"/>
  <c r="AD41" i="2"/>
  <c r="AC41" i="2"/>
  <c r="AE41" i="2" s="1"/>
  <c r="P41" i="2"/>
  <c r="V41" i="2" s="1"/>
  <c r="L41" i="2"/>
  <c r="I41" i="2"/>
  <c r="AE40" i="2"/>
  <c r="AC40" i="2"/>
  <c r="AD40" i="2" s="1"/>
  <c r="V40" i="2"/>
  <c r="L40" i="2"/>
  <c r="I40" i="2"/>
  <c r="AD39" i="2"/>
  <c r="AC39" i="2"/>
  <c r="AE39" i="2" s="1"/>
  <c r="V39" i="2"/>
  <c r="P39" i="2"/>
  <c r="K39" i="2"/>
  <c r="H39" i="2"/>
  <c r="AD38" i="2"/>
  <c r="AC38" i="2"/>
  <c r="AE38" i="2" s="1"/>
  <c r="V38" i="2"/>
  <c r="K38" i="2"/>
  <c r="H38" i="2"/>
  <c r="AE37" i="2"/>
  <c r="AC37" i="2"/>
  <c r="AD37" i="2" s="1"/>
  <c r="P37" i="2"/>
  <c r="V37" i="2" s="1"/>
  <c r="K37" i="2"/>
  <c r="H37" i="2"/>
  <c r="E37" i="2"/>
  <c r="E38" i="2" s="1"/>
  <c r="E39" i="2" s="1"/>
  <c r="E40" i="2" s="1"/>
  <c r="H40" i="2" s="1"/>
  <c r="K40" i="2" s="1"/>
  <c r="E41" i="2" s="1"/>
  <c r="H41" i="2" s="1"/>
  <c r="K41" i="2" s="1"/>
  <c r="E42" i="2" s="1"/>
  <c r="H42" i="2" s="1"/>
  <c r="K42" i="2" s="1"/>
  <c r="E43" i="2" s="1"/>
  <c r="H43" i="2" s="1"/>
  <c r="K43" i="2" s="1"/>
  <c r="E44" i="2" s="1"/>
  <c r="H44" i="2" s="1"/>
  <c r="K44" i="2" s="1"/>
  <c r="AE36" i="2"/>
  <c r="AC36" i="2"/>
  <c r="AD36" i="2" s="1"/>
  <c r="V36" i="2"/>
  <c r="K36" i="2"/>
  <c r="H36" i="2"/>
  <c r="AD35" i="2"/>
  <c r="AC35" i="2"/>
  <c r="AE35" i="2" s="1"/>
  <c r="P35" i="2"/>
  <c r="V35" i="2" s="1"/>
  <c r="L35" i="2"/>
  <c r="I35" i="2"/>
  <c r="AE34" i="2"/>
  <c r="AC34" i="2"/>
  <c r="AD34" i="2" s="1"/>
  <c r="P34" i="2"/>
  <c r="V34" i="2" s="1"/>
  <c r="L34" i="2"/>
  <c r="I34" i="2"/>
  <c r="H34" i="2"/>
  <c r="K34" i="2" s="1"/>
  <c r="E35" i="2" s="1"/>
  <c r="H35" i="2" s="1"/>
  <c r="K35" i="2" s="1"/>
  <c r="AE33" i="2"/>
  <c r="AC33" i="2"/>
  <c r="AD33" i="2" s="1"/>
  <c r="V33" i="2"/>
  <c r="L33" i="2"/>
  <c r="I33" i="2"/>
  <c r="AD32" i="2"/>
  <c r="AC32" i="2"/>
  <c r="AE32" i="2" s="1"/>
  <c r="L32" i="2"/>
  <c r="I32" i="2"/>
  <c r="AC31" i="2"/>
  <c r="L31" i="2"/>
  <c r="I31" i="2"/>
  <c r="AE30" i="2"/>
  <c r="AD30" i="2"/>
  <c r="AC30" i="2"/>
  <c r="V30" i="2"/>
  <c r="P30" i="2"/>
  <c r="P31" i="2" s="1"/>
  <c r="P32" i="2" s="1"/>
  <c r="V32" i="2" s="1"/>
  <c r="K30" i="2"/>
  <c r="H30" i="2"/>
  <c r="AE29" i="2"/>
  <c r="AD29" i="2"/>
  <c r="AC29" i="2"/>
  <c r="V29" i="2"/>
  <c r="K29" i="2"/>
  <c r="H29" i="2"/>
  <c r="AD28" i="2"/>
  <c r="AC28" i="2"/>
  <c r="AE28" i="2" s="1"/>
  <c r="P28" i="2"/>
  <c r="V28" i="2" s="1"/>
  <c r="K28" i="2"/>
  <c r="H28" i="2"/>
  <c r="E28" i="2"/>
  <c r="E29" i="2" s="1"/>
  <c r="E30" i="2" s="1"/>
  <c r="E31" i="2" s="1"/>
  <c r="H31" i="2" s="1"/>
  <c r="K31" i="2" s="1"/>
  <c r="E32" i="2" s="1"/>
  <c r="H32" i="2" s="1"/>
  <c r="K32" i="2" s="1"/>
  <c r="E33" i="2" s="1"/>
  <c r="H33" i="2" s="1"/>
  <c r="K33" i="2" s="1"/>
  <c r="E34" i="2" s="1"/>
  <c r="AC27" i="2"/>
  <c r="AE27" i="2" s="1"/>
  <c r="V27" i="2"/>
  <c r="K27" i="2"/>
  <c r="H27" i="2"/>
  <c r="AE26" i="2"/>
  <c r="AD26" i="2"/>
  <c r="AC26" i="2"/>
  <c r="V26" i="2"/>
  <c r="L26" i="2"/>
  <c r="I26" i="2"/>
  <c r="AC25" i="2"/>
  <c r="V25" i="2"/>
  <c r="P25" i="2"/>
  <c r="L25" i="2"/>
  <c r="I25" i="2"/>
  <c r="AE24" i="2"/>
  <c r="AD24" i="2"/>
  <c r="AC24" i="2"/>
  <c r="V24" i="2"/>
  <c r="L24" i="2"/>
  <c r="I24" i="2"/>
  <c r="AE23" i="2"/>
  <c r="AC23" i="2"/>
  <c r="AD23" i="2" s="1"/>
  <c r="L23" i="2"/>
  <c r="I23" i="2"/>
  <c r="AE22" i="2"/>
  <c r="AC22" i="2"/>
  <c r="AD22" i="2" s="1"/>
  <c r="L22" i="2"/>
  <c r="K22" i="2"/>
  <c r="E23" i="2" s="1"/>
  <c r="H23" i="2" s="1"/>
  <c r="K23" i="2" s="1"/>
  <c r="E24" i="2" s="1"/>
  <c r="H24" i="2" s="1"/>
  <c r="K24" i="2" s="1"/>
  <c r="E25" i="2" s="1"/>
  <c r="H25" i="2" s="1"/>
  <c r="K25" i="2" s="1"/>
  <c r="E26" i="2" s="1"/>
  <c r="H26" i="2" s="1"/>
  <c r="K26" i="2" s="1"/>
  <c r="I22" i="2"/>
  <c r="AE21" i="2"/>
  <c r="AD21" i="2"/>
  <c r="AC21" i="2"/>
  <c r="P21" i="2"/>
  <c r="K21" i="2"/>
  <c r="H21" i="2"/>
  <c r="AE20" i="2"/>
  <c r="AD20" i="2"/>
  <c r="AC20" i="2"/>
  <c r="V20" i="2"/>
  <c r="K20" i="2"/>
  <c r="H20" i="2"/>
  <c r="AD19" i="2"/>
  <c r="AC19" i="2"/>
  <c r="AE19" i="2" s="1"/>
  <c r="P19" i="2"/>
  <c r="V19" i="2" s="1"/>
  <c r="K19" i="2"/>
  <c r="H19" i="2"/>
  <c r="AD18" i="2"/>
  <c r="AC18" i="2"/>
  <c r="AE18" i="2" s="1"/>
  <c r="V18" i="2"/>
  <c r="K18" i="2"/>
  <c r="H18" i="2"/>
  <c r="AE17" i="2"/>
  <c r="AC17" i="2"/>
  <c r="AD17" i="2" s="1"/>
  <c r="V17" i="2"/>
  <c r="P17" i="2"/>
  <c r="K17" i="2"/>
  <c r="H17" i="2"/>
  <c r="E17" i="2"/>
  <c r="E18" i="2" s="1"/>
  <c r="E19" i="2" s="1"/>
  <c r="E20" i="2" s="1"/>
  <c r="E21" i="2" s="1"/>
  <c r="E22" i="2" s="1"/>
  <c r="H22" i="2" s="1"/>
  <c r="AE16" i="2"/>
  <c r="AC16" i="2"/>
  <c r="AD16" i="2" s="1"/>
  <c r="V16" i="2"/>
  <c r="K16" i="2"/>
  <c r="H16" i="2"/>
  <c r="AE15" i="2"/>
  <c r="AC15" i="2"/>
  <c r="AD15" i="2" s="1"/>
  <c r="V15" i="2"/>
  <c r="L15" i="2"/>
  <c r="I15" i="2"/>
  <c r="AD14" i="2"/>
  <c r="AC14" i="2"/>
  <c r="AE14" i="2" s="1"/>
  <c r="L14" i="2"/>
  <c r="I14" i="2"/>
  <c r="AD13" i="2"/>
  <c r="AC13" i="2"/>
  <c r="AE13" i="2" s="1"/>
  <c r="P13" i="2"/>
  <c r="L13" i="2"/>
  <c r="I13" i="2"/>
  <c r="AC12" i="2"/>
  <c r="V12" i="2"/>
  <c r="P12" i="2"/>
  <c r="K12" i="2"/>
  <c r="H12" i="2"/>
  <c r="AC11" i="2"/>
  <c r="V11" i="2"/>
  <c r="K11" i="2"/>
  <c r="H11" i="2"/>
  <c r="AE10" i="2"/>
  <c r="AD10" i="2"/>
  <c r="AC10" i="2"/>
  <c r="V10" i="2"/>
  <c r="P10" i="2"/>
  <c r="K10" i="2"/>
  <c r="H10" i="2"/>
  <c r="E10" i="2"/>
  <c r="E11" i="2" s="1"/>
  <c r="E12" i="2" s="1"/>
  <c r="E13" i="2" s="1"/>
  <c r="H13" i="2" s="1"/>
  <c r="K13" i="2" s="1"/>
  <c r="E14" i="2" s="1"/>
  <c r="H14" i="2" s="1"/>
  <c r="K14" i="2" s="1"/>
  <c r="E15" i="2" s="1"/>
  <c r="H15" i="2" s="1"/>
  <c r="K15" i="2" s="1"/>
  <c r="AE9" i="2"/>
  <c r="AD9" i="2"/>
  <c r="AC9" i="2"/>
  <c r="V9" i="2"/>
  <c r="K9" i="2"/>
  <c r="H9" i="2"/>
  <c r="AE8" i="2"/>
  <c r="AC8" i="2"/>
  <c r="AD8" i="2" s="1"/>
  <c r="V8" i="2"/>
  <c r="AD7" i="2"/>
  <c r="AC7" i="2"/>
  <c r="AE7" i="2" s="1"/>
  <c r="V7" i="2"/>
  <c r="AE6" i="2"/>
  <c r="AC6" i="2"/>
  <c r="AD6" i="2" s="1"/>
  <c r="V6" i="2"/>
  <c r="AE5" i="2"/>
  <c r="AD5" i="2"/>
  <c r="AC5" i="2"/>
  <c r="V5" i="2"/>
  <c r="AC4" i="2"/>
  <c r="V4" i="2"/>
  <c r="E4" i="2"/>
  <c r="H4" i="2" s="1"/>
  <c r="K4" i="2" s="1"/>
  <c r="E5" i="2" s="1"/>
  <c r="H5" i="2" s="1"/>
  <c r="K5" i="2" s="1"/>
  <c r="E6" i="2" s="1"/>
  <c r="H6" i="2" s="1"/>
  <c r="K6" i="2" s="1"/>
  <c r="E7" i="2" s="1"/>
  <c r="H7" i="2" s="1"/>
  <c r="K7" i="2" s="1"/>
  <c r="E8" i="2" s="1"/>
  <c r="H8" i="2" s="1"/>
  <c r="K8" i="2" s="1"/>
  <c r="AC3" i="2"/>
  <c r="V3" i="2"/>
  <c r="K3" i="2"/>
  <c r="H3" i="2"/>
  <c r="E3" i="2"/>
  <c r="AE2" i="2"/>
  <c r="AD2" i="2"/>
  <c r="AC2" i="2"/>
  <c r="V2" i="2"/>
  <c r="K2" i="2"/>
  <c r="H2" i="2"/>
  <c r="L580" i="1"/>
  <c r="I580" i="1"/>
  <c r="L579" i="1"/>
  <c r="I579" i="1"/>
  <c r="L578" i="1"/>
  <c r="I578" i="1"/>
  <c r="V577" i="1"/>
  <c r="P577" i="1"/>
  <c r="P578" i="1" s="1"/>
  <c r="P579" i="1" s="1"/>
  <c r="L577" i="1"/>
  <c r="I577" i="1"/>
  <c r="V576" i="1"/>
  <c r="L576" i="1"/>
  <c r="I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P569" i="1"/>
  <c r="P570" i="1" s="1"/>
  <c r="K569" i="1"/>
  <c r="H569" i="1"/>
  <c r="E569" i="1"/>
  <c r="E570" i="1" s="1"/>
  <c r="E571" i="1" s="1"/>
  <c r="E572" i="1" s="1"/>
  <c r="E573" i="1" s="1"/>
  <c r="E574" i="1" s="1"/>
  <c r="E575" i="1" s="1"/>
  <c r="E576" i="1" s="1"/>
  <c r="H576" i="1" s="1"/>
  <c r="K576" i="1" s="1"/>
  <c r="E577" i="1" s="1"/>
  <c r="H577" i="1" s="1"/>
  <c r="K577" i="1" s="1"/>
  <c r="E578" i="1" s="1"/>
  <c r="H578" i="1" s="1"/>
  <c r="K578" i="1" s="1"/>
  <c r="E579" i="1" s="1"/>
  <c r="H579" i="1" s="1"/>
  <c r="K579" i="1" s="1"/>
  <c r="E580" i="1" s="1"/>
  <c r="H580" i="1" s="1"/>
  <c r="K580" i="1" s="1"/>
  <c r="V568" i="1"/>
  <c r="K568" i="1"/>
  <c r="H568" i="1"/>
  <c r="L567" i="1"/>
  <c r="I567" i="1"/>
  <c r="P566" i="1"/>
  <c r="V566" i="1" s="1"/>
  <c r="K566" i="1"/>
  <c r="H566" i="1"/>
  <c r="V565" i="1"/>
  <c r="K565" i="1"/>
  <c r="H565" i="1"/>
  <c r="V564" i="1"/>
  <c r="P564" i="1"/>
  <c r="K564" i="1"/>
  <c r="H564" i="1"/>
  <c r="V563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P556" i="1"/>
  <c r="V556" i="1" s="1"/>
  <c r="K556" i="1"/>
  <c r="H556" i="1"/>
  <c r="V555" i="1"/>
  <c r="K555" i="1"/>
  <c r="H555" i="1"/>
  <c r="V554" i="1"/>
  <c r="P554" i="1"/>
  <c r="K554" i="1"/>
  <c r="H554" i="1"/>
  <c r="E554" i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H567" i="1" s="1"/>
  <c r="K567" i="1" s="1"/>
  <c r="V553" i="1"/>
  <c r="K553" i="1"/>
  <c r="H553" i="1"/>
  <c r="V552" i="1"/>
  <c r="P552" i="1"/>
  <c r="L552" i="1"/>
  <c r="I552" i="1"/>
  <c r="V551" i="1"/>
  <c r="L551" i="1"/>
  <c r="I551" i="1"/>
  <c r="P550" i="1"/>
  <c r="V550" i="1" s="1"/>
  <c r="L550" i="1"/>
  <c r="I550" i="1"/>
  <c r="V549" i="1"/>
  <c r="L549" i="1"/>
  <c r="K549" i="1"/>
  <c r="E550" i="1" s="1"/>
  <c r="H550" i="1" s="1"/>
  <c r="K550" i="1" s="1"/>
  <c r="E551" i="1" s="1"/>
  <c r="H551" i="1" s="1"/>
  <c r="K551" i="1" s="1"/>
  <c r="E552" i="1" s="1"/>
  <c r="H552" i="1" s="1"/>
  <c r="K552" i="1" s="1"/>
  <c r="I549" i="1"/>
  <c r="V548" i="1"/>
  <c r="P548" i="1"/>
  <c r="K548" i="1"/>
  <c r="H548" i="1"/>
  <c r="E548" i="1"/>
  <c r="E549" i="1" s="1"/>
  <c r="H549" i="1" s="1"/>
  <c r="V547" i="1"/>
  <c r="K547" i="1"/>
  <c r="H547" i="1"/>
  <c r="E547" i="1"/>
  <c r="V546" i="1"/>
  <c r="P546" i="1"/>
  <c r="K546" i="1"/>
  <c r="H546" i="1"/>
  <c r="E546" i="1"/>
  <c r="V545" i="1"/>
  <c r="K545" i="1"/>
  <c r="H545" i="1"/>
  <c r="V544" i="1"/>
  <c r="P544" i="1"/>
  <c r="L544" i="1"/>
  <c r="I544" i="1"/>
  <c r="V543" i="1"/>
  <c r="L543" i="1"/>
  <c r="I543" i="1"/>
  <c r="L542" i="1"/>
  <c r="I542" i="1"/>
  <c r="P541" i="1"/>
  <c r="V541" i="1" s="1"/>
  <c r="L541" i="1"/>
  <c r="I541" i="1"/>
  <c r="V540" i="1"/>
  <c r="L540" i="1"/>
  <c r="I540" i="1"/>
  <c r="P539" i="1"/>
  <c r="V539" i="1" s="1"/>
  <c r="K539" i="1"/>
  <c r="H539" i="1"/>
  <c r="V538" i="1"/>
  <c r="K538" i="1"/>
  <c r="H538" i="1"/>
  <c r="K537" i="1"/>
  <c r="H537" i="1"/>
  <c r="K536" i="1"/>
  <c r="H536" i="1"/>
  <c r="E536" i="1"/>
  <c r="E537" i="1" s="1"/>
  <c r="E538" i="1" s="1"/>
  <c r="E539" i="1" s="1"/>
  <c r="E540" i="1" s="1"/>
  <c r="H540" i="1" s="1"/>
  <c r="K540" i="1" s="1"/>
  <c r="E541" i="1" s="1"/>
  <c r="H541" i="1" s="1"/>
  <c r="K541" i="1" s="1"/>
  <c r="E542" i="1" s="1"/>
  <c r="H542" i="1" s="1"/>
  <c r="K542" i="1" s="1"/>
  <c r="E543" i="1" s="1"/>
  <c r="H543" i="1" s="1"/>
  <c r="K543" i="1" s="1"/>
  <c r="E544" i="1" s="1"/>
  <c r="H544" i="1" s="1"/>
  <c r="K544" i="1" s="1"/>
  <c r="P535" i="1"/>
  <c r="V535" i="1" s="1"/>
  <c r="K535" i="1"/>
  <c r="H535" i="1"/>
  <c r="E535" i="1"/>
  <c r="V534" i="1"/>
  <c r="K534" i="1"/>
  <c r="H534" i="1"/>
  <c r="L533" i="1"/>
  <c r="I533" i="1"/>
  <c r="L532" i="1"/>
  <c r="I532" i="1"/>
  <c r="P531" i="1"/>
  <c r="P532" i="1" s="1"/>
  <c r="P533" i="1" s="1"/>
  <c r="V533" i="1" s="1"/>
  <c r="L531" i="1"/>
  <c r="I531" i="1"/>
  <c r="V530" i="1"/>
  <c r="L530" i="1"/>
  <c r="K530" i="1"/>
  <c r="E531" i="1" s="1"/>
  <c r="H531" i="1" s="1"/>
  <c r="K531" i="1" s="1"/>
  <c r="E532" i="1" s="1"/>
  <c r="H532" i="1" s="1"/>
  <c r="K532" i="1" s="1"/>
  <c r="E533" i="1" s="1"/>
  <c r="H533" i="1" s="1"/>
  <c r="K533" i="1" s="1"/>
  <c r="I530" i="1"/>
  <c r="L529" i="1"/>
  <c r="I529" i="1"/>
  <c r="P528" i="1"/>
  <c r="L528" i="1"/>
  <c r="I528" i="1"/>
  <c r="H528" i="1"/>
  <c r="K528" i="1" s="1"/>
  <c r="E529" i="1" s="1"/>
  <c r="H529" i="1" s="1"/>
  <c r="K529" i="1" s="1"/>
  <c r="E530" i="1" s="1"/>
  <c r="H530" i="1" s="1"/>
  <c r="V527" i="1"/>
  <c r="L527" i="1"/>
  <c r="K527" i="1"/>
  <c r="E528" i="1" s="1"/>
  <c r="I527" i="1"/>
  <c r="H527" i="1"/>
  <c r="V526" i="1"/>
  <c r="P526" i="1"/>
  <c r="L526" i="1"/>
  <c r="I526" i="1"/>
  <c r="V525" i="1"/>
  <c r="L525" i="1"/>
  <c r="K525" i="1"/>
  <c r="E526" i="1" s="1"/>
  <c r="H526" i="1" s="1"/>
  <c r="K526" i="1" s="1"/>
  <c r="I525" i="1"/>
  <c r="L524" i="1"/>
  <c r="I524" i="1"/>
  <c r="P523" i="1"/>
  <c r="L523" i="1"/>
  <c r="I523" i="1"/>
  <c r="H523" i="1"/>
  <c r="K523" i="1" s="1"/>
  <c r="E524" i="1" s="1"/>
  <c r="H524" i="1" s="1"/>
  <c r="K524" i="1" s="1"/>
  <c r="E525" i="1" s="1"/>
  <c r="H525" i="1" s="1"/>
  <c r="V522" i="1"/>
  <c r="K522" i="1"/>
  <c r="H522" i="1"/>
  <c r="P521" i="1"/>
  <c r="V521" i="1" s="1"/>
  <c r="K521" i="1"/>
  <c r="H521" i="1"/>
  <c r="E521" i="1"/>
  <c r="E522" i="1" s="1"/>
  <c r="E523" i="1" s="1"/>
  <c r="V520" i="1"/>
  <c r="K520" i="1"/>
  <c r="H520" i="1"/>
  <c r="K519" i="1"/>
  <c r="H519" i="1"/>
  <c r="K518" i="1"/>
  <c r="H518" i="1"/>
  <c r="E518" i="1"/>
  <c r="E519" i="1" s="1"/>
  <c r="E520" i="1" s="1"/>
  <c r="P517" i="1"/>
  <c r="K517" i="1"/>
  <c r="H517" i="1"/>
  <c r="E517" i="1"/>
  <c r="V516" i="1"/>
  <c r="K516" i="1"/>
  <c r="H516" i="1"/>
  <c r="P515" i="1"/>
  <c r="V515" i="1" s="1"/>
  <c r="L515" i="1"/>
  <c r="I515" i="1"/>
  <c r="V514" i="1"/>
  <c r="L514" i="1"/>
  <c r="I514" i="1"/>
  <c r="L513" i="1"/>
  <c r="I513" i="1"/>
  <c r="L512" i="1"/>
  <c r="I512" i="1"/>
  <c r="L511" i="1"/>
  <c r="I511" i="1"/>
  <c r="P510" i="1"/>
  <c r="K510" i="1"/>
  <c r="H510" i="1"/>
  <c r="V509" i="1"/>
  <c r="K509" i="1"/>
  <c r="H509" i="1"/>
  <c r="V508" i="1"/>
  <c r="K508" i="1"/>
  <c r="H508" i="1"/>
  <c r="K507" i="1"/>
  <c r="H507" i="1"/>
  <c r="E507" i="1"/>
  <c r="E508" i="1" s="1"/>
  <c r="E509" i="1" s="1"/>
  <c r="E510" i="1" s="1"/>
  <c r="E511" i="1" s="1"/>
  <c r="H511" i="1" s="1"/>
  <c r="K511" i="1" s="1"/>
  <c r="E512" i="1" s="1"/>
  <c r="H512" i="1" s="1"/>
  <c r="K512" i="1" s="1"/>
  <c r="E513" i="1" s="1"/>
  <c r="H513" i="1" s="1"/>
  <c r="K513" i="1" s="1"/>
  <c r="E514" i="1" s="1"/>
  <c r="H514" i="1" s="1"/>
  <c r="K514" i="1" s="1"/>
  <c r="E515" i="1" s="1"/>
  <c r="H515" i="1" s="1"/>
  <c r="K515" i="1" s="1"/>
  <c r="K506" i="1"/>
  <c r="H506" i="1"/>
  <c r="V505" i="1"/>
  <c r="P505" i="1"/>
  <c r="P506" i="1" s="1"/>
  <c r="K505" i="1"/>
  <c r="H505" i="1"/>
  <c r="E505" i="1"/>
  <c r="E506" i="1" s="1"/>
  <c r="V504" i="1"/>
  <c r="K504" i="1"/>
  <c r="H504" i="1"/>
  <c r="L503" i="1"/>
  <c r="I503" i="1"/>
  <c r="L502" i="1"/>
  <c r="I502" i="1"/>
  <c r="L501" i="1"/>
  <c r="I501" i="1"/>
  <c r="L500" i="1"/>
  <c r="I500" i="1"/>
  <c r="P499" i="1"/>
  <c r="L499" i="1"/>
  <c r="I499" i="1"/>
  <c r="V498" i="1"/>
  <c r="K498" i="1"/>
  <c r="H498" i="1"/>
  <c r="P497" i="1"/>
  <c r="V497" i="1" s="1"/>
  <c r="K497" i="1"/>
  <c r="H497" i="1"/>
  <c r="V496" i="1"/>
  <c r="K496" i="1"/>
  <c r="H496" i="1"/>
  <c r="V495" i="1"/>
  <c r="P495" i="1"/>
  <c r="K495" i="1"/>
  <c r="H495" i="1"/>
  <c r="E495" i="1"/>
  <c r="E496" i="1" s="1"/>
  <c r="E497" i="1" s="1"/>
  <c r="E498" i="1" s="1"/>
  <c r="E499" i="1" s="1"/>
  <c r="H499" i="1" s="1"/>
  <c r="K499" i="1" s="1"/>
  <c r="E500" i="1" s="1"/>
  <c r="H500" i="1" s="1"/>
  <c r="K500" i="1" s="1"/>
  <c r="E501" i="1" s="1"/>
  <c r="H501" i="1" s="1"/>
  <c r="K501" i="1" s="1"/>
  <c r="E502" i="1" s="1"/>
  <c r="H502" i="1" s="1"/>
  <c r="K502" i="1" s="1"/>
  <c r="E503" i="1" s="1"/>
  <c r="H503" i="1" s="1"/>
  <c r="K503" i="1" s="1"/>
  <c r="V494" i="1"/>
  <c r="K494" i="1"/>
  <c r="H494" i="1"/>
  <c r="L493" i="1"/>
  <c r="I493" i="1"/>
  <c r="P492" i="1"/>
  <c r="L492" i="1"/>
  <c r="I492" i="1"/>
  <c r="V491" i="1"/>
  <c r="L491" i="1"/>
  <c r="I491" i="1"/>
  <c r="L490" i="1"/>
  <c r="I490" i="1"/>
  <c r="L489" i="1"/>
  <c r="I489" i="1"/>
  <c r="K488" i="1"/>
  <c r="H488" i="1"/>
  <c r="E488" i="1"/>
  <c r="E489" i="1" s="1"/>
  <c r="H489" i="1" s="1"/>
  <c r="K489" i="1" s="1"/>
  <c r="E490" i="1" s="1"/>
  <c r="H490" i="1" s="1"/>
  <c r="K490" i="1" s="1"/>
  <c r="E491" i="1" s="1"/>
  <c r="H491" i="1" s="1"/>
  <c r="K491" i="1" s="1"/>
  <c r="E492" i="1" s="1"/>
  <c r="H492" i="1" s="1"/>
  <c r="K492" i="1" s="1"/>
  <c r="E493" i="1" s="1"/>
  <c r="H493" i="1" s="1"/>
  <c r="K493" i="1" s="1"/>
  <c r="P487" i="1"/>
  <c r="K487" i="1"/>
  <c r="H487" i="1"/>
  <c r="E487" i="1"/>
  <c r="V486" i="1"/>
  <c r="K486" i="1"/>
  <c r="H486" i="1"/>
  <c r="E486" i="1"/>
  <c r="V485" i="1"/>
  <c r="K485" i="1"/>
  <c r="H485" i="1"/>
  <c r="V484" i="1"/>
  <c r="L484" i="1"/>
  <c r="I484" i="1"/>
  <c r="P483" i="1"/>
  <c r="V483" i="1" s="1"/>
  <c r="L483" i="1"/>
  <c r="I483" i="1"/>
  <c r="V482" i="1"/>
  <c r="L482" i="1"/>
  <c r="I482" i="1"/>
  <c r="V481" i="1"/>
  <c r="L481" i="1"/>
  <c r="I481" i="1"/>
  <c r="V480" i="1"/>
  <c r="P480" i="1"/>
  <c r="P481" i="1" s="1"/>
  <c r="L480" i="1"/>
  <c r="I480" i="1"/>
  <c r="V479" i="1"/>
  <c r="L479" i="1"/>
  <c r="I479" i="1"/>
  <c r="K478" i="1"/>
  <c r="H478" i="1"/>
  <c r="E478" i="1"/>
  <c r="E479" i="1" s="1"/>
  <c r="H479" i="1" s="1"/>
  <c r="K479" i="1" s="1"/>
  <c r="E480" i="1" s="1"/>
  <c r="H480" i="1" s="1"/>
  <c r="K480" i="1" s="1"/>
  <c r="E481" i="1" s="1"/>
  <c r="H481" i="1" s="1"/>
  <c r="K481" i="1" s="1"/>
  <c r="E482" i="1" s="1"/>
  <c r="H482" i="1" s="1"/>
  <c r="K482" i="1" s="1"/>
  <c r="E483" i="1" s="1"/>
  <c r="H483" i="1" s="1"/>
  <c r="K483" i="1" s="1"/>
  <c r="E484" i="1" s="1"/>
  <c r="H484" i="1" s="1"/>
  <c r="K484" i="1" s="1"/>
  <c r="P477" i="1"/>
  <c r="K477" i="1"/>
  <c r="H477" i="1"/>
  <c r="V476" i="1"/>
  <c r="K476" i="1"/>
  <c r="H476" i="1"/>
  <c r="V475" i="1"/>
  <c r="P475" i="1"/>
  <c r="K475" i="1"/>
  <c r="H475" i="1"/>
  <c r="E475" i="1"/>
  <c r="E476" i="1" s="1"/>
  <c r="E477" i="1" s="1"/>
  <c r="V474" i="1"/>
  <c r="K474" i="1"/>
  <c r="H474" i="1"/>
  <c r="L473" i="1"/>
  <c r="I473" i="1"/>
  <c r="P472" i="1"/>
  <c r="L472" i="1"/>
  <c r="I472" i="1"/>
  <c r="V471" i="1"/>
  <c r="P471" i="1"/>
  <c r="L471" i="1"/>
  <c r="I471" i="1"/>
  <c r="V470" i="1"/>
  <c r="L470" i="1"/>
  <c r="I470" i="1"/>
  <c r="H470" i="1"/>
  <c r="K470" i="1" s="1"/>
  <c r="E471" i="1" s="1"/>
  <c r="H471" i="1" s="1"/>
  <c r="K471" i="1" s="1"/>
  <c r="E472" i="1" s="1"/>
  <c r="H472" i="1" s="1"/>
  <c r="K472" i="1" s="1"/>
  <c r="E473" i="1" s="1"/>
  <c r="H473" i="1" s="1"/>
  <c r="K473" i="1" s="1"/>
  <c r="V469" i="1"/>
  <c r="L469" i="1"/>
  <c r="I469" i="1"/>
  <c r="V468" i="1"/>
  <c r="P468" i="1"/>
  <c r="K468" i="1"/>
  <c r="H468" i="1"/>
  <c r="V467" i="1"/>
  <c r="K467" i="1"/>
  <c r="H467" i="1"/>
  <c r="P466" i="1"/>
  <c r="V466" i="1" s="1"/>
  <c r="K466" i="1"/>
  <c r="H466" i="1"/>
  <c r="E466" i="1"/>
  <c r="E467" i="1" s="1"/>
  <c r="E468" i="1" s="1"/>
  <c r="E469" i="1" s="1"/>
  <c r="H469" i="1" s="1"/>
  <c r="K469" i="1" s="1"/>
  <c r="V465" i="1"/>
  <c r="K465" i="1"/>
  <c r="H465" i="1"/>
  <c r="V464" i="1"/>
  <c r="L464" i="1"/>
  <c r="I464" i="1"/>
  <c r="L463" i="1"/>
  <c r="I463" i="1"/>
  <c r="L462" i="1"/>
  <c r="I462" i="1"/>
  <c r="L461" i="1"/>
  <c r="I461" i="1"/>
  <c r="P460" i="1"/>
  <c r="V460" i="1" s="1"/>
  <c r="L460" i="1"/>
  <c r="I460" i="1"/>
  <c r="H460" i="1"/>
  <c r="K460" i="1" s="1"/>
  <c r="E461" i="1" s="1"/>
  <c r="H461" i="1" s="1"/>
  <c r="K461" i="1" s="1"/>
  <c r="E462" i="1" s="1"/>
  <c r="H462" i="1" s="1"/>
  <c r="K462" i="1" s="1"/>
  <c r="E463" i="1" s="1"/>
  <c r="H463" i="1" s="1"/>
  <c r="K463" i="1" s="1"/>
  <c r="E464" i="1" s="1"/>
  <c r="H464" i="1" s="1"/>
  <c r="K464" i="1" s="1"/>
  <c r="V459" i="1"/>
  <c r="P459" i="1"/>
  <c r="K459" i="1"/>
  <c r="H459" i="1"/>
  <c r="V458" i="1"/>
  <c r="K458" i="1"/>
  <c r="H458" i="1"/>
  <c r="V457" i="1"/>
  <c r="K457" i="1"/>
  <c r="H457" i="1"/>
  <c r="E457" i="1"/>
  <c r="E458" i="1" s="1"/>
  <c r="E459" i="1" s="1"/>
  <c r="P456" i="1"/>
  <c r="V456" i="1" s="1"/>
  <c r="K456" i="1"/>
  <c r="H456" i="1"/>
  <c r="E456" i="1"/>
  <c r="V455" i="1"/>
  <c r="K455" i="1"/>
  <c r="H455" i="1"/>
  <c r="L454" i="1"/>
  <c r="I454" i="1"/>
  <c r="L453" i="1"/>
  <c r="I453" i="1"/>
  <c r="L452" i="1"/>
  <c r="I452" i="1"/>
  <c r="L451" i="1"/>
  <c r="I451" i="1"/>
  <c r="L450" i="1"/>
  <c r="I450" i="1"/>
  <c r="P449" i="1"/>
  <c r="L449" i="1"/>
  <c r="I449" i="1"/>
  <c r="V448" i="1"/>
  <c r="L448" i="1"/>
  <c r="I448" i="1"/>
  <c r="P447" i="1"/>
  <c r="P448" i="1" s="1"/>
  <c r="L447" i="1"/>
  <c r="I447" i="1"/>
  <c r="H447" i="1"/>
  <c r="K447" i="1" s="1"/>
  <c r="E448" i="1" s="1"/>
  <c r="H448" i="1" s="1"/>
  <c r="K448" i="1" s="1"/>
  <c r="E449" i="1" s="1"/>
  <c r="H449" i="1" s="1"/>
  <c r="K449" i="1" s="1"/>
  <c r="E450" i="1" s="1"/>
  <c r="H450" i="1" s="1"/>
  <c r="K450" i="1" s="1"/>
  <c r="E451" i="1" s="1"/>
  <c r="H451" i="1" s="1"/>
  <c r="K451" i="1" s="1"/>
  <c r="E452" i="1" s="1"/>
  <c r="H452" i="1" s="1"/>
  <c r="K452" i="1" s="1"/>
  <c r="E453" i="1" s="1"/>
  <c r="H453" i="1" s="1"/>
  <c r="K453" i="1" s="1"/>
  <c r="E454" i="1" s="1"/>
  <c r="H454" i="1" s="1"/>
  <c r="K454" i="1" s="1"/>
  <c r="P446" i="1"/>
  <c r="V446" i="1" s="1"/>
  <c r="L446" i="1"/>
  <c r="I446" i="1"/>
  <c r="V445" i="1"/>
  <c r="L445" i="1"/>
  <c r="I445" i="1"/>
  <c r="H445" i="1"/>
  <c r="K445" i="1" s="1"/>
  <c r="E446" i="1" s="1"/>
  <c r="H446" i="1" s="1"/>
  <c r="K446" i="1" s="1"/>
  <c r="E447" i="1" s="1"/>
  <c r="L444" i="1"/>
  <c r="I444" i="1"/>
  <c r="L443" i="1"/>
  <c r="K443" i="1"/>
  <c r="E444" i="1" s="1"/>
  <c r="H444" i="1" s="1"/>
  <c r="K444" i="1" s="1"/>
  <c r="I443" i="1"/>
  <c r="H443" i="1"/>
  <c r="L442" i="1"/>
  <c r="I442" i="1"/>
  <c r="P441" i="1"/>
  <c r="V441" i="1" s="1"/>
  <c r="L441" i="1"/>
  <c r="I441" i="1"/>
  <c r="V440" i="1"/>
  <c r="L440" i="1"/>
  <c r="I440" i="1"/>
  <c r="L439" i="1"/>
  <c r="I439" i="1"/>
  <c r="L438" i="1"/>
  <c r="I438" i="1"/>
  <c r="H438" i="1"/>
  <c r="K438" i="1" s="1"/>
  <c r="E439" i="1" s="1"/>
  <c r="H439" i="1" s="1"/>
  <c r="K439" i="1" s="1"/>
  <c r="E440" i="1" s="1"/>
  <c r="H440" i="1" s="1"/>
  <c r="K440" i="1" s="1"/>
  <c r="E441" i="1" s="1"/>
  <c r="H441" i="1" s="1"/>
  <c r="K441" i="1" s="1"/>
  <c r="E442" i="1" s="1"/>
  <c r="H442" i="1" s="1"/>
  <c r="K442" i="1" s="1"/>
  <c r="L437" i="1"/>
  <c r="I437" i="1"/>
  <c r="V436" i="1"/>
  <c r="P436" i="1"/>
  <c r="P437" i="1" s="1"/>
  <c r="L436" i="1"/>
  <c r="I436" i="1"/>
  <c r="H436" i="1"/>
  <c r="K436" i="1" s="1"/>
  <c r="E437" i="1" s="1"/>
  <c r="H437" i="1" s="1"/>
  <c r="K437" i="1" s="1"/>
  <c r="E438" i="1" s="1"/>
  <c r="V435" i="1"/>
  <c r="L435" i="1"/>
  <c r="K435" i="1"/>
  <c r="E436" i="1" s="1"/>
  <c r="I435" i="1"/>
  <c r="H435" i="1"/>
  <c r="P434" i="1"/>
  <c r="V434" i="1" s="1"/>
  <c r="K434" i="1"/>
  <c r="H434" i="1"/>
  <c r="V433" i="1"/>
  <c r="K433" i="1"/>
  <c r="H433" i="1"/>
  <c r="V432" i="1"/>
  <c r="P432" i="1"/>
  <c r="K432" i="1"/>
  <c r="H432" i="1"/>
  <c r="V431" i="1"/>
  <c r="K431" i="1"/>
  <c r="H431" i="1"/>
  <c r="E431" i="1"/>
  <c r="E432" i="1" s="1"/>
  <c r="E433" i="1" s="1"/>
  <c r="E434" i="1" s="1"/>
  <c r="V430" i="1"/>
  <c r="K430" i="1"/>
  <c r="H430" i="1"/>
  <c r="V429" i="1"/>
  <c r="P429" i="1"/>
  <c r="K429" i="1"/>
  <c r="H429" i="1"/>
  <c r="V428" i="1"/>
  <c r="K428" i="1"/>
  <c r="H428" i="1"/>
  <c r="P427" i="1"/>
  <c r="V427" i="1" s="1"/>
  <c r="K427" i="1"/>
  <c r="H427" i="1"/>
  <c r="E427" i="1"/>
  <c r="E428" i="1" s="1"/>
  <c r="E429" i="1" s="1"/>
  <c r="E430" i="1" s="1"/>
  <c r="V426" i="1"/>
  <c r="K426" i="1"/>
  <c r="H426" i="1"/>
  <c r="K425" i="1"/>
  <c r="H425" i="1"/>
  <c r="V424" i="1"/>
  <c r="P424" i="1"/>
  <c r="P425" i="1" s="1"/>
  <c r="V425" i="1" s="1"/>
  <c r="K424" i="1"/>
  <c r="H424" i="1"/>
  <c r="V423" i="1"/>
  <c r="K423" i="1"/>
  <c r="H423" i="1"/>
  <c r="K422" i="1"/>
  <c r="H422" i="1"/>
  <c r="P421" i="1"/>
  <c r="V421" i="1" s="1"/>
  <c r="K421" i="1"/>
  <c r="H421" i="1"/>
  <c r="P420" i="1"/>
  <c r="V420" i="1" s="1"/>
  <c r="K420" i="1"/>
  <c r="H420" i="1"/>
  <c r="V419" i="1"/>
  <c r="K419" i="1"/>
  <c r="H419" i="1"/>
  <c r="P418" i="1"/>
  <c r="V418" i="1" s="1"/>
  <c r="K418" i="1"/>
  <c r="H418" i="1"/>
  <c r="V417" i="1"/>
  <c r="P417" i="1"/>
  <c r="K417" i="1"/>
  <c r="H417" i="1"/>
  <c r="E417" i="1"/>
  <c r="E418" i="1" s="1"/>
  <c r="E419" i="1" s="1"/>
  <c r="E420" i="1" s="1"/>
  <c r="E421" i="1" s="1"/>
  <c r="E422" i="1" s="1"/>
  <c r="E423" i="1" s="1"/>
  <c r="E424" i="1" s="1"/>
  <c r="E425" i="1" s="1"/>
  <c r="V416" i="1"/>
  <c r="K416" i="1"/>
  <c r="H416" i="1"/>
  <c r="V415" i="1"/>
  <c r="L415" i="1"/>
  <c r="I415" i="1"/>
  <c r="H415" i="1"/>
  <c r="K415" i="1" s="1"/>
  <c r="V414" i="1"/>
  <c r="L414" i="1"/>
  <c r="I414" i="1"/>
  <c r="P413" i="1"/>
  <c r="V413" i="1" s="1"/>
  <c r="L413" i="1"/>
  <c r="I413" i="1"/>
  <c r="P412" i="1"/>
  <c r="V412" i="1" s="1"/>
  <c r="L412" i="1"/>
  <c r="I412" i="1"/>
  <c r="V411" i="1"/>
  <c r="P411" i="1"/>
  <c r="L411" i="1"/>
  <c r="I411" i="1"/>
  <c r="V410" i="1"/>
  <c r="L410" i="1"/>
  <c r="I410" i="1"/>
  <c r="H410" i="1"/>
  <c r="K410" i="1" s="1"/>
  <c r="E411" i="1" s="1"/>
  <c r="H411" i="1" s="1"/>
  <c r="K411" i="1" s="1"/>
  <c r="E412" i="1" s="1"/>
  <c r="H412" i="1" s="1"/>
  <c r="K412" i="1" s="1"/>
  <c r="E413" i="1" s="1"/>
  <c r="H413" i="1" s="1"/>
  <c r="K413" i="1" s="1"/>
  <c r="E414" i="1" s="1"/>
  <c r="H414" i="1" s="1"/>
  <c r="K414" i="1" s="1"/>
  <c r="P409" i="1"/>
  <c r="V409" i="1" s="1"/>
  <c r="K409" i="1"/>
  <c r="H409" i="1"/>
  <c r="V408" i="1"/>
  <c r="K408" i="1"/>
  <c r="H408" i="1"/>
  <c r="P407" i="1"/>
  <c r="V407" i="1" s="1"/>
  <c r="K407" i="1"/>
  <c r="H407" i="1"/>
  <c r="E407" i="1"/>
  <c r="E408" i="1" s="1"/>
  <c r="E409" i="1" s="1"/>
  <c r="V406" i="1"/>
  <c r="K406" i="1"/>
  <c r="H406" i="1"/>
  <c r="V405" i="1"/>
  <c r="L405" i="1"/>
  <c r="I405" i="1"/>
  <c r="K404" i="1"/>
  <c r="H404" i="1"/>
  <c r="K403" i="1"/>
  <c r="H403" i="1"/>
  <c r="K402" i="1"/>
  <c r="H402" i="1"/>
  <c r="K401" i="1"/>
  <c r="H401" i="1"/>
  <c r="K400" i="1"/>
  <c r="H400" i="1"/>
  <c r="P399" i="1"/>
  <c r="V399" i="1" s="1"/>
  <c r="K399" i="1"/>
  <c r="H399" i="1"/>
  <c r="P398" i="1"/>
  <c r="V398" i="1" s="1"/>
  <c r="K398" i="1"/>
  <c r="H398" i="1"/>
  <c r="V397" i="1"/>
  <c r="K397" i="1"/>
  <c r="H397" i="1"/>
  <c r="P396" i="1"/>
  <c r="V396" i="1" s="1"/>
  <c r="K396" i="1"/>
  <c r="H396" i="1"/>
  <c r="E396" i="1"/>
  <c r="E397" i="1" s="1"/>
  <c r="E398" i="1" s="1"/>
  <c r="E399" i="1" s="1"/>
  <c r="E400" i="1" s="1"/>
  <c r="E401" i="1" s="1"/>
  <c r="E402" i="1" s="1"/>
  <c r="E403" i="1" s="1"/>
  <c r="E404" i="1" s="1"/>
  <c r="E405" i="1" s="1"/>
  <c r="H405" i="1" s="1"/>
  <c r="K405" i="1" s="1"/>
  <c r="V395" i="1"/>
  <c r="K395" i="1"/>
  <c r="H395" i="1"/>
  <c r="P394" i="1"/>
  <c r="V394" i="1" s="1"/>
  <c r="L394" i="1"/>
  <c r="I394" i="1"/>
  <c r="V393" i="1"/>
  <c r="L393" i="1"/>
  <c r="I393" i="1"/>
  <c r="V392" i="1"/>
  <c r="P392" i="1"/>
  <c r="L392" i="1"/>
  <c r="I392" i="1"/>
  <c r="V391" i="1"/>
  <c r="L391" i="1"/>
  <c r="I391" i="1"/>
  <c r="H391" i="1"/>
  <c r="K391" i="1" s="1"/>
  <c r="E392" i="1" s="1"/>
  <c r="H392" i="1" s="1"/>
  <c r="K392" i="1" s="1"/>
  <c r="E393" i="1" s="1"/>
  <c r="H393" i="1" s="1"/>
  <c r="K393" i="1" s="1"/>
  <c r="E394" i="1" s="1"/>
  <c r="H394" i="1" s="1"/>
  <c r="K394" i="1" s="1"/>
  <c r="K390" i="1"/>
  <c r="H390" i="1"/>
  <c r="K389" i="1"/>
  <c r="H389" i="1"/>
  <c r="K388" i="1"/>
  <c r="H388" i="1"/>
  <c r="K387" i="1"/>
  <c r="H387" i="1"/>
  <c r="K386" i="1"/>
  <c r="H386" i="1"/>
  <c r="P385" i="1"/>
  <c r="V385" i="1" s="1"/>
  <c r="K385" i="1"/>
  <c r="H385" i="1"/>
  <c r="P384" i="1"/>
  <c r="V384" i="1" s="1"/>
  <c r="K384" i="1"/>
  <c r="H384" i="1"/>
  <c r="E384" i="1"/>
  <c r="E385" i="1" s="1"/>
  <c r="E386" i="1" s="1"/>
  <c r="E387" i="1" s="1"/>
  <c r="E388" i="1" s="1"/>
  <c r="E389" i="1" s="1"/>
  <c r="E390" i="1" s="1"/>
  <c r="V383" i="1"/>
  <c r="K383" i="1"/>
  <c r="H383" i="1"/>
  <c r="L382" i="1"/>
  <c r="I382" i="1"/>
  <c r="L381" i="1"/>
  <c r="I381" i="1"/>
  <c r="L380" i="1"/>
  <c r="I380" i="1"/>
  <c r="V379" i="1"/>
  <c r="P379" i="1"/>
  <c r="P380" i="1" s="1"/>
  <c r="L379" i="1"/>
  <c r="I379" i="1"/>
  <c r="V378" i="1"/>
  <c r="L378" i="1"/>
  <c r="K378" i="1"/>
  <c r="E379" i="1" s="1"/>
  <c r="H379" i="1" s="1"/>
  <c r="K379" i="1" s="1"/>
  <c r="E380" i="1" s="1"/>
  <c r="H380" i="1" s="1"/>
  <c r="K380" i="1" s="1"/>
  <c r="E381" i="1" s="1"/>
  <c r="H381" i="1" s="1"/>
  <c r="K381" i="1" s="1"/>
  <c r="E382" i="1" s="1"/>
  <c r="H382" i="1" s="1"/>
  <c r="K382" i="1" s="1"/>
  <c r="I378" i="1"/>
  <c r="H378" i="1"/>
  <c r="AE377" i="1"/>
  <c r="AD377" i="1"/>
  <c r="AC377" i="1"/>
  <c r="P377" i="1"/>
  <c r="V377" i="1" s="1"/>
  <c r="L377" i="1"/>
  <c r="I377" i="1"/>
  <c r="AC376" i="1"/>
  <c r="V376" i="1"/>
  <c r="P376" i="1"/>
  <c r="L376" i="1"/>
  <c r="I376" i="1"/>
  <c r="AE375" i="1"/>
  <c r="AD375" i="1"/>
  <c r="AC375" i="1"/>
  <c r="V375" i="1"/>
  <c r="L375" i="1"/>
  <c r="I375" i="1"/>
  <c r="AE374" i="1"/>
  <c r="AC374" i="1"/>
  <c r="AD374" i="1" s="1"/>
  <c r="P374" i="1"/>
  <c r="V374" i="1" s="1"/>
  <c r="L374" i="1"/>
  <c r="I374" i="1"/>
  <c r="AC373" i="1"/>
  <c r="V373" i="1"/>
  <c r="L373" i="1"/>
  <c r="I373" i="1"/>
  <c r="AD372" i="1"/>
  <c r="AC372" i="1"/>
  <c r="AE372" i="1" s="1"/>
  <c r="V372" i="1"/>
  <c r="K372" i="1"/>
  <c r="H372" i="1"/>
  <c r="AC371" i="1"/>
  <c r="K371" i="1"/>
  <c r="H371" i="1"/>
  <c r="AC370" i="1"/>
  <c r="K370" i="1"/>
  <c r="H370" i="1"/>
  <c r="AC369" i="1"/>
  <c r="P369" i="1"/>
  <c r="V369" i="1" s="1"/>
  <c r="K369" i="1"/>
  <c r="H369" i="1"/>
  <c r="AC368" i="1"/>
  <c r="V368" i="1"/>
  <c r="K368" i="1"/>
  <c r="H368" i="1"/>
  <c r="AC367" i="1"/>
  <c r="AE367" i="1" s="1"/>
  <c r="V367" i="1"/>
  <c r="P367" i="1"/>
  <c r="K367" i="1"/>
  <c r="H367" i="1"/>
  <c r="E367" i="1"/>
  <c r="E368" i="1" s="1"/>
  <c r="E369" i="1" s="1"/>
  <c r="E370" i="1" s="1"/>
  <c r="E371" i="1" s="1"/>
  <c r="E372" i="1" s="1"/>
  <c r="E373" i="1" s="1"/>
  <c r="H373" i="1" s="1"/>
  <c r="K373" i="1" s="1"/>
  <c r="E374" i="1" s="1"/>
  <c r="H374" i="1" s="1"/>
  <c r="K374" i="1" s="1"/>
  <c r="E375" i="1" s="1"/>
  <c r="H375" i="1" s="1"/>
  <c r="K375" i="1" s="1"/>
  <c r="E376" i="1" s="1"/>
  <c r="H376" i="1" s="1"/>
  <c r="K376" i="1" s="1"/>
  <c r="E377" i="1" s="1"/>
  <c r="H377" i="1" s="1"/>
  <c r="K377" i="1" s="1"/>
  <c r="AC366" i="1"/>
  <c r="AE366" i="1" s="1"/>
  <c r="V366" i="1"/>
  <c r="K366" i="1"/>
  <c r="H366" i="1"/>
  <c r="AE365" i="1"/>
  <c r="AD365" i="1"/>
  <c r="AC365" i="1"/>
  <c r="P365" i="1"/>
  <c r="V365" i="1" s="1"/>
  <c r="L365" i="1"/>
  <c r="I365" i="1"/>
  <c r="AC364" i="1"/>
  <c r="V364" i="1"/>
  <c r="L364" i="1"/>
  <c r="I364" i="1"/>
  <c r="AE363" i="1"/>
  <c r="AC363" i="1"/>
  <c r="AD363" i="1" s="1"/>
  <c r="P363" i="1"/>
  <c r="V363" i="1" s="1"/>
  <c r="L363" i="1"/>
  <c r="I363" i="1"/>
  <c r="AD362" i="1"/>
  <c r="AC362" i="1"/>
  <c r="AE362" i="1" s="1"/>
  <c r="P362" i="1"/>
  <c r="V362" i="1" s="1"/>
  <c r="L362" i="1"/>
  <c r="I362" i="1"/>
  <c r="AC361" i="1"/>
  <c r="L361" i="1"/>
  <c r="I361" i="1"/>
  <c r="AE360" i="1"/>
  <c r="AC360" i="1"/>
  <c r="AD360" i="1" s="1"/>
  <c r="V360" i="1"/>
  <c r="P360" i="1"/>
  <c r="P361" i="1" s="1"/>
  <c r="V361" i="1" s="1"/>
  <c r="L360" i="1"/>
  <c r="I360" i="1"/>
  <c r="AC359" i="1"/>
  <c r="AE359" i="1" s="1"/>
  <c r="V359" i="1"/>
  <c r="L359" i="1"/>
  <c r="I359" i="1"/>
  <c r="AE358" i="1"/>
  <c r="AD358" i="1"/>
  <c r="AC358" i="1"/>
  <c r="L358" i="1"/>
  <c r="I358" i="1"/>
  <c r="AC357" i="1"/>
  <c r="AE357" i="1" s="1"/>
  <c r="L357" i="1"/>
  <c r="I357" i="1"/>
  <c r="AD356" i="1"/>
  <c r="AC356" i="1"/>
  <c r="AE356" i="1" s="1"/>
  <c r="L356" i="1"/>
  <c r="I356" i="1"/>
  <c r="AC355" i="1"/>
  <c r="K355" i="1"/>
  <c r="H355" i="1"/>
  <c r="AC354" i="1"/>
  <c r="K354" i="1"/>
  <c r="H354" i="1"/>
  <c r="AC353" i="1"/>
  <c r="V353" i="1"/>
  <c r="P353" i="1"/>
  <c r="P354" i="1" s="1"/>
  <c r="P355" i="1" s="1"/>
  <c r="V355" i="1" s="1"/>
  <c r="K353" i="1"/>
  <c r="H353" i="1"/>
  <c r="E353" i="1"/>
  <c r="E354" i="1" s="1"/>
  <c r="E355" i="1" s="1"/>
  <c r="E356" i="1" s="1"/>
  <c r="H356" i="1" s="1"/>
  <c r="K356" i="1" s="1"/>
  <c r="E357" i="1" s="1"/>
  <c r="H357" i="1" s="1"/>
  <c r="K357" i="1" s="1"/>
  <c r="E358" i="1" s="1"/>
  <c r="H358" i="1" s="1"/>
  <c r="K358" i="1" s="1"/>
  <c r="E359" i="1" s="1"/>
  <c r="H359" i="1" s="1"/>
  <c r="K359" i="1" s="1"/>
  <c r="E360" i="1" s="1"/>
  <c r="H360" i="1" s="1"/>
  <c r="K360" i="1" s="1"/>
  <c r="E361" i="1" s="1"/>
  <c r="H361" i="1" s="1"/>
  <c r="K361" i="1" s="1"/>
  <c r="AC352" i="1"/>
  <c r="V352" i="1"/>
  <c r="K352" i="1"/>
  <c r="H352" i="1"/>
  <c r="AD351" i="1"/>
  <c r="AC351" i="1"/>
  <c r="AE351" i="1" s="1"/>
  <c r="V351" i="1"/>
  <c r="L351" i="1"/>
  <c r="I351" i="1"/>
  <c r="AE350" i="1"/>
  <c r="AC350" i="1"/>
  <c r="AD350" i="1" s="1"/>
  <c r="V350" i="1"/>
  <c r="P350" i="1"/>
  <c r="L350" i="1"/>
  <c r="I350" i="1"/>
  <c r="AC349" i="1"/>
  <c r="AE349" i="1" s="1"/>
  <c r="L349" i="1"/>
  <c r="K349" i="1"/>
  <c r="E350" i="1" s="1"/>
  <c r="H350" i="1" s="1"/>
  <c r="K350" i="1" s="1"/>
  <c r="E351" i="1" s="1"/>
  <c r="H351" i="1" s="1"/>
  <c r="K351" i="1" s="1"/>
  <c r="I349" i="1"/>
  <c r="H349" i="1"/>
  <c r="AE348" i="1"/>
  <c r="AD348" i="1"/>
  <c r="AC348" i="1"/>
  <c r="P348" i="1"/>
  <c r="P349" i="1" s="1"/>
  <c r="V349" i="1" s="1"/>
  <c r="L348" i="1"/>
  <c r="I348" i="1"/>
  <c r="AC347" i="1"/>
  <c r="AE347" i="1" s="1"/>
  <c r="V347" i="1"/>
  <c r="L347" i="1"/>
  <c r="I347" i="1"/>
  <c r="H347" i="1"/>
  <c r="K347" i="1" s="1"/>
  <c r="E348" i="1" s="1"/>
  <c r="H348" i="1" s="1"/>
  <c r="K348" i="1" s="1"/>
  <c r="AC346" i="1"/>
  <c r="AE346" i="1" s="1"/>
  <c r="K346" i="1"/>
  <c r="H346" i="1"/>
  <c r="AC345" i="1"/>
  <c r="AE345" i="1" s="1"/>
  <c r="V345" i="1"/>
  <c r="P345" i="1"/>
  <c r="P346" i="1" s="1"/>
  <c r="V346" i="1" s="1"/>
  <c r="K345" i="1"/>
  <c r="H345" i="1"/>
  <c r="AC344" i="1"/>
  <c r="AE344" i="1" s="1"/>
  <c r="V344" i="1"/>
  <c r="K344" i="1"/>
  <c r="H344" i="1"/>
  <c r="AE343" i="1"/>
  <c r="AC343" i="1"/>
  <c r="AD343" i="1" s="1"/>
  <c r="V343" i="1"/>
  <c r="K343" i="1"/>
  <c r="H343" i="1"/>
  <c r="AE342" i="1"/>
  <c r="AD342" i="1"/>
  <c r="AC342" i="1"/>
  <c r="V342" i="1"/>
  <c r="K342" i="1"/>
  <c r="H342" i="1"/>
  <c r="AD341" i="1"/>
  <c r="AC341" i="1"/>
  <c r="AE341" i="1" s="1"/>
  <c r="K341" i="1"/>
  <c r="H341" i="1"/>
  <c r="AC340" i="1"/>
  <c r="AE340" i="1" s="1"/>
  <c r="P340" i="1"/>
  <c r="V340" i="1" s="1"/>
  <c r="K340" i="1"/>
  <c r="H340" i="1"/>
  <c r="AD339" i="1"/>
  <c r="AC339" i="1"/>
  <c r="AE339" i="1" s="1"/>
  <c r="V339" i="1"/>
  <c r="K339" i="1"/>
  <c r="H339" i="1"/>
  <c r="AC338" i="1"/>
  <c r="V338" i="1"/>
  <c r="P338" i="1"/>
  <c r="K338" i="1"/>
  <c r="H338" i="1"/>
  <c r="E338" i="1"/>
  <c r="E339" i="1" s="1"/>
  <c r="E340" i="1" s="1"/>
  <c r="E341" i="1" s="1"/>
  <c r="E342" i="1" s="1"/>
  <c r="E343" i="1" s="1"/>
  <c r="E344" i="1" s="1"/>
  <c r="E345" i="1" s="1"/>
  <c r="E346" i="1" s="1"/>
  <c r="AC337" i="1"/>
  <c r="V337" i="1"/>
  <c r="K337" i="1"/>
  <c r="H337" i="1"/>
  <c r="AE336" i="1"/>
  <c r="AC336" i="1"/>
  <c r="AD336" i="1" s="1"/>
  <c r="P336" i="1"/>
  <c r="V336" i="1" s="1"/>
  <c r="K336" i="1"/>
  <c r="H336" i="1"/>
  <c r="AE335" i="1"/>
  <c r="AC335" i="1"/>
  <c r="AD335" i="1" s="1"/>
  <c r="V335" i="1"/>
  <c r="P335" i="1"/>
  <c r="K335" i="1"/>
  <c r="H335" i="1"/>
  <c r="AE334" i="1"/>
  <c r="AC334" i="1"/>
  <c r="AD334" i="1" s="1"/>
  <c r="V334" i="1"/>
  <c r="K334" i="1"/>
  <c r="H334" i="1"/>
  <c r="AE333" i="1"/>
  <c r="AD333" i="1"/>
  <c r="AC333" i="1"/>
  <c r="P333" i="1"/>
  <c r="V333" i="1" s="1"/>
  <c r="K333" i="1"/>
  <c r="H333" i="1"/>
  <c r="AE332" i="1"/>
  <c r="AD332" i="1"/>
  <c r="AC332" i="1"/>
  <c r="V332" i="1"/>
  <c r="K332" i="1"/>
  <c r="H332" i="1"/>
  <c r="E332" i="1"/>
  <c r="E333" i="1" s="1"/>
  <c r="E334" i="1" s="1"/>
  <c r="E335" i="1" s="1"/>
  <c r="E336" i="1" s="1"/>
  <c r="E337" i="1" s="1"/>
  <c r="AC331" i="1"/>
  <c r="V331" i="1"/>
  <c r="K331" i="1"/>
  <c r="H331" i="1"/>
  <c r="AE330" i="1"/>
  <c r="AC330" i="1"/>
  <c r="AD330" i="1" s="1"/>
  <c r="P330" i="1"/>
  <c r="V330" i="1" s="1"/>
  <c r="L330" i="1"/>
  <c r="I330" i="1"/>
  <c r="AC329" i="1"/>
  <c r="V329" i="1"/>
  <c r="L329" i="1"/>
  <c r="I329" i="1"/>
  <c r="AE328" i="1"/>
  <c r="AD328" i="1"/>
  <c r="AC328" i="1"/>
  <c r="P328" i="1"/>
  <c r="V328" i="1" s="1"/>
  <c r="L328" i="1"/>
  <c r="I328" i="1"/>
  <c r="AC327" i="1"/>
  <c r="V327" i="1"/>
  <c r="L327" i="1"/>
  <c r="I327" i="1"/>
  <c r="H327" i="1"/>
  <c r="K327" i="1" s="1"/>
  <c r="E328" i="1" s="1"/>
  <c r="H328" i="1" s="1"/>
  <c r="K328" i="1" s="1"/>
  <c r="E329" i="1" s="1"/>
  <c r="H329" i="1" s="1"/>
  <c r="K329" i="1" s="1"/>
  <c r="E330" i="1" s="1"/>
  <c r="H330" i="1" s="1"/>
  <c r="K330" i="1" s="1"/>
  <c r="AC326" i="1"/>
  <c r="AE326" i="1" s="1"/>
  <c r="V326" i="1"/>
  <c r="L326" i="1"/>
  <c r="K326" i="1"/>
  <c r="E327" i="1" s="1"/>
  <c r="I326" i="1"/>
  <c r="H326" i="1"/>
  <c r="AD325" i="1"/>
  <c r="AC325" i="1"/>
  <c r="AE325" i="1" s="1"/>
  <c r="K325" i="1"/>
  <c r="H325" i="1"/>
  <c r="AD324" i="1"/>
  <c r="AC324" i="1"/>
  <c r="AE324" i="1" s="1"/>
  <c r="P324" i="1"/>
  <c r="V324" i="1" s="1"/>
  <c r="K324" i="1"/>
  <c r="H324" i="1"/>
  <c r="AC323" i="1"/>
  <c r="AE323" i="1" s="1"/>
  <c r="V323" i="1"/>
  <c r="K323" i="1"/>
  <c r="H323" i="1"/>
  <c r="AC322" i="1"/>
  <c r="V322" i="1"/>
  <c r="K322" i="1"/>
  <c r="H322" i="1"/>
  <c r="E322" i="1"/>
  <c r="E323" i="1" s="1"/>
  <c r="E324" i="1" s="1"/>
  <c r="E325" i="1" s="1"/>
  <c r="AC321" i="1"/>
  <c r="V321" i="1"/>
  <c r="P321" i="1"/>
  <c r="P322" i="1" s="1"/>
  <c r="K321" i="1"/>
  <c r="H321" i="1"/>
  <c r="E321" i="1"/>
  <c r="AC320" i="1"/>
  <c r="V320" i="1"/>
  <c r="K320" i="1"/>
  <c r="H320" i="1"/>
  <c r="E320" i="1"/>
  <c r="AE319" i="1"/>
  <c r="AC319" i="1"/>
  <c r="AD319" i="1" s="1"/>
  <c r="V319" i="1"/>
  <c r="K319" i="1"/>
  <c r="H319" i="1"/>
  <c r="AC318" i="1"/>
  <c r="P318" i="1"/>
  <c r="V318" i="1" s="1"/>
  <c r="L318" i="1"/>
  <c r="K318" i="1"/>
  <c r="I318" i="1"/>
  <c r="AE317" i="1"/>
  <c r="AC317" i="1"/>
  <c r="AD317" i="1" s="1"/>
  <c r="V317" i="1"/>
  <c r="L317" i="1"/>
  <c r="I317" i="1"/>
  <c r="AC316" i="1"/>
  <c r="V316" i="1"/>
  <c r="K316" i="1"/>
  <c r="H316" i="1"/>
  <c r="AC315" i="1"/>
  <c r="V315" i="1"/>
  <c r="P315" i="1"/>
  <c r="P316" i="1" s="1"/>
  <c r="K315" i="1"/>
  <c r="H315" i="1"/>
  <c r="AC314" i="1"/>
  <c r="V314" i="1"/>
  <c r="K314" i="1"/>
  <c r="H314" i="1"/>
  <c r="AE313" i="1"/>
  <c r="AC313" i="1"/>
  <c r="AD313" i="1" s="1"/>
  <c r="K313" i="1"/>
  <c r="H313" i="1"/>
  <c r="AE312" i="1"/>
  <c r="AC312" i="1"/>
  <c r="AD312" i="1" s="1"/>
  <c r="K312" i="1"/>
  <c r="H312" i="1"/>
  <c r="AE311" i="1"/>
  <c r="AC311" i="1"/>
  <c r="AD311" i="1" s="1"/>
  <c r="K311" i="1"/>
  <c r="H311" i="1"/>
  <c r="AE310" i="1"/>
  <c r="AC310" i="1"/>
  <c r="AD310" i="1" s="1"/>
  <c r="K310" i="1"/>
  <c r="H310" i="1"/>
  <c r="AE309" i="1"/>
  <c r="AC309" i="1"/>
  <c r="AD309" i="1" s="1"/>
  <c r="K309" i="1"/>
  <c r="H309" i="1"/>
  <c r="AE308" i="1"/>
  <c r="AC308" i="1"/>
  <c r="AD308" i="1" s="1"/>
  <c r="K308" i="1"/>
  <c r="H308" i="1"/>
  <c r="AE307" i="1"/>
  <c r="AC307" i="1"/>
  <c r="AD307" i="1" s="1"/>
  <c r="K307" i="1"/>
  <c r="H307" i="1"/>
  <c r="AE306" i="1"/>
  <c r="AC306" i="1"/>
  <c r="AD306" i="1" s="1"/>
  <c r="K306" i="1"/>
  <c r="H306" i="1"/>
  <c r="AE305" i="1"/>
  <c r="AC305" i="1"/>
  <c r="AD305" i="1" s="1"/>
  <c r="K305" i="1"/>
  <c r="H305" i="1"/>
  <c r="AE304" i="1"/>
  <c r="AC304" i="1"/>
  <c r="AD304" i="1" s="1"/>
  <c r="K304" i="1"/>
  <c r="H304" i="1"/>
  <c r="AE303" i="1"/>
  <c r="AC303" i="1"/>
  <c r="AD303" i="1" s="1"/>
  <c r="K303" i="1"/>
  <c r="H303" i="1"/>
  <c r="AE302" i="1"/>
  <c r="AC302" i="1"/>
  <c r="AD302" i="1" s="1"/>
  <c r="K302" i="1"/>
  <c r="H302" i="1"/>
  <c r="AE301" i="1"/>
  <c r="AC301" i="1"/>
  <c r="AD301" i="1" s="1"/>
  <c r="K301" i="1"/>
  <c r="H301" i="1"/>
  <c r="AE300" i="1"/>
  <c r="AC300" i="1"/>
  <c r="AD300" i="1" s="1"/>
  <c r="P300" i="1"/>
  <c r="K300" i="1"/>
  <c r="H300" i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H317" i="1" s="1"/>
  <c r="K317" i="1" s="1"/>
  <c r="E318" i="1" s="1"/>
  <c r="H318" i="1" s="1"/>
  <c r="AE299" i="1"/>
  <c r="AC299" i="1"/>
  <c r="AD299" i="1" s="1"/>
  <c r="V299" i="1"/>
  <c r="K299" i="1"/>
  <c r="H299" i="1"/>
  <c r="AE298" i="1"/>
  <c r="AC298" i="1"/>
  <c r="AD298" i="1" s="1"/>
  <c r="P298" i="1"/>
  <c r="V298" i="1" s="1"/>
  <c r="L298" i="1"/>
  <c r="I298" i="1"/>
  <c r="AE297" i="1"/>
  <c r="AC297" i="1"/>
  <c r="AD297" i="1" s="1"/>
  <c r="V297" i="1"/>
  <c r="L297" i="1"/>
  <c r="I297" i="1"/>
  <c r="H297" i="1"/>
  <c r="K297" i="1" s="1"/>
  <c r="E298" i="1" s="1"/>
  <c r="H298" i="1" s="1"/>
  <c r="K298" i="1" s="1"/>
  <c r="AE296" i="1"/>
  <c r="AC296" i="1"/>
  <c r="AD296" i="1" s="1"/>
  <c r="V296" i="1"/>
  <c r="L296" i="1"/>
  <c r="I296" i="1"/>
  <c r="AD295" i="1"/>
  <c r="AC295" i="1"/>
  <c r="AE295" i="1" s="1"/>
  <c r="L295" i="1"/>
  <c r="I295" i="1"/>
  <c r="AE294" i="1"/>
  <c r="AC294" i="1"/>
  <c r="AD294" i="1" s="1"/>
  <c r="L294" i="1"/>
  <c r="I294" i="1"/>
  <c r="AC293" i="1"/>
  <c r="K293" i="1"/>
  <c r="H293" i="1"/>
  <c r="AC292" i="1"/>
  <c r="P292" i="1"/>
  <c r="V292" i="1" s="1"/>
  <c r="K292" i="1"/>
  <c r="H292" i="1"/>
  <c r="AC291" i="1"/>
  <c r="V291" i="1"/>
  <c r="K291" i="1"/>
  <c r="H291" i="1"/>
  <c r="AC290" i="1"/>
  <c r="AE290" i="1" s="1"/>
  <c r="V290" i="1"/>
  <c r="K290" i="1"/>
  <c r="H290" i="1"/>
  <c r="AC289" i="1"/>
  <c r="AE289" i="1" s="1"/>
  <c r="V289" i="1"/>
  <c r="P289" i="1"/>
  <c r="P290" i="1" s="1"/>
  <c r="K289" i="1"/>
  <c r="H289" i="1"/>
  <c r="AC288" i="1"/>
  <c r="AE288" i="1" s="1"/>
  <c r="V288" i="1"/>
  <c r="K288" i="1"/>
  <c r="H288" i="1"/>
  <c r="AE287" i="1"/>
  <c r="AC287" i="1"/>
  <c r="AD287" i="1" s="1"/>
  <c r="K287" i="1"/>
  <c r="H287" i="1"/>
  <c r="AE286" i="1"/>
  <c r="AC286" i="1"/>
  <c r="AD286" i="1" s="1"/>
  <c r="P286" i="1"/>
  <c r="V286" i="1" s="1"/>
  <c r="K286" i="1"/>
  <c r="H286" i="1"/>
  <c r="E286" i="1"/>
  <c r="E287" i="1" s="1"/>
  <c r="E288" i="1" s="1"/>
  <c r="E289" i="1" s="1"/>
  <c r="E290" i="1" s="1"/>
  <c r="E291" i="1" s="1"/>
  <c r="E292" i="1" s="1"/>
  <c r="E293" i="1" s="1"/>
  <c r="E294" i="1" s="1"/>
  <c r="H294" i="1" s="1"/>
  <c r="K294" i="1" s="1"/>
  <c r="E295" i="1" s="1"/>
  <c r="H295" i="1" s="1"/>
  <c r="K295" i="1" s="1"/>
  <c r="E296" i="1" s="1"/>
  <c r="H296" i="1" s="1"/>
  <c r="K296" i="1" s="1"/>
  <c r="AE285" i="1"/>
  <c r="AC285" i="1"/>
  <c r="AD285" i="1" s="1"/>
  <c r="V285" i="1"/>
  <c r="K285" i="1"/>
  <c r="H285" i="1"/>
  <c r="AE284" i="1"/>
  <c r="AD284" i="1"/>
  <c r="AC284" i="1"/>
  <c r="K284" i="1"/>
  <c r="H284" i="1"/>
  <c r="AE283" i="1"/>
  <c r="AD283" i="1"/>
  <c r="AC283" i="1"/>
  <c r="P283" i="1"/>
  <c r="V283" i="1" s="1"/>
  <c r="K283" i="1"/>
  <c r="H283" i="1"/>
  <c r="E283" i="1"/>
  <c r="E284" i="1" s="1"/>
  <c r="E285" i="1" s="1"/>
  <c r="AE282" i="1"/>
  <c r="AD282" i="1"/>
  <c r="AC282" i="1"/>
  <c r="V282" i="1"/>
  <c r="K282" i="1"/>
  <c r="H282" i="1"/>
  <c r="AC281" i="1"/>
  <c r="L281" i="1"/>
  <c r="I281" i="1"/>
  <c r="AE280" i="1"/>
  <c r="AD280" i="1"/>
  <c r="AC280" i="1"/>
  <c r="P280" i="1"/>
  <c r="P281" i="1" s="1"/>
  <c r="V281" i="1" s="1"/>
  <c r="L280" i="1"/>
  <c r="I280" i="1"/>
  <c r="AC279" i="1"/>
  <c r="AE279" i="1" s="1"/>
  <c r="V279" i="1"/>
  <c r="L279" i="1"/>
  <c r="I279" i="1"/>
  <c r="AC278" i="1"/>
  <c r="P278" i="1"/>
  <c r="V278" i="1" s="1"/>
  <c r="L278" i="1"/>
  <c r="I278" i="1"/>
  <c r="AE277" i="1"/>
  <c r="AC277" i="1"/>
  <c r="AD277" i="1" s="1"/>
  <c r="V277" i="1"/>
  <c r="L277" i="1"/>
  <c r="I277" i="1"/>
  <c r="AC276" i="1"/>
  <c r="K276" i="1"/>
  <c r="H276" i="1"/>
  <c r="AC275" i="1"/>
  <c r="V275" i="1"/>
  <c r="P275" i="1"/>
  <c r="P276" i="1" s="1"/>
  <c r="V276" i="1" s="1"/>
  <c r="K275" i="1"/>
  <c r="H275" i="1"/>
  <c r="E275" i="1"/>
  <c r="E276" i="1" s="1"/>
  <c r="E277" i="1" s="1"/>
  <c r="H277" i="1" s="1"/>
  <c r="K277" i="1" s="1"/>
  <c r="E278" i="1" s="1"/>
  <c r="H278" i="1" s="1"/>
  <c r="K278" i="1" s="1"/>
  <c r="E279" i="1" s="1"/>
  <c r="H279" i="1" s="1"/>
  <c r="K279" i="1" s="1"/>
  <c r="E280" i="1" s="1"/>
  <c r="H280" i="1" s="1"/>
  <c r="K280" i="1" s="1"/>
  <c r="E281" i="1" s="1"/>
  <c r="H281" i="1" s="1"/>
  <c r="K281" i="1" s="1"/>
  <c r="AC274" i="1"/>
  <c r="V274" i="1"/>
  <c r="K274" i="1"/>
  <c r="H274" i="1"/>
  <c r="AE273" i="1"/>
  <c r="AC273" i="1"/>
  <c r="AD273" i="1" s="1"/>
  <c r="V273" i="1"/>
  <c r="K273" i="1"/>
  <c r="H273" i="1"/>
  <c r="AE272" i="1"/>
  <c r="AC272" i="1"/>
  <c r="AD272" i="1" s="1"/>
  <c r="V272" i="1"/>
  <c r="P272" i="1"/>
  <c r="P273" i="1" s="1"/>
  <c r="K272" i="1"/>
  <c r="H272" i="1"/>
  <c r="AE271" i="1"/>
  <c r="AC271" i="1"/>
  <c r="AD271" i="1" s="1"/>
  <c r="V271" i="1"/>
  <c r="K271" i="1"/>
  <c r="H271" i="1"/>
  <c r="AE270" i="1"/>
  <c r="AD270" i="1"/>
  <c r="AC270" i="1"/>
  <c r="P270" i="1"/>
  <c r="V270" i="1" s="1"/>
  <c r="K270" i="1"/>
  <c r="H270" i="1"/>
  <c r="AE269" i="1"/>
  <c r="AD269" i="1"/>
  <c r="AC269" i="1"/>
  <c r="P269" i="1"/>
  <c r="V269" i="1" s="1"/>
  <c r="K269" i="1"/>
  <c r="H269" i="1"/>
  <c r="E269" i="1"/>
  <c r="E270" i="1" s="1"/>
  <c r="E271" i="1" s="1"/>
  <c r="E272" i="1" s="1"/>
  <c r="E273" i="1" s="1"/>
  <c r="E274" i="1" s="1"/>
  <c r="AE268" i="1"/>
  <c r="AD268" i="1"/>
  <c r="AC268" i="1"/>
  <c r="V268" i="1"/>
  <c r="K268" i="1"/>
  <c r="H268" i="1"/>
  <c r="AC267" i="1"/>
  <c r="AE267" i="1" s="1"/>
  <c r="V267" i="1"/>
  <c r="K267" i="1"/>
  <c r="H267" i="1"/>
  <c r="AE266" i="1"/>
  <c r="AC266" i="1"/>
  <c r="AD266" i="1" s="1"/>
  <c r="P266" i="1"/>
  <c r="V266" i="1" s="1"/>
  <c r="K266" i="1"/>
  <c r="H266" i="1"/>
  <c r="AE265" i="1"/>
  <c r="AC265" i="1"/>
  <c r="AD265" i="1" s="1"/>
  <c r="V265" i="1"/>
  <c r="K265" i="1"/>
  <c r="H265" i="1"/>
  <c r="AE264" i="1"/>
  <c r="AD264" i="1"/>
  <c r="AC264" i="1"/>
  <c r="V264" i="1"/>
  <c r="K264" i="1"/>
  <c r="H264" i="1"/>
  <c r="AD263" i="1"/>
  <c r="AC263" i="1"/>
  <c r="AE263" i="1" s="1"/>
  <c r="V263" i="1"/>
  <c r="K263" i="1"/>
  <c r="H263" i="1"/>
  <c r="AC262" i="1"/>
  <c r="V262" i="1"/>
  <c r="K262" i="1"/>
  <c r="H262" i="1"/>
  <c r="AE261" i="1"/>
  <c r="AC261" i="1"/>
  <c r="AD261" i="1" s="1"/>
  <c r="V261" i="1"/>
  <c r="P261" i="1"/>
  <c r="K261" i="1"/>
  <c r="H261" i="1"/>
  <c r="AE260" i="1"/>
  <c r="AC260" i="1"/>
  <c r="AD260" i="1" s="1"/>
  <c r="V260" i="1"/>
  <c r="K260" i="1"/>
  <c r="H260" i="1"/>
  <c r="AE259" i="1"/>
  <c r="AD259" i="1"/>
  <c r="AC259" i="1"/>
  <c r="P259" i="1"/>
  <c r="V259" i="1" s="1"/>
  <c r="K259" i="1"/>
  <c r="H259" i="1"/>
  <c r="E259" i="1"/>
  <c r="E260" i="1" s="1"/>
  <c r="E261" i="1" s="1"/>
  <c r="E262" i="1" s="1"/>
  <c r="E263" i="1" s="1"/>
  <c r="E264" i="1" s="1"/>
  <c r="E265" i="1" s="1"/>
  <c r="E266" i="1" s="1"/>
  <c r="E267" i="1" s="1"/>
  <c r="AE258" i="1"/>
  <c r="AD258" i="1"/>
  <c r="AC258" i="1"/>
  <c r="V258" i="1"/>
  <c r="K258" i="1"/>
  <c r="H258" i="1"/>
  <c r="E258" i="1"/>
  <c r="AC257" i="1"/>
  <c r="V257" i="1"/>
  <c r="K257" i="1"/>
  <c r="H257" i="1"/>
  <c r="AE256" i="1"/>
  <c r="AC256" i="1"/>
  <c r="AD256" i="1" s="1"/>
  <c r="P256" i="1"/>
  <c r="V256" i="1" s="1"/>
  <c r="L256" i="1"/>
  <c r="I256" i="1"/>
  <c r="AC255" i="1"/>
  <c r="L255" i="1"/>
  <c r="I255" i="1"/>
  <c r="AE254" i="1"/>
  <c r="AC254" i="1"/>
  <c r="AD254" i="1" s="1"/>
  <c r="V254" i="1"/>
  <c r="P254" i="1"/>
  <c r="P255" i="1" s="1"/>
  <c r="V255" i="1" s="1"/>
  <c r="L254" i="1"/>
  <c r="I254" i="1"/>
  <c r="AD253" i="1"/>
  <c r="AC253" i="1"/>
  <c r="AE253" i="1" s="1"/>
  <c r="V253" i="1"/>
  <c r="L253" i="1"/>
  <c r="K253" i="1"/>
  <c r="E254" i="1" s="1"/>
  <c r="H254" i="1" s="1"/>
  <c r="K254" i="1" s="1"/>
  <c r="E255" i="1" s="1"/>
  <c r="H255" i="1" s="1"/>
  <c r="K255" i="1" s="1"/>
  <c r="E256" i="1" s="1"/>
  <c r="H256" i="1" s="1"/>
  <c r="K256" i="1" s="1"/>
  <c r="I253" i="1"/>
  <c r="H253" i="1"/>
  <c r="AD252" i="1"/>
  <c r="AC252" i="1"/>
  <c r="AE252" i="1" s="1"/>
  <c r="L252" i="1"/>
  <c r="I252" i="1"/>
  <c r="AE251" i="1"/>
  <c r="AC251" i="1"/>
  <c r="AD251" i="1" s="1"/>
  <c r="P251" i="1"/>
  <c r="L251" i="1"/>
  <c r="I251" i="1"/>
  <c r="AC250" i="1"/>
  <c r="L250" i="1"/>
  <c r="I250" i="1"/>
  <c r="AE249" i="1"/>
  <c r="AC249" i="1"/>
  <c r="AD249" i="1" s="1"/>
  <c r="V249" i="1"/>
  <c r="P249" i="1"/>
  <c r="P250" i="1" s="1"/>
  <c r="V250" i="1" s="1"/>
  <c r="L249" i="1"/>
  <c r="I249" i="1"/>
  <c r="H249" i="1"/>
  <c r="K249" i="1" s="1"/>
  <c r="E250" i="1" s="1"/>
  <c r="H250" i="1" s="1"/>
  <c r="K250" i="1" s="1"/>
  <c r="E251" i="1" s="1"/>
  <c r="H251" i="1" s="1"/>
  <c r="K251" i="1" s="1"/>
  <c r="E252" i="1" s="1"/>
  <c r="H252" i="1" s="1"/>
  <c r="K252" i="1" s="1"/>
  <c r="AD248" i="1"/>
  <c r="AC248" i="1"/>
  <c r="AE248" i="1" s="1"/>
  <c r="V248" i="1"/>
  <c r="L248" i="1"/>
  <c r="I248" i="1"/>
  <c r="AE247" i="1"/>
  <c r="AD247" i="1"/>
  <c r="AC247" i="1"/>
  <c r="V247" i="1"/>
  <c r="K247" i="1"/>
  <c r="H247" i="1"/>
  <c r="AD246" i="1"/>
  <c r="AC246" i="1"/>
  <c r="AE246" i="1" s="1"/>
  <c r="V246" i="1"/>
  <c r="K246" i="1"/>
  <c r="H246" i="1"/>
  <c r="E246" i="1"/>
  <c r="E247" i="1" s="1"/>
  <c r="E248" i="1" s="1"/>
  <c r="H248" i="1" s="1"/>
  <c r="K248" i="1" s="1"/>
  <c r="E249" i="1" s="1"/>
  <c r="AC245" i="1"/>
  <c r="V245" i="1"/>
  <c r="K245" i="1"/>
  <c r="H245" i="1"/>
  <c r="AE244" i="1"/>
  <c r="AC244" i="1"/>
  <c r="AD244" i="1" s="1"/>
  <c r="V244" i="1"/>
  <c r="P244" i="1"/>
  <c r="K244" i="1"/>
  <c r="H244" i="1"/>
  <c r="AE243" i="1"/>
  <c r="AC243" i="1"/>
  <c r="AD243" i="1" s="1"/>
  <c r="V243" i="1"/>
  <c r="K243" i="1"/>
  <c r="H243" i="1"/>
  <c r="AE242" i="1"/>
  <c r="AD242" i="1"/>
  <c r="AC242" i="1"/>
  <c r="P242" i="1"/>
  <c r="V242" i="1" s="1"/>
  <c r="K242" i="1"/>
  <c r="H242" i="1"/>
  <c r="E242" i="1"/>
  <c r="E243" i="1" s="1"/>
  <c r="E244" i="1" s="1"/>
  <c r="E245" i="1" s="1"/>
  <c r="AE241" i="1"/>
  <c r="AD241" i="1"/>
  <c r="AC241" i="1"/>
  <c r="V241" i="1"/>
  <c r="K241" i="1"/>
  <c r="H241" i="1"/>
  <c r="E241" i="1"/>
  <c r="AC240" i="1"/>
  <c r="V240" i="1"/>
  <c r="K240" i="1"/>
  <c r="H240" i="1"/>
  <c r="AE239" i="1"/>
  <c r="AC239" i="1"/>
  <c r="AD239" i="1" s="1"/>
  <c r="P239" i="1"/>
  <c r="V239" i="1" s="1"/>
  <c r="L239" i="1"/>
  <c r="I239" i="1"/>
  <c r="AC238" i="1"/>
  <c r="P238" i="1"/>
  <c r="V238" i="1" s="1"/>
  <c r="L238" i="1"/>
  <c r="I238" i="1"/>
  <c r="AE237" i="1"/>
  <c r="AC237" i="1"/>
  <c r="AD237" i="1" s="1"/>
  <c r="V237" i="1"/>
  <c r="L237" i="1"/>
  <c r="I237" i="1"/>
  <c r="AC236" i="1"/>
  <c r="L236" i="1"/>
  <c r="I236" i="1"/>
  <c r="AE235" i="1"/>
  <c r="AD235" i="1"/>
  <c r="AC235" i="1"/>
  <c r="V235" i="1"/>
  <c r="P235" i="1"/>
  <c r="P236" i="1" s="1"/>
  <c r="V236" i="1" s="1"/>
  <c r="L235" i="1"/>
  <c r="I235" i="1"/>
  <c r="AD234" i="1"/>
  <c r="AC234" i="1"/>
  <c r="AE234" i="1" s="1"/>
  <c r="V234" i="1"/>
  <c r="K234" i="1"/>
  <c r="H234" i="1"/>
  <c r="AC233" i="1"/>
  <c r="AE233" i="1" s="1"/>
  <c r="K233" i="1"/>
  <c r="H233" i="1"/>
  <c r="AC232" i="1"/>
  <c r="AE232" i="1" s="1"/>
  <c r="K232" i="1"/>
  <c r="H232" i="1"/>
  <c r="AC231" i="1"/>
  <c r="AE231" i="1" s="1"/>
  <c r="P231" i="1"/>
  <c r="V231" i="1" s="1"/>
  <c r="K231" i="1"/>
  <c r="H231" i="1"/>
  <c r="AC230" i="1"/>
  <c r="AE230" i="1" s="1"/>
  <c r="V230" i="1"/>
  <c r="K230" i="1"/>
  <c r="H230" i="1"/>
  <c r="AE229" i="1"/>
  <c r="AD229" i="1"/>
  <c r="AC229" i="1"/>
  <c r="V229" i="1"/>
  <c r="K229" i="1"/>
  <c r="H229" i="1"/>
  <c r="AD228" i="1"/>
  <c r="AC228" i="1"/>
  <c r="AE228" i="1" s="1"/>
  <c r="V228" i="1"/>
  <c r="K228" i="1"/>
  <c r="H228" i="1"/>
  <c r="E228" i="1"/>
  <c r="E229" i="1" s="1"/>
  <c r="E230" i="1" s="1"/>
  <c r="E231" i="1" s="1"/>
  <c r="E232" i="1" s="1"/>
  <c r="E233" i="1" s="1"/>
  <c r="E234" i="1" s="1"/>
  <c r="E235" i="1" s="1"/>
  <c r="H235" i="1" s="1"/>
  <c r="K235" i="1" s="1"/>
  <c r="E236" i="1" s="1"/>
  <c r="H236" i="1" s="1"/>
  <c r="K236" i="1" s="1"/>
  <c r="E237" i="1" s="1"/>
  <c r="H237" i="1" s="1"/>
  <c r="K237" i="1" s="1"/>
  <c r="E238" i="1" s="1"/>
  <c r="H238" i="1" s="1"/>
  <c r="K238" i="1" s="1"/>
  <c r="E239" i="1" s="1"/>
  <c r="H239" i="1" s="1"/>
  <c r="K239" i="1" s="1"/>
  <c r="AC227" i="1"/>
  <c r="V227" i="1"/>
  <c r="K227" i="1"/>
  <c r="H227" i="1"/>
  <c r="AE226" i="1"/>
  <c r="AD226" i="1"/>
  <c r="AC226" i="1"/>
  <c r="P226" i="1"/>
  <c r="V226" i="1" s="1"/>
  <c r="L226" i="1"/>
  <c r="I226" i="1"/>
  <c r="AC225" i="1"/>
  <c r="L225" i="1"/>
  <c r="I225" i="1"/>
  <c r="AE224" i="1"/>
  <c r="AD224" i="1"/>
  <c r="AC224" i="1"/>
  <c r="V224" i="1"/>
  <c r="P224" i="1"/>
  <c r="P225" i="1" s="1"/>
  <c r="V225" i="1" s="1"/>
  <c r="L224" i="1"/>
  <c r="I224" i="1"/>
  <c r="AD223" i="1"/>
  <c r="AC223" i="1"/>
  <c r="AE223" i="1" s="1"/>
  <c r="V223" i="1"/>
  <c r="P223" i="1"/>
  <c r="L223" i="1"/>
  <c r="I223" i="1"/>
  <c r="AE222" i="1"/>
  <c r="AD222" i="1"/>
  <c r="AC222" i="1"/>
  <c r="V222" i="1"/>
  <c r="L222" i="1"/>
  <c r="I222" i="1"/>
  <c r="AE221" i="1"/>
  <c r="AC221" i="1"/>
  <c r="AD221" i="1" s="1"/>
  <c r="V221" i="1"/>
  <c r="K221" i="1"/>
  <c r="H221" i="1"/>
  <c r="AE220" i="1"/>
  <c r="AD220" i="1"/>
  <c r="AC220" i="1"/>
  <c r="V220" i="1"/>
  <c r="K220" i="1"/>
  <c r="H220" i="1"/>
  <c r="AC219" i="1"/>
  <c r="V219" i="1"/>
  <c r="K219" i="1"/>
  <c r="H219" i="1"/>
  <c r="E219" i="1"/>
  <c r="E220" i="1" s="1"/>
  <c r="E221" i="1" s="1"/>
  <c r="E222" i="1" s="1"/>
  <c r="H222" i="1" s="1"/>
  <c r="K222" i="1" s="1"/>
  <c r="E223" i="1" s="1"/>
  <c r="H223" i="1" s="1"/>
  <c r="K223" i="1" s="1"/>
  <c r="E224" i="1" s="1"/>
  <c r="H224" i="1" s="1"/>
  <c r="K224" i="1" s="1"/>
  <c r="E225" i="1" s="1"/>
  <c r="H225" i="1" s="1"/>
  <c r="K225" i="1" s="1"/>
  <c r="E226" i="1" s="1"/>
  <c r="H226" i="1" s="1"/>
  <c r="K226" i="1" s="1"/>
  <c r="AD218" i="1"/>
  <c r="AC218" i="1"/>
  <c r="AE218" i="1" s="1"/>
  <c r="V218" i="1"/>
  <c r="K218" i="1"/>
  <c r="H218" i="1"/>
  <c r="AE217" i="1"/>
  <c r="AD217" i="1"/>
  <c r="AC217" i="1"/>
  <c r="V217" i="1"/>
  <c r="P217" i="1"/>
  <c r="L217" i="1"/>
  <c r="I217" i="1"/>
  <c r="AD216" i="1"/>
  <c r="AC216" i="1"/>
  <c r="AE216" i="1" s="1"/>
  <c r="V216" i="1"/>
  <c r="L216" i="1"/>
  <c r="I216" i="1"/>
  <c r="AC215" i="1"/>
  <c r="P215" i="1"/>
  <c r="V215" i="1" s="1"/>
  <c r="L215" i="1"/>
  <c r="I215" i="1"/>
  <c r="AE214" i="1"/>
  <c r="AC214" i="1"/>
  <c r="AD214" i="1" s="1"/>
  <c r="V214" i="1"/>
  <c r="L214" i="1"/>
  <c r="I214" i="1"/>
  <c r="E214" i="1"/>
  <c r="H214" i="1" s="1"/>
  <c r="K214" i="1" s="1"/>
  <c r="E215" i="1" s="1"/>
  <c r="H215" i="1" s="1"/>
  <c r="K215" i="1" s="1"/>
  <c r="E216" i="1" s="1"/>
  <c r="H216" i="1" s="1"/>
  <c r="K216" i="1" s="1"/>
  <c r="E217" i="1" s="1"/>
  <c r="H217" i="1" s="1"/>
  <c r="K217" i="1" s="1"/>
  <c r="AC213" i="1"/>
  <c r="L213" i="1"/>
  <c r="I213" i="1"/>
  <c r="AE212" i="1"/>
  <c r="AD212" i="1"/>
  <c r="AC212" i="1"/>
  <c r="V212" i="1"/>
  <c r="P212" i="1"/>
  <c r="P213" i="1" s="1"/>
  <c r="V213" i="1" s="1"/>
  <c r="K212" i="1"/>
  <c r="H212" i="1"/>
  <c r="AE211" i="1"/>
  <c r="AD211" i="1"/>
  <c r="AC211" i="1"/>
  <c r="V211" i="1"/>
  <c r="K211" i="1"/>
  <c r="H211" i="1"/>
  <c r="AD210" i="1"/>
  <c r="AC210" i="1"/>
  <c r="AE210" i="1" s="1"/>
  <c r="P210" i="1"/>
  <c r="V210" i="1" s="1"/>
  <c r="K210" i="1"/>
  <c r="H210" i="1"/>
  <c r="AD209" i="1"/>
  <c r="AC209" i="1"/>
  <c r="AE209" i="1" s="1"/>
  <c r="V209" i="1"/>
  <c r="K209" i="1"/>
  <c r="H209" i="1"/>
  <c r="E209" i="1"/>
  <c r="E210" i="1" s="1"/>
  <c r="E211" i="1" s="1"/>
  <c r="E212" i="1" s="1"/>
  <c r="E213" i="1" s="1"/>
  <c r="H213" i="1" s="1"/>
  <c r="K213" i="1" s="1"/>
  <c r="AC208" i="1"/>
  <c r="V208" i="1"/>
  <c r="K208" i="1"/>
  <c r="H208" i="1"/>
  <c r="AE207" i="1"/>
  <c r="AC207" i="1"/>
  <c r="AD207" i="1" s="1"/>
  <c r="V207" i="1"/>
  <c r="K207" i="1"/>
  <c r="H207" i="1"/>
  <c r="E207" i="1"/>
  <c r="E208" i="1" s="1"/>
  <c r="AE206" i="1"/>
  <c r="AD206" i="1"/>
  <c r="AC206" i="1"/>
  <c r="V206" i="1"/>
  <c r="K206" i="1"/>
  <c r="H206" i="1"/>
  <c r="AD205" i="1"/>
  <c r="AC205" i="1"/>
  <c r="AE205" i="1" s="1"/>
  <c r="L205" i="1"/>
  <c r="I205" i="1"/>
  <c r="AE204" i="1"/>
  <c r="AD204" i="1"/>
  <c r="AC204" i="1"/>
  <c r="P204" i="1"/>
  <c r="L204" i="1"/>
  <c r="I204" i="1"/>
  <c r="AC203" i="1"/>
  <c r="V203" i="1"/>
  <c r="L203" i="1"/>
  <c r="I203" i="1"/>
  <c r="AD202" i="1"/>
  <c r="AC202" i="1"/>
  <c r="AE202" i="1" s="1"/>
  <c r="P202" i="1"/>
  <c r="V202" i="1" s="1"/>
  <c r="L202" i="1"/>
  <c r="I202" i="1"/>
  <c r="AC201" i="1"/>
  <c r="AE201" i="1" s="1"/>
  <c r="V201" i="1"/>
  <c r="L201" i="1"/>
  <c r="I201" i="1"/>
  <c r="AD200" i="1"/>
  <c r="AC200" i="1"/>
  <c r="AE200" i="1" s="1"/>
  <c r="K200" i="1"/>
  <c r="H200" i="1"/>
  <c r="AD199" i="1"/>
  <c r="AC199" i="1"/>
  <c r="AE199" i="1" s="1"/>
  <c r="V199" i="1"/>
  <c r="P199" i="1"/>
  <c r="P200" i="1" s="1"/>
  <c r="V200" i="1" s="1"/>
  <c r="K199" i="1"/>
  <c r="H199" i="1"/>
  <c r="AD198" i="1"/>
  <c r="AC198" i="1"/>
  <c r="AE198" i="1" s="1"/>
  <c r="V198" i="1"/>
  <c r="K198" i="1"/>
  <c r="H198" i="1"/>
  <c r="AC197" i="1"/>
  <c r="AE197" i="1" s="1"/>
  <c r="P197" i="1"/>
  <c r="V197" i="1" s="1"/>
  <c r="K197" i="1"/>
  <c r="H197" i="1"/>
  <c r="AC196" i="1"/>
  <c r="AE196" i="1" s="1"/>
  <c r="V196" i="1"/>
  <c r="K196" i="1"/>
  <c r="H196" i="1"/>
  <c r="AE195" i="1"/>
  <c r="AD195" i="1"/>
  <c r="AC195" i="1"/>
  <c r="V195" i="1"/>
  <c r="K195" i="1"/>
  <c r="H195" i="1"/>
  <c r="AD194" i="1"/>
  <c r="AC194" i="1"/>
  <c r="AE194" i="1" s="1"/>
  <c r="K194" i="1"/>
  <c r="H194" i="1"/>
  <c r="AD193" i="1"/>
  <c r="AC193" i="1"/>
  <c r="AE193" i="1" s="1"/>
  <c r="P193" i="1"/>
  <c r="V193" i="1" s="1"/>
  <c r="K193" i="1"/>
  <c r="H193" i="1"/>
  <c r="E193" i="1"/>
  <c r="E194" i="1" s="1"/>
  <c r="E195" i="1" s="1"/>
  <c r="E196" i="1" s="1"/>
  <c r="E197" i="1" s="1"/>
  <c r="E198" i="1" s="1"/>
  <c r="E199" i="1" s="1"/>
  <c r="E200" i="1" s="1"/>
  <c r="E201" i="1" s="1"/>
  <c r="H201" i="1" s="1"/>
  <c r="K201" i="1" s="1"/>
  <c r="E202" i="1" s="1"/>
  <c r="H202" i="1" s="1"/>
  <c r="K202" i="1" s="1"/>
  <c r="E203" i="1" s="1"/>
  <c r="H203" i="1" s="1"/>
  <c r="K203" i="1" s="1"/>
  <c r="E204" i="1" s="1"/>
  <c r="H204" i="1" s="1"/>
  <c r="K204" i="1" s="1"/>
  <c r="E205" i="1" s="1"/>
  <c r="H205" i="1" s="1"/>
  <c r="K205" i="1" s="1"/>
  <c r="AD192" i="1"/>
  <c r="AC192" i="1"/>
  <c r="AE192" i="1" s="1"/>
  <c r="V192" i="1"/>
  <c r="K192" i="1"/>
  <c r="H192" i="1"/>
  <c r="AE191" i="1"/>
  <c r="AC191" i="1"/>
  <c r="AD191" i="1" s="1"/>
  <c r="V191" i="1"/>
  <c r="P191" i="1"/>
  <c r="L191" i="1"/>
  <c r="I191" i="1"/>
  <c r="AD190" i="1"/>
  <c r="AC190" i="1"/>
  <c r="AE190" i="1" s="1"/>
  <c r="V190" i="1"/>
  <c r="L190" i="1"/>
  <c r="I190" i="1"/>
  <c r="AE189" i="1"/>
  <c r="AD189" i="1"/>
  <c r="AC189" i="1"/>
  <c r="V189" i="1"/>
  <c r="P189" i="1"/>
  <c r="L189" i="1"/>
  <c r="I189" i="1"/>
  <c r="AD188" i="1"/>
  <c r="AC188" i="1"/>
  <c r="AE188" i="1" s="1"/>
  <c r="V188" i="1"/>
  <c r="L188" i="1"/>
  <c r="I188" i="1"/>
  <c r="AC187" i="1"/>
  <c r="P187" i="1"/>
  <c r="V187" i="1" s="1"/>
  <c r="K187" i="1"/>
  <c r="H187" i="1"/>
  <c r="AC186" i="1"/>
  <c r="V186" i="1"/>
  <c r="K186" i="1"/>
  <c r="H186" i="1"/>
  <c r="AD185" i="1"/>
  <c r="AC185" i="1"/>
  <c r="AE185" i="1" s="1"/>
  <c r="V185" i="1"/>
  <c r="P185" i="1"/>
  <c r="K185" i="1"/>
  <c r="H185" i="1"/>
  <c r="AD184" i="1"/>
  <c r="AC184" i="1"/>
  <c r="AE184" i="1" s="1"/>
  <c r="V184" i="1"/>
  <c r="K184" i="1"/>
  <c r="H184" i="1"/>
  <c r="AC183" i="1"/>
  <c r="AE183" i="1" s="1"/>
  <c r="P183" i="1"/>
  <c r="V183" i="1" s="1"/>
  <c r="K183" i="1"/>
  <c r="H183" i="1"/>
  <c r="E183" i="1"/>
  <c r="E184" i="1" s="1"/>
  <c r="E185" i="1" s="1"/>
  <c r="E186" i="1" s="1"/>
  <c r="E187" i="1" s="1"/>
  <c r="E188" i="1" s="1"/>
  <c r="H188" i="1" s="1"/>
  <c r="K188" i="1" s="1"/>
  <c r="E189" i="1" s="1"/>
  <c r="H189" i="1" s="1"/>
  <c r="K189" i="1" s="1"/>
  <c r="E190" i="1" s="1"/>
  <c r="H190" i="1" s="1"/>
  <c r="K190" i="1" s="1"/>
  <c r="E191" i="1" s="1"/>
  <c r="H191" i="1" s="1"/>
  <c r="K191" i="1" s="1"/>
  <c r="AC182" i="1"/>
  <c r="AE182" i="1" s="1"/>
  <c r="V182" i="1"/>
  <c r="K182" i="1"/>
  <c r="H182" i="1"/>
  <c r="AD181" i="1"/>
  <c r="AC181" i="1"/>
  <c r="AE181" i="1" s="1"/>
  <c r="L181" i="1"/>
  <c r="I181" i="1"/>
  <c r="AC180" i="1"/>
  <c r="AE180" i="1" s="1"/>
  <c r="P180" i="1"/>
  <c r="L180" i="1"/>
  <c r="I180" i="1"/>
  <c r="AC179" i="1"/>
  <c r="L179" i="1"/>
  <c r="I179" i="1"/>
  <c r="AE178" i="1"/>
  <c r="AC178" i="1"/>
  <c r="AD178" i="1" s="1"/>
  <c r="V178" i="1"/>
  <c r="P178" i="1"/>
  <c r="P179" i="1" s="1"/>
  <c r="V179" i="1" s="1"/>
  <c r="L178" i="1"/>
  <c r="I178" i="1"/>
  <c r="AD177" i="1"/>
  <c r="AC177" i="1"/>
  <c r="AE177" i="1" s="1"/>
  <c r="V177" i="1"/>
  <c r="L177" i="1"/>
  <c r="I177" i="1"/>
  <c r="AE176" i="1"/>
  <c r="AD176" i="1"/>
  <c r="AC176" i="1"/>
  <c r="V176" i="1"/>
  <c r="K176" i="1"/>
  <c r="H176" i="1"/>
  <c r="AD175" i="1"/>
  <c r="AC175" i="1"/>
  <c r="AE175" i="1" s="1"/>
  <c r="K175" i="1"/>
  <c r="H175" i="1"/>
  <c r="AD174" i="1"/>
  <c r="AC174" i="1"/>
  <c r="AE174" i="1" s="1"/>
  <c r="P174" i="1"/>
  <c r="V174" i="1" s="1"/>
  <c r="K174" i="1"/>
  <c r="H174" i="1"/>
  <c r="AD173" i="1"/>
  <c r="AC173" i="1"/>
  <c r="AE173" i="1" s="1"/>
  <c r="V173" i="1"/>
  <c r="K173" i="1"/>
  <c r="H173" i="1"/>
  <c r="AC172" i="1"/>
  <c r="V172" i="1"/>
  <c r="P172" i="1"/>
  <c r="K172" i="1"/>
  <c r="H172" i="1"/>
  <c r="E172" i="1"/>
  <c r="E173" i="1" s="1"/>
  <c r="E174" i="1" s="1"/>
  <c r="E175" i="1" s="1"/>
  <c r="E176" i="1" s="1"/>
  <c r="E177" i="1" s="1"/>
  <c r="H177" i="1" s="1"/>
  <c r="K177" i="1" s="1"/>
  <c r="E178" i="1" s="1"/>
  <c r="H178" i="1" s="1"/>
  <c r="K178" i="1" s="1"/>
  <c r="E179" i="1" s="1"/>
  <c r="H179" i="1" s="1"/>
  <c r="K179" i="1" s="1"/>
  <c r="E180" i="1" s="1"/>
  <c r="H180" i="1" s="1"/>
  <c r="K180" i="1" s="1"/>
  <c r="E181" i="1" s="1"/>
  <c r="H181" i="1" s="1"/>
  <c r="K181" i="1" s="1"/>
  <c r="AC171" i="1"/>
  <c r="V171" i="1"/>
  <c r="K171" i="1"/>
  <c r="H171" i="1"/>
  <c r="AE170" i="1"/>
  <c r="AC170" i="1"/>
  <c r="AD170" i="1" s="1"/>
  <c r="V170" i="1"/>
  <c r="P170" i="1"/>
  <c r="K170" i="1"/>
  <c r="H170" i="1"/>
  <c r="E170" i="1"/>
  <c r="E171" i="1" s="1"/>
  <c r="AE169" i="1"/>
  <c r="AC169" i="1"/>
  <c r="AD169" i="1" s="1"/>
  <c r="V169" i="1"/>
  <c r="K169" i="1"/>
  <c r="H169" i="1"/>
  <c r="AC168" i="1"/>
  <c r="L168" i="1"/>
  <c r="I168" i="1"/>
  <c r="AE167" i="1"/>
  <c r="AC167" i="1"/>
  <c r="AD167" i="1" s="1"/>
  <c r="V167" i="1"/>
  <c r="P167" i="1"/>
  <c r="P168" i="1" s="1"/>
  <c r="V168" i="1" s="1"/>
  <c r="L167" i="1"/>
  <c r="I167" i="1"/>
  <c r="AD166" i="1"/>
  <c r="AC166" i="1"/>
  <c r="AE166" i="1" s="1"/>
  <c r="V166" i="1"/>
  <c r="L166" i="1"/>
  <c r="I166" i="1"/>
  <c r="AE165" i="1"/>
  <c r="AD165" i="1"/>
  <c r="AC165" i="1"/>
  <c r="L165" i="1"/>
  <c r="I165" i="1"/>
  <c r="AD164" i="1"/>
  <c r="AC164" i="1"/>
  <c r="AE164" i="1" s="1"/>
  <c r="L164" i="1"/>
  <c r="K164" i="1"/>
  <c r="E165" i="1" s="1"/>
  <c r="H165" i="1" s="1"/>
  <c r="K165" i="1" s="1"/>
  <c r="E166" i="1" s="1"/>
  <c r="H166" i="1" s="1"/>
  <c r="K166" i="1" s="1"/>
  <c r="E167" i="1" s="1"/>
  <c r="H167" i="1" s="1"/>
  <c r="K167" i="1" s="1"/>
  <c r="E168" i="1" s="1"/>
  <c r="H168" i="1" s="1"/>
  <c r="K168" i="1" s="1"/>
  <c r="I164" i="1"/>
  <c r="AE163" i="1"/>
  <c r="AD163" i="1"/>
  <c r="AC163" i="1"/>
  <c r="P163" i="1"/>
  <c r="K163" i="1"/>
  <c r="H163" i="1"/>
  <c r="AE162" i="1"/>
  <c r="AD162" i="1"/>
  <c r="AC162" i="1"/>
  <c r="P162" i="1"/>
  <c r="V162" i="1" s="1"/>
  <c r="K162" i="1"/>
  <c r="H162" i="1"/>
  <c r="AE161" i="1"/>
  <c r="AD161" i="1"/>
  <c r="AC161" i="1"/>
  <c r="P161" i="1"/>
  <c r="V161" i="1" s="1"/>
  <c r="K161" i="1"/>
  <c r="H161" i="1"/>
  <c r="AE160" i="1"/>
  <c r="AD160" i="1"/>
  <c r="AC160" i="1"/>
  <c r="V160" i="1"/>
  <c r="K160" i="1"/>
  <c r="H160" i="1"/>
  <c r="AC159" i="1"/>
  <c r="K159" i="1"/>
  <c r="H159" i="1"/>
  <c r="AC158" i="1"/>
  <c r="P158" i="1"/>
  <c r="V158" i="1" s="1"/>
  <c r="K158" i="1"/>
  <c r="H158" i="1"/>
  <c r="AC157" i="1"/>
  <c r="V157" i="1"/>
  <c r="K157" i="1"/>
  <c r="H157" i="1"/>
  <c r="AD156" i="1"/>
  <c r="AC156" i="1"/>
  <c r="AE156" i="1" s="1"/>
  <c r="V156" i="1"/>
  <c r="P156" i="1"/>
  <c r="K156" i="1"/>
  <c r="H156" i="1"/>
  <c r="E156" i="1"/>
  <c r="E157" i="1" s="1"/>
  <c r="E158" i="1" s="1"/>
  <c r="E159" i="1" s="1"/>
  <c r="E160" i="1" s="1"/>
  <c r="E161" i="1" s="1"/>
  <c r="E162" i="1" s="1"/>
  <c r="E163" i="1" s="1"/>
  <c r="E164" i="1" s="1"/>
  <c r="H164" i="1" s="1"/>
  <c r="AD155" i="1"/>
  <c r="AC155" i="1"/>
  <c r="AE155" i="1" s="1"/>
  <c r="V155" i="1"/>
  <c r="K155" i="1"/>
  <c r="H155" i="1"/>
  <c r="AE154" i="1"/>
  <c r="AD154" i="1"/>
  <c r="AC154" i="1"/>
  <c r="L154" i="1"/>
  <c r="I154" i="1"/>
  <c r="H154" i="1"/>
  <c r="K154" i="1" s="1"/>
  <c r="AC153" i="1"/>
  <c r="P153" i="1"/>
  <c r="L153" i="1"/>
  <c r="I153" i="1"/>
  <c r="AC152" i="1"/>
  <c r="AD152" i="1" s="1"/>
  <c r="P152" i="1"/>
  <c r="V152" i="1" s="1"/>
  <c r="L152" i="1"/>
  <c r="I152" i="1"/>
  <c r="AE151" i="1"/>
  <c r="AC151" i="1"/>
  <c r="AD151" i="1" s="1"/>
  <c r="V151" i="1"/>
  <c r="L151" i="1"/>
  <c r="I151" i="1"/>
  <c r="AC150" i="1"/>
  <c r="V150" i="1"/>
  <c r="L150" i="1"/>
  <c r="I150" i="1"/>
  <c r="AD149" i="1"/>
  <c r="AC149" i="1"/>
  <c r="AE149" i="1" s="1"/>
  <c r="K149" i="1"/>
  <c r="H149" i="1"/>
  <c r="AD148" i="1"/>
  <c r="AC148" i="1"/>
  <c r="AE148" i="1" s="1"/>
  <c r="K148" i="1"/>
  <c r="H148" i="1"/>
  <c r="AD147" i="1"/>
  <c r="AC147" i="1"/>
  <c r="AE147" i="1" s="1"/>
  <c r="K147" i="1"/>
  <c r="H147" i="1"/>
  <c r="AD146" i="1"/>
  <c r="AC146" i="1"/>
  <c r="AE146" i="1" s="1"/>
  <c r="P146" i="1"/>
  <c r="V146" i="1" s="1"/>
  <c r="K146" i="1"/>
  <c r="H146" i="1"/>
  <c r="AD145" i="1"/>
  <c r="AC145" i="1"/>
  <c r="AE145" i="1" s="1"/>
  <c r="P145" i="1"/>
  <c r="V145" i="1" s="1"/>
  <c r="K145" i="1"/>
  <c r="H145" i="1"/>
  <c r="AD144" i="1"/>
  <c r="AC144" i="1"/>
  <c r="AE144" i="1" s="1"/>
  <c r="V144" i="1"/>
  <c r="K144" i="1"/>
  <c r="H144" i="1"/>
  <c r="AC143" i="1"/>
  <c r="K143" i="1"/>
  <c r="H143" i="1"/>
  <c r="AC142" i="1"/>
  <c r="K142" i="1"/>
  <c r="H142" i="1"/>
  <c r="E142" i="1"/>
  <c r="E143" i="1" s="1"/>
  <c r="E144" i="1" s="1"/>
  <c r="E145" i="1" s="1"/>
  <c r="E146" i="1" s="1"/>
  <c r="E147" i="1" s="1"/>
  <c r="E148" i="1" s="1"/>
  <c r="E149" i="1" s="1"/>
  <c r="E150" i="1" s="1"/>
  <c r="H150" i="1" s="1"/>
  <c r="K150" i="1" s="1"/>
  <c r="E151" i="1" s="1"/>
  <c r="H151" i="1" s="1"/>
  <c r="K151" i="1" s="1"/>
  <c r="E152" i="1" s="1"/>
  <c r="H152" i="1" s="1"/>
  <c r="K152" i="1" s="1"/>
  <c r="E153" i="1" s="1"/>
  <c r="H153" i="1" s="1"/>
  <c r="K153" i="1" s="1"/>
  <c r="AC141" i="1"/>
  <c r="V141" i="1"/>
  <c r="P141" i="1"/>
  <c r="P142" i="1" s="1"/>
  <c r="K141" i="1"/>
  <c r="H141" i="1"/>
  <c r="E141" i="1"/>
  <c r="AC140" i="1"/>
  <c r="V140" i="1"/>
  <c r="K140" i="1"/>
  <c r="H140" i="1"/>
  <c r="AE139" i="1"/>
  <c r="AD139" i="1"/>
  <c r="AC139" i="1"/>
  <c r="P139" i="1"/>
  <c r="V139" i="1" s="1"/>
  <c r="L139" i="1"/>
  <c r="I139" i="1"/>
  <c r="H139" i="1"/>
  <c r="K139" i="1" s="1"/>
  <c r="AE138" i="1"/>
  <c r="AC138" i="1"/>
  <c r="AD138" i="1" s="1"/>
  <c r="V138" i="1"/>
  <c r="L138" i="1"/>
  <c r="I138" i="1"/>
  <c r="H138" i="1"/>
  <c r="K138" i="1" s="1"/>
  <c r="AE137" i="1"/>
  <c r="AC137" i="1"/>
  <c r="AD137" i="1" s="1"/>
  <c r="L137" i="1"/>
  <c r="I137" i="1"/>
  <c r="AC136" i="1"/>
  <c r="AE136" i="1" s="1"/>
  <c r="P136" i="1"/>
  <c r="V136" i="1" s="1"/>
  <c r="L136" i="1"/>
  <c r="I136" i="1"/>
  <c r="AE135" i="1"/>
  <c r="AC135" i="1"/>
  <c r="AD135" i="1" s="1"/>
  <c r="V135" i="1"/>
  <c r="L135" i="1"/>
  <c r="I135" i="1"/>
  <c r="AD134" i="1"/>
  <c r="AC134" i="1"/>
  <c r="AE134" i="1" s="1"/>
  <c r="K134" i="1"/>
  <c r="H134" i="1"/>
  <c r="AD133" i="1"/>
  <c r="AC133" i="1"/>
  <c r="AE133" i="1" s="1"/>
  <c r="V133" i="1"/>
  <c r="P133" i="1"/>
  <c r="P134" i="1" s="1"/>
  <c r="V134" i="1" s="1"/>
  <c r="K133" i="1"/>
  <c r="H133" i="1"/>
  <c r="E133" i="1"/>
  <c r="E134" i="1" s="1"/>
  <c r="E135" i="1" s="1"/>
  <c r="H135" i="1" s="1"/>
  <c r="K135" i="1" s="1"/>
  <c r="E136" i="1" s="1"/>
  <c r="H136" i="1" s="1"/>
  <c r="K136" i="1" s="1"/>
  <c r="E137" i="1" s="1"/>
  <c r="H137" i="1" s="1"/>
  <c r="K137" i="1" s="1"/>
  <c r="AD132" i="1"/>
  <c r="AC132" i="1"/>
  <c r="AE132" i="1" s="1"/>
  <c r="V132" i="1"/>
  <c r="K132" i="1"/>
  <c r="H132" i="1"/>
  <c r="AE131" i="1"/>
  <c r="AD131" i="1"/>
  <c r="AC131" i="1"/>
  <c r="V131" i="1"/>
  <c r="P131" i="1"/>
  <c r="L131" i="1"/>
  <c r="I131" i="1"/>
  <c r="AD130" i="1"/>
  <c r="AC130" i="1"/>
  <c r="AE130" i="1" s="1"/>
  <c r="V130" i="1"/>
  <c r="L130" i="1"/>
  <c r="I130" i="1"/>
  <c r="AE129" i="1"/>
  <c r="AC129" i="1"/>
  <c r="AD129" i="1" s="1"/>
  <c r="L129" i="1"/>
  <c r="I129" i="1"/>
  <c r="AE128" i="1"/>
  <c r="AC128" i="1"/>
  <c r="AD128" i="1" s="1"/>
  <c r="V128" i="1"/>
  <c r="P128" i="1"/>
  <c r="P129" i="1" s="1"/>
  <c r="V129" i="1" s="1"/>
  <c r="L128" i="1"/>
  <c r="I128" i="1"/>
  <c r="AD127" i="1"/>
  <c r="AC127" i="1"/>
  <c r="AE127" i="1" s="1"/>
  <c r="V127" i="1"/>
  <c r="L127" i="1"/>
  <c r="I127" i="1"/>
  <c r="AE126" i="1"/>
  <c r="AD126" i="1"/>
  <c r="AC126" i="1"/>
  <c r="V126" i="1"/>
  <c r="P126" i="1"/>
  <c r="K126" i="1"/>
  <c r="H126" i="1"/>
  <c r="AE125" i="1"/>
  <c r="AD125" i="1"/>
  <c r="AC125" i="1"/>
  <c r="V125" i="1"/>
  <c r="K125" i="1"/>
  <c r="H125" i="1"/>
  <c r="AD124" i="1"/>
  <c r="AC124" i="1"/>
  <c r="AE124" i="1" s="1"/>
  <c r="P124" i="1"/>
  <c r="V124" i="1" s="1"/>
  <c r="K124" i="1"/>
  <c r="H124" i="1"/>
  <c r="AC123" i="1"/>
  <c r="AE123" i="1" s="1"/>
  <c r="V123" i="1"/>
  <c r="K123" i="1"/>
  <c r="H123" i="1"/>
  <c r="AC122" i="1"/>
  <c r="V122" i="1"/>
  <c r="K122" i="1"/>
  <c r="H122" i="1"/>
  <c r="AC121" i="1"/>
  <c r="V121" i="1"/>
  <c r="K121" i="1"/>
  <c r="H121" i="1"/>
  <c r="AC120" i="1"/>
  <c r="V120" i="1"/>
  <c r="P120" i="1"/>
  <c r="P121" i="1" s="1"/>
  <c r="P122" i="1" s="1"/>
  <c r="K120" i="1"/>
  <c r="H120" i="1"/>
  <c r="E120" i="1"/>
  <c r="E121" i="1" s="1"/>
  <c r="E122" i="1" s="1"/>
  <c r="E123" i="1" s="1"/>
  <c r="E124" i="1" s="1"/>
  <c r="E125" i="1" s="1"/>
  <c r="E126" i="1" s="1"/>
  <c r="E127" i="1" s="1"/>
  <c r="H127" i="1" s="1"/>
  <c r="K127" i="1" s="1"/>
  <c r="E128" i="1" s="1"/>
  <c r="H128" i="1" s="1"/>
  <c r="K128" i="1" s="1"/>
  <c r="E129" i="1" s="1"/>
  <c r="H129" i="1" s="1"/>
  <c r="K129" i="1" s="1"/>
  <c r="E130" i="1" s="1"/>
  <c r="H130" i="1" s="1"/>
  <c r="K130" i="1" s="1"/>
  <c r="E131" i="1" s="1"/>
  <c r="H131" i="1" s="1"/>
  <c r="K131" i="1" s="1"/>
  <c r="AC119" i="1"/>
  <c r="V119" i="1"/>
  <c r="K119" i="1"/>
  <c r="H119" i="1"/>
  <c r="AE118" i="1"/>
  <c r="AD118" i="1"/>
  <c r="AC118" i="1"/>
  <c r="P118" i="1"/>
  <c r="V118" i="1" s="1"/>
  <c r="L118" i="1"/>
  <c r="I118" i="1"/>
  <c r="H118" i="1"/>
  <c r="K118" i="1" s="1"/>
  <c r="AE117" i="1"/>
  <c r="AC117" i="1"/>
  <c r="AD117" i="1" s="1"/>
  <c r="V117" i="1"/>
  <c r="P117" i="1"/>
  <c r="L117" i="1"/>
  <c r="I117" i="1"/>
  <c r="AD116" i="1"/>
  <c r="AC116" i="1"/>
  <c r="AE116" i="1" s="1"/>
  <c r="V116" i="1"/>
  <c r="L116" i="1"/>
  <c r="I116" i="1"/>
  <c r="AE115" i="1"/>
  <c r="AD115" i="1"/>
  <c r="AC115" i="1"/>
  <c r="V115" i="1"/>
  <c r="L115" i="1"/>
  <c r="I115" i="1"/>
  <c r="AE114" i="1"/>
  <c r="AC114" i="1"/>
  <c r="AD114" i="1" s="1"/>
  <c r="V114" i="1"/>
  <c r="L114" i="1"/>
  <c r="I114" i="1"/>
  <c r="AD113" i="1"/>
  <c r="AC113" i="1"/>
  <c r="AE113" i="1" s="1"/>
  <c r="K113" i="1"/>
  <c r="H113" i="1"/>
  <c r="AD112" i="1"/>
  <c r="AC112" i="1"/>
  <c r="AE112" i="1" s="1"/>
  <c r="V112" i="1"/>
  <c r="P112" i="1"/>
  <c r="P113" i="1" s="1"/>
  <c r="V113" i="1" s="1"/>
  <c r="K112" i="1"/>
  <c r="H112" i="1"/>
  <c r="E112" i="1"/>
  <c r="E113" i="1" s="1"/>
  <c r="E114" i="1" s="1"/>
  <c r="H114" i="1" s="1"/>
  <c r="K114" i="1" s="1"/>
  <c r="E115" i="1" s="1"/>
  <c r="H115" i="1" s="1"/>
  <c r="K115" i="1" s="1"/>
  <c r="E116" i="1" s="1"/>
  <c r="H116" i="1" s="1"/>
  <c r="K116" i="1" s="1"/>
  <c r="E117" i="1" s="1"/>
  <c r="H117" i="1" s="1"/>
  <c r="K117" i="1" s="1"/>
  <c r="AD111" i="1"/>
  <c r="AC111" i="1"/>
  <c r="AE111" i="1" s="1"/>
  <c r="V111" i="1"/>
  <c r="K111" i="1"/>
  <c r="H111" i="1"/>
  <c r="AE110" i="1"/>
  <c r="AD110" i="1"/>
  <c r="AC110" i="1"/>
  <c r="V110" i="1"/>
  <c r="P110" i="1"/>
  <c r="L110" i="1"/>
  <c r="I110" i="1"/>
  <c r="AD109" i="1"/>
  <c r="AC109" i="1"/>
  <c r="AE109" i="1" s="1"/>
  <c r="V109" i="1"/>
  <c r="L109" i="1"/>
  <c r="I109" i="1"/>
  <c r="AE108" i="1"/>
  <c r="AC108" i="1"/>
  <c r="AD108" i="1" s="1"/>
  <c r="L108" i="1"/>
  <c r="I108" i="1"/>
  <c r="AE107" i="1"/>
  <c r="AC107" i="1"/>
  <c r="AD107" i="1" s="1"/>
  <c r="V107" i="1"/>
  <c r="P107" i="1"/>
  <c r="P108" i="1" s="1"/>
  <c r="V108" i="1" s="1"/>
  <c r="L107" i="1"/>
  <c r="I107" i="1"/>
  <c r="AC106" i="1"/>
  <c r="AE106" i="1" s="1"/>
  <c r="V106" i="1"/>
  <c r="L106" i="1"/>
  <c r="I106" i="1"/>
  <c r="AE105" i="1"/>
  <c r="AD105" i="1"/>
  <c r="AC105" i="1"/>
  <c r="K105" i="1"/>
  <c r="H105" i="1"/>
  <c r="AE104" i="1"/>
  <c r="AD104" i="1"/>
  <c r="AC104" i="1"/>
  <c r="K104" i="1"/>
  <c r="H104" i="1"/>
  <c r="AE103" i="1"/>
  <c r="AD103" i="1"/>
  <c r="AC103" i="1"/>
  <c r="K103" i="1"/>
  <c r="H103" i="1"/>
  <c r="AE102" i="1"/>
  <c r="AD102" i="1"/>
  <c r="AC102" i="1"/>
  <c r="K102" i="1"/>
  <c r="H102" i="1"/>
  <c r="AE101" i="1"/>
  <c r="AD101" i="1"/>
  <c r="AC101" i="1"/>
  <c r="V101" i="1"/>
  <c r="P101" i="1"/>
  <c r="P102" i="1" s="1"/>
  <c r="P103" i="1" s="1"/>
  <c r="P104" i="1" s="1"/>
  <c r="P105" i="1" s="1"/>
  <c r="V105" i="1" s="1"/>
  <c r="K101" i="1"/>
  <c r="H101" i="1"/>
  <c r="AE100" i="1"/>
  <c r="AD100" i="1"/>
  <c r="AC100" i="1"/>
  <c r="V100" i="1"/>
  <c r="K100" i="1"/>
  <c r="H100" i="1"/>
  <c r="AD99" i="1"/>
  <c r="AC99" i="1"/>
  <c r="AE99" i="1" s="1"/>
  <c r="K99" i="1"/>
  <c r="H99" i="1"/>
  <c r="AD98" i="1"/>
  <c r="AC98" i="1"/>
  <c r="AE98" i="1" s="1"/>
  <c r="P98" i="1"/>
  <c r="V98" i="1" s="1"/>
  <c r="K98" i="1"/>
  <c r="H98" i="1"/>
  <c r="AC97" i="1"/>
  <c r="AE97" i="1" s="1"/>
  <c r="P97" i="1"/>
  <c r="V97" i="1" s="1"/>
  <c r="K97" i="1"/>
  <c r="H97" i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H106" i="1" s="1"/>
  <c r="K106" i="1" s="1"/>
  <c r="E107" i="1" s="1"/>
  <c r="H107" i="1" s="1"/>
  <c r="K107" i="1" s="1"/>
  <c r="E108" i="1" s="1"/>
  <c r="H108" i="1" s="1"/>
  <c r="K108" i="1" s="1"/>
  <c r="E109" i="1" s="1"/>
  <c r="H109" i="1" s="1"/>
  <c r="K109" i="1" s="1"/>
  <c r="E110" i="1" s="1"/>
  <c r="H110" i="1" s="1"/>
  <c r="K110" i="1" s="1"/>
  <c r="AD96" i="1"/>
  <c r="AC96" i="1"/>
  <c r="AE96" i="1" s="1"/>
  <c r="V96" i="1"/>
  <c r="K96" i="1"/>
  <c r="H96" i="1"/>
  <c r="AE95" i="1"/>
  <c r="AC95" i="1"/>
  <c r="AD95" i="1" s="1"/>
  <c r="L95" i="1"/>
  <c r="I95" i="1"/>
  <c r="AD94" i="1"/>
  <c r="AC94" i="1"/>
  <c r="AE94" i="1" s="1"/>
  <c r="P94" i="1"/>
  <c r="V94" i="1" s="1"/>
  <c r="L94" i="1"/>
  <c r="I94" i="1"/>
  <c r="AC93" i="1"/>
  <c r="AD93" i="1" s="1"/>
  <c r="V93" i="1"/>
  <c r="L93" i="1"/>
  <c r="I93" i="1"/>
  <c r="AD92" i="1"/>
  <c r="AC92" i="1"/>
  <c r="AE92" i="1" s="1"/>
  <c r="V92" i="1"/>
  <c r="P92" i="1"/>
  <c r="L92" i="1"/>
  <c r="I92" i="1"/>
  <c r="AE91" i="1"/>
  <c r="AD91" i="1"/>
  <c r="AC91" i="1"/>
  <c r="V91" i="1"/>
  <c r="L91" i="1"/>
  <c r="I91" i="1"/>
  <c r="AC90" i="1"/>
  <c r="AD90" i="1" s="1"/>
  <c r="P90" i="1"/>
  <c r="V90" i="1" s="1"/>
  <c r="K90" i="1"/>
  <c r="H90" i="1"/>
  <c r="AE89" i="1"/>
  <c r="AC89" i="1"/>
  <c r="AD89" i="1" s="1"/>
  <c r="V89" i="1"/>
  <c r="P89" i="1"/>
  <c r="K89" i="1"/>
  <c r="H89" i="1"/>
  <c r="AC88" i="1"/>
  <c r="AD88" i="1" s="1"/>
  <c r="V88" i="1"/>
  <c r="K88" i="1"/>
  <c r="H88" i="1"/>
  <c r="AE87" i="1"/>
  <c r="AD87" i="1"/>
  <c r="AC87" i="1"/>
  <c r="K87" i="1"/>
  <c r="H87" i="1"/>
  <c r="AE86" i="1"/>
  <c r="AD86" i="1"/>
  <c r="AC86" i="1"/>
  <c r="V86" i="1"/>
  <c r="P86" i="1"/>
  <c r="P87" i="1" s="1"/>
  <c r="V87" i="1" s="1"/>
  <c r="K86" i="1"/>
  <c r="H86" i="1"/>
  <c r="E86" i="1"/>
  <c r="E87" i="1" s="1"/>
  <c r="E88" i="1" s="1"/>
  <c r="E89" i="1" s="1"/>
  <c r="E90" i="1" s="1"/>
  <c r="E91" i="1" s="1"/>
  <c r="H91" i="1" s="1"/>
  <c r="K91" i="1" s="1"/>
  <c r="E92" i="1" s="1"/>
  <c r="H92" i="1" s="1"/>
  <c r="K92" i="1" s="1"/>
  <c r="E93" i="1" s="1"/>
  <c r="H93" i="1" s="1"/>
  <c r="K93" i="1" s="1"/>
  <c r="E94" i="1" s="1"/>
  <c r="H94" i="1" s="1"/>
  <c r="K94" i="1" s="1"/>
  <c r="E95" i="1" s="1"/>
  <c r="H95" i="1" s="1"/>
  <c r="K95" i="1" s="1"/>
  <c r="AE85" i="1"/>
  <c r="AD85" i="1"/>
  <c r="AC85" i="1"/>
  <c r="V85" i="1"/>
  <c r="K85" i="1"/>
  <c r="H85" i="1"/>
  <c r="AD84" i="1"/>
  <c r="AC84" i="1"/>
  <c r="AE84" i="1" s="1"/>
  <c r="K84" i="1"/>
  <c r="H84" i="1"/>
  <c r="AD83" i="1"/>
  <c r="AC83" i="1"/>
  <c r="AE83" i="1" s="1"/>
  <c r="P83" i="1"/>
  <c r="V83" i="1" s="1"/>
  <c r="K83" i="1"/>
  <c r="H83" i="1"/>
  <c r="E83" i="1"/>
  <c r="E84" i="1" s="1"/>
  <c r="E85" i="1" s="1"/>
  <c r="AC82" i="1"/>
  <c r="AE82" i="1" s="1"/>
  <c r="V82" i="1"/>
  <c r="K82" i="1"/>
  <c r="H82" i="1"/>
  <c r="AE81" i="1"/>
  <c r="AC81" i="1"/>
  <c r="AD81" i="1" s="1"/>
  <c r="V81" i="1"/>
  <c r="P81" i="1"/>
  <c r="L81" i="1"/>
  <c r="I81" i="1"/>
  <c r="H81" i="1"/>
  <c r="K81" i="1" s="1"/>
  <c r="AD80" i="1"/>
  <c r="AC80" i="1"/>
  <c r="AE80" i="1" s="1"/>
  <c r="V80" i="1"/>
  <c r="L80" i="1"/>
  <c r="I80" i="1"/>
  <c r="AE79" i="1"/>
  <c r="AD79" i="1"/>
  <c r="AC79" i="1"/>
  <c r="L79" i="1"/>
  <c r="I79" i="1"/>
  <c r="AE78" i="1"/>
  <c r="AC78" i="1"/>
  <c r="AD78" i="1" s="1"/>
  <c r="L78" i="1"/>
  <c r="I78" i="1"/>
  <c r="AE77" i="1"/>
  <c r="AC77" i="1"/>
  <c r="AD77" i="1" s="1"/>
  <c r="L77" i="1"/>
  <c r="I77" i="1"/>
  <c r="AC76" i="1"/>
  <c r="AD76" i="1" s="1"/>
  <c r="P76" i="1"/>
  <c r="P77" i="1" s="1"/>
  <c r="K76" i="1"/>
  <c r="H76" i="1"/>
  <c r="AE75" i="1"/>
  <c r="AC75" i="1"/>
  <c r="AD75" i="1" s="1"/>
  <c r="V75" i="1"/>
  <c r="P75" i="1"/>
  <c r="K75" i="1"/>
  <c r="H75" i="1"/>
  <c r="AE74" i="1"/>
  <c r="AC74" i="1"/>
  <c r="AD74" i="1" s="1"/>
  <c r="V74" i="1"/>
  <c r="K74" i="1"/>
  <c r="H74" i="1"/>
  <c r="AE73" i="1"/>
  <c r="AD73" i="1"/>
  <c r="AC73" i="1"/>
  <c r="K73" i="1"/>
  <c r="H73" i="1"/>
  <c r="AE72" i="1"/>
  <c r="AD72" i="1"/>
  <c r="AC72" i="1"/>
  <c r="V72" i="1"/>
  <c r="P72" i="1"/>
  <c r="P73" i="1" s="1"/>
  <c r="V73" i="1" s="1"/>
  <c r="K72" i="1"/>
  <c r="H72" i="1"/>
  <c r="AE71" i="1"/>
  <c r="AD71" i="1"/>
  <c r="AC71" i="1"/>
  <c r="V71" i="1"/>
  <c r="K71" i="1"/>
  <c r="H71" i="1"/>
  <c r="AD70" i="1"/>
  <c r="AC70" i="1"/>
  <c r="AE70" i="1" s="1"/>
  <c r="P70" i="1"/>
  <c r="V70" i="1" s="1"/>
  <c r="K70" i="1"/>
  <c r="H70" i="1"/>
  <c r="AE69" i="1"/>
  <c r="AD69" i="1"/>
  <c r="AC69" i="1"/>
  <c r="P69" i="1"/>
  <c r="V69" i="1" s="1"/>
  <c r="K69" i="1"/>
  <c r="H69" i="1"/>
  <c r="E69" i="1"/>
  <c r="E70" i="1" s="1"/>
  <c r="E71" i="1" s="1"/>
  <c r="E72" i="1" s="1"/>
  <c r="E73" i="1" s="1"/>
  <c r="E74" i="1" s="1"/>
  <c r="E75" i="1" s="1"/>
  <c r="E76" i="1" s="1"/>
  <c r="E77" i="1" s="1"/>
  <c r="H77" i="1" s="1"/>
  <c r="K77" i="1" s="1"/>
  <c r="E78" i="1" s="1"/>
  <c r="H78" i="1" s="1"/>
  <c r="K78" i="1" s="1"/>
  <c r="E79" i="1" s="1"/>
  <c r="H79" i="1" s="1"/>
  <c r="K79" i="1" s="1"/>
  <c r="E80" i="1" s="1"/>
  <c r="H80" i="1" s="1"/>
  <c r="K80" i="1" s="1"/>
  <c r="AE68" i="1"/>
  <c r="AC68" i="1"/>
  <c r="AD68" i="1" s="1"/>
  <c r="V68" i="1"/>
  <c r="K68" i="1"/>
  <c r="H68" i="1"/>
  <c r="AE67" i="1"/>
  <c r="AC67" i="1"/>
  <c r="AD67" i="1" s="1"/>
  <c r="L67" i="1"/>
  <c r="I67" i="1"/>
  <c r="AE66" i="1"/>
  <c r="AD66" i="1"/>
  <c r="AC66" i="1"/>
  <c r="P66" i="1"/>
  <c r="V66" i="1" s="1"/>
  <c r="L66" i="1"/>
  <c r="I66" i="1"/>
  <c r="AE65" i="1"/>
  <c r="AC65" i="1"/>
  <c r="AD65" i="1" s="1"/>
  <c r="V65" i="1"/>
  <c r="L65" i="1"/>
  <c r="I65" i="1"/>
  <c r="AD64" i="1"/>
  <c r="AC64" i="1"/>
  <c r="AE64" i="1" s="1"/>
  <c r="V64" i="1"/>
  <c r="P64" i="1"/>
  <c r="L64" i="1"/>
  <c r="I64" i="1"/>
  <c r="AE63" i="1"/>
  <c r="AD63" i="1"/>
  <c r="AC63" i="1"/>
  <c r="V63" i="1"/>
  <c r="L63" i="1"/>
  <c r="I63" i="1"/>
  <c r="AE62" i="1"/>
  <c r="AC62" i="1"/>
  <c r="AD62" i="1" s="1"/>
  <c r="P62" i="1"/>
  <c r="V62" i="1" s="1"/>
  <c r="K62" i="1"/>
  <c r="H62" i="1"/>
  <c r="AE61" i="1"/>
  <c r="AC61" i="1"/>
  <c r="AD61" i="1" s="1"/>
  <c r="V61" i="1"/>
  <c r="K61" i="1"/>
  <c r="H61" i="1"/>
  <c r="AE60" i="1"/>
  <c r="AD60" i="1"/>
  <c r="AC60" i="1"/>
  <c r="K60" i="1"/>
  <c r="H60" i="1"/>
  <c r="AE59" i="1"/>
  <c r="AD59" i="1"/>
  <c r="AC59" i="1"/>
  <c r="K59" i="1"/>
  <c r="H59" i="1"/>
  <c r="AE58" i="1"/>
  <c r="AD58" i="1"/>
  <c r="AC58" i="1"/>
  <c r="K58" i="1"/>
  <c r="H58" i="1"/>
  <c r="AE57" i="1"/>
  <c r="AD57" i="1"/>
  <c r="AC57" i="1"/>
  <c r="V57" i="1"/>
  <c r="P57" i="1"/>
  <c r="P58" i="1" s="1"/>
  <c r="K57" i="1"/>
  <c r="H57" i="1"/>
  <c r="AE56" i="1"/>
  <c r="AD56" i="1"/>
  <c r="AC56" i="1"/>
  <c r="V56" i="1"/>
  <c r="K56" i="1"/>
  <c r="H56" i="1"/>
  <c r="AC55" i="1"/>
  <c r="AE55" i="1" s="1"/>
  <c r="P55" i="1"/>
  <c r="V55" i="1" s="1"/>
  <c r="K55" i="1"/>
  <c r="H55" i="1"/>
  <c r="AE54" i="1"/>
  <c r="AC54" i="1"/>
  <c r="AD54" i="1" s="1"/>
  <c r="P54" i="1"/>
  <c r="V54" i="1" s="1"/>
  <c r="K54" i="1"/>
  <c r="H54" i="1"/>
  <c r="E54" i="1"/>
  <c r="E55" i="1" s="1"/>
  <c r="E56" i="1" s="1"/>
  <c r="E57" i="1" s="1"/>
  <c r="E58" i="1" s="1"/>
  <c r="E59" i="1" s="1"/>
  <c r="E60" i="1" s="1"/>
  <c r="E61" i="1" s="1"/>
  <c r="E62" i="1" s="1"/>
  <c r="E63" i="1" s="1"/>
  <c r="H63" i="1" s="1"/>
  <c r="K63" i="1" s="1"/>
  <c r="E64" i="1" s="1"/>
  <c r="H64" i="1" s="1"/>
  <c r="K64" i="1" s="1"/>
  <c r="E65" i="1" s="1"/>
  <c r="H65" i="1" s="1"/>
  <c r="K65" i="1" s="1"/>
  <c r="E66" i="1" s="1"/>
  <c r="H66" i="1" s="1"/>
  <c r="K66" i="1" s="1"/>
  <c r="E67" i="1" s="1"/>
  <c r="H67" i="1" s="1"/>
  <c r="K67" i="1" s="1"/>
  <c r="AE53" i="1"/>
  <c r="AD53" i="1"/>
  <c r="AC53" i="1"/>
  <c r="V53" i="1"/>
  <c r="K53" i="1"/>
  <c r="H53" i="1"/>
  <c r="AC52" i="1"/>
  <c r="AD52" i="1" s="1"/>
  <c r="L52" i="1"/>
  <c r="I52" i="1"/>
  <c r="AD51" i="1"/>
  <c r="AC51" i="1"/>
  <c r="AE51" i="1" s="1"/>
  <c r="L51" i="1"/>
  <c r="I51" i="1"/>
  <c r="AE50" i="1"/>
  <c r="AC50" i="1"/>
  <c r="AD50" i="1" s="1"/>
  <c r="K50" i="1"/>
  <c r="H50" i="1"/>
  <c r="AC49" i="1"/>
  <c r="AD49" i="1" s="1"/>
  <c r="V49" i="1"/>
  <c r="P49" i="1"/>
  <c r="P50" i="1" s="1"/>
  <c r="K49" i="1"/>
  <c r="H49" i="1"/>
  <c r="AE48" i="1"/>
  <c r="AC48" i="1"/>
  <c r="AD48" i="1" s="1"/>
  <c r="V48" i="1"/>
  <c r="K48" i="1"/>
  <c r="H48" i="1"/>
  <c r="AE47" i="1"/>
  <c r="AD47" i="1"/>
  <c r="AC47" i="1"/>
  <c r="P47" i="1"/>
  <c r="V47" i="1" s="1"/>
  <c r="K47" i="1"/>
  <c r="H47" i="1"/>
  <c r="AE46" i="1"/>
  <c r="AD46" i="1"/>
  <c r="AC46" i="1"/>
  <c r="V46" i="1"/>
  <c r="K46" i="1"/>
  <c r="H46" i="1"/>
  <c r="AE45" i="1"/>
  <c r="AC45" i="1"/>
  <c r="AD45" i="1" s="1"/>
  <c r="K45" i="1"/>
  <c r="H45" i="1"/>
  <c r="AE44" i="1"/>
  <c r="AD44" i="1"/>
  <c r="AC44" i="1"/>
  <c r="P44" i="1"/>
  <c r="V44" i="1" s="1"/>
  <c r="K44" i="1"/>
  <c r="H44" i="1"/>
  <c r="AC43" i="1"/>
  <c r="AD43" i="1" s="1"/>
  <c r="V43" i="1"/>
  <c r="K43" i="1"/>
  <c r="H43" i="1"/>
  <c r="AC42" i="1"/>
  <c r="AE42" i="1" s="1"/>
  <c r="K42" i="1"/>
  <c r="H42" i="1"/>
  <c r="AC41" i="1"/>
  <c r="AE41" i="1" s="1"/>
  <c r="V41" i="1"/>
  <c r="P41" i="1"/>
  <c r="P42" i="1" s="1"/>
  <c r="V42" i="1" s="1"/>
  <c r="K41" i="1"/>
  <c r="H41" i="1"/>
  <c r="AD40" i="1"/>
  <c r="AC40" i="1"/>
  <c r="AE40" i="1" s="1"/>
  <c r="V40" i="1"/>
  <c r="K40" i="1"/>
  <c r="H40" i="1"/>
  <c r="AE39" i="1"/>
  <c r="AC39" i="1"/>
  <c r="AD39" i="1" s="1"/>
  <c r="K39" i="1"/>
  <c r="H39" i="1"/>
  <c r="AC38" i="1"/>
  <c r="AD38" i="1" s="1"/>
  <c r="K38" i="1"/>
  <c r="H38" i="1"/>
  <c r="AE37" i="1"/>
  <c r="AC37" i="1"/>
  <c r="AD37" i="1" s="1"/>
  <c r="V37" i="1"/>
  <c r="P37" i="1"/>
  <c r="P38" i="1" s="1"/>
  <c r="K37" i="1"/>
  <c r="H37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H51" i="1" s="1"/>
  <c r="K51" i="1" s="1"/>
  <c r="E52" i="1" s="1"/>
  <c r="H52" i="1" s="1"/>
  <c r="K52" i="1" s="1"/>
  <c r="AC36" i="1"/>
  <c r="AD36" i="1" s="1"/>
  <c r="V36" i="1"/>
  <c r="K36" i="1"/>
  <c r="H36" i="1"/>
  <c r="AE35" i="1"/>
  <c r="AC35" i="1"/>
  <c r="AD35" i="1" s="1"/>
  <c r="L35" i="1"/>
  <c r="I35" i="1"/>
  <c r="AC34" i="1"/>
  <c r="AD34" i="1" s="1"/>
  <c r="P34" i="1"/>
  <c r="P35" i="1" s="1"/>
  <c r="V35" i="1" s="1"/>
  <c r="L34" i="1"/>
  <c r="I34" i="1"/>
  <c r="AE33" i="1"/>
  <c r="AD33" i="1"/>
  <c r="AC33" i="1"/>
  <c r="P33" i="1"/>
  <c r="V33" i="1" s="1"/>
  <c r="L33" i="1"/>
  <c r="I33" i="1"/>
  <c r="AE32" i="1"/>
  <c r="AC32" i="1"/>
  <c r="AD32" i="1" s="1"/>
  <c r="V32" i="1"/>
  <c r="P32" i="1"/>
  <c r="L32" i="1"/>
  <c r="I32" i="1"/>
  <c r="AD31" i="1"/>
  <c r="AC31" i="1"/>
  <c r="AE31" i="1" s="1"/>
  <c r="V31" i="1"/>
  <c r="L31" i="1"/>
  <c r="I31" i="1"/>
  <c r="AC30" i="1"/>
  <c r="AD30" i="1" s="1"/>
  <c r="K30" i="1"/>
  <c r="H30" i="1"/>
  <c r="AC29" i="1"/>
  <c r="AD29" i="1" s="1"/>
  <c r="K29" i="1"/>
  <c r="H29" i="1"/>
  <c r="AC28" i="1"/>
  <c r="AD28" i="1" s="1"/>
  <c r="V28" i="1"/>
  <c r="P28" i="1"/>
  <c r="P29" i="1" s="1"/>
  <c r="K28" i="1"/>
  <c r="H28" i="1"/>
  <c r="AC27" i="1"/>
  <c r="AD27" i="1" s="1"/>
  <c r="V27" i="1"/>
  <c r="K27" i="1"/>
  <c r="H27" i="1"/>
  <c r="AD26" i="1"/>
  <c r="AC26" i="1"/>
  <c r="AE26" i="1" s="1"/>
  <c r="K26" i="1"/>
  <c r="H26" i="1"/>
  <c r="AD25" i="1"/>
  <c r="AC25" i="1"/>
  <c r="AE25" i="1" s="1"/>
  <c r="K25" i="1"/>
  <c r="H25" i="1"/>
  <c r="AD24" i="1"/>
  <c r="AC24" i="1"/>
  <c r="AE24" i="1" s="1"/>
  <c r="V24" i="1"/>
  <c r="P24" i="1"/>
  <c r="P25" i="1" s="1"/>
  <c r="K24" i="1"/>
  <c r="H24" i="1"/>
  <c r="E24" i="1"/>
  <c r="E25" i="1" s="1"/>
  <c r="E26" i="1" s="1"/>
  <c r="E27" i="1" s="1"/>
  <c r="E28" i="1" s="1"/>
  <c r="E29" i="1" s="1"/>
  <c r="E30" i="1" s="1"/>
  <c r="E31" i="1" s="1"/>
  <c r="H31" i="1" s="1"/>
  <c r="K31" i="1" s="1"/>
  <c r="E32" i="1" s="1"/>
  <c r="H32" i="1" s="1"/>
  <c r="K32" i="1" s="1"/>
  <c r="E33" i="1" s="1"/>
  <c r="H33" i="1" s="1"/>
  <c r="K33" i="1" s="1"/>
  <c r="E34" i="1" s="1"/>
  <c r="H34" i="1" s="1"/>
  <c r="K34" i="1" s="1"/>
  <c r="E35" i="1" s="1"/>
  <c r="H35" i="1" s="1"/>
  <c r="K35" i="1" s="1"/>
  <c r="AD23" i="1"/>
  <c r="AC23" i="1"/>
  <c r="AE23" i="1" s="1"/>
  <c r="V23" i="1"/>
  <c r="K23" i="1"/>
  <c r="H23" i="1"/>
  <c r="AE22" i="1"/>
  <c r="AD22" i="1"/>
  <c r="AC22" i="1"/>
  <c r="L22" i="1"/>
  <c r="I22" i="1"/>
  <c r="AD21" i="1"/>
  <c r="AC21" i="1"/>
  <c r="AE21" i="1" s="1"/>
  <c r="V21" i="1"/>
  <c r="P21" i="1"/>
  <c r="P22" i="1" s="1"/>
  <c r="V22" i="1" s="1"/>
  <c r="L21" i="1"/>
  <c r="I21" i="1"/>
  <c r="AD20" i="1"/>
  <c r="AC20" i="1"/>
  <c r="AE20" i="1" s="1"/>
  <c r="V20" i="1"/>
  <c r="P20" i="1"/>
  <c r="L20" i="1"/>
  <c r="I20" i="1"/>
  <c r="AE19" i="1"/>
  <c r="AD19" i="1"/>
  <c r="AC19" i="1"/>
  <c r="V19" i="1"/>
  <c r="P19" i="1"/>
  <c r="L19" i="1"/>
  <c r="I19" i="1"/>
  <c r="AE18" i="1"/>
  <c r="AD18" i="1"/>
  <c r="AC18" i="1"/>
  <c r="V18" i="1"/>
  <c r="L18" i="1"/>
  <c r="I18" i="1"/>
  <c r="AC17" i="1"/>
  <c r="AE17" i="1" s="1"/>
  <c r="K17" i="1"/>
  <c r="H17" i="1"/>
  <c r="AC16" i="1"/>
  <c r="AE16" i="1" s="1"/>
  <c r="K16" i="1"/>
  <c r="H16" i="1"/>
  <c r="AC15" i="1"/>
  <c r="AE15" i="1" s="1"/>
  <c r="P15" i="1"/>
  <c r="V15" i="1" s="1"/>
  <c r="K15" i="1"/>
  <c r="H15" i="1"/>
  <c r="E15" i="1"/>
  <c r="E16" i="1" s="1"/>
  <c r="E17" i="1" s="1"/>
  <c r="E18" i="1" s="1"/>
  <c r="H18" i="1" s="1"/>
  <c r="K18" i="1" s="1"/>
  <c r="E19" i="1" s="1"/>
  <c r="H19" i="1" s="1"/>
  <c r="K19" i="1" s="1"/>
  <c r="E20" i="1" s="1"/>
  <c r="H20" i="1" s="1"/>
  <c r="K20" i="1" s="1"/>
  <c r="E21" i="1" s="1"/>
  <c r="H21" i="1" s="1"/>
  <c r="K21" i="1" s="1"/>
  <c r="E22" i="1" s="1"/>
  <c r="H22" i="1" s="1"/>
  <c r="K22" i="1" s="1"/>
  <c r="AC14" i="1"/>
  <c r="AE14" i="1" s="1"/>
  <c r="V14" i="1"/>
  <c r="K14" i="1"/>
  <c r="H14" i="1"/>
  <c r="AE13" i="1"/>
  <c r="AC13" i="1"/>
  <c r="AD13" i="1" s="1"/>
  <c r="P13" i="1"/>
  <c r="V13" i="1" s="1"/>
  <c r="L13" i="1"/>
  <c r="K13" i="1"/>
  <c r="I13" i="1"/>
  <c r="H13" i="1"/>
  <c r="AE12" i="1"/>
  <c r="AD12" i="1"/>
  <c r="AC12" i="1"/>
  <c r="V12" i="1"/>
  <c r="P12" i="1"/>
  <c r="L12" i="1"/>
  <c r="I12" i="1"/>
  <c r="AD11" i="1"/>
  <c r="AC11" i="1"/>
  <c r="AE11" i="1" s="1"/>
  <c r="V11" i="1"/>
  <c r="L11" i="1"/>
  <c r="I11" i="1"/>
  <c r="AC10" i="1"/>
  <c r="AD10" i="1" s="1"/>
  <c r="V10" i="1"/>
  <c r="L10" i="1"/>
  <c r="I10" i="1"/>
  <c r="AC9" i="1"/>
  <c r="AE9" i="1" s="1"/>
  <c r="L9" i="1"/>
  <c r="I9" i="1"/>
  <c r="AE8" i="1"/>
  <c r="AD8" i="1"/>
  <c r="AC8" i="1"/>
  <c r="K8" i="1"/>
  <c r="H8" i="1"/>
  <c r="AE7" i="1"/>
  <c r="AD7" i="1"/>
  <c r="AC7" i="1"/>
  <c r="K7" i="1"/>
  <c r="H7" i="1"/>
  <c r="AE6" i="1"/>
  <c r="AD6" i="1"/>
  <c r="AC6" i="1"/>
  <c r="V6" i="1"/>
  <c r="P6" i="1"/>
  <c r="P7" i="1" s="1"/>
  <c r="K6" i="1"/>
  <c r="H6" i="1"/>
  <c r="AE5" i="1"/>
  <c r="AD5" i="1"/>
  <c r="AC5" i="1"/>
  <c r="V5" i="1"/>
  <c r="K5" i="1"/>
  <c r="H5" i="1"/>
  <c r="AE4" i="1"/>
  <c r="AD4" i="1"/>
  <c r="AC4" i="1"/>
  <c r="K4" i="1"/>
  <c r="H4" i="1"/>
  <c r="AE3" i="1"/>
  <c r="AD3" i="1"/>
  <c r="AC3" i="1"/>
  <c r="P3" i="1"/>
  <c r="V3" i="1" s="1"/>
  <c r="K3" i="1"/>
  <c r="H3" i="1"/>
  <c r="E3" i="1"/>
  <c r="E4" i="1" s="1"/>
  <c r="E5" i="1" s="1"/>
  <c r="E6" i="1" s="1"/>
  <c r="E7" i="1" s="1"/>
  <c r="E8" i="1" s="1"/>
  <c r="E9" i="1" s="1"/>
  <c r="H9" i="1" s="1"/>
  <c r="K9" i="1" s="1"/>
  <c r="E10" i="1" s="1"/>
  <c r="H10" i="1" s="1"/>
  <c r="K10" i="1" s="1"/>
  <c r="E11" i="1" s="1"/>
  <c r="H11" i="1" s="1"/>
  <c r="K11" i="1" s="1"/>
  <c r="E12" i="1" s="1"/>
  <c r="H12" i="1" s="1"/>
  <c r="K12" i="1" s="1"/>
  <c r="AE2" i="1"/>
  <c r="AD2" i="1"/>
  <c r="AC2" i="1"/>
  <c r="V2" i="1"/>
  <c r="K2" i="1"/>
  <c r="H2" i="1"/>
  <c r="V578" i="1" l="1"/>
  <c r="V569" i="1"/>
  <c r="P51" i="1"/>
  <c r="V50" i="1"/>
  <c r="V77" i="1"/>
  <c r="P78" i="1"/>
  <c r="P26" i="1"/>
  <c r="V26" i="1" s="1"/>
  <c r="V25" i="1"/>
  <c r="V38" i="1"/>
  <c r="P39" i="1"/>
  <c r="V39" i="1" s="1"/>
  <c r="V7" i="1"/>
  <c r="P8" i="1"/>
  <c r="V29" i="1"/>
  <c r="P30" i="1"/>
  <c r="V30" i="1" s="1"/>
  <c r="V58" i="1"/>
  <c r="P59" i="1"/>
  <c r="AE143" i="1"/>
  <c r="AD143" i="1"/>
  <c r="AE10" i="1"/>
  <c r="AE29" i="1"/>
  <c r="AE121" i="1"/>
  <c r="AD121" i="1"/>
  <c r="AE278" i="1"/>
  <c r="AD278" i="1"/>
  <c r="P301" i="1"/>
  <c r="V300" i="1"/>
  <c r="AE322" i="1"/>
  <c r="AD322" i="1"/>
  <c r="AE327" i="1"/>
  <c r="AD327" i="1"/>
  <c r="AE371" i="1"/>
  <c r="AD371" i="1"/>
  <c r="AD9" i="1"/>
  <c r="AE141" i="1"/>
  <c r="AD141" i="1"/>
  <c r="AE28" i="1"/>
  <c r="AE30" i="1"/>
  <c r="AE140" i="1"/>
  <c r="AD140" i="1"/>
  <c r="AE159" i="1"/>
  <c r="AD159" i="1"/>
  <c r="P181" i="1"/>
  <c r="V181" i="1" s="1"/>
  <c r="V180" i="1"/>
  <c r="AE186" i="1"/>
  <c r="AD186" i="1"/>
  <c r="AD14" i="1"/>
  <c r="AD15" i="1"/>
  <c r="AD16" i="1"/>
  <c r="AD17" i="1"/>
  <c r="V34" i="1"/>
  <c r="AE36" i="1"/>
  <c r="AD42" i="1"/>
  <c r="P45" i="1"/>
  <c r="V45" i="1" s="1"/>
  <c r="AD55" i="1"/>
  <c r="V76" i="1"/>
  <c r="AD82" i="1"/>
  <c r="AE90" i="1"/>
  <c r="AE93" i="1"/>
  <c r="V104" i="1"/>
  <c r="P147" i="1"/>
  <c r="AE157" i="1"/>
  <c r="AD157" i="1"/>
  <c r="AE172" i="1"/>
  <c r="AD172" i="1"/>
  <c r="P205" i="1"/>
  <c r="V205" i="1" s="1"/>
  <c r="V204" i="1"/>
  <c r="AE225" i="1"/>
  <c r="AD225" i="1"/>
  <c r="AE262" i="1"/>
  <c r="AD262" i="1"/>
  <c r="AE316" i="1"/>
  <c r="AD316" i="1"/>
  <c r="P16" i="1"/>
  <c r="AE142" i="1"/>
  <c r="AD142" i="1"/>
  <c r="P154" i="1"/>
  <c r="V154" i="1" s="1"/>
  <c r="V153" i="1"/>
  <c r="AE208" i="1"/>
  <c r="AD208" i="1"/>
  <c r="P252" i="1"/>
  <c r="V252" i="1" s="1"/>
  <c r="V251" i="1"/>
  <c r="AE275" i="1"/>
  <c r="AD275" i="1"/>
  <c r="AE293" i="1"/>
  <c r="AD293" i="1"/>
  <c r="AE364" i="1"/>
  <c r="AD364" i="1"/>
  <c r="AE27" i="1"/>
  <c r="AE43" i="1"/>
  <c r="P4" i="1"/>
  <c r="V4" i="1" s="1"/>
  <c r="AE34" i="1"/>
  <c r="AD41" i="1"/>
  <c r="P67" i="1"/>
  <c r="V67" i="1" s="1"/>
  <c r="AE76" i="1"/>
  <c r="AE88" i="1"/>
  <c r="AD97" i="1"/>
  <c r="P99" i="1"/>
  <c r="V99" i="1" s="1"/>
  <c r="V103" i="1"/>
  <c r="AE120" i="1"/>
  <c r="AD120" i="1"/>
  <c r="AD123" i="1"/>
  <c r="AE150" i="1"/>
  <c r="AD150" i="1"/>
  <c r="AE153" i="1"/>
  <c r="AD153" i="1"/>
  <c r="AE168" i="1"/>
  <c r="AD168" i="1"/>
  <c r="AE171" i="1"/>
  <c r="AD171" i="1"/>
  <c r="AE255" i="1"/>
  <c r="AD255" i="1"/>
  <c r="AE291" i="1"/>
  <c r="AD291" i="1"/>
  <c r="AE318" i="1"/>
  <c r="AD318" i="1"/>
  <c r="AE321" i="1"/>
  <c r="AD321" i="1"/>
  <c r="P84" i="1"/>
  <c r="V84" i="1" s="1"/>
  <c r="P137" i="1"/>
  <c r="V137" i="1" s="1"/>
  <c r="V142" i="1"/>
  <c r="P143" i="1"/>
  <c r="V143" i="1" s="1"/>
  <c r="AE187" i="1"/>
  <c r="AD187" i="1"/>
  <c r="AE227" i="1"/>
  <c r="AD227" i="1"/>
  <c r="AE236" i="1"/>
  <c r="AD236" i="1"/>
  <c r="AE245" i="1"/>
  <c r="AD245" i="1"/>
  <c r="AE257" i="1"/>
  <c r="AD257" i="1"/>
  <c r="AE274" i="1"/>
  <c r="AD274" i="1"/>
  <c r="P95" i="1"/>
  <c r="V95" i="1" s="1"/>
  <c r="V102" i="1"/>
  <c r="AE119" i="1"/>
  <c r="AD119" i="1"/>
  <c r="AE122" i="1"/>
  <c r="AD122" i="1"/>
  <c r="AE158" i="1"/>
  <c r="AD158" i="1"/>
  <c r="P164" i="1"/>
  <c r="V163" i="1"/>
  <c r="AE179" i="1"/>
  <c r="AD179" i="1"/>
  <c r="AE203" i="1"/>
  <c r="AD203" i="1"/>
  <c r="AE213" i="1"/>
  <c r="AD213" i="1"/>
  <c r="P232" i="1"/>
  <c r="AE315" i="1"/>
  <c r="AD315" i="1"/>
  <c r="AE219" i="1"/>
  <c r="AD219" i="1"/>
  <c r="AE238" i="1"/>
  <c r="AD238" i="1"/>
  <c r="AE276" i="1"/>
  <c r="AD276" i="1"/>
  <c r="AE281" i="1"/>
  <c r="AD281" i="1"/>
  <c r="AE38" i="1"/>
  <c r="AE49" i="1"/>
  <c r="AE52" i="1"/>
  <c r="AD106" i="1"/>
  <c r="AD136" i="1"/>
  <c r="AE152" i="1"/>
  <c r="AE215" i="1"/>
  <c r="AD215" i="1"/>
  <c r="AE240" i="1"/>
  <c r="AD240" i="1"/>
  <c r="AE250" i="1"/>
  <c r="AD250" i="1"/>
  <c r="P287" i="1"/>
  <c r="V287" i="1" s="1"/>
  <c r="AE292" i="1"/>
  <c r="AD292" i="1"/>
  <c r="AE351" i="2"/>
  <c r="AD351" i="2"/>
  <c r="P159" i="1"/>
  <c r="V159" i="1" s="1"/>
  <c r="P293" i="1"/>
  <c r="AE331" i="1"/>
  <c r="AD331" i="1"/>
  <c r="AE338" i="1"/>
  <c r="AD338" i="1"/>
  <c r="V354" i="1"/>
  <c r="AE361" i="1"/>
  <c r="AD361" i="1"/>
  <c r="AE354" i="1"/>
  <c r="AD354" i="1"/>
  <c r="AE369" i="1"/>
  <c r="AD369" i="1"/>
  <c r="AE373" i="1"/>
  <c r="AD373" i="1"/>
  <c r="AE12" i="2"/>
  <c r="AD12" i="2"/>
  <c r="AE337" i="1"/>
  <c r="AD337" i="1"/>
  <c r="P356" i="1"/>
  <c r="V437" i="1"/>
  <c r="P438" i="1"/>
  <c r="V449" i="1"/>
  <c r="P450" i="1"/>
  <c r="P284" i="1"/>
  <c r="V284" i="1" s="1"/>
  <c r="AD340" i="1"/>
  <c r="V523" i="1"/>
  <c r="P524" i="1"/>
  <c r="V524" i="1" s="1"/>
  <c r="P175" i="1"/>
  <c r="V175" i="1" s="1"/>
  <c r="P194" i="1"/>
  <c r="V194" i="1" s="1"/>
  <c r="AD267" i="1"/>
  <c r="AD279" i="1"/>
  <c r="V280" i="1"/>
  <c r="AD288" i="1"/>
  <c r="AD289" i="1"/>
  <c r="AD290" i="1"/>
  <c r="AE314" i="1"/>
  <c r="AD314" i="1"/>
  <c r="AE320" i="1"/>
  <c r="AD320" i="1"/>
  <c r="AE353" i="1"/>
  <c r="AD353" i="1"/>
  <c r="AE370" i="1"/>
  <c r="AD370" i="1"/>
  <c r="AE376" i="1"/>
  <c r="AD376" i="1"/>
  <c r="V380" i="1"/>
  <c r="P381" i="1"/>
  <c r="AD180" i="1"/>
  <c r="AD182" i="1"/>
  <c r="AD183" i="1"/>
  <c r="AD196" i="1"/>
  <c r="AD197" i="1"/>
  <c r="AD201" i="1"/>
  <c r="AD230" i="1"/>
  <c r="AD231" i="1"/>
  <c r="AD232" i="1"/>
  <c r="AD233" i="1"/>
  <c r="AD323" i="1"/>
  <c r="AD326" i="1"/>
  <c r="AD349" i="1"/>
  <c r="AD359" i="1"/>
  <c r="AE368" i="1"/>
  <c r="AD368" i="1"/>
  <c r="AE4" i="2"/>
  <c r="AD4" i="2"/>
  <c r="AE329" i="1"/>
  <c r="AD329" i="1"/>
  <c r="AE352" i="1"/>
  <c r="AD352" i="1"/>
  <c r="AE355" i="1"/>
  <c r="AD355" i="1"/>
  <c r="V499" i="1"/>
  <c r="P500" i="1"/>
  <c r="P22" i="2"/>
  <c r="V21" i="2"/>
  <c r="V472" i="1"/>
  <c r="P473" i="1"/>
  <c r="V473" i="1" s="1"/>
  <c r="V528" i="1"/>
  <c r="P529" i="1"/>
  <c r="V529" i="1" s="1"/>
  <c r="P325" i="1"/>
  <c r="V325" i="1" s="1"/>
  <c r="P341" i="1"/>
  <c r="V341" i="1" s="1"/>
  <c r="AD344" i="1"/>
  <c r="AD345" i="1"/>
  <c r="AD346" i="1"/>
  <c r="AD347" i="1"/>
  <c r="V348" i="1"/>
  <c r="AD357" i="1"/>
  <c r="AD366" i="1"/>
  <c r="AD367" i="1"/>
  <c r="P442" i="1"/>
  <c r="V447" i="1"/>
  <c r="P507" i="1"/>
  <c r="V507" i="1" s="1"/>
  <c r="V506" i="1"/>
  <c r="V517" i="1"/>
  <c r="P518" i="1"/>
  <c r="V532" i="1"/>
  <c r="AE25" i="2"/>
  <c r="AD25" i="2"/>
  <c r="AE117" i="2"/>
  <c r="AD117" i="2"/>
  <c r="P386" i="1"/>
  <c r="P400" i="1"/>
  <c r="P422" i="1"/>
  <c r="V422" i="1" s="1"/>
  <c r="P461" i="1"/>
  <c r="AE11" i="2"/>
  <c r="AD11" i="2"/>
  <c r="P14" i="2"/>
  <c r="V14" i="2" s="1"/>
  <c r="V13" i="2"/>
  <c r="V31" i="2"/>
  <c r="AE146" i="2"/>
  <c r="AD146" i="2"/>
  <c r="V477" i="1"/>
  <c r="P478" i="1"/>
  <c r="V478" i="1" s="1"/>
  <c r="V510" i="1"/>
  <c r="P511" i="1"/>
  <c r="AE31" i="2"/>
  <c r="AD31" i="2"/>
  <c r="AE42" i="2"/>
  <c r="AD42" i="2"/>
  <c r="AE111" i="2"/>
  <c r="AD111" i="2"/>
  <c r="V492" i="1"/>
  <c r="P493" i="1"/>
  <c r="V493" i="1" s="1"/>
  <c r="AE3" i="2"/>
  <c r="AD3" i="2"/>
  <c r="AD27" i="2"/>
  <c r="AE128" i="2"/>
  <c r="AD128" i="2"/>
  <c r="AE182" i="2"/>
  <c r="AD182" i="2"/>
  <c r="P370" i="1"/>
  <c r="AE73" i="2"/>
  <c r="AD73" i="2"/>
  <c r="AE92" i="2"/>
  <c r="AD92" i="2"/>
  <c r="V487" i="1"/>
  <c r="P488" i="1"/>
  <c r="V531" i="1"/>
  <c r="P571" i="1"/>
  <c r="V570" i="1"/>
  <c r="V579" i="1"/>
  <c r="P580" i="1"/>
  <c r="V580" i="1" s="1"/>
  <c r="AE51" i="2"/>
  <c r="AE85" i="2"/>
  <c r="AE88" i="2"/>
  <c r="AD88" i="2"/>
  <c r="P217" i="2"/>
  <c r="V217" i="2" s="1"/>
  <c r="V216" i="2"/>
  <c r="P328" i="2"/>
  <c r="V328" i="2" s="1"/>
  <c r="V327" i="2"/>
  <c r="V66" i="2"/>
  <c r="AE114" i="2"/>
  <c r="AD114" i="2"/>
  <c r="AE131" i="2"/>
  <c r="AD131" i="2"/>
  <c r="P536" i="1"/>
  <c r="P557" i="1"/>
  <c r="AE76" i="2"/>
  <c r="AD76" i="2"/>
  <c r="AE100" i="2"/>
  <c r="AD100" i="2"/>
  <c r="AE134" i="2"/>
  <c r="AD134" i="2"/>
  <c r="AE137" i="2"/>
  <c r="AD137" i="2"/>
  <c r="P178" i="2"/>
  <c r="V177" i="2"/>
  <c r="V68" i="2"/>
  <c r="AE72" i="2"/>
  <c r="AE83" i="2"/>
  <c r="AD83" i="2"/>
  <c r="AE106" i="2"/>
  <c r="AD106" i="2"/>
  <c r="P151" i="2"/>
  <c r="V151" i="2" s="1"/>
  <c r="V150" i="2"/>
  <c r="AE194" i="2"/>
  <c r="AD194" i="2"/>
  <c r="P542" i="1"/>
  <c r="V542" i="1" s="1"/>
  <c r="P567" i="1"/>
  <c r="V567" i="1" s="1"/>
  <c r="P53" i="2"/>
  <c r="V53" i="2" s="1"/>
  <c r="AD54" i="2"/>
  <c r="AE58" i="2"/>
  <c r="AE75" i="2"/>
  <c r="AD75" i="2"/>
  <c r="AE93" i="2"/>
  <c r="AD93" i="2"/>
  <c r="AE202" i="2"/>
  <c r="AD202" i="2"/>
  <c r="AE112" i="2"/>
  <c r="AD112" i="2"/>
  <c r="AE147" i="2"/>
  <c r="AD147" i="2"/>
  <c r="AE170" i="2"/>
  <c r="AD170" i="2"/>
  <c r="AE46" i="2"/>
  <c r="V67" i="2"/>
  <c r="AE89" i="2"/>
  <c r="AD89" i="2"/>
  <c r="AE105" i="2"/>
  <c r="AD105" i="2"/>
  <c r="AE132" i="2"/>
  <c r="AD132" i="2"/>
  <c r="P154" i="2"/>
  <c r="AE166" i="2"/>
  <c r="AD166" i="2"/>
  <c r="AE197" i="2"/>
  <c r="AD197" i="2"/>
  <c r="AE236" i="2"/>
  <c r="AD236" i="2"/>
  <c r="AE154" i="2"/>
  <c r="AD154" i="2"/>
  <c r="AE177" i="2"/>
  <c r="AD177" i="2"/>
  <c r="AD201" i="2"/>
  <c r="AE203" i="2"/>
  <c r="AD203" i="2"/>
  <c r="AE208" i="2"/>
  <c r="AD208" i="2"/>
  <c r="P186" i="2"/>
  <c r="AE196" i="2"/>
  <c r="AD196" i="2"/>
  <c r="AE306" i="2"/>
  <c r="AD306" i="2"/>
  <c r="P162" i="2"/>
  <c r="V161" i="2"/>
  <c r="AE215" i="2"/>
  <c r="AD215" i="2"/>
  <c r="AE238" i="2"/>
  <c r="AE164" i="2"/>
  <c r="AD164" i="2"/>
  <c r="P199" i="2"/>
  <c r="V198" i="2"/>
  <c r="AE235" i="2"/>
  <c r="AD235" i="2"/>
  <c r="AE160" i="2"/>
  <c r="AD160" i="2"/>
  <c r="AE173" i="2"/>
  <c r="AE184" i="2"/>
  <c r="AD186" i="2"/>
  <c r="AD191" i="2"/>
  <c r="P226" i="2"/>
  <c r="V226" i="2" s="1"/>
  <c r="V225" i="2"/>
  <c r="AE232" i="2"/>
  <c r="AD232" i="2"/>
  <c r="AD237" i="2"/>
  <c r="AD281" i="2"/>
  <c r="AE281" i="2"/>
  <c r="P358" i="2"/>
  <c r="V358" i="2" s="1"/>
  <c r="V357" i="2"/>
  <c r="V221" i="2"/>
  <c r="AE227" i="2"/>
  <c r="AD227" i="2"/>
  <c r="AE234" i="2"/>
  <c r="AD234" i="2"/>
  <c r="P255" i="2"/>
  <c r="AD265" i="2"/>
  <c r="AE265" i="2"/>
  <c r="V283" i="2"/>
  <c r="AE295" i="2"/>
  <c r="AD295" i="2"/>
  <c r="AE344" i="2"/>
  <c r="AD344" i="2"/>
  <c r="AE379" i="2"/>
  <c r="AD379" i="2"/>
  <c r="AE492" i="2"/>
  <c r="AD492" i="2"/>
  <c r="AD216" i="2"/>
  <c r="AD221" i="2"/>
  <c r="AD223" i="2"/>
  <c r="V224" i="2"/>
  <c r="AD243" i="2"/>
  <c r="P249" i="2"/>
  <c r="AE276" i="2"/>
  <c r="AE286" i="2"/>
  <c r="AE312" i="2"/>
  <c r="AD312" i="2"/>
  <c r="AE317" i="2"/>
  <c r="AD317" i="2"/>
  <c r="AE321" i="2"/>
  <c r="AD321" i="2"/>
  <c r="V337" i="2"/>
  <c r="AE340" i="2"/>
  <c r="AD340" i="2"/>
  <c r="V354" i="2"/>
  <c r="P355" i="2"/>
  <c r="V355" i="2" s="1"/>
  <c r="P240" i="2"/>
  <c r="AD242" i="2"/>
  <c r="AE264" i="2"/>
  <c r="AD270" i="2"/>
  <c r="AD275" i="2"/>
  <c r="AE283" i="2"/>
  <c r="V285" i="2"/>
  <c r="AE290" i="2"/>
  <c r="AD290" i="2"/>
  <c r="AE335" i="2"/>
  <c r="AD335" i="2"/>
  <c r="AE337" i="2"/>
  <c r="AD337" i="2"/>
  <c r="V282" i="2"/>
  <c r="AE320" i="2"/>
  <c r="AD320" i="2"/>
  <c r="AE339" i="2"/>
  <c r="AD339" i="2"/>
  <c r="P368" i="2"/>
  <c r="V368" i="2" s="1"/>
  <c r="V367" i="2"/>
  <c r="AE241" i="2"/>
  <c r="AE248" i="2"/>
  <c r="AD262" i="2"/>
  <c r="AD269" i="2"/>
  <c r="AE274" i="2"/>
  <c r="AE279" i="2"/>
  <c r="AE285" i="2"/>
  <c r="AE289" i="2"/>
  <c r="AD289" i="2"/>
  <c r="AE304" i="2"/>
  <c r="AD304" i="2"/>
  <c r="P320" i="2"/>
  <c r="V320" i="2" s="1"/>
  <c r="V319" i="2"/>
  <c r="AE334" i="2"/>
  <c r="AD334" i="2"/>
  <c r="AD356" i="2"/>
  <c r="P266" i="2"/>
  <c r="V284" i="2"/>
  <c r="AE292" i="2"/>
  <c r="AD292" i="2"/>
  <c r="P314" i="2"/>
  <c r="V313" i="2"/>
  <c r="V336" i="2"/>
  <c r="V281" i="2"/>
  <c r="AE300" i="2"/>
  <c r="AD300" i="2"/>
  <c r="AE336" i="2"/>
  <c r="AD336" i="2"/>
  <c r="AD345" i="2"/>
  <c r="AD348" i="2"/>
  <c r="AE459" i="2"/>
  <c r="AD459" i="2"/>
  <c r="P378" i="2"/>
  <c r="V378" i="2" s="1"/>
  <c r="AE385" i="2"/>
  <c r="AD385" i="2"/>
  <c r="AE390" i="2"/>
  <c r="AD390" i="2"/>
  <c r="AE399" i="2"/>
  <c r="AD399" i="2"/>
  <c r="AE417" i="2"/>
  <c r="AD417" i="2"/>
  <c r="AE446" i="2"/>
  <c r="AD446" i="2"/>
  <c r="AE476" i="2"/>
  <c r="AD476" i="2"/>
  <c r="AE438" i="2"/>
  <c r="AD438" i="2"/>
  <c r="AE449" i="2"/>
  <c r="AD449" i="2"/>
  <c r="AE460" i="2"/>
  <c r="AD460" i="2"/>
  <c r="AE487" i="2"/>
  <c r="AD487" i="2"/>
  <c r="AD328" i="2"/>
  <c r="AD342" i="2"/>
  <c r="AD358" i="2"/>
  <c r="AD363" i="2"/>
  <c r="AD364" i="2"/>
  <c r="AD377" i="2"/>
  <c r="AE422" i="2"/>
  <c r="AD422" i="2"/>
  <c r="AE458" i="2"/>
  <c r="AD458" i="2"/>
  <c r="V463" i="2"/>
  <c r="P464" i="2"/>
  <c r="AE468" i="2"/>
  <c r="AD468" i="2"/>
  <c r="P397" i="2"/>
  <c r="V397" i="2" s="1"/>
  <c r="V396" i="2"/>
  <c r="V395" i="2"/>
  <c r="V413" i="2"/>
  <c r="AE376" i="2"/>
  <c r="P387" i="2"/>
  <c r="V387" i="2" s="1"/>
  <c r="V386" i="2"/>
  <c r="AE391" i="2"/>
  <c r="AD391" i="2"/>
  <c r="AE400" i="2"/>
  <c r="AE418" i="2"/>
  <c r="AD418" i="2"/>
  <c r="V430" i="2"/>
  <c r="P431" i="2"/>
  <c r="V431" i="2" s="1"/>
  <c r="AE445" i="2"/>
  <c r="AD445" i="2"/>
  <c r="AE486" i="2"/>
  <c r="AD486" i="2"/>
  <c r="V459" i="2"/>
  <c r="P434" i="2"/>
  <c r="AD424" i="2"/>
  <c r="AD477" i="2"/>
  <c r="AD483" i="2"/>
  <c r="AD484" i="2"/>
  <c r="AD485" i="2"/>
  <c r="AD493" i="2"/>
  <c r="P473" i="2"/>
  <c r="V473" i="2" s="1"/>
  <c r="AD494" i="2"/>
  <c r="AD396" i="2"/>
  <c r="AD403" i="2"/>
  <c r="AD409" i="2"/>
  <c r="AD414" i="2"/>
  <c r="AD432" i="2"/>
  <c r="AD433" i="2"/>
  <c r="AD434" i="2"/>
  <c r="AD435" i="2"/>
  <c r="AD440" i="2"/>
  <c r="AD452" i="2"/>
  <c r="AD465" i="2"/>
  <c r="AD495" i="2"/>
  <c r="AD496" i="2"/>
  <c r="AD497" i="2"/>
  <c r="P462" i="1" l="1"/>
  <c r="V461" i="1"/>
  <c r="V16" i="1"/>
  <c r="P17" i="1"/>
  <c r="V17" i="1" s="1"/>
  <c r="V301" i="1"/>
  <c r="P302" i="1"/>
  <c r="V249" i="2"/>
  <c r="P250" i="2"/>
  <c r="P256" i="2"/>
  <c r="V255" i="2"/>
  <c r="V381" i="1"/>
  <c r="P382" i="1"/>
  <c r="V382" i="1" s="1"/>
  <c r="P451" i="1"/>
  <c r="V450" i="1"/>
  <c r="V557" i="1"/>
  <c r="P558" i="1"/>
  <c r="V386" i="1"/>
  <c r="P387" i="1"/>
  <c r="P439" i="1"/>
  <c r="V439" i="1" s="1"/>
  <c r="V438" i="1"/>
  <c r="V518" i="1"/>
  <c r="P519" i="1"/>
  <c r="V519" i="1" s="1"/>
  <c r="V240" i="2"/>
  <c r="P241" i="2"/>
  <c r="V241" i="2" s="1"/>
  <c r="V59" i="1"/>
  <c r="P60" i="1"/>
  <c r="V60" i="1" s="1"/>
  <c r="V536" i="1"/>
  <c r="P537" i="1"/>
  <c r="V537" i="1" s="1"/>
  <c r="V232" i="1"/>
  <c r="P233" i="1"/>
  <c r="V233" i="1" s="1"/>
  <c r="P165" i="1"/>
  <c r="V165" i="1" s="1"/>
  <c r="V164" i="1"/>
  <c r="P79" i="1"/>
  <c r="V79" i="1" s="1"/>
  <c r="V78" i="1"/>
  <c r="V186" i="2"/>
  <c r="P187" i="2"/>
  <c r="V187" i="2" s="1"/>
  <c r="V154" i="2"/>
  <c r="P155" i="2"/>
  <c r="P572" i="1"/>
  <c r="V571" i="1"/>
  <c r="V370" i="1"/>
  <c r="P371" i="1"/>
  <c r="V371" i="1" s="1"/>
  <c r="P512" i="1"/>
  <c r="V511" i="1"/>
  <c r="P357" i="1"/>
  <c r="V356" i="1"/>
  <c r="V266" i="2"/>
  <c r="P267" i="2"/>
  <c r="V267" i="2" s="1"/>
  <c r="V442" i="1"/>
  <c r="P443" i="1"/>
  <c r="P23" i="2"/>
  <c r="V23" i="2" s="1"/>
  <c r="V22" i="2"/>
  <c r="V147" i="1"/>
  <c r="P148" i="1"/>
  <c r="P9" i="1"/>
  <c r="V9" i="1" s="1"/>
  <c r="V8" i="1"/>
  <c r="V434" i="2"/>
  <c r="P435" i="2"/>
  <c r="V435" i="2" s="1"/>
  <c r="P163" i="2"/>
  <c r="V162" i="2"/>
  <c r="P200" i="2"/>
  <c r="V199" i="2"/>
  <c r="P315" i="2"/>
  <c r="V315" i="2" s="1"/>
  <c r="V314" i="2"/>
  <c r="P179" i="2"/>
  <c r="V178" i="2"/>
  <c r="V400" i="1"/>
  <c r="P401" i="1"/>
  <c r="P465" i="2"/>
  <c r="V465" i="2" s="1"/>
  <c r="V464" i="2"/>
  <c r="P489" i="1"/>
  <c r="V488" i="1"/>
  <c r="P501" i="1"/>
  <c r="V500" i="1"/>
  <c r="V293" i="1"/>
  <c r="P294" i="1"/>
  <c r="V51" i="1"/>
  <c r="P52" i="1"/>
  <c r="V52" i="1" s="1"/>
  <c r="V489" i="1" l="1"/>
  <c r="P490" i="1"/>
  <c r="V490" i="1" s="1"/>
  <c r="V302" i="1"/>
  <c r="P303" i="1"/>
  <c r="P201" i="2"/>
  <c r="V200" i="2"/>
  <c r="P358" i="1"/>
  <c r="V358" i="1" s="1"/>
  <c r="V357" i="1"/>
  <c r="V451" i="1"/>
  <c r="P452" i="1"/>
  <c r="P559" i="1"/>
  <c r="V558" i="1"/>
  <c r="P156" i="2"/>
  <c r="V156" i="2" s="1"/>
  <c r="V155" i="2"/>
  <c r="V401" i="1"/>
  <c r="P402" i="1"/>
  <c r="V572" i="1"/>
  <c r="P573" i="1"/>
  <c r="P295" i="1"/>
  <c r="V295" i="1" s="1"/>
  <c r="V294" i="1"/>
  <c r="V163" i="2"/>
  <c r="P164" i="2"/>
  <c r="V512" i="1"/>
  <c r="P513" i="1"/>
  <c r="V513" i="1" s="1"/>
  <c r="V148" i="1"/>
  <c r="P149" i="1"/>
  <c r="V149" i="1" s="1"/>
  <c r="P444" i="1"/>
  <c r="V444" i="1" s="1"/>
  <c r="V443" i="1"/>
  <c r="V387" i="1"/>
  <c r="P388" i="1"/>
  <c r="P251" i="2"/>
  <c r="V251" i="2" s="1"/>
  <c r="V250" i="2"/>
  <c r="P502" i="1"/>
  <c r="V501" i="1"/>
  <c r="P180" i="2"/>
  <c r="V180" i="2" s="1"/>
  <c r="V179" i="2"/>
  <c r="P257" i="2"/>
  <c r="V257" i="2" s="1"/>
  <c r="V256" i="2"/>
  <c r="V462" i="1"/>
  <c r="P463" i="1"/>
  <c r="V463" i="1" s="1"/>
  <c r="P202" i="2" l="1"/>
  <c r="V201" i="2"/>
  <c r="V402" i="1"/>
  <c r="P403" i="1"/>
  <c r="V559" i="1"/>
  <c r="P560" i="1"/>
  <c r="V164" i="2"/>
  <c r="P165" i="2"/>
  <c r="V165" i="2" s="1"/>
  <c r="V388" i="1"/>
  <c r="P389" i="1"/>
  <c r="V303" i="1"/>
  <c r="P304" i="1"/>
  <c r="P574" i="1"/>
  <c r="V573" i="1"/>
  <c r="P453" i="1"/>
  <c r="V452" i="1"/>
  <c r="V502" i="1"/>
  <c r="P503" i="1"/>
  <c r="V503" i="1" s="1"/>
  <c r="P404" i="1" l="1"/>
  <c r="V404" i="1" s="1"/>
  <c r="V403" i="1"/>
  <c r="P454" i="1"/>
  <c r="V454" i="1" s="1"/>
  <c r="V453" i="1"/>
  <c r="P561" i="1"/>
  <c r="V560" i="1"/>
  <c r="P305" i="1"/>
  <c r="V304" i="1"/>
  <c r="V574" i="1"/>
  <c r="P575" i="1"/>
  <c r="V575" i="1" s="1"/>
  <c r="P390" i="1"/>
  <c r="V390" i="1" s="1"/>
  <c r="V389" i="1"/>
  <c r="P203" i="2"/>
  <c r="V203" i="2" s="1"/>
  <c r="V202" i="2"/>
  <c r="V305" i="1" l="1"/>
  <c r="P306" i="1"/>
  <c r="P562" i="1"/>
  <c r="V562" i="1" s="1"/>
  <c r="V561" i="1"/>
  <c r="V306" i="1" l="1"/>
  <c r="P307" i="1"/>
  <c r="V307" i="1" l="1"/>
  <c r="P308" i="1"/>
  <c r="P309" i="1" l="1"/>
  <c r="V308" i="1"/>
  <c r="V309" i="1" l="1"/>
  <c r="P310" i="1"/>
  <c r="V310" i="1" l="1"/>
  <c r="P311" i="1"/>
  <c r="P312" i="1" l="1"/>
  <c r="V311" i="1"/>
  <c r="P313" i="1" l="1"/>
  <c r="V313" i="1" s="1"/>
  <c r="V312" i="1"/>
</calcChain>
</file>

<file path=xl/sharedStrings.xml><?xml version="1.0" encoding="utf-8"?>
<sst xmlns="http://schemas.openxmlformats.org/spreadsheetml/2006/main" count="15018" uniqueCount="2564">
  <si>
    <t>Binding Type</t>
  </si>
  <si>
    <t>Plate</t>
  </si>
  <si>
    <t>Date Assay Performed</t>
  </si>
  <si>
    <t>Barcode 0</t>
  </si>
  <si>
    <t>Barcode 1</t>
  </si>
  <si>
    <t>Barcode 2</t>
  </si>
  <si>
    <t>Pellet Book</t>
  </si>
  <si>
    <t>Ligand Book</t>
  </si>
  <si>
    <t>Worklist</t>
  </si>
  <si>
    <t>Actual Count</t>
  </si>
  <si>
    <t>Receptor</t>
  </si>
  <si>
    <t>3H-Ligand</t>
  </si>
  <si>
    <t>Batch Number</t>
  </si>
  <si>
    <t>Specific Activity (Ci/mmol)</t>
  </si>
  <si>
    <t>Assay Conc. (nM)</t>
  </si>
  <si>
    <t>Actual Assay Conc. (nM)</t>
  </si>
  <si>
    <t>Reference</t>
  </si>
  <si>
    <t>Number of Plates</t>
  </si>
  <si>
    <t>Number of Pellets</t>
  </si>
  <si>
    <t>Buffer Volume (mL)</t>
  </si>
  <si>
    <t>Ligand Volume (µL)</t>
  </si>
  <si>
    <t>uCi/uL Ligand Ratio</t>
  </si>
  <si>
    <t>uCi</t>
  </si>
  <si>
    <t>Sink Disposal (80%) (uCi)</t>
  </si>
  <si>
    <t>Dry Waste (20%) (uCi)</t>
  </si>
  <si>
    <t>Assay BB</t>
  </si>
  <si>
    <t>PRIM Pellet/Plate</t>
  </si>
  <si>
    <t>SEC Pellet/Plate</t>
  </si>
  <si>
    <t>PRIM</t>
  </si>
  <si>
    <t>BZP Rat Brain Site-0</t>
  </si>
  <si>
    <t>01/03/2024</t>
  </si>
  <si>
    <t>AQW268</t>
  </si>
  <si>
    <t>y</t>
  </si>
  <si>
    <t>y, redo</t>
  </si>
  <si>
    <t>BZP</t>
  </si>
  <si>
    <t>3H-Flunitrazepam</t>
  </si>
  <si>
    <t>0018-0123</t>
  </si>
  <si>
    <t>Clonzaepam</t>
  </si>
  <si>
    <t>Redo, poor binding quality, pellets poor</t>
  </si>
  <si>
    <t>BZP Rat Brain Site-1</t>
  </si>
  <si>
    <t>AQW269</t>
  </si>
  <si>
    <t>BZP Rat Brain Site-2</t>
  </si>
  <si>
    <t>AQW270</t>
  </si>
  <si>
    <t>MOR-0</t>
  </si>
  <si>
    <t>AQW271</t>
  </si>
  <si>
    <t>MOR</t>
  </si>
  <si>
    <t>3H-DAMGO</t>
  </si>
  <si>
    <t>0062-0323</t>
  </si>
  <si>
    <t>morphine</t>
  </si>
  <si>
    <t>Standard</t>
  </si>
  <si>
    <t>MOR-1</t>
  </si>
  <si>
    <t>AQW272</t>
  </si>
  <si>
    <t>MOR-2</t>
  </si>
  <si>
    <t>AQW273</t>
  </si>
  <si>
    <t>MOR-3</t>
  </si>
  <si>
    <t>AQW274</t>
  </si>
  <si>
    <t>SEC</t>
  </si>
  <si>
    <t>AQW237</t>
  </si>
  <si>
    <t>AQW238</t>
  </si>
  <si>
    <t>AQW239</t>
  </si>
  <si>
    <t>SERT-0</t>
  </si>
  <si>
    <t>AQW233</t>
  </si>
  <si>
    <t>AQW234</t>
  </si>
  <si>
    <t>AQW235</t>
  </si>
  <si>
    <t>SERT</t>
  </si>
  <si>
    <t>3H-Citalopram</t>
  </si>
  <si>
    <t>0109-0523 (#2)</t>
  </si>
  <si>
    <t>Amitriptyline</t>
  </si>
  <si>
    <t>Transporter</t>
  </si>
  <si>
    <t>5-HT2C-0</t>
  </si>
  <si>
    <t>AQW221</t>
  </si>
  <si>
    <t>AQW222</t>
  </si>
  <si>
    <t>AQW223</t>
  </si>
  <si>
    <t>5-HT2C</t>
  </si>
  <si>
    <t>3H-Mesulergine</t>
  </si>
  <si>
    <t>0198-1123</t>
  </si>
  <si>
    <t>Ritanserin</t>
  </si>
  <si>
    <t>5-HT2C-1</t>
  </si>
  <si>
    <t>AQW225</t>
  </si>
  <si>
    <t>AQW226</t>
  </si>
  <si>
    <t>AQW227</t>
  </si>
  <si>
    <t>5-HT2C-2</t>
  </si>
  <si>
    <t>AQW229</t>
  </si>
  <si>
    <t>AQW230</t>
  </si>
  <si>
    <t>AQW231</t>
  </si>
  <si>
    <t>Counter error</t>
  </si>
  <si>
    <t>5-HT1E-0</t>
  </si>
  <si>
    <t>01/04/2024</t>
  </si>
  <si>
    <t>AQW299</t>
  </si>
  <si>
    <t>5-HT1E</t>
  </si>
  <si>
    <t>3H-5HT</t>
  </si>
  <si>
    <t>0064-0323</t>
  </si>
  <si>
    <t>5-HT</t>
  </si>
  <si>
    <t>5-HT1E-1</t>
  </si>
  <si>
    <t>AQW300</t>
  </si>
  <si>
    <t>5-HT1E-2</t>
  </si>
  <si>
    <t>AQW301</t>
  </si>
  <si>
    <t>5-HT1E-3</t>
  </si>
  <si>
    <t>AQW302</t>
  </si>
  <si>
    <t>D1-0</t>
  </si>
  <si>
    <t>AQW304</t>
  </si>
  <si>
    <t>AQW305</t>
  </si>
  <si>
    <t>AQW306</t>
  </si>
  <si>
    <t>D1</t>
  </si>
  <si>
    <t>3H-SCH23390</t>
  </si>
  <si>
    <t>0144-0822 (#2)</t>
  </si>
  <si>
    <t>(+)-Butaclamol</t>
  </si>
  <si>
    <t>Dopamine</t>
  </si>
  <si>
    <t>D1-1</t>
  </si>
  <si>
    <t>AQW308</t>
  </si>
  <si>
    <t>AQW309</t>
  </si>
  <si>
    <t>AQW310</t>
  </si>
  <si>
    <t>D1-2</t>
  </si>
  <si>
    <t>AQW312</t>
  </si>
  <si>
    <t>AQW313</t>
  </si>
  <si>
    <t>AQW314</t>
  </si>
  <si>
    <t>D1-3</t>
  </si>
  <si>
    <t>AQW316</t>
  </si>
  <si>
    <t>AQW317</t>
  </si>
  <si>
    <t>AQW318</t>
  </si>
  <si>
    <t>D1-4</t>
  </si>
  <si>
    <t>AQW320</t>
  </si>
  <si>
    <t>AQW321</t>
  </si>
  <si>
    <t>AQW322</t>
  </si>
  <si>
    <t>5-HT6-0</t>
  </si>
  <si>
    <t>01/05/2024</t>
  </si>
  <si>
    <t>AQW323</t>
  </si>
  <si>
    <t>5-HT6</t>
  </si>
  <si>
    <t>3H-LSD</t>
  </si>
  <si>
    <t>0151-0923 (#13)</t>
  </si>
  <si>
    <t>Clozapine</t>
  </si>
  <si>
    <t>5-HT6-1</t>
  </si>
  <si>
    <t>AQW324</t>
  </si>
  <si>
    <t>5-HT6-2</t>
  </si>
  <si>
    <t>AQW325</t>
  </si>
  <si>
    <t>5-HT6-3</t>
  </si>
  <si>
    <t>AQW326</t>
  </si>
  <si>
    <t>Alpha2B-0</t>
  </si>
  <si>
    <t>AQW373</t>
  </si>
  <si>
    <t>Alpha2B</t>
  </si>
  <si>
    <t>3H-Rauwolscine</t>
  </si>
  <si>
    <t>0161-1023</t>
  </si>
  <si>
    <t>Yohimbine</t>
  </si>
  <si>
    <t>Alpha2</t>
  </si>
  <si>
    <t>Alpha2B-1</t>
  </si>
  <si>
    <t>AQW374</t>
  </si>
  <si>
    <t>Alpha2B-2</t>
  </si>
  <si>
    <t>AQW375</t>
  </si>
  <si>
    <t>Alpha2B-3</t>
  </si>
  <si>
    <t>AQW376</t>
  </si>
  <si>
    <t>Submitted later, forgot to submit intially with the rest of the data</t>
  </si>
  <si>
    <t>Sigma 1-0</t>
  </si>
  <si>
    <t>AQW334</t>
  </si>
  <si>
    <t>AQW335</t>
  </si>
  <si>
    <t>AQW336</t>
  </si>
  <si>
    <t>Sigma 1</t>
  </si>
  <si>
    <t>3H-Pentazocine</t>
  </si>
  <si>
    <t>0063-0323 (#2)</t>
  </si>
  <si>
    <t>Haloperidol</t>
  </si>
  <si>
    <t>Sigma</t>
  </si>
  <si>
    <t>Sigma 1-1</t>
  </si>
  <si>
    <t>AQW338</t>
  </si>
  <si>
    <t>AQW339</t>
  </si>
  <si>
    <t>AQW340</t>
  </si>
  <si>
    <t>Sigma 1-2</t>
  </si>
  <si>
    <t>AQW342</t>
  </si>
  <si>
    <t>AQW343</t>
  </si>
  <si>
    <t>AQW344</t>
  </si>
  <si>
    <t>Sigma 1-3</t>
  </si>
  <si>
    <t>AQW346</t>
  </si>
  <si>
    <t>AQW347</t>
  </si>
  <si>
    <t>AQW348</t>
  </si>
  <si>
    <t>Sigma 1-4</t>
  </si>
  <si>
    <t>AQW350</t>
  </si>
  <si>
    <t>AQW351</t>
  </si>
  <si>
    <t>AQW352</t>
  </si>
  <si>
    <t>5-HT2A-0</t>
  </si>
  <si>
    <t>01/08/2024</t>
  </si>
  <si>
    <t>AQW377</t>
  </si>
  <si>
    <t>5-HT2A</t>
  </si>
  <si>
    <t>3H-Ketanserin</t>
  </si>
  <si>
    <t>0122-0722 (#1)</t>
  </si>
  <si>
    <t>Ketanserin</t>
  </si>
  <si>
    <t>5-HT2A-1</t>
  </si>
  <si>
    <t>AQW378</t>
  </si>
  <si>
    <t>5-HT2A-2</t>
  </si>
  <si>
    <t>AQW379</t>
  </si>
  <si>
    <t>5-HT2A-3</t>
  </si>
  <si>
    <t>AQW380</t>
  </si>
  <si>
    <t>5-HT3-0</t>
  </si>
  <si>
    <t>AQW381</t>
  </si>
  <si>
    <t>5-HT3</t>
  </si>
  <si>
    <t>3H-Tropistron</t>
  </si>
  <si>
    <t>0213-1022</t>
  </si>
  <si>
    <t>Zacopride HCl</t>
  </si>
  <si>
    <t>5-HT3-1</t>
  </si>
  <si>
    <t>AQW382</t>
  </si>
  <si>
    <t>5-HT3-2</t>
  </si>
  <si>
    <t>AQW383</t>
  </si>
  <si>
    <t>5-HT5A-0</t>
  </si>
  <si>
    <t>AQW384</t>
  </si>
  <si>
    <t>5-HT5A</t>
  </si>
  <si>
    <t>Ergotamine tartrate</t>
  </si>
  <si>
    <t>5-HT5A-1</t>
  </si>
  <si>
    <t>AQW385</t>
  </si>
  <si>
    <t>5-HT5A-2</t>
  </si>
  <si>
    <t>AQW386</t>
  </si>
  <si>
    <t>H4-0</t>
  </si>
  <si>
    <t>AQW410</t>
  </si>
  <si>
    <t>H4</t>
  </si>
  <si>
    <t>3H-Histamine</t>
  </si>
  <si>
    <t>0157-0821</t>
  </si>
  <si>
    <t>Histamine</t>
  </si>
  <si>
    <t>H4-1</t>
  </si>
  <si>
    <t>AQW411</t>
  </si>
  <si>
    <t>H3-0</t>
  </si>
  <si>
    <t>AQW407</t>
  </si>
  <si>
    <t>H3</t>
  </si>
  <si>
    <t>3H-MethylHistamine</t>
  </si>
  <si>
    <t>0153-0822</t>
  </si>
  <si>
    <t>H3-1</t>
  </si>
  <si>
    <t>AQW408</t>
  </si>
  <si>
    <t>H3-2</t>
  </si>
  <si>
    <t>AQW409</t>
  </si>
  <si>
    <t>AQW421</t>
  </si>
  <si>
    <t>AQW422</t>
  </si>
  <si>
    <t>AQW423</t>
  </si>
  <si>
    <t>AQW425</t>
  </si>
  <si>
    <t>AQW426</t>
  </si>
  <si>
    <t>AQW427</t>
  </si>
  <si>
    <t>01/09/2024</t>
  </si>
  <si>
    <t>AQW434</t>
  </si>
  <si>
    <t>AQW435</t>
  </si>
  <si>
    <t>AQW431</t>
  </si>
  <si>
    <t>D3-0</t>
  </si>
  <si>
    <t>AQW436</t>
  </si>
  <si>
    <t>D3</t>
  </si>
  <si>
    <t>3H-Methylspiperone</t>
  </si>
  <si>
    <t>0164-1023 (#2)</t>
  </si>
  <si>
    <t>Nemonapride</t>
  </si>
  <si>
    <t>D3-1</t>
  </si>
  <si>
    <t>AQW437</t>
  </si>
  <si>
    <t>D3-2</t>
  </si>
  <si>
    <t>AQW438</t>
  </si>
  <si>
    <t>D4-0</t>
  </si>
  <si>
    <t>AQW464</t>
  </si>
  <si>
    <t>D4</t>
  </si>
  <si>
    <t>D4-1</t>
  </si>
  <si>
    <t>AQW465</t>
  </si>
  <si>
    <t>AQW462</t>
  </si>
  <si>
    <t>AQW463</t>
  </si>
  <si>
    <t>D5-0</t>
  </si>
  <si>
    <t>AQW443</t>
  </si>
  <si>
    <t>AQW444</t>
  </si>
  <si>
    <t>AQW445</t>
  </si>
  <si>
    <t>D5</t>
  </si>
  <si>
    <t>SKF 83566</t>
  </si>
  <si>
    <t>D5-1</t>
  </si>
  <si>
    <t>AQW447</t>
  </si>
  <si>
    <t>AQW452</t>
  </si>
  <si>
    <t>AQW453</t>
  </si>
  <si>
    <t>Alpha1B-0</t>
  </si>
  <si>
    <t>AQW449</t>
  </si>
  <si>
    <t>AQW450</t>
  </si>
  <si>
    <t>AQW451</t>
  </si>
  <si>
    <t>Alpha1B</t>
  </si>
  <si>
    <t>3H-Prazosin</t>
  </si>
  <si>
    <t>0200-1123 (#1)</t>
  </si>
  <si>
    <t>Prazosin HCL</t>
  </si>
  <si>
    <t>Alpha1</t>
  </si>
  <si>
    <t>Alpha1B-1</t>
  </si>
  <si>
    <t>AQW455</t>
  </si>
  <si>
    <t>AQW456</t>
  </si>
  <si>
    <t>AQW457</t>
  </si>
  <si>
    <t>Alpha1B-2</t>
  </si>
  <si>
    <t>AQW459</t>
  </si>
  <si>
    <t>AQW460</t>
  </si>
  <si>
    <t>AQW461</t>
  </si>
  <si>
    <t>D2-0</t>
  </si>
  <si>
    <t>01/10/2024</t>
  </si>
  <si>
    <t>AQW532</t>
  </si>
  <si>
    <t>D2</t>
  </si>
  <si>
    <t>D2-1</t>
  </si>
  <si>
    <t>AQW533</t>
  </si>
  <si>
    <t>D2-2</t>
  </si>
  <si>
    <t>AQW534</t>
  </si>
  <si>
    <t>AQW535</t>
  </si>
  <si>
    <t>AQW536</t>
  </si>
  <si>
    <t>D5-2</t>
  </si>
  <si>
    <t>AQW537</t>
  </si>
  <si>
    <t>DAT-0</t>
  </si>
  <si>
    <t>AQW538</t>
  </si>
  <si>
    <t>DAT</t>
  </si>
  <si>
    <t>3H-Win35428</t>
  </si>
  <si>
    <t>0024-0223 (#1)</t>
  </si>
  <si>
    <t>GBR12909</t>
  </si>
  <si>
    <t>DAT-1</t>
  </si>
  <si>
    <t>AQW539</t>
  </si>
  <si>
    <t>DAT-2</t>
  </si>
  <si>
    <t>AQW540</t>
  </si>
  <si>
    <t>AQW513</t>
  </si>
  <si>
    <t>AQW514</t>
  </si>
  <si>
    <t>AQW515</t>
  </si>
  <si>
    <t>AQW517</t>
  </si>
  <si>
    <t>AQW518</t>
  </si>
  <si>
    <t>AQW519</t>
  </si>
  <si>
    <t>AQW521</t>
  </si>
  <si>
    <t>AQW522</t>
  </si>
  <si>
    <t>AQW523</t>
  </si>
  <si>
    <t>Alpha1A-0</t>
  </si>
  <si>
    <t>AQW525</t>
  </si>
  <si>
    <t>AQW526</t>
  </si>
  <si>
    <t>AQW527</t>
  </si>
  <si>
    <t>Alpha1A</t>
  </si>
  <si>
    <t>Alpha1A-1</t>
  </si>
  <si>
    <t>AQW529</t>
  </si>
  <si>
    <t>AQW530</t>
  </si>
  <si>
    <t>AQW531</t>
  </si>
  <si>
    <t>Plate Counter skip, recount</t>
  </si>
  <si>
    <t>01/11/2024</t>
  </si>
  <si>
    <t>AQW564</t>
  </si>
  <si>
    <t>AQW565</t>
  </si>
  <si>
    <t>AQW566</t>
  </si>
  <si>
    <t>5-HT7A-0</t>
  </si>
  <si>
    <t>AQW567</t>
  </si>
  <si>
    <t>5-HT7A</t>
  </si>
  <si>
    <t>5-HT7A-1</t>
  </si>
  <si>
    <t>AQW568</t>
  </si>
  <si>
    <t>5-HT7A-2</t>
  </si>
  <si>
    <t>AQW569</t>
  </si>
  <si>
    <t>M2-0</t>
  </si>
  <si>
    <t>AQW570</t>
  </si>
  <si>
    <t>M2</t>
  </si>
  <si>
    <t>3H-QNB</t>
  </si>
  <si>
    <t>0166-0822 (#2)</t>
  </si>
  <si>
    <t>Atropine</t>
  </si>
  <si>
    <t>Muscarinic</t>
  </si>
  <si>
    <t>M2-1</t>
  </si>
  <si>
    <t>AQW571</t>
  </si>
  <si>
    <t>M2-2</t>
  </si>
  <si>
    <t>AQW572</t>
  </si>
  <si>
    <t>AQW545</t>
  </si>
  <si>
    <t>AQW546</t>
  </si>
  <si>
    <t>AQW547</t>
  </si>
  <si>
    <t>AQW549</t>
  </si>
  <si>
    <t>AQW550</t>
  </si>
  <si>
    <t>AQW551</t>
  </si>
  <si>
    <t>Alpha2A-0</t>
  </si>
  <si>
    <t>AQW553</t>
  </si>
  <si>
    <t>AQW554</t>
  </si>
  <si>
    <t>AQW555</t>
  </si>
  <si>
    <t>Alpha2A</t>
  </si>
  <si>
    <t>Oxymetazoline hydrochloride</t>
  </si>
  <si>
    <t>Alpha2A-1</t>
  </si>
  <si>
    <t>AQW557</t>
  </si>
  <si>
    <t>AQW558</t>
  </si>
  <si>
    <t>AQW559</t>
  </si>
  <si>
    <t>Alpha2A-2</t>
  </si>
  <si>
    <t>AQW561</t>
  </si>
  <si>
    <t>AQW562</t>
  </si>
  <si>
    <t>AQW563</t>
  </si>
  <si>
    <t>M4-0</t>
  </si>
  <si>
    <t>01/12/2024</t>
  </si>
  <si>
    <t>AQW599</t>
  </si>
  <si>
    <t>M4</t>
  </si>
  <si>
    <t>M4-1</t>
  </si>
  <si>
    <t>AQW600</t>
  </si>
  <si>
    <t>M4-2</t>
  </si>
  <si>
    <t>AQW601</t>
  </si>
  <si>
    <t>M4-3</t>
  </si>
  <si>
    <t>AQW602</t>
  </si>
  <si>
    <t>AQW593</t>
  </si>
  <si>
    <t>AQW594</t>
  </si>
  <si>
    <t>AQW595</t>
  </si>
  <si>
    <t>Alpha2C-0</t>
  </si>
  <si>
    <t>AQW596</t>
  </si>
  <si>
    <t>Alpha2C</t>
  </si>
  <si>
    <t>Alpha2C-1</t>
  </si>
  <si>
    <t>AQW597</t>
  </si>
  <si>
    <t>Alpha2C-2</t>
  </si>
  <si>
    <t>AQW598</t>
  </si>
  <si>
    <t>AQW574</t>
  </si>
  <si>
    <t>AQW575</t>
  </si>
  <si>
    <t>AQW576</t>
  </si>
  <si>
    <t>AQW578</t>
  </si>
  <si>
    <t>AQW579</t>
  </si>
  <si>
    <t>AQW580</t>
  </si>
  <si>
    <t>AQW582</t>
  </si>
  <si>
    <t>AQW583</t>
  </si>
  <si>
    <t>AQW584</t>
  </si>
  <si>
    <t>Sigma 2-0</t>
  </si>
  <si>
    <t>AQW586</t>
  </si>
  <si>
    <t>AQW587</t>
  </si>
  <si>
    <t>AQW588</t>
  </si>
  <si>
    <t>Sigma 2</t>
  </si>
  <si>
    <t>3H-DTG</t>
  </si>
  <si>
    <t>0168-1023</t>
  </si>
  <si>
    <t>Sigma 2-1</t>
  </si>
  <si>
    <t>AQW590</t>
  </si>
  <si>
    <t>AQW591</t>
  </si>
  <si>
    <t>AQW592</t>
  </si>
  <si>
    <t>Beta2-0</t>
  </si>
  <si>
    <t>01/17/2024</t>
  </si>
  <si>
    <t>AQW626</t>
  </si>
  <si>
    <t>Beta2</t>
  </si>
  <si>
    <t>3H-CGP12177</t>
  </si>
  <si>
    <t>0133-0823</t>
  </si>
  <si>
    <t>alprenolol HCl</t>
  </si>
  <si>
    <t>Beta</t>
  </si>
  <si>
    <t>Beta2-1</t>
  </si>
  <si>
    <t>AQW627</t>
  </si>
  <si>
    <t>Beta2-2</t>
  </si>
  <si>
    <t>AQW628</t>
  </si>
  <si>
    <t>AQW642</t>
  </si>
  <si>
    <t>AQW643</t>
  </si>
  <si>
    <t>AQW644</t>
  </si>
  <si>
    <t>AQW646</t>
  </si>
  <si>
    <t>AQW647</t>
  </si>
  <si>
    <t>AQW648</t>
  </si>
  <si>
    <t>5-HT2B-0</t>
  </si>
  <si>
    <t>AQW630</t>
  </si>
  <si>
    <t>AQW631</t>
  </si>
  <si>
    <t>AQW632</t>
  </si>
  <si>
    <t>5-HT2B</t>
  </si>
  <si>
    <t>SB206553</t>
  </si>
  <si>
    <t>5-HT2B-1</t>
  </si>
  <si>
    <t>AQW634</t>
  </si>
  <si>
    <t>AQW635</t>
  </si>
  <si>
    <t>AQW636</t>
  </si>
  <si>
    <t>5-HT2B-2</t>
  </si>
  <si>
    <t>AQW638</t>
  </si>
  <si>
    <t>AQW639</t>
  </si>
  <si>
    <t>AQW640</t>
  </si>
  <si>
    <t>Alpha1D-0</t>
  </si>
  <si>
    <t>01/18/2024</t>
  </si>
  <si>
    <t>AQW649</t>
  </si>
  <si>
    <t>Alpha1D</t>
  </si>
  <si>
    <t>Alpha1D-1</t>
  </si>
  <si>
    <t>AQW650</t>
  </si>
  <si>
    <t>Alpha1D-2</t>
  </si>
  <si>
    <t>AQW651</t>
  </si>
  <si>
    <t>Alpha1D-3</t>
  </si>
  <si>
    <t>AQW652</t>
  </si>
  <si>
    <t>AQW679</t>
  </si>
  <si>
    <t>AQW680</t>
  </si>
  <si>
    <t>AQW681</t>
  </si>
  <si>
    <t>AQW682</t>
  </si>
  <si>
    <t>AQW660</t>
  </si>
  <si>
    <t>AQW661</t>
  </si>
  <si>
    <t>AQW662</t>
  </si>
  <si>
    <t>AQW664</t>
  </si>
  <si>
    <t>AQW665</t>
  </si>
  <si>
    <t>AQW666</t>
  </si>
  <si>
    <t>AQW668</t>
  </si>
  <si>
    <t>AQW669</t>
  </si>
  <si>
    <t>AQW670</t>
  </si>
  <si>
    <t>AQW672</t>
  </si>
  <si>
    <t>AQW673</t>
  </si>
  <si>
    <t>AQW674</t>
  </si>
  <si>
    <t>AQW676</t>
  </si>
  <si>
    <t>AQW677</t>
  </si>
  <si>
    <t>AQW678</t>
  </si>
  <si>
    <t>01/19/2024</t>
  </si>
  <si>
    <t>AQW705</t>
  </si>
  <si>
    <t>AQW706</t>
  </si>
  <si>
    <t>AQW707</t>
  </si>
  <si>
    <t>AQW719</t>
  </si>
  <si>
    <t>AQW720</t>
  </si>
  <si>
    <t>AQW721</t>
  </si>
  <si>
    <t>AQW723</t>
  </si>
  <si>
    <t>AQW724</t>
  </si>
  <si>
    <t>AQW725</t>
  </si>
  <si>
    <t>AQW727</t>
  </si>
  <si>
    <t>AQW728</t>
  </si>
  <si>
    <t>AQW729</t>
  </si>
  <si>
    <t>NR2B-0</t>
  </si>
  <si>
    <t>AQW731</t>
  </si>
  <si>
    <t>AQW732</t>
  </si>
  <si>
    <t>AQW733</t>
  </si>
  <si>
    <t>NR2B</t>
  </si>
  <si>
    <t>3H-Ifenprodil</t>
  </si>
  <si>
    <t>0031-0223</t>
  </si>
  <si>
    <t>Ifenprodil</t>
  </si>
  <si>
    <t>NMDA</t>
  </si>
  <si>
    <t>NR2B-1</t>
  </si>
  <si>
    <t>AQW735</t>
  </si>
  <si>
    <t>AQW736</t>
  </si>
  <si>
    <t>AQW737</t>
  </si>
  <si>
    <t>PBR-0</t>
  </si>
  <si>
    <t>01/22/2024</t>
  </si>
  <si>
    <t>AQW769</t>
  </si>
  <si>
    <t>PBR</t>
  </si>
  <si>
    <t>3H-PK11195</t>
  </si>
  <si>
    <t>0001-0124</t>
  </si>
  <si>
    <t xml:space="preserve">Ro5-4864 / 4'-Chlorodiazepam	</t>
  </si>
  <si>
    <t>PBR-1</t>
  </si>
  <si>
    <t>AQW770</t>
  </si>
  <si>
    <t>PBR-2</t>
  </si>
  <si>
    <t>AQW771</t>
  </si>
  <si>
    <t>PBR-3</t>
  </si>
  <si>
    <t>AQW772</t>
  </si>
  <si>
    <t>AQW793</t>
  </si>
  <si>
    <t>AQW794</t>
  </si>
  <si>
    <t>Alpha1A-2</t>
  </si>
  <si>
    <t>AQW795</t>
  </si>
  <si>
    <t>AQW796</t>
  </si>
  <si>
    <t>AQW797</t>
  </si>
  <si>
    <t>AQW798</t>
  </si>
  <si>
    <t>AQW774</t>
  </si>
  <si>
    <t>AQW775</t>
  </si>
  <si>
    <t>AQW776</t>
  </si>
  <si>
    <t>AQW778</t>
  </si>
  <si>
    <t>AQW779</t>
  </si>
  <si>
    <t>AQW780</t>
  </si>
  <si>
    <t>AQW782</t>
  </si>
  <si>
    <t>AQW783</t>
  </si>
  <si>
    <t>AQW784</t>
  </si>
  <si>
    <t>AQW786</t>
  </si>
  <si>
    <t>AQW787</t>
  </si>
  <si>
    <t>AQW788</t>
  </si>
  <si>
    <t>AQW790</t>
  </si>
  <si>
    <t>AQW791</t>
  </si>
  <si>
    <t>AQW792</t>
  </si>
  <si>
    <t>01/23/2024</t>
  </si>
  <si>
    <t>AQW850</t>
  </si>
  <si>
    <t>AQW851</t>
  </si>
  <si>
    <t>M1-0</t>
  </si>
  <si>
    <t>AQW852</t>
  </si>
  <si>
    <t>M1</t>
  </si>
  <si>
    <t>M1-1</t>
  </si>
  <si>
    <t>AQW853</t>
  </si>
  <si>
    <t>M1-2</t>
  </si>
  <si>
    <t>AQW854</t>
  </si>
  <si>
    <t>NET-0</t>
  </si>
  <si>
    <t>AQW819</t>
  </si>
  <si>
    <t>NET</t>
  </si>
  <si>
    <t>3H-Nisoxetine</t>
  </si>
  <si>
    <t>0002-0124</t>
  </si>
  <si>
    <t>Desipramine</t>
  </si>
  <si>
    <t>NET-1</t>
  </si>
  <si>
    <t>AQW820</t>
  </si>
  <si>
    <t>NET-2</t>
  </si>
  <si>
    <t>AQW821</t>
  </si>
  <si>
    <t>NET-3</t>
  </si>
  <si>
    <t>AQW822</t>
  </si>
  <si>
    <t>AQW824</t>
  </si>
  <si>
    <t>AQW825</t>
  </si>
  <si>
    <t>AQW826</t>
  </si>
  <si>
    <t>AQW828</t>
  </si>
  <si>
    <t>AQW829</t>
  </si>
  <si>
    <t>AQW830</t>
  </si>
  <si>
    <t>AQW832</t>
  </si>
  <si>
    <t>AQW833</t>
  </si>
  <si>
    <t>AQW834</t>
  </si>
  <si>
    <t>AQW836</t>
  </si>
  <si>
    <t>AQW837</t>
  </si>
  <si>
    <t>AQW838</t>
  </si>
  <si>
    <t>AQW840</t>
  </si>
  <si>
    <t>AQW841</t>
  </si>
  <si>
    <t>AQW842</t>
  </si>
  <si>
    <t>01/24/2024</t>
  </si>
  <si>
    <t>AQW875</t>
  </si>
  <si>
    <t>AQW876</t>
  </si>
  <si>
    <t>M5-0</t>
  </si>
  <si>
    <t>AQW884</t>
  </si>
  <si>
    <t>M5</t>
  </si>
  <si>
    <t>M5-1</t>
  </si>
  <si>
    <t>AQW885</t>
  </si>
  <si>
    <t>AQW887</t>
  </si>
  <si>
    <t>AQW888</t>
  </si>
  <si>
    <t>NR2B-2</t>
  </si>
  <si>
    <t>AQW889</t>
  </si>
  <si>
    <t>KOR-0</t>
  </si>
  <si>
    <t>AQW886</t>
  </si>
  <si>
    <t>KOR</t>
  </si>
  <si>
    <t>3H-U69593</t>
  </si>
  <si>
    <t>0019-0123</t>
  </si>
  <si>
    <t>Salvinorin A</t>
  </si>
  <si>
    <t>AQW891</t>
  </si>
  <si>
    <t>AQW892</t>
  </si>
  <si>
    <t>AQW893</t>
  </si>
  <si>
    <t>0090-0423 (#9)</t>
  </si>
  <si>
    <t>AQW895</t>
  </si>
  <si>
    <t>AQW896</t>
  </si>
  <si>
    <t>AQW897</t>
  </si>
  <si>
    <t>AQW899</t>
  </si>
  <si>
    <t>AQW900</t>
  </si>
  <si>
    <t>AQW901</t>
  </si>
  <si>
    <t>5-HT2B-3</t>
  </si>
  <si>
    <t>AQW903</t>
  </si>
  <si>
    <t>AQW904</t>
  </si>
  <si>
    <t>AQW905</t>
  </si>
  <si>
    <t>5-HT2B-4</t>
  </si>
  <si>
    <t>AQW907</t>
  </si>
  <si>
    <t>AQW908</t>
  </si>
  <si>
    <t>AQW909</t>
  </si>
  <si>
    <t>01/25/2024</t>
  </si>
  <si>
    <t>AQW914</t>
  </si>
  <si>
    <t>AQW915</t>
  </si>
  <si>
    <t>AQW942</t>
  </si>
  <si>
    <t>AQW943</t>
  </si>
  <si>
    <t>GABAA-0</t>
  </si>
  <si>
    <t>AQW940</t>
  </si>
  <si>
    <t>N</t>
  </si>
  <si>
    <t>GABAA</t>
  </si>
  <si>
    <t>3H-Muscimol</t>
  </si>
  <si>
    <t>0116-0622</t>
  </si>
  <si>
    <t>GABA (gamma-aminobutyric acid)</t>
  </si>
  <si>
    <t>Poor Binding Quality, on hold until we can get more P2 pellets</t>
  </si>
  <si>
    <t>GABAA-1</t>
  </si>
  <si>
    <t>AQW941</t>
  </si>
  <si>
    <t>AQW921</t>
  </si>
  <si>
    <t>AQW922</t>
  </si>
  <si>
    <t>AQW923</t>
  </si>
  <si>
    <t>AQW925</t>
  </si>
  <si>
    <t>AQW926</t>
  </si>
  <si>
    <t>AQW927</t>
  </si>
  <si>
    <t>AQW933</t>
  </si>
  <si>
    <t>AQW934</t>
  </si>
  <si>
    <t>AQW935</t>
  </si>
  <si>
    <t>AQW937</t>
  </si>
  <si>
    <t>AQW938</t>
  </si>
  <si>
    <t>AQW939</t>
  </si>
  <si>
    <t>01/26/2024</t>
  </si>
  <si>
    <t>AQW971</t>
  </si>
  <si>
    <t>AQW972</t>
  </si>
  <si>
    <t>AQW973</t>
  </si>
  <si>
    <t>AQW968</t>
  </si>
  <si>
    <t>DCX002</t>
  </si>
  <si>
    <t>DCX003</t>
  </si>
  <si>
    <t>DCX004</t>
  </si>
  <si>
    <t>SERT-1</t>
  </si>
  <si>
    <t>DCX005</t>
  </si>
  <si>
    <t>SERT-2</t>
  </si>
  <si>
    <t>DCX006</t>
  </si>
  <si>
    <t>AQW975</t>
  </si>
  <si>
    <t>AQW976</t>
  </si>
  <si>
    <t>AQW977</t>
  </si>
  <si>
    <t>0162-1023</t>
  </si>
  <si>
    <t>AQW979</t>
  </si>
  <si>
    <t>AQW980</t>
  </si>
  <si>
    <t>AQW981</t>
  </si>
  <si>
    <t>AQW983</t>
  </si>
  <si>
    <t>AQW984</t>
  </si>
  <si>
    <t>AQW985</t>
  </si>
  <si>
    <t>AQW987</t>
  </si>
  <si>
    <t>AQW988</t>
  </si>
  <si>
    <t>AQW989</t>
  </si>
  <si>
    <t>AQW991</t>
  </si>
  <si>
    <t>AQW992</t>
  </si>
  <si>
    <t>DCX001</t>
  </si>
  <si>
    <t>H1-0</t>
  </si>
  <si>
    <t>01/29/2024</t>
  </si>
  <si>
    <t>DCX057</t>
  </si>
  <si>
    <t>H1</t>
  </si>
  <si>
    <t>3H-Pyrilamine</t>
  </si>
  <si>
    <t>0222-0921 (#2)</t>
  </si>
  <si>
    <t>Chlorpheniramine</t>
  </si>
  <si>
    <t>HERG-0</t>
  </si>
  <si>
    <t>DCX058</t>
  </si>
  <si>
    <t>HERG</t>
  </si>
  <si>
    <t>3H-Dofetilide</t>
  </si>
  <si>
    <t>0027-0223 (#3)</t>
  </si>
  <si>
    <t>Dofetilide</t>
  </si>
  <si>
    <t>DCX059</t>
  </si>
  <si>
    <t>DCX052</t>
  </si>
  <si>
    <t>DCX053</t>
  </si>
  <si>
    <t>DCX056</t>
  </si>
  <si>
    <t>DCX055</t>
  </si>
  <si>
    <t>DCX079</t>
  </si>
  <si>
    <t>DCX080</t>
  </si>
  <si>
    <t>DCX081</t>
  </si>
  <si>
    <t>DCX063</t>
  </si>
  <si>
    <t>DCX064</t>
  </si>
  <si>
    <t>DCX065</t>
  </si>
  <si>
    <t>DCX069</t>
  </si>
  <si>
    <t>DCX068</t>
  </si>
  <si>
    <t>DCX067</t>
  </si>
  <si>
    <t>DCX073</t>
  </si>
  <si>
    <t>DCX072</t>
  </si>
  <si>
    <t>DCX071</t>
  </si>
  <si>
    <t>DCX076</t>
  </si>
  <si>
    <t>DCX075</t>
  </si>
  <si>
    <t>DCX077</t>
  </si>
  <si>
    <t>01/30/2024</t>
  </si>
  <si>
    <t>DCX082</t>
  </si>
  <si>
    <t>DCX083</t>
  </si>
  <si>
    <t>DCX084</t>
  </si>
  <si>
    <t>DCX086</t>
  </si>
  <si>
    <t>DCX110</t>
  </si>
  <si>
    <t>DCX111</t>
  </si>
  <si>
    <t>DCX112</t>
  </si>
  <si>
    <t>DCX114</t>
  </si>
  <si>
    <t>DCX115</t>
  </si>
  <si>
    <t>DCX116</t>
  </si>
  <si>
    <t>DCX118</t>
  </si>
  <si>
    <t>DCX119</t>
  </si>
  <si>
    <t>DCX120</t>
  </si>
  <si>
    <t>DCX122</t>
  </si>
  <si>
    <t>DCX123</t>
  </si>
  <si>
    <t>DCX124</t>
  </si>
  <si>
    <t>DCX126</t>
  </si>
  <si>
    <t>DCX127</t>
  </si>
  <si>
    <t>DCX128</t>
  </si>
  <si>
    <t>01/31/2024</t>
  </si>
  <si>
    <t>DCX129</t>
  </si>
  <si>
    <t>0207-1223 (#1)</t>
  </si>
  <si>
    <t>DCX130</t>
  </si>
  <si>
    <t>NMDA-0</t>
  </si>
  <si>
    <t>DCX136</t>
  </si>
  <si>
    <t>3H-MK-801</t>
  </si>
  <si>
    <t>0136-0822</t>
  </si>
  <si>
    <t>Glutamate</t>
  </si>
  <si>
    <t>M1 D-0</t>
  </si>
  <si>
    <t>DCX131</t>
  </si>
  <si>
    <t>M1 D</t>
  </si>
  <si>
    <t>M2 D-0</t>
  </si>
  <si>
    <t>DCX132</t>
  </si>
  <si>
    <t>M2 D</t>
  </si>
  <si>
    <t>M4 D-0</t>
  </si>
  <si>
    <t>DCX134</t>
  </si>
  <si>
    <t>M4 D</t>
  </si>
  <si>
    <t>M5 D-0</t>
  </si>
  <si>
    <t>DCX135</t>
  </si>
  <si>
    <t>M5 D</t>
  </si>
  <si>
    <t>M3-0</t>
  </si>
  <si>
    <t>DCX133</t>
  </si>
  <si>
    <t>M3</t>
  </si>
  <si>
    <t>DCX150</t>
  </si>
  <si>
    <t>DCX151</t>
  </si>
  <si>
    <t>DCX152</t>
  </si>
  <si>
    <t>DCX154</t>
  </si>
  <si>
    <t>DCX155</t>
  </si>
  <si>
    <t>DCX156</t>
  </si>
  <si>
    <t>DCX158</t>
  </si>
  <si>
    <t>DCX159</t>
  </si>
  <si>
    <t>DCX160</t>
  </si>
  <si>
    <t>DCX162</t>
  </si>
  <si>
    <t>DCX163</t>
  </si>
  <si>
    <t>DCX164</t>
  </si>
  <si>
    <t>DCX166</t>
  </si>
  <si>
    <t>DCX167</t>
  </si>
  <si>
    <t>DCX168</t>
  </si>
  <si>
    <t>V1A-0</t>
  </si>
  <si>
    <t>02/01/2024</t>
  </si>
  <si>
    <t>DCX189</t>
  </si>
  <si>
    <t>V1A</t>
  </si>
  <si>
    <t>3H-Vasopressin</t>
  </si>
  <si>
    <t>0253-1222 (#4)</t>
  </si>
  <si>
    <t>Vasopressin</t>
  </si>
  <si>
    <t>Plates mislabeled, receptor does not match up with actual plate, need to rerun</t>
  </si>
  <si>
    <t>V1B-0</t>
  </si>
  <si>
    <t>DCX190</t>
  </si>
  <si>
    <t>V1B</t>
  </si>
  <si>
    <t>V1B-1</t>
  </si>
  <si>
    <t>DCX191</t>
  </si>
  <si>
    <t>V2-0</t>
  </si>
  <si>
    <t>DCX192</t>
  </si>
  <si>
    <t>V2</t>
  </si>
  <si>
    <t>V2-1</t>
  </si>
  <si>
    <t>DCX193</t>
  </si>
  <si>
    <t>DCX194</t>
  </si>
  <si>
    <t>DCX195</t>
  </si>
  <si>
    <t>DCX196</t>
  </si>
  <si>
    <t>0204-1223 (#1)</t>
  </si>
  <si>
    <t>DXC198</t>
  </si>
  <si>
    <t>DXC199</t>
  </si>
  <si>
    <t>DXC200</t>
  </si>
  <si>
    <t>DXC202</t>
  </si>
  <si>
    <t>DXC203</t>
  </si>
  <si>
    <t>DXC204</t>
  </si>
  <si>
    <t>DXC206</t>
  </si>
  <si>
    <t>DXC207</t>
  </si>
  <si>
    <t>DXC208</t>
  </si>
  <si>
    <t>DXC210</t>
  </si>
  <si>
    <t>DXC211</t>
  </si>
  <si>
    <t>DXC212</t>
  </si>
  <si>
    <t>DXC214</t>
  </si>
  <si>
    <t>DXC215</t>
  </si>
  <si>
    <t>DXC216</t>
  </si>
  <si>
    <t>02/02/2024</t>
  </si>
  <si>
    <t>DXC270</t>
  </si>
  <si>
    <t>DXC271</t>
  </si>
  <si>
    <t>DXC272</t>
  </si>
  <si>
    <t>DXC274</t>
  </si>
  <si>
    <t>DXC275</t>
  </si>
  <si>
    <t>DXC276</t>
  </si>
  <si>
    <t>DXC246</t>
  </si>
  <si>
    <t>DXC247</t>
  </si>
  <si>
    <t>DXC248</t>
  </si>
  <si>
    <t>DXC250</t>
  </si>
  <si>
    <t>DXC251</t>
  </si>
  <si>
    <t>DXC252</t>
  </si>
  <si>
    <t>02/06/2024</t>
  </si>
  <si>
    <t>DXC308</t>
  </si>
  <si>
    <t>0254-1222 (#5)</t>
  </si>
  <si>
    <t>DXC309</t>
  </si>
  <si>
    <t>DXC310</t>
  </si>
  <si>
    <t>DXC311</t>
  </si>
  <si>
    <t>DXC312</t>
  </si>
  <si>
    <t>DXC306</t>
  </si>
  <si>
    <t>DXC307</t>
  </si>
  <si>
    <t>DXC333</t>
  </si>
  <si>
    <t>DXC336</t>
  </si>
  <si>
    <t>MK-801 hydrogen maleate</t>
  </si>
  <si>
    <t>NMDA-1</t>
  </si>
  <si>
    <t>DXC337</t>
  </si>
  <si>
    <t>NOP-0</t>
  </si>
  <si>
    <t>DXC338</t>
  </si>
  <si>
    <t>NOP</t>
  </si>
  <si>
    <t>3H-Nociceptin</t>
  </si>
  <si>
    <t>0051-0323</t>
  </si>
  <si>
    <t>SB 62111</t>
  </si>
  <si>
    <t>5-HT1A-0</t>
  </si>
  <si>
    <t>02/07/2024</t>
  </si>
  <si>
    <t>DXC359</t>
  </si>
  <si>
    <t>5-HT1A</t>
  </si>
  <si>
    <t>3H-Way100635</t>
  </si>
  <si>
    <t>0222-1122</t>
  </si>
  <si>
    <t>NAD299</t>
  </si>
  <si>
    <t>5-HT1A-1</t>
  </si>
  <si>
    <t>DXC360</t>
  </si>
  <si>
    <t>5-HT1A-2</t>
  </si>
  <si>
    <t>DXC361</t>
  </si>
  <si>
    <t>DXC362</t>
  </si>
  <si>
    <t>DXC363</t>
  </si>
  <si>
    <t>DXC364</t>
  </si>
  <si>
    <t>DXC365</t>
  </si>
  <si>
    <t>DXC366</t>
  </si>
  <si>
    <t>DXC367</t>
  </si>
  <si>
    <t>DXC340</t>
  </si>
  <si>
    <t>DXC341</t>
  </si>
  <si>
    <t>DXC342</t>
  </si>
  <si>
    <t>Conveyour error, submitting later</t>
  </si>
  <si>
    <t>DXC344</t>
  </si>
  <si>
    <t>DXC345</t>
  </si>
  <si>
    <t>DXC346</t>
  </si>
  <si>
    <t>DXC348</t>
  </si>
  <si>
    <t>DXC349</t>
  </si>
  <si>
    <t>DXC350</t>
  </si>
  <si>
    <t>DXC352</t>
  </si>
  <si>
    <t>DXC353</t>
  </si>
  <si>
    <t>DXC351</t>
  </si>
  <si>
    <t>Sigma 2-2</t>
  </si>
  <si>
    <t>DXC356</t>
  </si>
  <si>
    <t>DXC357</t>
  </si>
  <si>
    <t>DXC358</t>
  </si>
  <si>
    <t>02/08/2024</t>
  </si>
  <si>
    <t>DXC451</t>
  </si>
  <si>
    <t>DXC452</t>
  </si>
  <si>
    <t>DXC453</t>
  </si>
  <si>
    <t>DXC416</t>
  </si>
  <si>
    <t>DXC417</t>
  </si>
  <si>
    <t>DXC418</t>
  </si>
  <si>
    <t>DXC422</t>
  </si>
  <si>
    <t>DXC423</t>
  </si>
  <si>
    <t>DXC424</t>
  </si>
  <si>
    <t>DXC419</t>
  </si>
  <si>
    <t>DXC420</t>
  </si>
  <si>
    <t>DXC421</t>
  </si>
  <si>
    <t>DXC405</t>
  </si>
  <si>
    <t>DXC406</t>
  </si>
  <si>
    <t>DXC407</t>
  </si>
  <si>
    <t>DXC409</t>
  </si>
  <si>
    <t>DXC410</t>
  </si>
  <si>
    <t>DXC411</t>
  </si>
  <si>
    <t>DXC413</t>
  </si>
  <si>
    <t>DXC414</t>
  </si>
  <si>
    <t>DXC415</t>
  </si>
  <si>
    <t>DXC438</t>
  </si>
  <si>
    <t>DXC439</t>
  </si>
  <si>
    <t>DXC440</t>
  </si>
  <si>
    <t>DXC442</t>
  </si>
  <si>
    <t>DXC443</t>
  </si>
  <si>
    <t>DXC444</t>
  </si>
  <si>
    <t>02/09/2024</t>
  </si>
  <si>
    <t>DXC454</t>
  </si>
  <si>
    <t>DXC455</t>
  </si>
  <si>
    <t>DXC456</t>
  </si>
  <si>
    <t>DXC457</t>
  </si>
  <si>
    <t>DXC458</t>
  </si>
  <si>
    <t>DXC459</t>
  </si>
  <si>
    <t>DXC460</t>
  </si>
  <si>
    <t>M3-1</t>
  </si>
  <si>
    <t>DXC461</t>
  </si>
  <si>
    <t>M3-2</t>
  </si>
  <si>
    <t>DXC462</t>
  </si>
  <si>
    <t>DXC483</t>
  </si>
  <si>
    <t>DXC484</t>
  </si>
  <si>
    <t>DXC485</t>
  </si>
  <si>
    <t>DXC486</t>
  </si>
  <si>
    <t>DXC487</t>
  </si>
  <si>
    <t>M5-2</t>
  </si>
  <si>
    <t>DXC488</t>
  </si>
  <si>
    <t>DXC489</t>
  </si>
  <si>
    <t>DXC490</t>
  </si>
  <si>
    <t>DXC491</t>
  </si>
  <si>
    <t>DXC497</t>
  </si>
  <si>
    <t>DXC498</t>
  </si>
  <si>
    <t>DXC499</t>
  </si>
  <si>
    <t>DXC501</t>
  </si>
  <si>
    <t>DXC502</t>
  </si>
  <si>
    <t>DXC503</t>
  </si>
  <si>
    <t>02/14/2024</t>
  </si>
  <si>
    <t>DXC666</t>
  </si>
  <si>
    <t>0208-1223 (#2)</t>
  </si>
  <si>
    <t>DXC673</t>
  </si>
  <si>
    <t>DXC674</t>
  </si>
  <si>
    <t>DXC675</t>
  </si>
  <si>
    <t>DOR-0</t>
  </si>
  <si>
    <t>DXC667</t>
  </si>
  <si>
    <t>DOR</t>
  </si>
  <si>
    <t>3H-DADLE</t>
  </si>
  <si>
    <t>0211-0921</t>
  </si>
  <si>
    <t>Naltrindole</t>
  </si>
  <si>
    <t>DOR-1</t>
  </si>
  <si>
    <t>DXC668</t>
  </si>
  <si>
    <t>DOR-2</t>
  </si>
  <si>
    <t>DXC669</t>
  </si>
  <si>
    <t>DXC647</t>
  </si>
  <si>
    <t>DXC648</t>
  </si>
  <si>
    <t>DXC649</t>
  </si>
  <si>
    <t>DXC651</t>
  </si>
  <si>
    <t>DXC652</t>
  </si>
  <si>
    <t>DXC653</t>
  </si>
  <si>
    <t>DXC655</t>
  </si>
  <si>
    <t>DXC656</t>
  </si>
  <si>
    <t>DXC657</t>
  </si>
  <si>
    <t>DXC659</t>
  </si>
  <si>
    <t>DXC660</t>
  </si>
  <si>
    <t>DXC661</t>
  </si>
  <si>
    <t>H1-1</t>
  </si>
  <si>
    <t>DXC663</t>
  </si>
  <si>
    <t>DXC664</t>
  </si>
  <si>
    <t>DXC665</t>
  </si>
  <si>
    <t>02/15/2024</t>
  </si>
  <si>
    <t>DXC721</t>
  </si>
  <si>
    <t>DXC722</t>
  </si>
  <si>
    <t>DXC723</t>
  </si>
  <si>
    <t>DXC724</t>
  </si>
  <si>
    <t>SB 206553</t>
  </si>
  <si>
    <t>DXC725</t>
  </si>
  <si>
    <t>DXC726</t>
  </si>
  <si>
    <t>DXC727</t>
  </si>
  <si>
    <t>DXC728</t>
  </si>
  <si>
    <t>DXC729</t>
  </si>
  <si>
    <t>DXC730</t>
  </si>
  <si>
    <t>DXC731</t>
  </si>
  <si>
    <t>DXC796</t>
  </si>
  <si>
    <t>DXC697</t>
  </si>
  <si>
    <t>DXC698</t>
  </si>
  <si>
    <t>DXC699</t>
  </si>
  <si>
    <t>DXC700</t>
  </si>
  <si>
    <t>DXC677</t>
  </si>
  <si>
    <t>DXC678</t>
  </si>
  <si>
    <t>DXC679</t>
  </si>
  <si>
    <t>DXC681</t>
  </si>
  <si>
    <t>DXC682</t>
  </si>
  <si>
    <t>DXC683</t>
  </si>
  <si>
    <t>DXC685</t>
  </si>
  <si>
    <t>DXC686</t>
  </si>
  <si>
    <t>DXC687</t>
  </si>
  <si>
    <t>DXC689</t>
  </si>
  <si>
    <t>DXC690</t>
  </si>
  <si>
    <t>DXC691</t>
  </si>
  <si>
    <t>DXC693</t>
  </si>
  <si>
    <t>DXC694</t>
  </si>
  <si>
    <t>DXC695</t>
  </si>
  <si>
    <t>5-HT4-0</t>
  </si>
  <si>
    <t>02/16/2024</t>
  </si>
  <si>
    <t>DXC752</t>
  </si>
  <si>
    <t>5-HT4</t>
  </si>
  <si>
    <t>3H-SB-207145</t>
  </si>
  <si>
    <t>0029-0224</t>
  </si>
  <si>
    <t>SDZ205557</t>
  </si>
  <si>
    <t>This is how many uCi we took out</t>
  </si>
  <si>
    <t>5-HT4-1</t>
  </si>
  <si>
    <t>DXC753</t>
  </si>
  <si>
    <t>5-HT4-2</t>
  </si>
  <si>
    <t>DXC754</t>
  </si>
  <si>
    <t>5-HT4-3</t>
  </si>
  <si>
    <t>DXC755</t>
  </si>
  <si>
    <t>DXC733</t>
  </si>
  <si>
    <t>DXC734</t>
  </si>
  <si>
    <t>DXC735</t>
  </si>
  <si>
    <t>DXC737</t>
  </si>
  <si>
    <t>DXC738</t>
  </si>
  <si>
    <t>DXC739</t>
  </si>
  <si>
    <t>DXC741</t>
  </si>
  <si>
    <t>DXC742</t>
  </si>
  <si>
    <t>DXC743</t>
  </si>
  <si>
    <t>DXC702</t>
  </si>
  <si>
    <t>DXC703</t>
  </si>
  <si>
    <t>DXC704</t>
  </si>
  <si>
    <t>DXC706</t>
  </si>
  <si>
    <t>DXC707</t>
  </si>
  <si>
    <t>DXC708</t>
  </si>
  <si>
    <t>DXC710</t>
  </si>
  <si>
    <t>DXC711</t>
  </si>
  <si>
    <t>DXC712</t>
  </si>
  <si>
    <t>DXC745</t>
  </si>
  <si>
    <t>DXC746</t>
  </si>
  <si>
    <t>DXC747</t>
  </si>
  <si>
    <t>DXC749</t>
  </si>
  <si>
    <t>DXC750</t>
  </si>
  <si>
    <t>DXC751</t>
  </si>
  <si>
    <t>DXC714</t>
  </si>
  <si>
    <t>DXC715</t>
  </si>
  <si>
    <t>DXC716</t>
  </si>
  <si>
    <t>DXC718</t>
  </si>
  <si>
    <t>DXC719</t>
  </si>
  <si>
    <t>DXC720</t>
  </si>
  <si>
    <t>02/19/2024</t>
  </si>
  <si>
    <t>DXC776</t>
  </si>
  <si>
    <t>DXC777</t>
  </si>
  <si>
    <t>DXC778</t>
  </si>
  <si>
    <t>DXC779</t>
  </si>
  <si>
    <t>DXC780</t>
  </si>
  <si>
    <t>DXC781</t>
  </si>
  <si>
    <t>DXC782</t>
  </si>
  <si>
    <t>DXC757</t>
  </si>
  <si>
    <t>DXC758</t>
  </si>
  <si>
    <t>DXC759</t>
  </si>
  <si>
    <t>DXC761</t>
  </si>
  <si>
    <t>DXC762</t>
  </si>
  <si>
    <t>DXC763</t>
  </si>
  <si>
    <t>DXC765</t>
  </si>
  <si>
    <t>DXC766</t>
  </si>
  <si>
    <t>DXC767</t>
  </si>
  <si>
    <t>DXC769</t>
  </si>
  <si>
    <t>DXC770</t>
  </si>
  <si>
    <t>DXC771</t>
  </si>
  <si>
    <t>DXC773</t>
  </si>
  <si>
    <t>DXC774</t>
  </si>
  <si>
    <t>DXC775</t>
  </si>
  <si>
    <t>02/20/2024</t>
  </si>
  <si>
    <t>DXC792</t>
  </si>
  <si>
    <t>DXC812</t>
  </si>
  <si>
    <t>DXC813</t>
  </si>
  <si>
    <t>SDF009</t>
  </si>
  <si>
    <t>SDF010</t>
  </si>
  <si>
    <t>SDF011</t>
  </si>
  <si>
    <t>SDF007</t>
  </si>
  <si>
    <t>SDF008</t>
  </si>
  <si>
    <t>SDF021</t>
  </si>
  <si>
    <t>SDF003</t>
  </si>
  <si>
    <t>SDF004</t>
  </si>
  <si>
    <t>SDF005</t>
  </si>
  <si>
    <t>SDF017</t>
  </si>
  <si>
    <t>SDF018</t>
  </si>
  <si>
    <t>SDF019</t>
  </si>
  <si>
    <t>02/21/2024</t>
  </si>
  <si>
    <t>SDF053</t>
  </si>
  <si>
    <t>First set</t>
  </si>
  <si>
    <t>SDF054</t>
  </si>
  <si>
    <t>SDF055</t>
  </si>
  <si>
    <t>SDF056</t>
  </si>
  <si>
    <t>SDF077</t>
  </si>
  <si>
    <t>SDF082</t>
  </si>
  <si>
    <t>SDF083</t>
  </si>
  <si>
    <t>SDF084</t>
  </si>
  <si>
    <t>SDF058</t>
  </si>
  <si>
    <t>SDF059</t>
  </si>
  <si>
    <t>SDF060</t>
  </si>
  <si>
    <t>Second Set</t>
  </si>
  <si>
    <t>SDF062</t>
  </si>
  <si>
    <t>SDF063</t>
  </si>
  <si>
    <t>SDF064</t>
  </si>
  <si>
    <t>DXC814</t>
  </si>
  <si>
    <t>DXC806</t>
  </si>
  <si>
    <t>DXC807</t>
  </si>
  <si>
    <t>SDF002</t>
  </si>
  <si>
    <t>SDF039</t>
  </si>
  <si>
    <t>SDF040</t>
  </si>
  <si>
    <t>02/22/2024</t>
  </si>
  <si>
    <t>SDF085</t>
  </si>
  <si>
    <t>SDF086</t>
  </si>
  <si>
    <t>SDF087</t>
  </si>
  <si>
    <t>SDF088</t>
  </si>
  <si>
    <t>SDF089</t>
  </si>
  <si>
    <t>SDF090</t>
  </si>
  <si>
    <t>SDF091</t>
  </si>
  <si>
    <t>SDF092</t>
  </si>
  <si>
    <t>SDF093</t>
  </si>
  <si>
    <t>SDF094</t>
  </si>
  <si>
    <t>SDF096</t>
  </si>
  <si>
    <t>SDF097</t>
  </si>
  <si>
    <t>SDF098</t>
  </si>
  <si>
    <t>02/23/2024</t>
  </si>
  <si>
    <t>SDF138</t>
  </si>
  <si>
    <t>Ran with Mitch</t>
  </si>
  <si>
    <t>SDF139</t>
  </si>
  <si>
    <t>SDF140</t>
  </si>
  <si>
    <t>SDF141</t>
  </si>
  <si>
    <t>SDF119</t>
  </si>
  <si>
    <t>SDF120</t>
  </si>
  <si>
    <t>SDF121</t>
  </si>
  <si>
    <t>SDF123</t>
  </si>
  <si>
    <t>SDF124</t>
  </si>
  <si>
    <t>SDF125</t>
  </si>
  <si>
    <t>H1-2</t>
  </si>
  <si>
    <t>SDF127</t>
  </si>
  <si>
    <t>SDF128</t>
  </si>
  <si>
    <t>SDF129</t>
  </si>
  <si>
    <t>H1-3</t>
  </si>
  <si>
    <t>SDF131</t>
  </si>
  <si>
    <t>SDF132</t>
  </si>
  <si>
    <t>SDF133</t>
  </si>
  <si>
    <t>SDF135</t>
  </si>
  <si>
    <t>SDF136</t>
  </si>
  <si>
    <t>SDF137</t>
  </si>
  <si>
    <t>0193-1123</t>
  </si>
  <si>
    <t>5-HT1F-0</t>
  </si>
  <si>
    <t>XP</t>
  </si>
  <si>
    <t>5-HT1F</t>
  </si>
  <si>
    <t>Lasmiditan</t>
  </si>
  <si>
    <t>02/26/2024</t>
  </si>
  <si>
    <t>SDF166</t>
  </si>
  <si>
    <t>SDF167</t>
  </si>
  <si>
    <t>SDF168</t>
  </si>
  <si>
    <t>Beta1-0</t>
  </si>
  <si>
    <t>SDF169</t>
  </si>
  <si>
    <t>Beta1</t>
  </si>
  <si>
    <t>Beta1-1</t>
  </si>
  <si>
    <t>SDF170</t>
  </si>
  <si>
    <t>SDF171</t>
  </si>
  <si>
    <t>SDF172</t>
  </si>
  <si>
    <t>SERT-3</t>
  </si>
  <si>
    <t>02/27/2024</t>
  </si>
  <si>
    <t>SDF175</t>
  </si>
  <si>
    <t>SDF176</t>
  </si>
  <si>
    <t>BZP Rat Brain-0</t>
  </si>
  <si>
    <t>SDF173</t>
  </si>
  <si>
    <t>BZP Rat Brain-1</t>
  </si>
  <si>
    <t>SDF174</t>
  </si>
  <si>
    <t>SDF177</t>
  </si>
  <si>
    <t>SDF178</t>
  </si>
  <si>
    <t>SDF179</t>
  </si>
  <si>
    <t>SDF180</t>
  </si>
  <si>
    <t>KOR-1</t>
  </si>
  <si>
    <t>SDF181</t>
  </si>
  <si>
    <t>02/28/2024</t>
  </si>
  <si>
    <t>SDF227</t>
  </si>
  <si>
    <t>SDF228</t>
  </si>
  <si>
    <t>SDF229</t>
  </si>
  <si>
    <t>SDF231</t>
  </si>
  <si>
    <t>SDF232</t>
  </si>
  <si>
    <t>SDF233</t>
  </si>
  <si>
    <t>SDF235</t>
  </si>
  <si>
    <t>SDF236</t>
  </si>
  <si>
    <t>SDF237</t>
  </si>
  <si>
    <t>NR2B-3</t>
  </si>
  <si>
    <t>SDF239</t>
  </si>
  <si>
    <t>SDF240</t>
  </si>
  <si>
    <t>SDF241</t>
  </si>
  <si>
    <t>NR2B-4</t>
  </si>
  <si>
    <t>SDF243</t>
  </si>
  <si>
    <t>SDF244</t>
  </si>
  <si>
    <t>SDF245</t>
  </si>
  <si>
    <t>SDF207</t>
  </si>
  <si>
    <t>SDF208</t>
  </si>
  <si>
    <t>SDF209</t>
  </si>
  <si>
    <t>SDF211</t>
  </si>
  <si>
    <t>SDF212</t>
  </si>
  <si>
    <t>SDF213</t>
  </si>
  <si>
    <t>SDF215</t>
  </si>
  <si>
    <t>SDF216</t>
  </si>
  <si>
    <t>SDF217</t>
  </si>
  <si>
    <t>SDF219</t>
  </si>
  <si>
    <t>SDF220</t>
  </si>
  <si>
    <t>SDF221</t>
  </si>
  <si>
    <t>SDF223</t>
  </si>
  <si>
    <t>SDF224</t>
  </si>
  <si>
    <t>SDF225</t>
  </si>
  <si>
    <t>5-HT1B-0</t>
  </si>
  <si>
    <t>02/29/2024</t>
  </si>
  <si>
    <t>SDF294</t>
  </si>
  <si>
    <t>SDF295</t>
  </si>
  <si>
    <t>SDF296</t>
  </si>
  <si>
    <t>5-HT1B</t>
  </si>
  <si>
    <t>3H-GR125743</t>
  </si>
  <si>
    <t>0036-0224</t>
  </si>
  <si>
    <t>5-HT1B-1</t>
  </si>
  <si>
    <t>SDF298</t>
  </si>
  <si>
    <t>SDF299</t>
  </si>
  <si>
    <t>SDF300</t>
  </si>
  <si>
    <t>5-HT1D-0</t>
  </si>
  <si>
    <t>SDF302</t>
  </si>
  <si>
    <t>SDF303</t>
  </si>
  <si>
    <t>SDF304</t>
  </si>
  <si>
    <t>5-HT1D</t>
  </si>
  <si>
    <t>5-HT1D-1</t>
  </si>
  <si>
    <t>SDF306</t>
  </si>
  <si>
    <t>SDF307</t>
  </si>
  <si>
    <t>SDF308</t>
  </si>
  <si>
    <t>5-HT1D-2</t>
  </si>
  <si>
    <t>SDF310</t>
  </si>
  <si>
    <t>SDF311</t>
  </si>
  <si>
    <t>SDF312</t>
  </si>
  <si>
    <t>SDF274</t>
  </si>
  <si>
    <t>SDF275</t>
  </si>
  <si>
    <t>SDF276</t>
  </si>
  <si>
    <t>SDF278</t>
  </si>
  <si>
    <t>SDF279</t>
  </si>
  <si>
    <t>SDF280</t>
  </si>
  <si>
    <t>SDF282</t>
  </si>
  <si>
    <t>SDF283</t>
  </si>
  <si>
    <t>SDF284</t>
  </si>
  <si>
    <t>5-HT1D-3</t>
  </si>
  <si>
    <t>SDF286</t>
  </si>
  <si>
    <t>SDF287</t>
  </si>
  <si>
    <t>SDF288</t>
  </si>
  <si>
    <t>5-HT1D-4</t>
  </si>
  <si>
    <t>SDF290</t>
  </si>
  <si>
    <t>SDF291</t>
  </si>
  <si>
    <t>SDF292</t>
  </si>
  <si>
    <t>03/01/2024</t>
  </si>
  <si>
    <t>SDF361</t>
  </si>
  <si>
    <t>0033-0223 (#2)</t>
  </si>
  <si>
    <t>SDF362</t>
  </si>
  <si>
    <t>SDF359</t>
  </si>
  <si>
    <t>SDF357</t>
  </si>
  <si>
    <t>SDF358</t>
  </si>
  <si>
    <t>SDF318</t>
  </si>
  <si>
    <t>SDF319</t>
  </si>
  <si>
    <t>SDF320</t>
  </si>
  <si>
    <t>Ran on own</t>
  </si>
  <si>
    <t>SDF322</t>
  </si>
  <si>
    <t>SDF323</t>
  </si>
  <si>
    <t>SDF324</t>
  </si>
  <si>
    <t>SDF326</t>
  </si>
  <si>
    <t>SDF327</t>
  </si>
  <si>
    <t>SDF328</t>
  </si>
  <si>
    <t>SDF330</t>
  </si>
  <si>
    <t>SDF331</t>
  </si>
  <si>
    <t>SDF332</t>
  </si>
  <si>
    <t>SDF314</t>
  </si>
  <si>
    <t>SDF315</t>
  </si>
  <si>
    <t>SDF316</t>
  </si>
  <si>
    <t>03/04/2024</t>
  </si>
  <si>
    <t>SDF383</t>
  </si>
  <si>
    <t>SDF384</t>
  </si>
  <si>
    <t>SDF385</t>
  </si>
  <si>
    <t>SDF386</t>
  </si>
  <si>
    <t>SDF364</t>
  </si>
  <si>
    <t>SDF365</t>
  </si>
  <si>
    <t>SDF366</t>
  </si>
  <si>
    <t>SDF368</t>
  </si>
  <si>
    <t>SDF369</t>
  </si>
  <si>
    <t>SDF370</t>
  </si>
  <si>
    <t>SDF372</t>
  </si>
  <si>
    <t>SDF373</t>
  </si>
  <si>
    <t>SDF374</t>
  </si>
  <si>
    <t>SDF376</t>
  </si>
  <si>
    <t>SDF377</t>
  </si>
  <si>
    <t>SDF378</t>
  </si>
  <si>
    <t>DAT-3</t>
  </si>
  <si>
    <t>SDF380</t>
  </si>
  <si>
    <t>SDF381</t>
  </si>
  <si>
    <t>SDF382</t>
  </si>
  <si>
    <t>03/05/2024</t>
  </si>
  <si>
    <t>SDF452</t>
  </si>
  <si>
    <t>SDF453</t>
  </si>
  <si>
    <t>SDF454</t>
  </si>
  <si>
    <t>SDF455</t>
  </si>
  <si>
    <t>SDF456</t>
  </si>
  <si>
    <t>SDF412</t>
  </si>
  <si>
    <t>SDF413</t>
  </si>
  <si>
    <t>SDF414</t>
  </si>
  <si>
    <t>SDF416</t>
  </si>
  <si>
    <t>SDF417</t>
  </si>
  <si>
    <t>SDF418</t>
  </si>
  <si>
    <t>SDF420</t>
  </si>
  <si>
    <t>SDF421</t>
  </si>
  <si>
    <t>SDF422</t>
  </si>
  <si>
    <t>SDF424</t>
  </si>
  <si>
    <t>SDF426</t>
  </si>
  <si>
    <t>SDF427</t>
  </si>
  <si>
    <t>SDF429</t>
  </si>
  <si>
    <t>SDF430</t>
  </si>
  <si>
    <t>SDF431</t>
  </si>
  <si>
    <t>0217-1223 (#7)</t>
  </si>
  <si>
    <t>03/06/2024</t>
  </si>
  <si>
    <t>SDF485</t>
  </si>
  <si>
    <t>SDF482</t>
  </si>
  <si>
    <t>SDF483</t>
  </si>
  <si>
    <t>SDF484</t>
  </si>
  <si>
    <t>SDF499</t>
  </si>
  <si>
    <t>SDF500</t>
  </si>
  <si>
    <t>SDF501</t>
  </si>
  <si>
    <t>SDF503</t>
  </si>
  <si>
    <t>SDF504</t>
  </si>
  <si>
    <t>SDF505</t>
  </si>
  <si>
    <t>SDF487</t>
  </si>
  <si>
    <t>SDF488</t>
  </si>
  <si>
    <t>SDF489</t>
  </si>
  <si>
    <t>SDF491</t>
  </si>
  <si>
    <t>SDF492</t>
  </si>
  <si>
    <t>SDF493</t>
  </si>
  <si>
    <t>SDF495</t>
  </si>
  <si>
    <t>SDF496</t>
  </si>
  <si>
    <t>SDF497</t>
  </si>
  <si>
    <t>BZP-0</t>
  </si>
  <si>
    <t>03/07/2024</t>
  </si>
  <si>
    <t>SDF531</t>
  </si>
  <si>
    <t>BZP-1</t>
  </si>
  <si>
    <t>SDF532</t>
  </si>
  <si>
    <t>SDF533</t>
  </si>
  <si>
    <t>0224-1223</t>
  </si>
  <si>
    <t>SDF534</t>
  </si>
  <si>
    <t>SDF530</t>
  </si>
  <si>
    <t>SDF511</t>
  </si>
  <si>
    <t>SDF512</t>
  </si>
  <si>
    <t>SDF513</t>
  </si>
  <si>
    <t>SDF515</t>
  </si>
  <si>
    <t>SDF516</t>
  </si>
  <si>
    <t>SDF517</t>
  </si>
  <si>
    <t>5-HT1B-2</t>
  </si>
  <si>
    <t>SDF519</t>
  </si>
  <si>
    <t>SDF520</t>
  </si>
  <si>
    <t>SDF521</t>
  </si>
  <si>
    <t>SDF523</t>
  </si>
  <si>
    <t>SDF524</t>
  </si>
  <si>
    <t>SDF525</t>
  </si>
  <si>
    <t>SDF527</t>
  </si>
  <si>
    <t>SDF528</t>
  </si>
  <si>
    <t>SDF529</t>
  </si>
  <si>
    <t>03/08/2024</t>
  </si>
  <si>
    <t>SDF622</t>
  </si>
  <si>
    <t>SDF623</t>
  </si>
  <si>
    <t>D4-2</t>
  </si>
  <si>
    <t>SDF624</t>
  </si>
  <si>
    <t>D4-3</t>
  </si>
  <si>
    <t>SDF625</t>
  </si>
  <si>
    <t>SDF621</t>
  </si>
  <si>
    <t>clonazepam</t>
  </si>
  <si>
    <t>SDF626</t>
  </si>
  <si>
    <t>SDF627</t>
  </si>
  <si>
    <t>SDF576</t>
  </si>
  <si>
    <t>SDF577</t>
  </si>
  <si>
    <t>SDF578</t>
  </si>
  <si>
    <t>SDF580</t>
  </si>
  <si>
    <t>SDF581</t>
  </si>
  <si>
    <t>SDF582</t>
  </si>
  <si>
    <t>SDF584</t>
  </si>
  <si>
    <t>SDF585</t>
  </si>
  <si>
    <t>SDF586</t>
  </si>
  <si>
    <t>SDF588</t>
  </si>
  <si>
    <t>SDF589</t>
  </si>
  <si>
    <t>SDF590</t>
  </si>
  <si>
    <t>SDF592</t>
  </si>
  <si>
    <t>SDF593</t>
  </si>
  <si>
    <t>SDF594</t>
  </si>
  <si>
    <t>OT-0</t>
  </si>
  <si>
    <t>03/11/2024</t>
  </si>
  <si>
    <t>SDF679</t>
  </si>
  <si>
    <t>OT</t>
  </si>
  <si>
    <t>3H-Oxytocin</t>
  </si>
  <si>
    <t>0010-0123</t>
  </si>
  <si>
    <t>Oxytocin</t>
  </si>
  <si>
    <t>Awful Counts, Did not Submit</t>
  </si>
  <si>
    <t>OT-1</t>
  </si>
  <si>
    <t>SDF666</t>
  </si>
  <si>
    <t>SDF650</t>
  </si>
  <si>
    <t>SDF651</t>
  </si>
  <si>
    <t>SDF676</t>
  </si>
  <si>
    <t>SDF677</t>
  </si>
  <si>
    <t>SDF678</t>
  </si>
  <si>
    <t>SDF641</t>
  </si>
  <si>
    <t>SDF642</t>
  </si>
  <si>
    <t>SDF643</t>
  </si>
  <si>
    <t>SDF645</t>
  </si>
  <si>
    <t>SDF646</t>
  </si>
  <si>
    <t>SDF647</t>
  </si>
  <si>
    <t>SDF659</t>
  </si>
  <si>
    <t>SDF660</t>
  </si>
  <si>
    <t>SDF661</t>
  </si>
  <si>
    <t>SDF673</t>
  </si>
  <si>
    <t>SDF674</t>
  </si>
  <si>
    <t>SDF675</t>
  </si>
  <si>
    <t>03/13/2024</t>
  </si>
  <si>
    <t>SDF713</t>
  </si>
  <si>
    <t>SDF714</t>
  </si>
  <si>
    <t>SDF715</t>
  </si>
  <si>
    <t>SDF717</t>
  </si>
  <si>
    <t>SDF718</t>
  </si>
  <si>
    <t>SDF719</t>
  </si>
  <si>
    <t>SDF721</t>
  </si>
  <si>
    <t>SDF722</t>
  </si>
  <si>
    <t>SDF723</t>
  </si>
  <si>
    <t>SDF682</t>
  </si>
  <si>
    <t>SDF683</t>
  </si>
  <si>
    <t>SDF684</t>
  </si>
  <si>
    <t>SDF686</t>
  </si>
  <si>
    <t>SDF687</t>
  </si>
  <si>
    <t>SDF688</t>
  </si>
  <si>
    <t>SDF690</t>
  </si>
  <si>
    <t>SDF691</t>
  </si>
  <si>
    <t>SDF692</t>
  </si>
  <si>
    <t>SDF694</t>
  </si>
  <si>
    <t>SDF695</t>
  </si>
  <si>
    <t>SDF696</t>
  </si>
  <si>
    <t>03/14/2024</t>
  </si>
  <si>
    <t>RTY066</t>
  </si>
  <si>
    <t>RTY067</t>
  </si>
  <si>
    <t>BZP Rat Brain-2</t>
  </si>
  <si>
    <t>RTY068</t>
  </si>
  <si>
    <t>BZP Rat Brain-3</t>
  </si>
  <si>
    <t>RTY069</t>
  </si>
  <si>
    <t>RTY070</t>
  </si>
  <si>
    <t>RTY071</t>
  </si>
  <si>
    <t>SDF740</t>
  </si>
  <si>
    <t>SDF741</t>
  </si>
  <si>
    <t>SDF742</t>
  </si>
  <si>
    <t>SDF744</t>
  </si>
  <si>
    <t>SDF745</t>
  </si>
  <si>
    <t>SDF746</t>
  </si>
  <si>
    <t>SDF748</t>
  </si>
  <si>
    <t>SDF749</t>
  </si>
  <si>
    <t>SDF750</t>
  </si>
  <si>
    <t>RTY033</t>
  </si>
  <si>
    <t>RTY034</t>
  </si>
  <si>
    <t>RTY035</t>
  </si>
  <si>
    <t>0214-1223 (#3)</t>
  </si>
  <si>
    <t>RTY037</t>
  </si>
  <si>
    <t>RTY038</t>
  </si>
  <si>
    <t>RTY039</t>
  </si>
  <si>
    <t>03/15/2024</t>
  </si>
  <si>
    <t>RTY092</t>
  </si>
  <si>
    <t>RTY093</t>
  </si>
  <si>
    <t>RTY094</t>
  </si>
  <si>
    <t>RTY095</t>
  </si>
  <si>
    <t>RTY097</t>
  </si>
  <si>
    <t>RTY098</t>
  </si>
  <si>
    <t>RTY099</t>
  </si>
  <si>
    <t>RTY101</t>
  </si>
  <si>
    <t>RTY102</t>
  </si>
  <si>
    <t>RTY103</t>
  </si>
  <si>
    <t>RTY073</t>
  </si>
  <si>
    <t>RTY074</t>
  </si>
  <si>
    <t>RTY075</t>
  </si>
  <si>
    <t>RTY077</t>
  </si>
  <si>
    <t>RTY078</t>
  </si>
  <si>
    <t>RTY079</t>
  </si>
  <si>
    <t>03/18/2024</t>
  </si>
  <si>
    <t>RTY176</t>
  </si>
  <si>
    <t>RTY177</t>
  </si>
  <si>
    <t>RTY124</t>
  </si>
  <si>
    <t>RTY125</t>
  </si>
  <si>
    <t>RTY126</t>
  </si>
  <si>
    <t>D3-3</t>
  </si>
  <si>
    <t>RTY127</t>
  </si>
  <si>
    <t>RTY128</t>
  </si>
  <si>
    <t>RTY129</t>
  </si>
  <si>
    <t>RTY130</t>
  </si>
  <si>
    <t>RTY131</t>
  </si>
  <si>
    <t>RTY172</t>
  </si>
  <si>
    <t>RTY173</t>
  </si>
  <si>
    <t>RTY174</t>
  </si>
  <si>
    <t>RTY175</t>
  </si>
  <si>
    <t>RTY149</t>
  </si>
  <si>
    <t>RTY150</t>
  </si>
  <si>
    <t>RTY151</t>
  </si>
  <si>
    <t>03/19/2024</t>
  </si>
  <si>
    <t>RTY225</t>
  </si>
  <si>
    <t>0205-1223 (#2)</t>
  </si>
  <si>
    <t>RTY226</t>
  </si>
  <si>
    <t>RTY227</t>
  </si>
  <si>
    <t>Alpha1A-3</t>
  </si>
  <si>
    <t>RTY228</t>
  </si>
  <si>
    <t>RTY229</t>
  </si>
  <si>
    <t>RTY230</t>
  </si>
  <si>
    <t>RTY231</t>
  </si>
  <si>
    <t>Alpha1B-3</t>
  </si>
  <si>
    <t>RTY232</t>
  </si>
  <si>
    <t>RTY206</t>
  </si>
  <si>
    <t>RTY207</t>
  </si>
  <si>
    <t>RTY208</t>
  </si>
  <si>
    <t>RTY210</t>
  </si>
  <si>
    <t>RTY211</t>
  </si>
  <si>
    <t>RTY212</t>
  </si>
  <si>
    <t>RTY214</t>
  </si>
  <si>
    <t>RTY215</t>
  </si>
  <si>
    <t>RTY216</t>
  </si>
  <si>
    <t>RTY218</t>
  </si>
  <si>
    <t>RTY219</t>
  </si>
  <si>
    <t>RTY220</t>
  </si>
  <si>
    <t>RTY222</t>
  </si>
  <si>
    <t>RTY223</t>
  </si>
  <si>
    <t>RTY224</t>
  </si>
  <si>
    <t>09/20/2023</t>
  </si>
  <si>
    <t>BRU555</t>
  </si>
  <si>
    <t>0159-0822</t>
  </si>
  <si>
    <t>BRU567</t>
  </si>
  <si>
    <t>BRU550</t>
  </si>
  <si>
    <t>BRU551</t>
  </si>
  <si>
    <t>BRU552</t>
  </si>
  <si>
    <t>BRU531</t>
  </si>
  <si>
    <t>BRU544</t>
  </si>
  <si>
    <t>BRU543</t>
  </si>
  <si>
    <t>0009-0123</t>
  </si>
  <si>
    <t>BRU541</t>
  </si>
  <si>
    <t>BRU540</t>
  </si>
  <si>
    <t>BRU539</t>
  </si>
  <si>
    <t>BRU536</t>
  </si>
  <si>
    <t>BRU537</t>
  </si>
  <si>
    <t>BRU538</t>
  </si>
  <si>
    <t>0032-0223</t>
  </si>
  <si>
    <t>BRU560</t>
  </si>
  <si>
    <t>BRU553</t>
  </si>
  <si>
    <t>BRU554</t>
  </si>
  <si>
    <t>09/21/2023</t>
  </si>
  <si>
    <t>BRU589</t>
  </si>
  <si>
    <t>0088-0423</t>
  </si>
  <si>
    <t>BRU592</t>
  </si>
  <si>
    <t>BRU593</t>
  </si>
  <si>
    <t>BRU598</t>
  </si>
  <si>
    <t>BRU569</t>
  </si>
  <si>
    <t>BRU570</t>
  </si>
  <si>
    <t>BRU561</t>
  </si>
  <si>
    <t>BRU579</t>
  </si>
  <si>
    <t>BRU580</t>
  </si>
  <si>
    <t>BRU581</t>
  </si>
  <si>
    <t>BRU573</t>
  </si>
  <si>
    <t>BRU562</t>
  </si>
  <si>
    <t>BRU563</t>
  </si>
  <si>
    <t>09/22/2023</t>
  </si>
  <si>
    <t>BRU632</t>
  </si>
  <si>
    <t>0012-0123</t>
  </si>
  <si>
    <t>BRU633</t>
  </si>
  <si>
    <t>BRU651</t>
  </si>
  <si>
    <t>0050-0323</t>
  </si>
  <si>
    <t>BRU649</t>
  </si>
  <si>
    <t>BRU634</t>
  </si>
  <si>
    <t>0126-0722</t>
  </si>
  <si>
    <t>Ro5-46864</t>
  </si>
  <si>
    <t>BRU635</t>
  </si>
  <si>
    <t>BRU629</t>
  </si>
  <si>
    <t>BRU630</t>
  </si>
  <si>
    <t>BRU619</t>
  </si>
  <si>
    <t>BRU613</t>
  </si>
  <si>
    <t>BRU614</t>
  </si>
  <si>
    <t>BRU615</t>
  </si>
  <si>
    <t>BRU625</t>
  </si>
  <si>
    <t>BRU620</t>
  </si>
  <si>
    <t>BRU621</t>
  </si>
  <si>
    <t>0025-0223</t>
  </si>
  <si>
    <t>HERG-1</t>
  </si>
  <si>
    <t>BRU627</t>
  </si>
  <si>
    <t>BRU628</t>
  </si>
  <si>
    <t>BRU623</t>
  </si>
  <si>
    <t>BRU636</t>
  </si>
  <si>
    <t>BRU637</t>
  </si>
  <si>
    <t>BRU638</t>
  </si>
  <si>
    <t>09/25/2023</t>
  </si>
  <si>
    <t>BRU666</t>
  </si>
  <si>
    <t>0052-0323</t>
  </si>
  <si>
    <t>BRU667</t>
  </si>
  <si>
    <t>BRU668</t>
  </si>
  <si>
    <t>BRU681</t>
  </si>
  <si>
    <t>BRU686</t>
  </si>
  <si>
    <t>BRU685</t>
  </si>
  <si>
    <t>BRU684</t>
  </si>
  <si>
    <t>BRU689</t>
  </si>
  <si>
    <t>BRU693</t>
  </si>
  <si>
    <t>BRU691</t>
  </si>
  <si>
    <t>BRU680</t>
  </si>
  <si>
    <t>BRU679</t>
  </si>
  <si>
    <t>BRU671</t>
  </si>
  <si>
    <t>0088-0423 (#7)</t>
  </si>
  <si>
    <t>BRU677</t>
  </si>
  <si>
    <t>BRU676</t>
  </si>
  <si>
    <t>BRU675</t>
  </si>
  <si>
    <t>BRU683</t>
  </si>
  <si>
    <t>BRU682</t>
  </si>
  <si>
    <t>BRU688</t>
  </si>
  <si>
    <t>09/26/2023</t>
  </si>
  <si>
    <t>BRU736</t>
  </si>
  <si>
    <t>0008-0123</t>
  </si>
  <si>
    <t>Prazosin</t>
  </si>
  <si>
    <t>BRU735</t>
  </si>
  <si>
    <t>BRU734</t>
  </si>
  <si>
    <t>0071-0323 (#1)</t>
  </si>
  <si>
    <t>BRU733</t>
  </si>
  <si>
    <t>BRU703</t>
  </si>
  <si>
    <t>BRU704</t>
  </si>
  <si>
    <t>BRU705</t>
  </si>
  <si>
    <t>BRU716</t>
  </si>
  <si>
    <t>BRU717</t>
  </si>
  <si>
    <t>BRU718</t>
  </si>
  <si>
    <t>BRU699</t>
  </si>
  <si>
    <t>BRU700</t>
  </si>
  <si>
    <t>BRU701</t>
  </si>
  <si>
    <t>0144-0822</t>
  </si>
  <si>
    <t>BRU697</t>
  </si>
  <si>
    <t>BRU696</t>
  </si>
  <si>
    <t>BRU695</t>
  </si>
  <si>
    <t>BRU711</t>
  </si>
  <si>
    <t>BRU706</t>
  </si>
  <si>
    <t>BRU707</t>
  </si>
  <si>
    <t>0165-0822</t>
  </si>
  <si>
    <t>09/27/2023</t>
  </si>
  <si>
    <t>BRU759</t>
  </si>
  <si>
    <t>BRU779</t>
  </si>
  <si>
    <t>BRU771</t>
  </si>
  <si>
    <t>BRU763</t>
  </si>
  <si>
    <t>BRU758</t>
  </si>
  <si>
    <t>BRU749</t>
  </si>
  <si>
    <t>BRU750</t>
  </si>
  <si>
    <t>0026-0223 (#2)</t>
  </si>
  <si>
    <t>BRU766</t>
  </si>
  <si>
    <t>BRU767</t>
  </si>
  <si>
    <t>BRU762</t>
  </si>
  <si>
    <t>BRU752</t>
  </si>
  <si>
    <t>BRU753</t>
  </si>
  <si>
    <t>BRU754</t>
  </si>
  <si>
    <t>0226-1122 (#1)</t>
  </si>
  <si>
    <t>BRU742</t>
  </si>
  <si>
    <t>BRU743</t>
  </si>
  <si>
    <t>BRU744</t>
  </si>
  <si>
    <t>BRU761</t>
  </si>
  <si>
    <t>BRU755</t>
  </si>
  <si>
    <t>BRU756</t>
  </si>
  <si>
    <t>09/28/2023</t>
  </si>
  <si>
    <t>BRU818</t>
  </si>
  <si>
    <t>BRU828</t>
  </si>
  <si>
    <t>BRU829</t>
  </si>
  <si>
    <t>0275-1221</t>
  </si>
  <si>
    <t>BRU820</t>
  </si>
  <si>
    <t>BRU819</t>
  </si>
  <si>
    <t>BRU821</t>
  </si>
  <si>
    <t>BRU794</t>
  </si>
  <si>
    <t>BRU816</t>
  </si>
  <si>
    <t>BRU812</t>
  </si>
  <si>
    <t>0073-0323</t>
  </si>
  <si>
    <t>BRU803</t>
  </si>
  <si>
    <t>10/02/2023</t>
  </si>
  <si>
    <t>Manual</t>
  </si>
  <si>
    <t>SERT-4</t>
  </si>
  <si>
    <t>SERT-5</t>
  </si>
  <si>
    <t>SERT-6</t>
  </si>
  <si>
    <t>10/03/2023</t>
  </si>
  <si>
    <t>BRU849</t>
  </si>
  <si>
    <t>BRU858</t>
  </si>
  <si>
    <t>BRU857</t>
  </si>
  <si>
    <t>BRU855</t>
  </si>
  <si>
    <t>Y</t>
  </si>
  <si>
    <t>BRU854</t>
  </si>
  <si>
    <t>BRU853</t>
  </si>
  <si>
    <t>BRU852</t>
  </si>
  <si>
    <t>BRU842</t>
  </si>
  <si>
    <t>BRU848</t>
  </si>
  <si>
    <t>BRU840</t>
  </si>
  <si>
    <t>BRU841</t>
  </si>
  <si>
    <t>BRU850</t>
  </si>
  <si>
    <t>BRU865</t>
  </si>
  <si>
    <t>BRU864</t>
  </si>
  <si>
    <t>BRU863</t>
  </si>
  <si>
    <t>10/04/2023</t>
  </si>
  <si>
    <t>0052-0323 (#1)</t>
  </si>
  <si>
    <t>10/05/2023</t>
  </si>
  <si>
    <t>BRU899</t>
  </si>
  <si>
    <t>BRU909</t>
  </si>
  <si>
    <t>BRU910</t>
  </si>
  <si>
    <t>0222-0921</t>
  </si>
  <si>
    <t>BRU906</t>
  </si>
  <si>
    <t>BRU907</t>
  </si>
  <si>
    <t>BRU908</t>
  </si>
  <si>
    <t>BRU914</t>
  </si>
  <si>
    <t>BRU916</t>
  </si>
  <si>
    <t>BRU917</t>
  </si>
  <si>
    <t>BRU912</t>
  </si>
  <si>
    <t>BRU913</t>
  </si>
  <si>
    <t>BRU915</t>
  </si>
  <si>
    <t>BRU923</t>
  </si>
  <si>
    <t>BRU924</t>
  </si>
  <si>
    <t>BRU925</t>
  </si>
  <si>
    <t>10/06/2023</t>
  </si>
  <si>
    <t>BRU929</t>
  </si>
  <si>
    <t>BRU930</t>
  </si>
  <si>
    <t>BRU931</t>
  </si>
  <si>
    <t>BRU928</t>
  </si>
  <si>
    <t>BRU926</t>
  </si>
  <si>
    <t>BRU920</t>
  </si>
  <si>
    <t>10/09/2023</t>
  </si>
  <si>
    <t>BRP019</t>
  </si>
  <si>
    <t>BRP018</t>
  </si>
  <si>
    <t>BRP012</t>
  </si>
  <si>
    <t>BRP008</t>
  </si>
  <si>
    <t>BRP009</t>
  </si>
  <si>
    <t>BRP004</t>
  </si>
  <si>
    <t>BRP020</t>
  </si>
  <si>
    <t>BRP021</t>
  </si>
  <si>
    <t>BRP029</t>
  </si>
  <si>
    <t>BRP027</t>
  </si>
  <si>
    <t>BRP026</t>
  </si>
  <si>
    <t>BRP025</t>
  </si>
  <si>
    <t>BRP031</t>
  </si>
  <si>
    <t>BRP030</t>
  </si>
  <si>
    <t>BRP036</t>
  </si>
  <si>
    <t>BRP034</t>
  </si>
  <si>
    <t>BRP033</t>
  </si>
  <si>
    <t>BRP024</t>
  </si>
  <si>
    <t>BRP043</t>
  </si>
  <si>
    <t>BRP042</t>
  </si>
  <si>
    <t>BRP041</t>
  </si>
  <si>
    <t>10/10/2023</t>
  </si>
  <si>
    <t>BRP089</t>
  </si>
  <si>
    <t>BRP088</t>
  </si>
  <si>
    <t>BRP087</t>
  </si>
  <si>
    <t>BRP086</t>
  </si>
  <si>
    <t>BRP062</t>
  </si>
  <si>
    <t>BRP058</t>
  </si>
  <si>
    <t>BRP059</t>
  </si>
  <si>
    <t>BRP054</t>
  </si>
  <si>
    <t>BRP074</t>
  </si>
  <si>
    <t>BRP081</t>
  </si>
  <si>
    <t>BRP048</t>
  </si>
  <si>
    <t>BRP045</t>
  </si>
  <si>
    <t>BRP061</t>
  </si>
  <si>
    <t>0075-0323 (#2)</t>
  </si>
  <si>
    <t>BRP052</t>
  </si>
  <si>
    <t>BRP056</t>
  </si>
  <si>
    <t>BRP039</t>
  </si>
  <si>
    <t>BRP037</t>
  </si>
  <si>
    <t>BRP049</t>
  </si>
  <si>
    <t>BRP063</t>
  </si>
  <si>
    <t>BRP055</t>
  </si>
  <si>
    <t>BRP040</t>
  </si>
  <si>
    <t>BRP046</t>
  </si>
  <si>
    <t>BRP060</t>
  </si>
  <si>
    <t>BRP053</t>
  </si>
  <si>
    <t>BRP057</t>
  </si>
  <si>
    <t>10/11/2023</t>
  </si>
  <si>
    <t>BRP071</t>
  </si>
  <si>
    <t>BRP070</t>
  </si>
  <si>
    <t>Reference not working</t>
  </si>
  <si>
    <t>BRP075</t>
  </si>
  <si>
    <t>BRP097</t>
  </si>
  <si>
    <t>BRP104</t>
  </si>
  <si>
    <t>BRP105</t>
  </si>
  <si>
    <t>BRP096</t>
  </si>
  <si>
    <t>BRP095</t>
  </si>
  <si>
    <t>BRP099</t>
  </si>
  <si>
    <t>BRP076</t>
  </si>
  <si>
    <t>BRP080</t>
  </si>
  <si>
    <t>BRP069</t>
  </si>
  <si>
    <t>3H-5-CT</t>
  </si>
  <si>
    <t>0139-0519</t>
  </si>
  <si>
    <t>BRP067</t>
  </si>
  <si>
    <t>BRP066</t>
  </si>
  <si>
    <t>BRP065</t>
  </si>
  <si>
    <t>BRP094</t>
  </si>
  <si>
    <t>BRP085</t>
  </si>
  <si>
    <t>BRP084</t>
  </si>
  <si>
    <t>BRP082</t>
  </si>
  <si>
    <t>BRP079</t>
  </si>
  <si>
    <t>BRP078</t>
  </si>
  <si>
    <t>10/12/2023</t>
  </si>
  <si>
    <t>BRP162</t>
  </si>
  <si>
    <t>BRP166</t>
  </si>
  <si>
    <t>BRP169</t>
  </si>
  <si>
    <t>0045-0322</t>
  </si>
  <si>
    <t>BRP168</t>
  </si>
  <si>
    <t>BRP164</t>
  </si>
  <si>
    <t>BRP165</t>
  </si>
  <si>
    <t>BRP158</t>
  </si>
  <si>
    <t>BRP167</t>
  </si>
  <si>
    <t>BRP153</t>
  </si>
  <si>
    <t>BRP152</t>
  </si>
  <si>
    <t>BRP178</t>
  </si>
  <si>
    <t>BRP172</t>
  </si>
  <si>
    <t>BRP173</t>
  </si>
  <si>
    <t>BRP175</t>
  </si>
  <si>
    <t>BRP170</t>
  </si>
  <si>
    <t>BRP171</t>
  </si>
  <si>
    <t>BRP183</t>
  </si>
  <si>
    <t>BRP184</t>
  </si>
  <si>
    <t>BRP185</t>
  </si>
  <si>
    <t>10/13/2023</t>
  </si>
  <si>
    <t>BRP186</t>
  </si>
  <si>
    <t>AT2-0</t>
  </si>
  <si>
    <t>BRP187</t>
  </si>
  <si>
    <t>Redo</t>
  </si>
  <si>
    <t>AT2</t>
  </si>
  <si>
    <t>3H-Ang II</t>
  </si>
  <si>
    <t>0119-0621</t>
  </si>
  <si>
    <t>PD123319</t>
  </si>
  <si>
    <t>BRP188</t>
  </si>
  <si>
    <t>BRP189</t>
  </si>
  <si>
    <t>BRP216</t>
  </si>
  <si>
    <t>BRP217</t>
  </si>
  <si>
    <t>BRP212</t>
  </si>
  <si>
    <t>0275-1221 (#2)</t>
  </si>
  <si>
    <t>BRP209</t>
  </si>
  <si>
    <t>BRP210</t>
  </si>
  <si>
    <t>BRP211</t>
  </si>
  <si>
    <t>BRP223</t>
  </si>
  <si>
    <t>BRP224</t>
  </si>
  <si>
    <t>BRP225</t>
  </si>
  <si>
    <t>BRP219</t>
  </si>
  <si>
    <t>BRP220</t>
  </si>
  <si>
    <t>BRP221</t>
  </si>
  <si>
    <t>0089-0423 (#8)</t>
  </si>
  <si>
    <t>BRP233</t>
  </si>
  <si>
    <t>BRP226</t>
  </si>
  <si>
    <t>BRP227</t>
  </si>
  <si>
    <t>10/16/2023</t>
  </si>
  <si>
    <t>Talia</t>
  </si>
  <si>
    <t>7/0</t>
  </si>
  <si>
    <t>0092-0523</t>
  </si>
  <si>
    <t>SERT-7</t>
  </si>
  <si>
    <t>SERT-8</t>
  </si>
  <si>
    <t>SERT-9</t>
  </si>
  <si>
    <t>10/17/2023</t>
  </si>
  <si>
    <t>BRP278</t>
  </si>
  <si>
    <t>BRP302</t>
  </si>
  <si>
    <t>0252-1222</t>
  </si>
  <si>
    <t>Vasporessin</t>
  </si>
  <si>
    <t>V1A-1</t>
  </si>
  <si>
    <t>BRP303</t>
  </si>
  <si>
    <t>BRP277</t>
  </si>
  <si>
    <t>BRP255</t>
  </si>
  <si>
    <t>BRP301</t>
  </si>
  <si>
    <t>BRP300</t>
  </si>
  <si>
    <t>BRP298</t>
  </si>
  <si>
    <t>BRP297</t>
  </si>
  <si>
    <t>BRP304</t>
  </si>
  <si>
    <t>BRP313</t>
  </si>
  <si>
    <t>BRP312</t>
  </si>
  <si>
    <t>BRP311</t>
  </si>
  <si>
    <t>Alpha2C-3</t>
  </si>
  <si>
    <t>BRP315</t>
  </si>
  <si>
    <t>BRP296</t>
  </si>
  <si>
    <t>BRP295</t>
  </si>
  <si>
    <t>Alpha2C-4</t>
  </si>
  <si>
    <t>BRP292</t>
  </si>
  <si>
    <t>BRP321</t>
  </si>
  <si>
    <t>BRP320</t>
  </si>
  <si>
    <t>10/18/2023</t>
  </si>
  <si>
    <t>BRP362</t>
  </si>
  <si>
    <t>BRP363</t>
  </si>
  <si>
    <t>BRP364</t>
  </si>
  <si>
    <t>BRP365</t>
  </si>
  <si>
    <t>BRP354</t>
  </si>
  <si>
    <t>BRP327</t>
  </si>
  <si>
    <t>BRP326</t>
  </si>
  <si>
    <t>BRP325</t>
  </si>
  <si>
    <t>BRP323</t>
  </si>
  <si>
    <t>BRP322</t>
  </si>
  <si>
    <t>BRP331</t>
  </si>
  <si>
    <t>BRP339</t>
  </si>
  <si>
    <t>BRP338</t>
  </si>
  <si>
    <t>BRP337</t>
  </si>
  <si>
    <t>10/19/2023</t>
  </si>
  <si>
    <t>BRP377</t>
  </si>
  <si>
    <t>BRP370</t>
  </si>
  <si>
    <t>BRP371</t>
  </si>
  <si>
    <t>BRP383</t>
  </si>
  <si>
    <t>BRP384</t>
  </si>
  <si>
    <t>BRP385</t>
  </si>
  <si>
    <t>BRP409</t>
  </si>
  <si>
    <t>BRP410</t>
  </si>
  <si>
    <t>BRP411</t>
  </si>
  <si>
    <t>0148-0923 (#10)</t>
  </si>
  <si>
    <t>BRP400</t>
  </si>
  <si>
    <t>BRP401</t>
  </si>
  <si>
    <t>BRP395</t>
  </si>
  <si>
    <t>BRP418</t>
  </si>
  <si>
    <t>BRP412</t>
  </si>
  <si>
    <t>BRP413</t>
  </si>
  <si>
    <t>5-HT7A-3</t>
  </si>
  <si>
    <t>BRP415</t>
  </si>
  <si>
    <t>BRP406</t>
  </si>
  <si>
    <t>BRP407</t>
  </si>
  <si>
    <t>5-HT7A-4</t>
  </si>
  <si>
    <t>BRP423</t>
  </si>
  <si>
    <t>BRP424</t>
  </si>
  <si>
    <t>BRP425</t>
  </si>
  <si>
    <t>10/20/2023</t>
  </si>
  <si>
    <t>BRP455</t>
  </si>
  <si>
    <t>BRP446</t>
  </si>
  <si>
    <t>BRP447</t>
  </si>
  <si>
    <t>BRP461</t>
  </si>
  <si>
    <t>BRP462</t>
  </si>
  <si>
    <t>BRP463</t>
  </si>
  <si>
    <t>BRP427</t>
  </si>
  <si>
    <t>BRP430</t>
  </si>
  <si>
    <t>BRP431</t>
  </si>
  <si>
    <t>BRP420</t>
  </si>
  <si>
    <t>BRP421</t>
  </si>
  <si>
    <t>BRP416</t>
  </si>
  <si>
    <t>BRP432</t>
  </si>
  <si>
    <t>BRP433</t>
  </si>
  <si>
    <t>BRP434</t>
  </si>
  <si>
    <t>BRP436</t>
  </si>
  <si>
    <t>BRP428</t>
  </si>
  <si>
    <t>BRP429</t>
  </si>
  <si>
    <t>BRP442</t>
  </si>
  <si>
    <t>BRP443</t>
  </si>
  <si>
    <t>BRP444</t>
  </si>
  <si>
    <t>10/23/2023</t>
  </si>
  <si>
    <t>BRP489</t>
  </si>
  <si>
    <t>BRP490</t>
  </si>
  <si>
    <t>BRP491</t>
  </si>
  <si>
    <t>0159-1023</t>
  </si>
  <si>
    <t>BRP485</t>
  </si>
  <si>
    <t>BRP476</t>
  </si>
  <si>
    <t>BRP477</t>
  </si>
  <si>
    <t>BRP497</t>
  </si>
  <si>
    <t>BRP492</t>
  </si>
  <si>
    <t>BRP493</t>
  </si>
  <si>
    <t>BRP495</t>
  </si>
  <si>
    <t>BRP486</t>
  </si>
  <si>
    <t>BRP487</t>
  </si>
  <si>
    <t>BRP502</t>
  </si>
  <si>
    <t>BRP503</t>
  </si>
  <si>
    <t>BRP504</t>
  </si>
  <si>
    <t>BRP521</t>
  </si>
  <si>
    <t>BRP520</t>
  </si>
  <si>
    <t>BRP519</t>
  </si>
  <si>
    <t>BRP529</t>
  </si>
  <si>
    <t>BRP528</t>
  </si>
  <si>
    <t>BRP527</t>
  </si>
  <si>
    <t>10/24/2023</t>
  </si>
  <si>
    <t>BRP581</t>
  </si>
  <si>
    <t>BRP586</t>
  </si>
  <si>
    <t>BRP585</t>
  </si>
  <si>
    <t>5-HT1B-3</t>
  </si>
  <si>
    <t>BRP584</t>
  </si>
  <si>
    <t>BRP582</t>
  </si>
  <si>
    <t>BRP580</t>
  </si>
  <si>
    <t>BRP579</t>
  </si>
  <si>
    <t>BRP578</t>
  </si>
  <si>
    <t>BRP548</t>
  </si>
  <si>
    <t>BRP547</t>
  </si>
  <si>
    <t>BRP561</t>
  </si>
  <si>
    <t>BRP536</t>
  </si>
  <si>
    <t>BRP535</t>
  </si>
  <si>
    <t>BRP534</t>
  </si>
  <si>
    <t>BRP558</t>
  </si>
  <si>
    <t>BRP557</t>
  </si>
  <si>
    <t>BRP556</t>
  </si>
  <si>
    <t>10/25/2023</t>
  </si>
  <si>
    <t>BRP614</t>
  </si>
  <si>
    <t>BRP615</t>
  </si>
  <si>
    <t>BRP616</t>
  </si>
  <si>
    <t>BRP607</t>
  </si>
  <si>
    <t>BRP608</t>
  </si>
  <si>
    <t>BRP609</t>
  </si>
  <si>
    <t>BRP622</t>
  </si>
  <si>
    <t>BRP623</t>
  </si>
  <si>
    <t>BRP624</t>
  </si>
  <si>
    <t>BRP619</t>
  </si>
  <si>
    <t>BRP620</t>
  </si>
  <si>
    <t>BRP621</t>
  </si>
  <si>
    <t>BRP631</t>
  </si>
  <si>
    <t>BRP632</t>
  </si>
  <si>
    <t>BRP633</t>
  </si>
  <si>
    <t>10/26/2023</t>
  </si>
  <si>
    <t>BRP635</t>
  </si>
  <si>
    <t>BRP688</t>
  </si>
  <si>
    <t>BRP689</t>
  </si>
  <si>
    <t>BRP690</t>
  </si>
  <si>
    <t>BRP680</t>
  </si>
  <si>
    <t>BRP670</t>
  </si>
  <si>
    <t>BRP666</t>
  </si>
  <si>
    <t>BRP661</t>
  </si>
  <si>
    <t>BRP663</t>
  </si>
  <si>
    <t>BRP662</t>
  </si>
  <si>
    <t>BRP668</t>
  </si>
  <si>
    <t>BRP672</t>
  </si>
  <si>
    <t>BRP660</t>
  </si>
  <si>
    <t>BRP664</t>
  </si>
  <si>
    <t>BRP676</t>
  </si>
  <si>
    <t>BRP677</t>
  </si>
  <si>
    <t>BRP674</t>
  </si>
  <si>
    <t>BRP675</t>
  </si>
  <si>
    <t>BRP669</t>
  </si>
  <si>
    <t>BRP681</t>
  </si>
  <si>
    <t>BRP667</t>
  </si>
  <si>
    <t>BRP653</t>
  </si>
  <si>
    <t>BRP693</t>
  </si>
  <si>
    <t>BRP682</t>
  </si>
  <si>
    <t>BRP683</t>
  </si>
  <si>
    <t>BRP685</t>
  </si>
  <si>
    <t>BRP686</t>
  </si>
  <si>
    <t>BRP687</t>
  </si>
  <si>
    <t>BRP697</t>
  </si>
  <si>
    <t>BRP698</t>
  </si>
  <si>
    <t>BRP699</t>
  </si>
  <si>
    <t>10/30/2023</t>
  </si>
  <si>
    <t>BPR762</t>
  </si>
  <si>
    <t>BRP707</t>
  </si>
  <si>
    <t>BRP715</t>
  </si>
  <si>
    <t>BRP694</t>
  </si>
  <si>
    <t>BRP717</t>
  </si>
  <si>
    <t>BRP712</t>
  </si>
  <si>
    <t>BRP713</t>
  </si>
  <si>
    <t>BRP711</t>
  </si>
  <si>
    <t>BRP703</t>
  </si>
  <si>
    <t>BRP704</t>
  </si>
  <si>
    <t>BRP695</t>
  </si>
  <si>
    <t>BRP721</t>
  </si>
  <si>
    <t>BRP708</t>
  </si>
  <si>
    <t>BRP723</t>
  </si>
  <si>
    <t>BRP714</t>
  </si>
  <si>
    <t>BRP700</t>
  </si>
  <si>
    <t>10/31/2023</t>
  </si>
  <si>
    <t>BPR801</t>
  </si>
  <si>
    <t>BPR800</t>
  </si>
  <si>
    <t>BPR799</t>
  </si>
  <si>
    <t>BPR771</t>
  </si>
  <si>
    <t>BPR770</t>
  </si>
  <si>
    <t>BPR769</t>
  </si>
  <si>
    <t>BPR781</t>
  </si>
  <si>
    <t>BPR779</t>
  </si>
  <si>
    <t>BPR778</t>
  </si>
  <si>
    <t>BPR776</t>
  </si>
  <si>
    <t>BPR775</t>
  </si>
  <si>
    <t>BPR774</t>
  </si>
  <si>
    <t>BPR798</t>
  </si>
  <si>
    <t>BPR797</t>
  </si>
  <si>
    <t>BPR793</t>
  </si>
  <si>
    <t>11/03/2023</t>
  </si>
  <si>
    <t>BPR959</t>
  </si>
  <si>
    <t>0149-0923 (#11)</t>
  </si>
  <si>
    <t>BPR960</t>
  </si>
  <si>
    <t>BPR977</t>
  </si>
  <si>
    <t>BPR954</t>
  </si>
  <si>
    <t>BPR950</t>
  </si>
  <si>
    <t>BPR951</t>
  </si>
  <si>
    <t>BPR990</t>
  </si>
  <si>
    <t>BPR852</t>
  </si>
  <si>
    <t>BPR997</t>
  </si>
  <si>
    <t>BPR996</t>
  </si>
  <si>
    <t>BPR948</t>
  </si>
  <si>
    <t>0165-1023 (#1)</t>
  </si>
  <si>
    <t>BPR949</t>
  </si>
  <si>
    <t>BPR961</t>
  </si>
  <si>
    <t>11/06/2023</t>
  </si>
  <si>
    <t>BPR867</t>
  </si>
  <si>
    <t>BPR866</t>
  </si>
  <si>
    <t>BPR865</t>
  </si>
  <si>
    <t>BPR963</t>
  </si>
  <si>
    <t>BPR979</t>
  </si>
  <si>
    <t>BPR980</t>
  </si>
  <si>
    <t>BPR887</t>
  </si>
  <si>
    <t>BPR886</t>
  </si>
  <si>
    <t>BPR885</t>
  </si>
  <si>
    <t>M5-3</t>
  </si>
  <si>
    <t>BPR861</t>
  </si>
  <si>
    <t>BPR860</t>
  </si>
  <si>
    <t>BPR859</t>
  </si>
  <si>
    <t>M5-4</t>
  </si>
  <si>
    <t>BPR882</t>
  </si>
  <si>
    <t>BPR881</t>
  </si>
  <si>
    <t>BPR880</t>
  </si>
  <si>
    <t>11/07/2023</t>
  </si>
  <si>
    <t>BPR928</t>
  </si>
  <si>
    <t>BPR923</t>
  </si>
  <si>
    <t>BPR912</t>
  </si>
  <si>
    <t>BPR917</t>
  </si>
  <si>
    <t>BPR934</t>
  </si>
  <si>
    <t>BPR910</t>
  </si>
  <si>
    <t>BPR966</t>
  </si>
  <si>
    <t>BPR967</t>
  </si>
  <si>
    <t>BPR968</t>
  </si>
  <si>
    <t>BPR897</t>
  </si>
  <si>
    <t>BPR896</t>
  </si>
  <si>
    <t>BPR895</t>
  </si>
  <si>
    <t>BPR969</t>
  </si>
  <si>
    <t>BPR970</t>
  </si>
  <si>
    <t>BPR971</t>
  </si>
  <si>
    <t>BPR958</t>
  </si>
  <si>
    <t>BPR964</t>
  </si>
  <si>
    <t>BPR965</t>
  </si>
  <si>
    <t>PBR-4</t>
  </si>
  <si>
    <t>BPR914</t>
  </si>
  <si>
    <t>BPR913</t>
  </si>
  <si>
    <t>BPR890</t>
  </si>
  <si>
    <t>11/08/2023</t>
  </si>
  <si>
    <t>BPT026</t>
  </si>
  <si>
    <t>BPT027</t>
  </si>
  <si>
    <t>BPT028</t>
  </si>
  <si>
    <t>BPT030</t>
  </si>
  <si>
    <t>BPT031</t>
  </si>
  <si>
    <t>BPT032</t>
  </si>
  <si>
    <t>BPT034</t>
  </si>
  <si>
    <t>BPT035</t>
  </si>
  <si>
    <t>BPT036</t>
  </si>
  <si>
    <t>BPT038</t>
  </si>
  <si>
    <t>BPT039</t>
  </si>
  <si>
    <t>BPT040</t>
  </si>
  <si>
    <t>BPT042</t>
  </si>
  <si>
    <t>BPT043</t>
  </si>
  <si>
    <t>BPT044</t>
  </si>
  <si>
    <t>11/09/2023</t>
  </si>
  <si>
    <t>BPT048</t>
  </si>
  <si>
    <t>BPT049</t>
  </si>
  <si>
    <t>BPT050</t>
  </si>
  <si>
    <t>BPT045</t>
  </si>
  <si>
    <t>BPT046</t>
  </si>
  <si>
    <t>BPT047</t>
  </si>
  <si>
    <t>BPT083</t>
  </si>
  <si>
    <t>BPT084</t>
  </si>
  <si>
    <t>BPT085</t>
  </si>
  <si>
    <t>BPT087</t>
  </si>
  <si>
    <t>BPT088</t>
  </si>
  <si>
    <t>BPT089</t>
  </si>
  <si>
    <t>BPT091</t>
  </si>
  <si>
    <t>BPT092</t>
  </si>
  <si>
    <t>BPT093</t>
  </si>
  <si>
    <t>BPT078</t>
  </si>
  <si>
    <t>BPT077</t>
  </si>
  <si>
    <t>BPT076</t>
  </si>
  <si>
    <t>BPT079</t>
  </si>
  <si>
    <t>BPT080</t>
  </si>
  <si>
    <t>BPT081</t>
  </si>
  <si>
    <t>11/10/2023</t>
  </si>
  <si>
    <t>BPT134</t>
  </si>
  <si>
    <t>BPT135</t>
  </si>
  <si>
    <t>BPT136</t>
  </si>
  <si>
    <t>BPT137</t>
  </si>
  <si>
    <t>BPT138</t>
  </si>
  <si>
    <t>BPT139</t>
  </si>
  <si>
    <t>BPT140</t>
  </si>
  <si>
    <t>BPT141</t>
  </si>
  <si>
    <t>BPT115</t>
  </si>
  <si>
    <t>BPT116</t>
  </si>
  <si>
    <t>BPT117</t>
  </si>
  <si>
    <t>BPT119</t>
  </si>
  <si>
    <t>BPT120</t>
  </si>
  <si>
    <t>BPT121</t>
  </si>
  <si>
    <t>BPT123</t>
  </si>
  <si>
    <t>BPT124</t>
  </si>
  <si>
    <t>BPT125</t>
  </si>
  <si>
    <t>11/13/2023</t>
  </si>
  <si>
    <t>BPT173</t>
  </si>
  <si>
    <t>BPT172</t>
  </si>
  <si>
    <t>BPT190</t>
  </si>
  <si>
    <t>BPT143</t>
  </si>
  <si>
    <t>BPT144</t>
  </si>
  <si>
    <t>BPT145</t>
  </si>
  <si>
    <t>BPT147</t>
  </si>
  <si>
    <t>BPT148</t>
  </si>
  <si>
    <t>BPT149</t>
  </si>
  <si>
    <t>BPT151</t>
  </si>
  <si>
    <t>BPT152</t>
  </si>
  <si>
    <t>BPT153</t>
  </si>
  <si>
    <t>BPT155</t>
  </si>
  <si>
    <t>BPT156</t>
  </si>
  <si>
    <t>BPT157</t>
  </si>
  <si>
    <t>BPT159</t>
  </si>
  <si>
    <t>BPT160</t>
  </si>
  <si>
    <t>BPT161</t>
  </si>
  <si>
    <t>11/14/2023</t>
  </si>
  <si>
    <t>0108-0523 (#1)</t>
  </si>
  <si>
    <t>Alprenolol</t>
  </si>
  <si>
    <t>11/17/2023</t>
  </si>
  <si>
    <t>BPT299</t>
  </si>
  <si>
    <t>BPT303</t>
  </si>
  <si>
    <t>BPT307</t>
  </si>
  <si>
    <t>BPT296</t>
  </si>
  <si>
    <t>BPT300</t>
  </si>
  <si>
    <t>BPT304</t>
  </si>
  <si>
    <t>BPT297</t>
  </si>
  <si>
    <t>BPT301</t>
  </si>
  <si>
    <t>BPT305</t>
  </si>
  <si>
    <t>BPT313</t>
  </si>
  <si>
    <t>BPT298</t>
  </si>
  <si>
    <t>BPT302</t>
  </si>
  <si>
    <t>BPT310</t>
  </si>
  <si>
    <t>BPT314</t>
  </si>
  <si>
    <t>BPT308</t>
  </si>
  <si>
    <t>11/21/2023</t>
  </si>
  <si>
    <t>Shelf 13 skipped while counting</t>
  </si>
  <si>
    <t>Was Supposed to be H4</t>
  </si>
  <si>
    <t>11/22/2023</t>
  </si>
  <si>
    <t>BPT344</t>
  </si>
  <si>
    <t>BPT345</t>
  </si>
  <si>
    <t>BPT346</t>
  </si>
  <si>
    <t>BPT348</t>
  </si>
  <si>
    <t>BPT349</t>
  </si>
  <si>
    <t>BPT350</t>
  </si>
  <si>
    <t>BPT352</t>
  </si>
  <si>
    <t>BPT353</t>
  </si>
  <si>
    <t>BPT354</t>
  </si>
  <si>
    <t>BPT356</t>
  </si>
  <si>
    <t>BPT357</t>
  </si>
  <si>
    <t>BPT358</t>
  </si>
  <si>
    <t>BPT360</t>
  </si>
  <si>
    <t>BPT361</t>
  </si>
  <si>
    <t>BPT362</t>
  </si>
  <si>
    <t>11/28/2023</t>
  </si>
  <si>
    <t>BPT384</t>
  </si>
  <si>
    <t>BPT385</t>
  </si>
  <si>
    <t>BPT386</t>
  </si>
  <si>
    <t>Robot failed to make secondaries</t>
  </si>
  <si>
    <t>BPT388</t>
  </si>
  <si>
    <t>BPT389</t>
  </si>
  <si>
    <t>BPT390</t>
  </si>
  <si>
    <t>BPT392</t>
  </si>
  <si>
    <t>BPT393</t>
  </si>
  <si>
    <t>BPT394</t>
  </si>
  <si>
    <t>BPT396</t>
  </si>
  <si>
    <t>BPT397</t>
  </si>
  <si>
    <t>BPT398</t>
  </si>
  <si>
    <t>BPT400</t>
  </si>
  <si>
    <t>BPT401</t>
  </si>
  <si>
    <t>BPT402</t>
  </si>
  <si>
    <t>BPT364</t>
  </si>
  <si>
    <t>BPT365</t>
  </si>
  <si>
    <t>BPT366</t>
  </si>
  <si>
    <t>BPT368</t>
  </si>
  <si>
    <t>BPT369</t>
  </si>
  <si>
    <t>BPT370</t>
  </si>
  <si>
    <t>BPT372</t>
  </si>
  <si>
    <t>BPT373</t>
  </si>
  <si>
    <t>BPT374</t>
  </si>
  <si>
    <t>Recounting, machine skipped after 25</t>
  </si>
  <si>
    <t>11/29/2023</t>
  </si>
  <si>
    <t>BPT463</t>
  </si>
  <si>
    <t>BPT464</t>
  </si>
  <si>
    <t>BPT465</t>
  </si>
  <si>
    <t>BPT466</t>
  </si>
  <si>
    <t>BPT440</t>
  </si>
  <si>
    <t>BPT441</t>
  </si>
  <si>
    <t>BPT442</t>
  </si>
  <si>
    <t>11/30/2023</t>
  </si>
  <si>
    <t>BPT509</t>
  </si>
  <si>
    <t>BPT510</t>
  </si>
  <si>
    <t>BPT502</t>
  </si>
  <si>
    <t>BPT503</t>
  </si>
  <si>
    <t>BPT504</t>
  </si>
  <si>
    <t>BPT506</t>
  </si>
  <si>
    <t>BPT507</t>
  </si>
  <si>
    <t>BPT508</t>
  </si>
  <si>
    <t>12/01/2023</t>
  </si>
  <si>
    <t>BPT525</t>
  </si>
  <si>
    <t>BPT494</t>
  </si>
  <si>
    <t>BPT495</t>
  </si>
  <si>
    <t>BPT496</t>
  </si>
  <si>
    <t>BPT526</t>
  </si>
  <si>
    <t>BPT493</t>
  </si>
  <si>
    <t>BPT524</t>
  </si>
  <si>
    <t>BPT520</t>
  </si>
  <si>
    <t>BPT523</t>
  </si>
  <si>
    <t>BPT519</t>
  </si>
  <si>
    <t>BPT521</t>
  </si>
  <si>
    <t>12/04/2023</t>
  </si>
  <si>
    <t>BPT563</t>
  </si>
  <si>
    <t>BPT564</t>
  </si>
  <si>
    <t>BPT565</t>
  </si>
  <si>
    <t>BPT566</t>
  </si>
  <si>
    <t>BPT567</t>
  </si>
  <si>
    <t>BPT568</t>
  </si>
  <si>
    <t>BPT272</t>
  </si>
  <si>
    <t>BPT273</t>
  </si>
  <si>
    <t>BPT274</t>
  </si>
  <si>
    <t>BPT528</t>
  </si>
  <si>
    <t>BPT529</t>
  </si>
  <si>
    <t>BPT530</t>
  </si>
  <si>
    <t>BPT532</t>
  </si>
  <si>
    <t>BPT533</t>
  </si>
  <si>
    <t>BPT534</t>
  </si>
  <si>
    <t>Robot pipette issue</t>
  </si>
  <si>
    <t>BPT536</t>
  </si>
  <si>
    <t>BPT537</t>
  </si>
  <si>
    <t>BPT538</t>
  </si>
  <si>
    <t>0182-0922</t>
  </si>
  <si>
    <t>BPT540</t>
  </si>
  <si>
    <t>BPT541</t>
  </si>
  <si>
    <t>BPT542</t>
  </si>
  <si>
    <t>12/05/2023</t>
  </si>
  <si>
    <t>BPT619</t>
  </si>
  <si>
    <t>BPT620</t>
  </si>
  <si>
    <t>BPT621</t>
  </si>
  <si>
    <t>BPT622</t>
  </si>
  <si>
    <t>BPT613</t>
  </si>
  <si>
    <t>BPT594</t>
  </si>
  <si>
    <t>BPT595</t>
  </si>
  <si>
    <t>BPT596</t>
  </si>
  <si>
    <t>BPT598</t>
  </si>
  <si>
    <t>BPT599</t>
  </si>
  <si>
    <t>BPT600</t>
  </si>
  <si>
    <t>BPT602</t>
  </si>
  <si>
    <t>BPT603</t>
  </si>
  <si>
    <t>BPT604</t>
  </si>
  <si>
    <t>BPT606</t>
  </si>
  <si>
    <t>BPT607</t>
  </si>
  <si>
    <t>BPT608</t>
  </si>
  <si>
    <t>BPT610</t>
  </si>
  <si>
    <t>BPT611</t>
  </si>
  <si>
    <t>BPT612</t>
  </si>
  <si>
    <t>12/06/2023</t>
  </si>
  <si>
    <t>BPT663</t>
  </si>
  <si>
    <t>BPT669</t>
  </si>
  <si>
    <t>BPT670</t>
  </si>
  <si>
    <t>BPT624</t>
  </si>
  <si>
    <t>BPT625</t>
  </si>
  <si>
    <t>BPT626</t>
  </si>
  <si>
    <t>0160-1023</t>
  </si>
  <si>
    <t>BPT628</t>
  </si>
  <si>
    <t>BPT629</t>
  </si>
  <si>
    <t>BPT630</t>
  </si>
  <si>
    <t>Plate counter messed up, uploading these results separately</t>
  </si>
  <si>
    <t>BPT632</t>
  </si>
  <si>
    <t>BPT633</t>
  </si>
  <si>
    <t>BPT634</t>
  </si>
  <si>
    <t>BPT636</t>
  </si>
  <si>
    <t>BPT637</t>
  </si>
  <si>
    <t>BPT638</t>
  </si>
  <si>
    <t>BPT640</t>
  </si>
  <si>
    <t>BPT641</t>
  </si>
  <si>
    <t>BPT642</t>
  </si>
  <si>
    <t>12/07/2023</t>
  </si>
  <si>
    <t>BPT715</t>
  </si>
  <si>
    <t>BPT716</t>
  </si>
  <si>
    <t>BPT711</t>
  </si>
  <si>
    <t>BPT712</t>
  </si>
  <si>
    <t>BPT692</t>
  </si>
  <si>
    <t>BPT693</t>
  </si>
  <si>
    <t>BPT694</t>
  </si>
  <si>
    <t>BPT696</t>
  </si>
  <si>
    <t>BPT697</t>
  </si>
  <si>
    <t>BPT698</t>
  </si>
  <si>
    <t>BPT700</t>
  </si>
  <si>
    <t>BPT701</t>
  </si>
  <si>
    <t>BPT702</t>
  </si>
  <si>
    <t>BPT704</t>
  </si>
  <si>
    <t>BPT705</t>
  </si>
  <si>
    <t>BPT706</t>
  </si>
  <si>
    <t>BPT708</t>
  </si>
  <si>
    <t>BPT709</t>
  </si>
  <si>
    <t>BPT710</t>
  </si>
  <si>
    <t>12/08/2023</t>
  </si>
  <si>
    <t>BPT746</t>
  </si>
  <si>
    <t>0063-0323</t>
  </si>
  <si>
    <t>BPT747</t>
  </si>
  <si>
    <t>BPT770</t>
  </si>
  <si>
    <t>BPT771</t>
  </si>
  <si>
    <t>BPT772</t>
  </si>
  <si>
    <t>Leading 3, 10 digit error</t>
  </si>
  <si>
    <t>BPT768</t>
  </si>
  <si>
    <t>BPT769</t>
  </si>
  <si>
    <t>BPT718</t>
  </si>
  <si>
    <t>BPT723</t>
  </si>
  <si>
    <t>BPT724</t>
  </si>
  <si>
    <t>BPT726</t>
  </si>
  <si>
    <t>BPT727</t>
  </si>
  <si>
    <t>BPT728</t>
  </si>
  <si>
    <t>BPT730</t>
  </si>
  <si>
    <t>BPT731</t>
  </si>
  <si>
    <t>BPT732</t>
  </si>
  <si>
    <t>BPT734</t>
  </si>
  <si>
    <t>BPT735</t>
  </si>
  <si>
    <t>BPT736</t>
  </si>
  <si>
    <t>BPT738</t>
  </si>
  <si>
    <t>BPT739</t>
  </si>
  <si>
    <t>BPT740</t>
  </si>
  <si>
    <t>12/11/2023</t>
  </si>
  <si>
    <t>BPT813</t>
  </si>
  <si>
    <t>BPT794</t>
  </si>
  <si>
    <t>BPT795</t>
  </si>
  <si>
    <t>BPT796</t>
  </si>
  <si>
    <t>0150-0923 (#12)</t>
  </si>
  <si>
    <t>BPT798</t>
  </si>
  <si>
    <t>BPT799</t>
  </si>
  <si>
    <t>BPT800</t>
  </si>
  <si>
    <t>BPT802</t>
  </si>
  <si>
    <t>BPT803</t>
  </si>
  <si>
    <t>BPT804</t>
  </si>
  <si>
    <t>BPT806</t>
  </si>
  <si>
    <t>BPT807</t>
  </si>
  <si>
    <t>BPT808</t>
  </si>
  <si>
    <t>BPT810</t>
  </si>
  <si>
    <t>BPT811</t>
  </si>
  <si>
    <t>BPT812</t>
  </si>
  <si>
    <t>12/12/2023</t>
  </si>
  <si>
    <t>BPT856</t>
  </si>
  <si>
    <t>BPT857</t>
  </si>
  <si>
    <t>BPT858</t>
  </si>
  <si>
    <t>BPT865</t>
  </si>
  <si>
    <t>BPT817</t>
  </si>
  <si>
    <t>BPT818</t>
  </si>
  <si>
    <t>BPT819</t>
  </si>
  <si>
    <t>BPT821</t>
  </si>
  <si>
    <t>BPT822</t>
  </si>
  <si>
    <t>BPT823</t>
  </si>
  <si>
    <t>BPT825</t>
  </si>
  <si>
    <t>BPT826</t>
  </si>
  <si>
    <t>BPT827</t>
  </si>
  <si>
    <t>BPT829</t>
  </si>
  <si>
    <t>BPT830</t>
  </si>
  <si>
    <t>BPT831</t>
  </si>
  <si>
    <t>BPT833</t>
  </si>
  <si>
    <t>BPT834</t>
  </si>
  <si>
    <t>BPT835</t>
  </si>
  <si>
    <t>A2A-0</t>
  </si>
  <si>
    <t>12/13/2023</t>
  </si>
  <si>
    <t>BPT896</t>
  </si>
  <si>
    <t>A2A</t>
  </si>
  <si>
    <t>3H-ZM241385</t>
  </si>
  <si>
    <t>0044-0322</t>
  </si>
  <si>
    <t>ZM241385</t>
  </si>
  <si>
    <t>Adenosine</t>
  </si>
  <si>
    <t>A2A-1</t>
  </si>
  <si>
    <t>BPT897</t>
  </si>
  <si>
    <t>BPT898</t>
  </si>
  <si>
    <t>BPT899</t>
  </si>
  <si>
    <t>BPT873</t>
  </si>
  <si>
    <t>BPT874</t>
  </si>
  <si>
    <t>BPT875</t>
  </si>
  <si>
    <t>BPT917</t>
  </si>
  <si>
    <t>BPT918</t>
  </si>
  <si>
    <t>BPT919</t>
  </si>
  <si>
    <t>BPT869</t>
  </si>
  <si>
    <t>BPT913</t>
  </si>
  <si>
    <t>BPT914</t>
  </si>
  <si>
    <t>BPT915</t>
  </si>
  <si>
    <t>BPT901</t>
  </si>
  <si>
    <t>BPT902</t>
  </si>
  <si>
    <t>BPT903</t>
  </si>
  <si>
    <t>Resubmitted 12/18/2023, 61978 from -6</t>
  </si>
  <si>
    <t>BPT905</t>
  </si>
  <si>
    <t>BPT906</t>
  </si>
  <si>
    <t>BPT907</t>
  </si>
  <si>
    <t>H4-2</t>
  </si>
  <si>
    <t>BPT909</t>
  </si>
  <si>
    <t>BPT910</t>
  </si>
  <si>
    <t>BPT911</t>
  </si>
  <si>
    <t>12/14/2023</t>
  </si>
  <si>
    <t>BPT920</t>
  </si>
  <si>
    <t>BPT921</t>
  </si>
  <si>
    <t>BPT922</t>
  </si>
  <si>
    <t>BPT923</t>
  </si>
  <si>
    <t>BPT950</t>
  </si>
  <si>
    <t>BPT951</t>
  </si>
  <si>
    <t>BPT952</t>
  </si>
  <si>
    <t>BZP Rat Brain Site-3</t>
  </si>
  <si>
    <t>BPT953</t>
  </si>
  <si>
    <t>BPT955</t>
  </si>
  <si>
    <t>BPT956</t>
  </si>
  <si>
    <t>BPT957</t>
  </si>
  <si>
    <t>BPT959</t>
  </si>
  <si>
    <t>BPT960</t>
  </si>
  <si>
    <t>BPT961</t>
  </si>
  <si>
    <t>BPT963</t>
  </si>
  <si>
    <t>BPT964</t>
  </si>
  <si>
    <t>BPT965</t>
  </si>
  <si>
    <t>BPT967</t>
  </si>
  <si>
    <t>BPT968</t>
  </si>
  <si>
    <t>BPT969</t>
  </si>
  <si>
    <t>BPT971</t>
  </si>
  <si>
    <t>BPT972</t>
  </si>
  <si>
    <t>BPT973</t>
  </si>
  <si>
    <t>12/15/2023</t>
  </si>
  <si>
    <t>AQW005</t>
  </si>
  <si>
    <t>AQW006</t>
  </si>
  <si>
    <t>AQW007</t>
  </si>
  <si>
    <t>AQW008</t>
  </si>
  <si>
    <t>BPT980</t>
  </si>
  <si>
    <t>BPT981</t>
  </si>
  <si>
    <t>BPT982</t>
  </si>
  <si>
    <t>BPT983</t>
  </si>
  <si>
    <t>AQW010</t>
  </si>
  <si>
    <t>AQW011</t>
  </si>
  <si>
    <t>AQW012</t>
  </si>
  <si>
    <t>AQW014</t>
  </si>
  <si>
    <t>AQW015</t>
  </si>
  <si>
    <t>AQW016</t>
  </si>
  <si>
    <t>AQW018</t>
  </si>
  <si>
    <t>AQW019</t>
  </si>
  <si>
    <t>AQW020</t>
  </si>
  <si>
    <t>AQW022</t>
  </si>
  <si>
    <t>AQW023</t>
  </si>
  <si>
    <t>AQW024</t>
  </si>
  <si>
    <t>AQW026</t>
  </si>
  <si>
    <t>AQW027</t>
  </si>
  <si>
    <t>AQW028</t>
  </si>
  <si>
    <t>12/18/2023</t>
  </si>
  <si>
    <t>AQW043</t>
  </si>
  <si>
    <t>AQW034</t>
  </si>
  <si>
    <t>AQW035</t>
  </si>
  <si>
    <t>AQW036</t>
  </si>
  <si>
    <t>AQW040</t>
  </si>
  <si>
    <t>AQW041</t>
  </si>
  <si>
    <t>AQW042</t>
  </si>
  <si>
    <t>AQW037</t>
  </si>
  <si>
    <t>AQW038</t>
  </si>
  <si>
    <t>AQW039</t>
  </si>
  <si>
    <t>AQW077</t>
  </si>
  <si>
    <t>AQW078</t>
  </si>
  <si>
    <t>AQW079</t>
  </si>
  <si>
    <t>AQW081</t>
  </si>
  <si>
    <t>AQW082</t>
  </si>
  <si>
    <t>AQW083</t>
  </si>
  <si>
    <t>AQW055</t>
  </si>
  <si>
    <t>AQW056</t>
  </si>
  <si>
    <t>AQW057</t>
  </si>
  <si>
    <t>AQW059</t>
  </si>
  <si>
    <t>AQW060</t>
  </si>
  <si>
    <t>AQW061</t>
  </si>
  <si>
    <t>AQW053</t>
  </si>
  <si>
    <t>AQW054</t>
  </si>
  <si>
    <t>AQW063</t>
  </si>
  <si>
    <t>12/19/2023</t>
  </si>
  <si>
    <t>AQW094</t>
  </si>
  <si>
    <t>AQW095</t>
  </si>
  <si>
    <t>AQW096</t>
  </si>
  <si>
    <t>AQW097</t>
  </si>
  <si>
    <t>AQW098</t>
  </si>
  <si>
    <t>AQW093</t>
  </si>
  <si>
    <t>AQW112</t>
  </si>
  <si>
    <t>AQW113</t>
  </si>
  <si>
    <t>AQW114</t>
  </si>
  <si>
    <t>AQW116</t>
  </si>
  <si>
    <t>AQW117</t>
  </si>
  <si>
    <t>AQW118</t>
  </si>
  <si>
    <t>AQW108</t>
  </si>
  <si>
    <t>AQW109</t>
  </si>
  <si>
    <t>AQW110</t>
  </si>
  <si>
    <t>AQW120</t>
  </si>
  <si>
    <t>AQW121</t>
  </si>
  <si>
    <t>AQW122</t>
  </si>
  <si>
    <t>AQW124</t>
  </si>
  <si>
    <t>AQW125</t>
  </si>
  <si>
    <t>AQW126</t>
  </si>
  <si>
    <t>12/20/2023</t>
  </si>
  <si>
    <t>AQW139</t>
  </si>
  <si>
    <t>AQW140</t>
  </si>
  <si>
    <t>AQW141</t>
  </si>
  <si>
    <t>AQW142</t>
  </si>
  <si>
    <t>AQW143</t>
  </si>
  <si>
    <t>AQW144</t>
  </si>
  <si>
    <t>AQW145</t>
  </si>
  <si>
    <t>AQW146</t>
  </si>
  <si>
    <t>AQW147</t>
  </si>
  <si>
    <t>AQW148</t>
  </si>
  <si>
    <t>12/21/2023</t>
  </si>
  <si>
    <t>AQW150</t>
  </si>
  <si>
    <t>AQW169</t>
  </si>
  <si>
    <t>AQW170</t>
  </si>
  <si>
    <t>AQW171</t>
  </si>
  <si>
    <t>AQW173</t>
  </si>
  <si>
    <t>AQW174</t>
  </si>
  <si>
    <t>AQW175</t>
  </si>
  <si>
    <t>AQW179</t>
  </si>
  <si>
    <t>AQW178</t>
  </si>
  <si>
    <t>AQW177</t>
  </si>
  <si>
    <t>AQW183</t>
  </si>
  <si>
    <t>AQW182</t>
  </si>
  <si>
    <t>AQW181</t>
  </si>
  <si>
    <t>AQW187</t>
  </si>
  <si>
    <t>AQW186</t>
  </si>
  <si>
    <t>AQW185</t>
  </si>
  <si>
    <t>12/22/2023</t>
  </si>
  <si>
    <t>AQW193</t>
  </si>
  <si>
    <t>AQW194</t>
  </si>
  <si>
    <t>AQW195</t>
  </si>
  <si>
    <t>AQW197</t>
  </si>
  <si>
    <t>AQW198</t>
  </si>
  <si>
    <t>AQW199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</si>
</sst>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3" fillId="4" borderId="6" xfId="0" applyFont="1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4" fillId="5" borderId="8" xfId="0" applyFont="1" applyFill="1" applyBorder="1"/>
    <xf numFmtId="0" fontId="0" fillId="5" borderId="9" xfId="0" applyFill="1" applyBorder="1"/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5" fillId="6" borderId="10" xfId="0" applyFont="1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6" fillId="7" borderId="12" xfId="0" applyFont="1" applyFill="1" applyBorder="1"/>
    <xf numFmtId="0" fontId="0" fillId="7" borderId="13" xfId="0" applyFill="1" applyBorder="1"/>
    <xf numFmtId="0" fontId="0" fillId="7" borderId="12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0" fontId="7" fillId="8" borderId="14" xfId="0" applyFont="1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2" fontId="0" fillId="8" borderId="14" xfId="0" applyNumberFormat="1" applyFill="1" applyBorder="1" applyAlignment="1">
      <alignment horizontal="center"/>
    </xf>
    <xf numFmtId="0" fontId="8" fillId="9" borderId="16" xfId="0" applyFont="1" applyFill="1" applyBorder="1"/>
    <xf numFmtId="0" fontId="0" fillId="9" borderId="17" xfId="0" applyFill="1" applyBorder="1"/>
    <xf numFmtId="0" fontId="0" fillId="9" borderId="16" xfId="0" applyFill="1" applyBorder="1"/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2" fontId="0" fillId="9" borderId="16" xfId="0" applyNumberFormat="1" applyFill="1" applyBorder="1" applyAlignment="1">
      <alignment horizontal="center"/>
    </xf>
    <xf numFmtId="0" fontId="9" fillId="10" borderId="18" xfId="0" applyFont="1" applyFill="1" applyBorder="1"/>
    <xf numFmtId="0" fontId="0" fillId="10" borderId="19" xfId="0" applyFill="1" applyBorder="1"/>
    <xf numFmtId="0" fontId="0" fillId="10" borderId="18" xfId="0" applyFill="1" applyBorder="1"/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2" fontId="0" fillId="10" borderId="18" xfId="0" applyNumberFormat="1" applyFill="1" applyBorder="1" applyAlignment="1">
      <alignment horizontal="center"/>
    </xf>
    <xf numFmtId="0" fontId="10" fillId="11" borderId="20" xfId="0" applyFont="1" applyFill="1" applyBorder="1"/>
    <xf numFmtId="0" fontId="0" fillId="11" borderId="21" xfId="0" applyFill="1" applyBorder="1"/>
    <xf numFmtId="0" fontId="0" fillId="11" borderId="20" xfId="0" applyFill="1" applyBorder="1"/>
    <xf numFmtId="0" fontId="0" fillId="11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0" fontId="11" fillId="12" borderId="22" xfId="0" applyFont="1" applyFill="1" applyBorder="1"/>
    <xf numFmtId="0" fontId="0" fillId="12" borderId="23" xfId="0" applyFill="1" applyBorder="1"/>
    <xf numFmtId="0" fontId="0" fillId="12" borderId="22" xfId="0" applyFill="1" applyBorder="1"/>
    <xf numFmtId="0" fontId="0" fillId="12" borderId="22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2" fontId="0" fillId="12" borderId="22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2" fillId="13" borderId="24" xfId="0" applyFont="1" applyFill="1" applyBorder="1"/>
    <xf numFmtId="0" fontId="0" fillId="13" borderId="25" xfId="0" applyFill="1" applyBorder="1"/>
    <xf numFmtId="0" fontId="0" fillId="13" borderId="24" xfId="0" applyFill="1" applyBorder="1"/>
    <xf numFmtId="0" fontId="0" fillId="13" borderId="24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2" fontId="0" fillId="13" borderId="24" xfId="0" applyNumberFormat="1" applyFill="1" applyBorder="1" applyAlignment="1">
      <alignment horizontal="center"/>
    </xf>
    <xf numFmtId="0" fontId="13" fillId="14" borderId="26" xfId="0" applyFont="1" applyFill="1" applyBorder="1"/>
    <xf numFmtId="0" fontId="0" fillId="14" borderId="27" xfId="0" applyFill="1" applyBorder="1"/>
    <xf numFmtId="0" fontId="0" fillId="14" borderId="26" xfId="0" applyFill="1" applyBorder="1"/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2" fontId="0" fillId="14" borderId="26" xfId="0" applyNumberFormat="1" applyFill="1" applyBorder="1" applyAlignment="1">
      <alignment horizontal="center"/>
    </xf>
    <xf numFmtId="0" fontId="14" fillId="15" borderId="28" xfId="0" applyFont="1" applyFill="1" applyBorder="1"/>
    <xf numFmtId="0" fontId="0" fillId="15" borderId="29" xfId="0" applyFill="1" applyBorder="1"/>
    <xf numFmtId="0" fontId="0" fillId="15" borderId="28" xfId="0" applyFill="1" applyBorder="1"/>
    <xf numFmtId="0" fontId="0" fillId="15" borderId="28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2" fontId="0" fillId="15" borderId="28" xfId="0" applyNumberFormat="1" applyFill="1" applyBorder="1" applyAlignment="1">
      <alignment horizontal="center"/>
    </xf>
    <xf numFmtId="0" fontId="15" fillId="16" borderId="30" xfId="0" applyFont="1" applyFill="1" applyBorder="1"/>
    <xf numFmtId="0" fontId="0" fillId="16" borderId="31" xfId="0" applyFill="1" applyBorder="1"/>
    <xf numFmtId="0" fontId="0" fillId="16" borderId="30" xfId="0" applyFill="1" applyBorder="1"/>
    <xf numFmtId="0" fontId="0" fillId="16" borderId="30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2" fontId="0" fillId="16" borderId="30" xfId="0" applyNumberFormat="1" applyFill="1" applyBorder="1" applyAlignment="1">
      <alignment horizontal="center"/>
    </xf>
    <xf numFmtId="0" fontId="16" fillId="17" borderId="32" xfId="0" applyFont="1" applyFill="1" applyBorder="1"/>
    <xf numFmtId="0" fontId="0" fillId="17" borderId="33" xfId="0" applyFill="1" applyBorder="1"/>
    <xf numFmtId="0" fontId="0" fillId="17" borderId="32" xfId="0" applyFill="1" applyBorder="1"/>
    <xf numFmtId="0" fontId="0" fillId="17" borderId="32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2" fontId="0" fillId="17" borderId="32" xfId="0" applyNumberFormat="1" applyFill="1" applyBorder="1" applyAlignment="1">
      <alignment horizontal="center"/>
    </xf>
    <xf numFmtId="0" fontId="17" fillId="18" borderId="34" xfId="0" applyFont="1" applyFill="1" applyBorder="1"/>
    <xf numFmtId="0" fontId="0" fillId="18" borderId="35" xfId="0" applyFill="1" applyBorder="1"/>
    <xf numFmtId="0" fontId="0" fillId="18" borderId="34" xfId="0" applyFill="1" applyBorder="1"/>
    <xf numFmtId="0" fontId="0" fillId="18" borderId="34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2" fontId="0" fillId="18" borderId="34" xfId="0" applyNumberFormat="1" applyFill="1" applyBorder="1" applyAlignment="1">
      <alignment horizontal="center"/>
    </xf>
    <xf numFmtId="0" fontId="18" fillId="19" borderId="36" xfId="0" applyFont="1" applyFill="1" applyBorder="1"/>
    <xf numFmtId="0" fontId="0" fillId="19" borderId="37" xfId="0" applyFill="1" applyBorder="1"/>
    <xf numFmtId="0" fontId="0" fillId="19" borderId="36" xfId="0" applyFill="1" applyBorder="1"/>
    <xf numFmtId="0" fontId="0" fillId="19" borderId="36" xfId="0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2" fontId="0" fillId="19" borderId="36" xfId="0" applyNumberFormat="1" applyFill="1" applyBorder="1" applyAlignment="1">
      <alignment horizontal="center"/>
    </xf>
    <xf numFmtId="0" fontId="19" fillId="20" borderId="38" xfId="0" applyFont="1" applyFill="1" applyBorder="1"/>
    <xf numFmtId="0" fontId="0" fillId="20" borderId="39" xfId="0" applyFill="1" applyBorder="1"/>
    <xf numFmtId="0" fontId="0" fillId="20" borderId="38" xfId="0" applyFill="1" applyBorder="1"/>
    <xf numFmtId="0" fontId="0" fillId="20" borderId="38" xfId="0" applyFill="1" applyBorder="1" applyAlignment="1">
      <alignment horizontal="center"/>
    </xf>
    <xf numFmtId="0" fontId="0" fillId="20" borderId="39" xfId="0" applyFill="1" applyBorder="1" applyAlignment="1">
      <alignment horizontal="center"/>
    </xf>
    <xf numFmtId="2" fontId="0" fillId="20" borderId="38" xfId="0" applyNumberFormat="1" applyFill="1" applyBorder="1" applyAlignment="1">
      <alignment horizontal="center"/>
    </xf>
    <xf numFmtId="0" fontId="20" fillId="21" borderId="40" xfId="0" applyFont="1" applyFill="1" applyBorder="1"/>
    <xf numFmtId="0" fontId="0" fillId="21" borderId="41" xfId="0" applyFill="1" applyBorder="1"/>
    <xf numFmtId="0" fontId="0" fillId="21" borderId="40" xfId="0" applyFill="1" applyBorder="1"/>
    <xf numFmtId="0" fontId="0" fillId="21" borderId="40" xfId="0" applyFill="1" applyBorder="1" applyAlignment="1">
      <alignment horizontal="center"/>
    </xf>
    <xf numFmtId="0" fontId="0" fillId="21" borderId="41" xfId="0" applyFill="1" applyBorder="1" applyAlignment="1">
      <alignment horizontal="center"/>
    </xf>
    <xf numFmtId="2" fontId="0" fillId="21" borderId="40" xfId="0" applyNumberFormat="1" applyFill="1" applyBorder="1" applyAlignment="1">
      <alignment horizontal="center"/>
    </xf>
    <xf numFmtId="49" fontId="0" fillId="20" borderId="38" xfId="0" applyNumberFormat="1" applyFill="1" applyBorder="1" applyAlignment="1">
      <alignment horizontal="center"/>
    </xf>
    <xf numFmtId="0" fontId="21" fillId="22" borderId="42" xfId="0" applyFont="1" applyFill="1" applyBorder="1"/>
    <xf numFmtId="0" fontId="0" fillId="22" borderId="43" xfId="0" applyFill="1" applyBorder="1"/>
    <xf numFmtId="0" fontId="0" fillId="22" borderId="42" xfId="0" applyFill="1" applyBorder="1"/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2" fontId="0" fillId="22" borderId="42" xfId="0" applyNumberFormat="1" applyFill="1" applyBorder="1" applyAlignment="1">
      <alignment horizontal="center"/>
    </xf>
    <xf numFmtId="0" fontId="22" fillId="23" borderId="44" xfId="0" applyFont="1" applyFill="1" applyBorder="1"/>
    <xf numFmtId="0" fontId="0" fillId="23" borderId="45" xfId="0" applyFill="1" applyBorder="1"/>
    <xf numFmtId="0" fontId="0" fillId="23" borderId="44" xfId="0" applyFill="1" applyBorder="1"/>
    <xf numFmtId="0" fontId="0" fillId="23" borderId="44" xfId="0" applyFill="1" applyBorder="1" applyAlignment="1">
      <alignment horizontal="center"/>
    </xf>
    <xf numFmtId="0" fontId="0" fillId="23" borderId="45" xfId="0" applyFill="1" applyBorder="1" applyAlignment="1">
      <alignment horizontal="center"/>
    </xf>
    <xf numFmtId="2" fontId="0" fillId="23" borderId="44" xfId="0" applyNumberFormat="1" applyFill="1" applyBorder="1" applyAlignment="1">
      <alignment horizontal="center"/>
    </xf>
    <xf numFmtId="0" fontId="23" fillId="24" borderId="46" xfId="0" applyFont="1" applyFill="1" applyBorder="1"/>
    <xf numFmtId="0" fontId="0" fillId="24" borderId="47" xfId="0" applyFill="1" applyBorder="1"/>
    <xf numFmtId="0" fontId="0" fillId="24" borderId="46" xfId="0" applyFill="1" applyBorder="1"/>
    <xf numFmtId="0" fontId="0" fillId="24" borderId="46" xfId="0" applyFill="1" applyBorder="1" applyAlignment="1">
      <alignment horizontal="center"/>
    </xf>
    <xf numFmtId="0" fontId="0" fillId="24" borderId="47" xfId="0" applyFill="1" applyBorder="1" applyAlignment="1">
      <alignment horizontal="center"/>
    </xf>
    <xf numFmtId="2" fontId="0" fillId="24" borderId="46" xfId="0" applyNumberFormat="1" applyFill="1" applyBorder="1" applyAlignment="1">
      <alignment horizontal="center"/>
    </xf>
    <xf numFmtId="0" fontId="24" fillId="25" borderId="48" xfId="0" applyFont="1" applyFill="1" applyBorder="1"/>
    <xf numFmtId="0" fontId="0" fillId="25" borderId="49" xfId="0" applyFill="1" applyBorder="1"/>
    <xf numFmtId="0" fontId="0" fillId="25" borderId="48" xfId="0" applyFill="1" applyBorder="1"/>
    <xf numFmtId="0" fontId="0" fillId="25" borderId="48" xfId="0" applyFill="1" applyBorder="1" applyAlignment="1">
      <alignment horizontal="center"/>
    </xf>
    <xf numFmtId="0" fontId="0" fillId="25" borderId="49" xfId="0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0" fontId="25" fillId="26" borderId="50" xfId="0" applyFont="1" applyFill="1" applyBorder="1"/>
    <xf numFmtId="0" fontId="0" fillId="26" borderId="51" xfId="0" applyFill="1" applyBorder="1"/>
    <xf numFmtId="0" fontId="0" fillId="26" borderId="50" xfId="0" applyFill="1" applyBorder="1"/>
    <xf numFmtId="0" fontId="0" fillId="26" borderId="50" xfId="0" applyFill="1" applyBorder="1" applyAlignment="1">
      <alignment horizontal="center"/>
    </xf>
    <xf numFmtId="0" fontId="0" fillId="26" borderId="51" xfId="0" applyFill="1" applyBorder="1" applyAlignment="1">
      <alignment horizontal="center"/>
    </xf>
    <xf numFmtId="2" fontId="0" fillId="26" borderId="50" xfId="0" applyNumberFormat="1" applyFill="1" applyBorder="1" applyAlignment="1">
      <alignment horizontal="center"/>
    </xf>
    <xf numFmtId="0" fontId="26" fillId="27" borderId="52" xfId="0" applyFont="1" applyFill="1" applyBorder="1"/>
    <xf numFmtId="0" fontId="0" fillId="27" borderId="53" xfId="0" applyFill="1" applyBorder="1"/>
    <xf numFmtId="0" fontId="0" fillId="27" borderId="52" xfId="0" applyFill="1" applyBorder="1"/>
    <xf numFmtId="0" fontId="0" fillId="27" borderId="52" xfId="0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2" fontId="0" fillId="27" borderId="52" xfId="0" applyNumberFormat="1" applyFill="1" applyBorder="1" applyAlignment="1">
      <alignment horizontal="center"/>
    </xf>
    <xf numFmtId="0" fontId="27" fillId="28" borderId="54" xfId="0" applyFont="1" applyFill="1" applyBorder="1"/>
    <xf numFmtId="0" fontId="0" fillId="28" borderId="55" xfId="0" applyFill="1" applyBorder="1"/>
    <xf numFmtId="0" fontId="0" fillId="28" borderId="54" xfId="0" applyFill="1" applyBorder="1"/>
    <xf numFmtId="0" fontId="0" fillId="28" borderId="54" xfId="0" applyFill="1" applyBorder="1" applyAlignment="1">
      <alignment horizontal="center"/>
    </xf>
    <xf numFmtId="0" fontId="0" fillId="28" borderId="55" xfId="0" applyFill="1" applyBorder="1" applyAlignment="1">
      <alignment horizontal="center"/>
    </xf>
    <xf numFmtId="2" fontId="0" fillId="28" borderId="54" xfId="0" applyNumberFormat="1" applyFill="1" applyBorder="1" applyAlignment="1">
      <alignment horizontal="center"/>
    </xf>
    <xf numFmtId="0" fontId="28" fillId="29" borderId="56" xfId="0" applyFont="1" applyFill="1" applyBorder="1"/>
    <xf numFmtId="0" fontId="0" fillId="29" borderId="57" xfId="0" applyFill="1" applyBorder="1"/>
    <xf numFmtId="0" fontId="0" fillId="29" borderId="56" xfId="0" applyFill="1" applyBorder="1"/>
    <xf numFmtId="0" fontId="0" fillId="29" borderId="56" xfId="0" applyFill="1" applyBorder="1" applyAlignment="1">
      <alignment horizontal="center"/>
    </xf>
    <xf numFmtId="0" fontId="0" fillId="29" borderId="57" xfId="0" applyFill="1" applyBorder="1" applyAlignment="1">
      <alignment horizontal="center"/>
    </xf>
    <xf numFmtId="2" fontId="0" fillId="29" borderId="56" xfId="0" applyNumberFormat="1" applyFill="1" applyBorder="1" applyAlignment="1">
      <alignment horizontal="center"/>
    </xf>
    <xf numFmtId="0" fontId="29" fillId="30" borderId="58" xfId="0" applyFont="1" applyFill="1" applyBorder="1"/>
    <xf numFmtId="0" fontId="0" fillId="30" borderId="59" xfId="0" applyFill="1" applyBorder="1"/>
    <xf numFmtId="0" fontId="0" fillId="30" borderId="58" xfId="0" applyFill="1" applyBorder="1"/>
    <xf numFmtId="0" fontId="0" fillId="30" borderId="58" xfId="0" applyFill="1" applyBorder="1" applyAlignment="1">
      <alignment horizontal="center"/>
    </xf>
    <xf numFmtId="0" fontId="0" fillId="30" borderId="59" xfId="0" applyFill="1" applyBorder="1" applyAlignment="1">
      <alignment horizontal="center"/>
    </xf>
    <xf numFmtId="2" fontId="0" fillId="30" borderId="58" xfId="0" applyNumberFormat="1" applyFill="1" applyBorder="1" applyAlignment="1">
      <alignment horizontal="center"/>
    </xf>
    <xf numFmtId="0" fontId="30" fillId="31" borderId="60" xfId="0" applyFont="1" applyFill="1" applyBorder="1"/>
    <xf numFmtId="0" fontId="0" fillId="31" borderId="61" xfId="0" applyFill="1" applyBorder="1"/>
    <xf numFmtId="0" fontId="0" fillId="31" borderId="60" xfId="0" applyFill="1" applyBorder="1"/>
    <xf numFmtId="0" fontId="0" fillId="31" borderId="60" xfId="0" applyFill="1" applyBorder="1" applyAlignment="1">
      <alignment horizontal="center"/>
    </xf>
    <xf numFmtId="0" fontId="0" fillId="31" borderId="61" xfId="0" applyFill="1" applyBorder="1" applyAlignment="1">
      <alignment horizontal="center"/>
    </xf>
    <xf numFmtId="2" fontId="0" fillId="31" borderId="60" xfId="0" applyNumberFormat="1" applyFill="1" applyBorder="1" applyAlignment="1">
      <alignment horizontal="center"/>
    </xf>
    <xf numFmtId="0" fontId="31" fillId="32" borderId="62" xfId="0" applyFont="1" applyFill="1" applyBorder="1"/>
    <xf numFmtId="0" fontId="0" fillId="32" borderId="63" xfId="0" applyFill="1" applyBorder="1"/>
    <xf numFmtId="0" fontId="0" fillId="32" borderId="62" xfId="0" applyFill="1" applyBorder="1"/>
    <xf numFmtId="0" fontId="0" fillId="32" borderId="62" xfId="0" applyFill="1" applyBorder="1" applyAlignment="1">
      <alignment horizontal="center"/>
    </xf>
    <xf numFmtId="0" fontId="0" fillId="32" borderId="63" xfId="0" applyFill="1" applyBorder="1" applyAlignment="1">
      <alignment horizontal="center"/>
    </xf>
    <xf numFmtId="2" fontId="0" fillId="32" borderId="62" xfId="0" applyNumberFormat="1" applyFill="1" applyBorder="1" applyAlignment="1">
      <alignment horizontal="center"/>
    </xf>
    <xf numFmtId="0" fontId="32" fillId="33" borderId="64" xfId="0" applyFont="1" applyFill="1" applyBorder="1"/>
    <xf numFmtId="0" fontId="0" fillId="33" borderId="65" xfId="0" applyFill="1" applyBorder="1"/>
    <xf numFmtId="0" fontId="0" fillId="33" borderId="64" xfId="0" applyFill="1" applyBorder="1"/>
    <xf numFmtId="0" fontId="0" fillId="33" borderId="64" xfId="0" applyFill="1" applyBorder="1" applyAlignment="1">
      <alignment horizontal="center"/>
    </xf>
    <xf numFmtId="0" fontId="0" fillId="33" borderId="65" xfId="0" applyFill="1" applyBorder="1" applyAlignment="1">
      <alignment horizontal="center"/>
    </xf>
    <xf numFmtId="2" fontId="0" fillId="33" borderId="64" xfId="0" applyNumberFormat="1" applyFill="1" applyBorder="1" applyAlignment="1">
      <alignment horizontal="center"/>
    </xf>
    <xf numFmtId="0" fontId="33" fillId="34" borderId="66" xfId="0" applyFont="1" applyFill="1" applyBorder="1"/>
    <xf numFmtId="0" fontId="0" fillId="34" borderId="67" xfId="0" applyFill="1" applyBorder="1"/>
    <xf numFmtId="0" fontId="0" fillId="34" borderId="66" xfId="0" applyFill="1" applyBorder="1"/>
    <xf numFmtId="0" fontId="0" fillId="34" borderId="66" xfId="0" applyFill="1" applyBorder="1" applyAlignment="1">
      <alignment horizontal="center"/>
    </xf>
    <xf numFmtId="0" fontId="0" fillId="34" borderId="67" xfId="0" applyFill="1" applyBorder="1" applyAlignment="1">
      <alignment horizontal="center"/>
    </xf>
    <xf numFmtId="2" fontId="0" fillId="34" borderId="66" xfId="0" applyNumberFormat="1" applyFill="1" applyBorder="1" applyAlignment="1">
      <alignment horizontal="center"/>
    </xf>
    <xf numFmtId="0" fontId="34" fillId="35" borderId="68" xfId="0" applyFont="1" applyFill="1" applyBorder="1"/>
    <xf numFmtId="0" fontId="0" fillId="35" borderId="69" xfId="0" applyFill="1" applyBorder="1"/>
    <xf numFmtId="0" fontId="0" fillId="35" borderId="68" xfId="0" applyFill="1" applyBorder="1"/>
    <xf numFmtId="0" fontId="0" fillId="35" borderId="68" xfId="0" applyFill="1" applyBorder="1" applyAlignment="1">
      <alignment horizontal="center"/>
    </xf>
    <xf numFmtId="0" fontId="0" fillId="35" borderId="69" xfId="0" applyFill="1" applyBorder="1" applyAlignment="1">
      <alignment horizontal="center"/>
    </xf>
    <xf numFmtId="2" fontId="0" fillId="35" borderId="68" xfId="0" applyNumberFormat="1" applyFill="1" applyBorder="1" applyAlignment="1">
      <alignment horizontal="center"/>
    </xf>
    <xf numFmtId="0" fontId="35" fillId="0" borderId="70" xfId="0" applyFont="1" applyBorder="1"/>
    <xf numFmtId="0" fontId="0" fillId="0" borderId="71" xfId="0" applyBorder="1"/>
    <xf numFmtId="0" fontId="0" fillId="0" borderId="70" xfId="0" applyBorder="1"/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2" fontId="0" fillId="0" borderId="70" xfId="0" applyNumberFormat="1" applyBorder="1" applyAlignment="1">
      <alignment horizontal="center"/>
    </xf>
    <xf numFmtId="0" fontId="36" fillId="36" borderId="72" xfId="0" applyFont="1" applyFill="1" applyBorder="1"/>
    <xf numFmtId="0" fontId="0" fillId="36" borderId="73" xfId="0" applyFill="1" applyBorder="1"/>
    <xf numFmtId="0" fontId="0" fillId="36" borderId="72" xfId="0" applyFill="1" applyBorder="1"/>
    <xf numFmtId="0" fontId="0" fillId="36" borderId="72" xfId="0" applyFill="1" applyBorder="1" applyAlignment="1">
      <alignment horizontal="center"/>
    </xf>
    <xf numFmtId="0" fontId="0" fillId="36" borderId="73" xfId="0" applyFill="1" applyBorder="1" applyAlignment="1">
      <alignment horizontal="center"/>
    </xf>
    <xf numFmtId="2" fontId="0" fillId="36" borderId="72" xfId="0" applyNumberFormat="1" applyFill="1" applyBorder="1" applyAlignment="1">
      <alignment horizontal="center"/>
    </xf>
    <xf numFmtId="0" fontId="37" fillId="0" borderId="74" xfId="0" applyFont="1" applyBorder="1"/>
    <xf numFmtId="0" fontId="0" fillId="0" borderId="75" xfId="0" applyBorder="1"/>
    <xf numFmtId="0" fontId="0" fillId="0" borderId="74" xfId="0" applyBorder="1"/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38" fillId="37" borderId="76" xfId="0" applyFont="1" applyFill="1" applyBorder="1"/>
    <xf numFmtId="0" fontId="0" fillId="37" borderId="77" xfId="0" applyFill="1" applyBorder="1"/>
    <xf numFmtId="0" fontId="0" fillId="37" borderId="76" xfId="0" applyFill="1" applyBorder="1"/>
    <xf numFmtId="0" fontId="0" fillId="37" borderId="76" xfId="0" applyFill="1" applyBorder="1" applyAlignment="1">
      <alignment horizontal="center"/>
    </xf>
    <xf numFmtId="0" fontId="0" fillId="37" borderId="77" xfId="0" applyFill="1" applyBorder="1" applyAlignment="1">
      <alignment horizontal="center"/>
    </xf>
    <xf numFmtId="2" fontId="0" fillId="37" borderId="76" xfId="0" applyNumberFormat="1" applyFill="1" applyBorder="1" applyAlignment="1">
      <alignment horizontal="center"/>
    </xf>
    <xf numFmtId="0" fontId="39" fillId="38" borderId="78" xfId="0" applyFont="1" applyFill="1" applyBorder="1"/>
    <xf numFmtId="0" fontId="0" fillId="38" borderId="79" xfId="0" applyFill="1" applyBorder="1"/>
    <xf numFmtId="0" fontId="0" fillId="38" borderId="78" xfId="0" applyFill="1" applyBorder="1"/>
    <xf numFmtId="0" fontId="0" fillId="38" borderId="78" xfId="0" applyFill="1" applyBorder="1" applyAlignment="1">
      <alignment horizontal="center"/>
    </xf>
    <xf numFmtId="0" fontId="0" fillId="38" borderId="79" xfId="0" applyFill="1" applyBorder="1" applyAlignment="1">
      <alignment horizontal="center"/>
    </xf>
    <xf numFmtId="2" fontId="0" fillId="38" borderId="78" xfId="0" applyNumberFormat="1" applyFill="1" applyBorder="1" applyAlignment="1">
      <alignment horizontal="center"/>
    </xf>
    <xf numFmtId="0" fontId="40" fillId="39" borderId="80" xfId="0" applyFont="1" applyFill="1" applyBorder="1"/>
    <xf numFmtId="0" fontId="0" fillId="39" borderId="81" xfId="0" applyFill="1" applyBorder="1"/>
    <xf numFmtId="0" fontId="0" fillId="39" borderId="80" xfId="0" applyFill="1" applyBorder="1"/>
    <xf numFmtId="0" fontId="0" fillId="39" borderId="80" xfId="0" applyFill="1" applyBorder="1" applyAlignment="1">
      <alignment horizontal="center"/>
    </xf>
    <xf numFmtId="0" fontId="0" fillId="39" borderId="81" xfId="0" applyFill="1" applyBorder="1" applyAlignment="1">
      <alignment horizontal="center"/>
    </xf>
    <xf numFmtId="2" fontId="0" fillId="39" borderId="80" xfId="0" applyNumberFormat="1" applyFill="1" applyBorder="1" applyAlignment="1">
      <alignment horizontal="center"/>
    </xf>
    <xf numFmtId="0" fontId="41" fillId="40" borderId="82" xfId="0" applyFont="1" applyFill="1" applyBorder="1"/>
    <xf numFmtId="0" fontId="0" fillId="40" borderId="83" xfId="0" applyFill="1" applyBorder="1"/>
    <xf numFmtId="0" fontId="0" fillId="40" borderId="82" xfId="0" applyFill="1" applyBorder="1"/>
    <xf numFmtId="0" fontId="0" fillId="40" borderId="82" xfId="0" applyFill="1" applyBorder="1" applyAlignment="1">
      <alignment horizontal="center"/>
    </xf>
    <xf numFmtId="0" fontId="0" fillId="40" borderId="83" xfId="0" applyFill="1" applyBorder="1" applyAlignment="1">
      <alignment horizontal="center"/>
    </xf>
    <xf numFmtId="2" fontId="0" fillId="40" borderId="82" xfId="0" applyNumberFormat="1" applyFill="1" applyBorder="1" applyAlignment="1">
      <alignment horizontal="center"/>
    </xf>
    <xf numFmtId="0" fontId="42" fillId="41" borderId="84" xfId="0" applyFont="1" applyFill="1" applyBorder="1"/>
    <xf numFmtId="0" fontId="0" fillId="41" borderId="85" xfId="0" applyFill="1" applyBorder="1"/>
    <xf numFmtId="0" fontId="0" fillId="41" borderId="84" xfId="0" applyFill="1" applyBorder="1"/>
    <xf numFmtId="0" fontId="0" fillId="41" borderId="84" xfId="0" applyFill="1" applyBorder="1" applyAlignment="1">
      <alignment horizontal="center"/>
    </xf>
    <xf numFmtId="0" fontId="0" fillId="41" borderId="85" xfId="0" applyFill="1" applyBorder="1" applyAlignment="1">
      <alignment horizontal="center"/>
    </xf>
    <xf numFmtId="2" fontId="0" fillId="41" borderId="84" xfId="0" applyNumberFormat="1" applyFill="1" applyBorder="1" applyAlignment="1">
      <alignment horizontal="center"/>
    </xf>
    <xf numFmtId="0" fontId="43" fillId="42" borderId="86" xfId="0" applyFont="1" applyFill="1" applyBorder="1"/>
    <xf numFmtId="0" fontId="0" fillId="42" borderId="87" xfId="0" applyFill="1" applyBorder="1"/>
    <xf numFmtId="0" fontId="0" fillId="42" borderId="86" xfId="0" applyFill="1" applyBorder="1"/>
    <xf numFmtId="0" fontId="0" fillId="42" borderId="86" xfId="0" applyFill="1" applyBorder="1" applyAlignment="1">
      <alignment horizontal="center"/>
    </xf>
    <xf numFmtId="0" fontId="0" fillId="42" borderId="87" xfId="0" applyFill="1" applyBorder="1" applyAlignment="1">
      <alignment horizontal="center"/>
    </xf>
    <xf numFmtId="2" fontId="0" fillId="42" borderId="86" xfId="0" applyNumberFormat="1" applyFill="1" applyBorder="1" applyAlignment="1">
      <alignment horizontal="center"/>
    </xf>
    <xf numFmtId="0" fontId="44" fillId="43" borderId="88" xfId="0" applyFont="1" applyFill="1" applyBorder="1"/>
    <xf numFmtId="0" fontId="0" fillId="43" borderId="89" xfId="0" applyFill="1" applyBorder="1"/>
    <xf numFmtId="0" fontId="0" fillId="43" borderId="88" xfId="0" applyFill="1" applyBorder="1"/>
    <xf numFmtId="0" fontId="0" fillId="43" borderId="88" xfId="0" applyFill="1" applyBorder="1" applyAlignment="1">
      <alignment horizontal="center"/>
    </xf>
    <xf numFmtId="0" fontId="0" fillId="43" borderId="89" xfId="0" applyFill="1" applyBorder="1" applyAlignment="1">
      <alignment horizontal="center"/>
    </xf>
    <xf numFmtId="2" fontId="0" fillId="43" borderId="88" xfId="0" applyNumberFormat="1" applyFill="1" applyBorder="1" applyAlignment="1">
      <alignment horizontal="center"/>
    </xf>
    <xf numFmtId="0" fontId="45" fillId="44" borderId="90" xfId="0" applyFont="1" applyFill="1" applyBorder="1"/>
    <xf numFmtId="0" fontId="0" fillId="44" borderId="91" xfId="0" applyFill="1" applyBorder="1"/>
    <xf numFmtId="0" fontId="0" fillId="44" borderId="90" xfId="0" applyFill="1" applyBorder="1"/>
    <xf numFmtId="0" fontId="0" fillId="44" borderId="90" xfId="0" applyFill="1" applyBorder="1" applyAlignment="1">
      <alignment horizontal="center"/>
    </xf>
    <xf numFmtId="0" fontId="0" fillId="44" borderId="91" xfId="0" applyFill="1" applyBorder="1" applyAlignment="1">
      <alignment horizontal="center"/>
    </xf>
    <xf numFmtId="2" fontId="0" fillId="44" borderId="90" xfId="0" applyNumberFormat="1" applyFill="1" applyBorder="1" applyAlignment="1">
      <alignment horizontal="center"/>
    </xf>
    <xf numFmtId="0" fontId="46" fillId="45" borderId="92" xfId="0" applyFont="1" applyFill="1" applyBorder="1"/>
    <xf numFmtId="0" fontId="0" fillId="45" borderId="93" xfId="0" applyFill="1" applyBorder="1"/>
    <xf numFmtId="0" fontId="0" fillId="45" borderId="92" xfId="0" applyFill="1" applyBorder="1"/>
    <xf numFmtId="0" fontId="0" fillId="45" borderId="92" xfId="0" applyFill="1" applyBorder="1" applyAlignment="1">
      <alignment horizontal="center"/>
    </xf>
    <xf numFmtId="0" fontId="0" fillId="45" borderId="93" xfId="0" applyFill="1" applyBorder="1" applyAlignment="1">
      <alignment horizontal="center"/>
    </xf>
    <xf numFmtId="2" fontId="0" fillId="45" borderId="92" xfId="0" applyNumberFormat="1" applyFill="1" applyBorder="1" applyAlignment="1">
      <alignment horizontal="center"/>
    </xf>
    <xf numFmtId="0" fontId="47" fillId="46" borderId="94" xfId="0" applyFont="1" applyFill="1" applyBorder="1"/>
    <xf numFmtId="0" fontId="0" fillId="46" borderId="95" xfId="0" applyFill="1" applyBorder="1"/>
    <xf numFmtId="0" fontId="0" fillId="46" borderId="94" xfId="0" applyFill="1" applyBorder="1"/>
    <xf numFmtId="0" fontId="0" fillId="46" borderId="94" xfId="0" applyFill="1" applyBorder="1" applyAlignment="1">
      <alignment horizontal="center"/>
    </xf>
    <xf numFmtId="0" fontId="0" fillId="46" borderId="95" xfId="0" applyFill="1" applyBorder="1" applyAlignment="1">
      <alignment horizontal="center"/>
    </xf>
    <xf numFmtId="2" fontId="0" fillId="46" borderId="94" xfId="0" applyNumberFormat="1" applyFill="1" applyBorder="1" applyAlignment="1">
      <alignment horizontal="center"/>
    </xf>
    <xf numFmtId="0" fontId="48" fillId="47" borderId="96" xfId="0" applyFont="1" applyFill="1" applyBorder="1"/>
    <xf numFmtId="0" fontId="0" fillId="47" borderId="97" xfId="0" applyFill="1" applyBorder="1"/>
    <xf numFmtId="0" fontId="0" fillId="47" borderId="96" xfId="0" applyFill="1" applyBorder="1"/>
    <xf numFmtId="0" fontId="0" fillId="47" borderId="96" xfId="0" applyFill="1" applyBorder="1" applyAlignment="1">
      <alignment horizontal="center"/>
    </xf>
    <xf numFmtId="0" fontId="0" fillId="47" borderId="97" xfId="0" applyFill="1" applyBorder="1" applyAlignment="1">
      <alignment horizontal="center"/>
    </xf>
    <xf numFmtId="2" fontId="0" fillId="47" borderId="96" xfId="0" applyNumberFormat="1" applyFill="1" applyBorder="1" applyAlignment="1">
      <alignment horizontal="center"/>
    </xf>
    <xf numFmtId="0" fontId="49" fillId="48" borderId="98" xfId="0" applyFont="1" applyFill="1" applyBorder="1"/>
    <xf numFmtId="0" fontId="0" fillId="48" borderId="99" xfId="0" applyFill="1" applyBorder="1"/>
    <xf numFmtId="0" fontId="0" fillId="48" borderId="98" xfId="0" applyFill="1" applyBorder="1"/>
    <xf numFmtId="0" fontId="0" fillId="48" borderId="98" xfId="0" applyFill="1" applyBorder="1" applyAlignment="1">
      <alignment horizontal="center"/>
    </xf>
    <xf numFmtId="0" fontId="0" fillId="48" borderId="99" xfId="0" applyFill="1" applyBorder="1" applyAlignment="1">
      <alignment horizontal="center"/>
    </xf>
    <xf numFmtId="2" fontId="0" fillId="48" borderId="98" xfId="0" applyNumberFormat="1" applyFill="1" applyBorder="1" applyAlignment="1">
      <alignment horizontal="center"/>
    </xf>
    <xf numFmtId="0" fontId="30" fillId="49" borderId="60" xfId="0" applyFont="1" applyFill="1" applyBorder="1"/>
    <xf numFmtId="0" fontId="0" fillId="49" borderId="61" xfId="0" applyFill="1" applyBorder="1"/>
    <xf numFmtId="0" fontId="0" fillId="49" borderId="60" xfId="0" applyFill="1" applyBorder="1"/>
    <xf numFmtId="0" fontId="0" fillId="49" borderId="60" xfId="0" applyFill="1" applyBorder="1" applyAlignment="1">
      <alignment horizontal="center"/>
    </xf>
    <xf numFmtId="0" fontId="50" fillId="50" borderId="100" xfId="0" applyFont="1" applyFill="1" applyBorder="1"/>
    <xf numFmtId="0" fontId="0" fillId="50" borderId="101" xfId="0" applyFill="1" applyBorder="1"/>
    <xf numFmtId="0" fontId="0" fillId="50" borderId="100" xfId="0" applyFill="1" applyBorder="1"/>
    <xf numFmtId="0" fontId="0" fillId="50" borderId="100" xfId="0" applyFill="1" applyBorder="1" applyAlignment="1">
      <alignment horizontal="center"/>
    </xf>
    <xf numFmtId="0" fontId="0" fillId="50" borderId="101" xfId="0" applyFill="1" applyBorder="1" applyAlignment="1">
      <alignment horizontal="center"/>
    </xf>
    <xf numFmtId="2" fontId="0" fillId="50" borderId="100" xfId="0" applyNumberFormat="1" applyFill="1" applyBorder="1" applyAlignment="1">
      <alignment horizontal="center"/>
    </xf>
    <xf numFmtId="0" fontId="51" fillId="50" borderId="100" xfId="0" applyFont="1" applyFill="1" applyBorder="1"/>
    <xf numFmtId="0" fontId="52" fillId="50" borderId="101" xfId="0" applyFont="1" applyFill="1" applyBorder="1"/>
    <xf numFmtId="0" fontId="52" fillId="50" borderId="100" xfId="0" applyFont="1" applyFill="1" applyBorder="1"/>
    <xf numFmtId="0" fontId="53" fillId="51" borderId="102" xfId="0" applyFont="1" applyFill="1" applyBorder="1"/>
    <xf numFmtId="0" fontId="0" fillId="51" borderId="103" xfId="0" applyFill="1" applyBorder="1"/>
    <xf numFmtId="0" fontId="0" fillId="51" borderId="102" xfId="0" applyFill="1" applyBorder="1"/>
    <xf numFmtId="0" fontId="0" fillId="51" borderId="102" xfId="0" applyFill="1" applyBorder="1" applyAlignment="1">
      <alignment horizontal="center"/>
    </xf>
    <xf numFmtId="0" fontId="0" fillId="51" borderId="103" xfId="0" applyFill="1" applyBorder="1" applyAlignment="1">
      <alignment horizontal="center"/>
    </xf>
    <xf numFmtId="2" fontId="0" fillId="51" borderId="102" xfId="0" applyNumberFormat="1" applyFill="1" applyBorder="1" applyAlignment="1">
      <alignment horizontal="center"/>
    </xf>
    <xf numFmtId="0" fontId="54" fillId="52" borderId="104" xfId="0" applyFont="1" applyFill="1" applyBorder="1"/>
    <xf numFmtId="0" fontId="0" fillId="52" borderId="105" xfId="0" applyFill="1" applyBorder="1"/>
    <xf numFmtId="0" fontId="0" fillId="52" borderId="104" xfId="0" applyFill="1" applyBorder="1"/>
    <xf numFmtId="0" fontId="0" fillId="52" borderId="104" xfId="0" applyFill="1" applyBorder="1" applyAlignment="1">
      <alignment horizontal="center"/>
    </xf>
    <xf numFmtId="0" fontId="0" fillId="52" borderId="105" xfId="0" applyFill="1" applyBorder="1" applyAlignment="1">
      <alignment horizontal="center"/>
    </xf>
    <xf numFmtId="2" fontId="0" fillId="52" borderId="104" xfId="0" applyNumberFormat="1" applyFill="1" applyBorder="1" applyAlignment="1">
      <alignment horizontal="center"/>
    </xf>
    <xf numFmtId="0" fontId="55" fillId="53" borderId="106" xfId="0" applyFont="1" applyFill="1" applyBorder="1"/>
    <xf numFmtId="0" fontId="0" fillId="53" borderId="107" xfId="0" applyFill="1" applyBorder="1"/>
    <xf numFmtId="0" fontId="0" fillId="53" borderId="106" xfId="0" applyFill="1" applyBorder="1"/>
    <xf numFmtId="0" fontId="0" fillId="53" borderId="106" xfId="0" applyFill="1" applyBorder="1" applyAlignment="1">
      <alignment horizontal="center"/>
    </xf>
    <xf numFmtId="0" fontId="0" fillId="53" borderId="107" xfId="0" applyFill="1" applyBorder="1" applyAlignment="1">
      <alignment horizontal="center"/>
    </xf>
    <xf numFmtId="2" fontId="0" fillId="53" borderId="106" xfId="0" applyNumberFormat="1" applyFill="1" applyBorder="1" applyAlignment="1">
      <alignment horizontal="center"/>
    </xf>
    <xf numFmtId="0" fontId="56" fillId="0" borderId="108" xfId="0" applyFont="1" applyBorder="1"/>
    <xf numFmtId="0" fontId="0" fillId="0" borderId="109" xfId="0" applyBorder="1"/>
    <xf numFmtId="0" fontId="0" fillId="0" borderId="108" xfId="0" applyBorder="1"/>
    <xf numFmtId="0" fontId="0" fillId="0" borderId="108" xfId="0" applyBorder="1" applyAlignment="1">
      <alignment horizontal="center"/>
    </xf>
    <xf numFmtId="0" fontId="0" fillId="0" borderId="109" xfId="0" applyBorder="1" applyAlignment="1">
      <alignment horizontal="center"/>
    </xf>
    <xf numFmtId="2" fontId="0" fillId="0" borderId="108" xfId="0" applyNumberFormat="1" applyBorder="1" applyAlignment="1">
      <alignment horizontal="center"/>
    </xf>
    <xf numFmtId="0" fontId="57" fillId="54" borderId="110" xfId="0" applyFont="1" applyFill="1" applyBorder="1"/>
    <xf numFmtId="0" fontId="0" fillId="54" borderId="111" xfId="0" applyFill="1" applyBorder="1"/>
    <xf numFmtId="0" fontId="0" fillId="54" borderId="110" xfId="0" applyFill="1" applyBorder="1"/>
    <xf numFmtId="0" fontId="0" fillId="54" borderId="110" xfId="0" applyFill="1" applyBorder="1" applyAlignment="1">
      <alignment horizontal="center"/>
    </xf>
    <xf numFmtId="0" fontId="0" fillId="54" borderId="111" xfId="0" applyFill="1" applyBorder="1" applyAlignment="1">
      <alignment horizontal="center"/>
    </xf>
    <xf numFmtId="2" fontId="0" fillId="54" borderId="110" xfId="0" applyNumberFormat="1" applyFill="1" applyBorder="1" applyAlignment="1">
      <alignment horizontal="center"/>
    </xf>
    <xf numFmtId="0" fontId="58" fillId="55" borderId="112" xfId="0" applyFont="1" applyFill="1" applyBorder="1"/>
    <xf numFmtId="0" fontId="0" fillId="55" borderId="113" xfId="0" applyFill="1" applyBorder="1"/>
    <xf numFmtId="0" fontId="0" fillId="55" borderId="112" xfId="0" applyFill="1" applyBorder="1"/>
    <xf numFmtId="0" fontId="0" fillId="55" borderId="112" xfId="0" applyFill="1" applyBorder="1" applyAlignment="1">
      <alignment horizontal="center"/>
    </xf>
    <xf numFmtId="0" fontId="0" fillId="55" borderId="113" xfId="0" applyFill="1" applyBorder="1" applyAlignment="1">
      <alignment horizontal="center"/>
    </xf>
    <xf numFmtId="2" fontId="0" fillId="55" borderId="112" xfId="0" applyNumberFormat="1" applyFill="1" applyBorder="1" applyAlignment="1">
      <alignment horizontal="center"/>
    </xf>
    <xf numFmtId="0" fontId="59" fillId="56" borderId="114" xfId="0" applyFont="1" applyFill="1" applyBorder="1"/>
    <xf numFmtId="0" fontId="0" fillId="56" borderId="115" xfId="0" applyFill="1" applyBorder="1"/>
    <xf numFmtId="0" fontId="0" fillId="56" borderId="114" xfId="0" applyFill="1" applyBorder="1"/>
    <xf numFmtId="0" fontId="0" fillId="56" borderId="114" xfId="0" applyFill="1" applyBorder="1" applyAlignment="1">
      <alignment horizontal="center"/>
    </xf>
    <xf numFmtId="0" fontId="0" fillId="56" borderId="115" xfId="0" applyFill="1" applyBorder="1" applyAlignment="1">
      <alignment horizontal="center"/>
    </xf>
    <xf numFmtId="2" fontId="0" fillId="56" borderId="114" xfId="0" applyNumberFormat="1" applyFill="1" applyBorder="1" applyAlignment="1">
      <alignment horizontal="center"/>
    </xf>
    <xf numFmtId="0" fontId="60" fillId="57" borderId="116" xfId="0" applyFont="1" applyFill="1" applyBorder="1"/>
    <xf numFmtId="0" fontId="0" fillId="57" borderId="117" xfId="0" applyFill="1" applyBorder="1"/>
    <xf numFmtId="0" fontId="0" fillId="57" borderId="116" xfId="0" applyFill="1" applyBorder="1"/>
    <xf numFmtId="0" fontId="0" fillId="57" borderId="116" xfId="0" applyFill="1" applyBorder="1" applyAlignment="1">
      <alignment horizontal="center"/>
    </xf>
    <xf numFmtId="0" fontId="0" fillId="57" borderId="117" xfId="0" applyFill="1" applyBorder="1" applyAlignment="1">
      <alignment horizontal="center"/>
    </xf>
    <xf numFmtId="2" fontId="0" fillId="57" borderId="116" xfId="0" applyNumberFormat="1" applyFill="1" applyBorder="1" applyAlignment="1">
      <alignment horizontal="center"/>
    </xf>
    <xf numFmtId="0" fontId="61" fillId="58" borderId="118" xfId="0" applyFont="1" applyFill="1" applyBorder="1"/>
    <xf numFmtId="0" fontId="0" fillId="58" borderId="119" xfId="0" applyFill="1" applyBorder="1"/>
    <xf numFmtId="0" fontId="0" fillId="58" borderId="118" xfId="0" applyFill="1" applyBorder="1"/>
    <xf numFmtId="0" fontId="0" fillId="58" borderId="118" xfId="0" applyFill="1" applyBorder="1" applyAlignment="1">
      <alignment horizontal="center"/>
    </xf>
    <xf numFmtId="0" fontId="0" fillId="58" borderId="119" xfId="0" applyFill="1" applyBorder="1" applyAlignment="1">
      <alignment horizontal="center"/>
    </xf>
    <xf numFmtId="2" fontId="0" fillId="58" borderId="118" xfId="0" applyNumberFormat="1" applyFill="1" applyBorder="1" applyAlignment="1">
      <alignment horizontal="center"/>
    </xf>
    <xf numFmtId="0" fontId="62" fillId="59" borderId="120" xfId="0" applyFont="1" applyFill="1" applyBorder="1"/>
    <xf numFmtId="0" fontId="0" fillId="59" borderId="121" xfId="0" applyFill="1" applyBorder="1"/>
    <xf numFmtId="0" fontId="0" fillId="59" borderId="120" xfId="0" applyFill="1" applyBorder="1"/>
    <xf numFmtId="0" fontId="0" fillId="59" borderId="120" xfId="0" applyFill="1" applyBorder="1" applyAlignment="1">
      <alignment horizontal="center"/>
    </xf>
    <xf numFmtId="0" fontId="0" fillId="59" borderId="121" xfId="0" applyFill="1" applyBorder="1" applyAlignment="1">
      <alignment horizontal="center"/>
    </xf>
    <xf numFmtId="2" fontId="0" fillId="59" borderId="120" xfId="0" applyNumberFormat="1" applyFill="1" applyBorder="1" applyAlignment="1">
      <alignment horizontal="center"/>
    </xf>
    <xf numFmtId="0" fontId="1" fillId="2" borderId="178" xfId="0" applyFont="1" applyFill="1" applyBorder="1" applyAlignment="1">
      <alignment horizontal="center" vertical="center" wrapText="1"/>
    </xf>
    <xf numFmtId="0" fontId="92" fillId="0" borderId="180" xfId="0" applyFont="1" applyBorder="1"/>
    <xf numFmtId="0" fontId="0" fillId="0" borderId="181" xfId="0" applyBorder="1"/>
    <xf numFmtId="0" fontId="0" fillId="0" borderId="180" xfId="0" applyBorder="1"/>
    <xf numFmtId="0" fontId="0" fillId="0" borderId="180" xfId="0" applyBorder="1" applyAlignment="1">
      <alignment horizontal="center"/>
    </xf>
    <xf numFmtId="0" fontId="0" fillId="0" borderId="181" xfId="0" applyBorder="1" applyAlignment="1">
      <alignment horizontal="center"/>
    </xf>
    <xf numFmtId="2" fontId="0" fillId="0" borderId="18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3" fillId="60" borderId="122" xfId="0" applyFont="1" applyFill="1" applyBorder="1"/>
    <xf numFmtId="0" fontId="0" fillId="60" borderId="123" xfId="0" applyFill="1" applyBorder="1"/>
    <xf numFmtId="0" fontId="0" fillId="60" borderId="122" xfId="0" applyFill="1" applyBorder="1"/>
    <xf numFmtId="0" fontId="0" fillId="60" borderId="122" xfId="0" applyFill="1" applyBorder="1" applyAlignment="1">
      <alignment horizontal="center"/>
    </xf>
    <xf numFmtId="0" fontId="0" fillId="60" borderId="123" xfId="0" applyFill="1" applyBorder="1" applyAlignment="1">
      <alignment horizontal="center"/>
    </xf>
    <xf numFmtId="0" fontId="0" fillId="61" borderId="76" xfId="0" applyFill="1" applyBorder="1" applyAlignment="1">
      <alignment horizontal="center"/>
    </xf>
    <xf numFmtId="0" fontId="0" fillId="61" borderId="6" xfId="0" applyFill="1" applyBorder="1" applyAlignment="1">
      <alignment horizontal="center"/>
    </xf>
    <xf numFmtId="2" fontId="0" fillId="60" borderId="122" xfId="0" applyNumberFormat="1" applyFill="1" applyBorder="1" applyAlignment="1">
      <alignment horizontal="center"/>
    </xf>
    <xf numFmtId="0" fontId="0" fillId="62" borderId="180" xfId="0" applyFill="1" applyBorder="1" applyAlignment="1">
      <alignment horizontal="center"/>
    </xf>
    <xf numFmtId="0" fontId="0" fillId="60" borderId="178" xfId="0" applyFill="1" applyBorder="1" applyAlignment="1">
      <alignment horizontal="center"/>
    </xf>
    <xf numFmtId="2" fontId="0" fillId="60" borderId="178" xfId="0" applyNumberFormat="1" applyFill="1" applyBorder="1" applyAlignment="1">
      <alignment horizontal="center"/>
    </xf>
    <xf numFmtId="0" fontId="0" fillId="62" borderId="0" xfId="0" applyFill="1"/>
    <xf numFmtId="0" fontId="64" fillId="0" borderId="124" xfId="0" applyFont="1" applyBorder="1"/>
    <xf numFmtId="0" fontId="0" fillId="0" borderId="125" xfId="0" applyBorder="1"/>
    <xf numFmtId="0" fontId="0" fillId="0" borderId="124" xfId="0" applyBorder="1"/>
    <xf numFmtId="0" fontId="0" fillId="0" borderId="124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24" xfId="0" applyNumberFormat="1" applyBorder="1" applyAlignment="1">
      <alignment horizontal="center"/>
    </xf>
    <xf numFmtId="0" fontId="0" fillId="0" borderId="178" xfId="0" applyBorder="1" applyAlignment="1">
      <alignment horizontal="center"/>
    </xf>
    <xf numFmtId="2" fontId="0" fillId="0" borderId="178" xfId="0" applyNumberFormat="1" applyBorder="1" applyAlignment="1">
      <alignment horizontal="center"/>
    </xf>
    <xf numFmtId="0" fontId="66" fillId="0" borderId="128" xfId="0" applyFont="1" applyBorder="1"/>
    <xf numFmtId="0" fontId="0" fillId="0" borderId="129" xfId="0" applyBorder="1"/>
    <xf numFmtId="0" fontId="0" fillId="0" borderId="128" xfId="0" applyBorder="1"/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2" fontId="0" fillId="0" borderId="128" xfId="0" applyNumberFormat="1" applyBorder="1" applyAlignment="1">
      <alignment horizontal="center"/>
    </xf>
    <xf numFmtId="0" fontId="68" fillId="0" borderId="132" xfId="0" applyFont="1" applyBorder="1"/>
    <xf numFmtId="0" fontId="0" fillId="0" borderId="133" xfId="0" applyBorder="1"/>
    <xf numFmtId="0" fontId="0" fillId="0" borderId="132" xfId="0" applyBorder="1"/>
    <xf numFmtId="0" fontId="0" fillId="0" borderId="132" xfId="0" applyBorder="1" applyAlignment="1">
      <alignment horizontal="center"/>
    </xf>
    <xf numFmtId="0" fontId="0" fillId="0" borderId="133" xfId="0" applyBorder="1" applyAlignment="1">
      <alignment horizontal="center"/>
    </xf>
    <xf numFmtId="2" fontId="0" fillId="0" borderId="132" xfId="0" applyNumberFormat="1" applyBorder="1" applyAlignment="1">
      <alignment horizontal="center"/>
    </xf>
    <xf numFmtId="0" fontId="70" fillId="0" borderId="136" xfId="0" applyFont="1" applyBorder="1"/>
    <xf numFmtId="0" fontId="0" fillId="0" borderId="137" xfId="0" applyBorder="1"/>
    <xf numFmtId="0" fontId="0" fillId="0" borderId="136" xfId="0" applyBorder="1"/>
    <xf numFmtId="0" fontId="0" fillId="0" borderId="136" xfId="0" applyBorder="1" applyAlignment="1">
      <alignment horizontal="center"/>
    </xf>
    <xf numFmtId="0" fontId="0" fillId="0" borderId="137" xfId="0" applyBorder="1" applyAlignment="1">
      <alignment horizontal="center"/>
    </xf>
    <xf numFmtId="2" fontId="0" fillId="0" borderId="136" xfId="0" applyNumberFormat="1" applyBorder="1" applyAlignment="1">
      <alignment horizontal="center"/>
    </xf>
    <xf numFmtId="0" fontId="72" fillId="0" borderId="140" xfId="0" applyFont="1" applyBorder="1"/>
    <xf numFmtId="0" fontId="0" fillId="0" borderId="141" xfId="0" applyBorder="1"/>
    <xf numFmtId="0" fontId="0" fillId="0" borderId="140" xfId="0" applyBorder="1"/>
    <xf numFmtId="0" fontId="0" fillId="0" borderId="140" xfId="0" applyBorder="1" applyAlignment="1">
      <alignment horizontal="center"/>
    </xf>
    <xf numFmtId="0" fontId="0" fillId="0" borderId="141" xfId="0" applyBorder="1" applyAlignment="1">
      <alignment horizontal="center"/>
    </xf>
    <xf numFmtId="2" fontId="0" fillId="0" borderId="140" xfId="0" applyNumberFormat="1" applyBorder="1" applyAlignment="1">
      <alignment horizontal="center"/>
    </xf>
    <xf numFmtId="0" fontId="74" fillId="0" borderId="144" xfId="0" applyFont="1" applyBorder="1"/>
    <xf numFmtId="0" fontId="0" fillId="0" borderId="145" xfId="0" applyBorder="1"/>
    <xf numFmtId="0" fontId="0" fillId="0" borderId="144" xfId="0" applyBorder="1"/>
    <xf numFmtId="0" fontId="0" fillId="0" borderId="144" xfId="0" applyBorder="1" applyAlignment="1">
      <alignment horizontal="center"/>
    </xf>
    <xf numFmtId="0" fontId="0" fillId="0" borderId="145" xfId="0" applyBorder="1" applyAlignment="1">
      <alignment horizontal="center"/>
    </xf>
    <xf numFmtId="2" fontId="0" fillId="0" borderId="144" xfId="0" applyNumberFormat="1" applyBorder="1" applyAlignment="1">
      <alignment horizontal="center"/>
    </xf>
    <xf numFmtId="0" fontId="76" fillId="0" borderId="148" xfId="0" applyFont="1" applyBorder="1"/>
    <xf numFmtId="0" fontId="0" fillId="0" borderId="149" xfId="0" applyBorder="1"/>
    <xf numFmtId="0" fontId="0" fillId="0" borderId="148" xfId="0" applyBorder="1"/>
    <xf numFmtId="0" fontId="0" fillId="0" borderId="148" xfId="0" applyBorder="1" applyAlignment="1">
      <alignment horizontal="center"/>
    </xf>
    <xf numFmtId="0" fontId="0" fillId="0" borderId="149" xfId="0" applyBorder="1" applyAlignment="1">
      <alignment horizontal="center"/>
    </xf>
    <xf numFmtId="2" fontId="0" fillId="0" borderId="148" xfId="0" applyNumberFormat="1" applyBorder="1" applyAlignment="1">
      <alignment horizontal="center"/>
    </xf>
    <xf numFmtId="0" fontId="78" fillId="0" borderId="152" xfId="0" applyFont="1" applyBorder="1"/>
    <xf numFmtId="0" fontId="0" fillId="0" borderId="153" xfId="0" applyBorder="1"/>
    <xf numFmtId="0" fontId="0" fillId="0" borderId="152" xfId="0" applyBorder="1"/>
    <xf numFmtId="0" fontId="0" fillId="0" borderId="152" xfId="0" applyBorder="1" applyAlignment="1">
      <alignment horizontal="center"/>
    </xf>
    <xf numFmtId="0" fontId="0" fillId="0" borderId="153" xfId="0" applyBorder="1" applyAlignment="1">
      <alignment horizontal="center"/>
    </xf>
    <xf numFmtId="2" fontId="0" fillId="0" borderId="152" xfId="0" applyNumberFormat="1" applyBorder="1" applyAlignment="1">
      <alignment horizontal="center"/>
    </xf>
    <xf numFmtId="0" fontId="80" fillId="0" borderId="156" xfId="0" applyFont="1" applyBorder="1"/>
    <xf numFmtId="0" fontId="0" fillId="0" borderId="157" xfId="0" applyBorder="1"/>
    <xf numFmtId="0" fontId="0" fillId="0" borderId="156" xfId="0" applyBorder="1"/>
    <xf numFmtId="0" fontId="0" fillId="0" borderId="156" xfId="0" applyBorder="1" applyAlignment="1">
      <alignment horizontal="center"/>
    </xf>
    <xf numFmtId="0" fontId="0" fillId="0" borderId="157" xfId="0" applyBorder="1" applyAlignment="1">
      <alignment horizontal="center"/>
    </xf>
    <xf numFmtId="2" fontId="0" fillId="0" borderId="156" xfId="0" applyNumberFormat="1" applyBorder="1" applyAlignment="1">
      <alignment horizontal="center"/>
    </xf>
    <xf numFmtId="0" fontId="82" fillId="0" borderId="160" xfId="0" applyFont="1" applyBorder="1"/>
    <xf numFmtId="0" fontId="0" fillId="0" borderId="161" xfId="0" applyBorder="1"/>
    <xf numFmtId="0" fontId="0" fillId="0" borderId="160" xfId="0" applyBorder="1"/>
    <xf numFmtId="0" fontId="0" fillId="0" borderId="160" xfId="0" applyBorder="1" applyAlignment="1">
      <alignment horizontal="center"/>
    </xf>
    <xf numFmtId="0" fontId="0" fillId="0" borderId="161" xfId="0" applyBorder="1" applyAlignment="1">
      <alignment horizontal="center"/>
    </xf>
    <xf numFmtId="2" fontId="0" fillId="0" borderId="160" xfId="0" applyNumberFormat="1" applyBorder="1" applyAlignment="1">
      <alignment horizontal="center"/>
    </xf>
    <xf numFmtId="0" fontId="84" fillId="0" borderId="164" xfId="0" applyFont="1" applyBorder="1"/>
    <xf numFmtId="0" fontId="0" fillId="0" borderId="165" xfId="0" applyBorder="1"/>
    <xf numFmtId="0" fontId="0" fillId="0" borderId="164" xfId="0" applyBorder="1"/>
    <xf numFmtId="0" fontId="0" fillId="0" borderId="164" xfId="0" applyBorder="1" applyAlignment="1">
      <alignment horizontal="center"/>
    </xf>
    <xf numFmtId="0" fontId="0" fillId="0" borderId="165" xfId="0" applyBorder="1" applyAlignment="1">
      <alignment horizontal="center"/>
    </xf>
    <xf numFmtId="2" fontId="0" fillId="0" borderId="164" xfId="0" applyNumberFormat="1" applyBorder="1" applyAlignment="1">
      <alignment horizontal="center"/>
    </xf>
    <xf numFmtId="0" fontId="86" fillId="0" borderId="168" xfId="0" applyFont="1" applyBorder="1"/>
    <xf numFmtId="0" fontId="0" fillId="0" borderId="169" xfId="0" applyBorder="1"/>
    <xf numFmtId="0" fontId="0" fillId="0" borderId="168" xfId="0" applyBorder="1"/>
    <xf numFmtId="0" fontId="0" fillId="0" borderId="168" xfId="0" applyBorder="1" applyAlignment="1">
      <alignment horizontal="center"/>
    </xf>
    <xf numFmtId="0" fontId="0" fillId="0" borderId="169" xfId="0" applyBorder="1" applyAlignment="1">
      <alignment horizontal="center"/>
    </xf>
    <xf numFmtId="2" fontId="0" fillId="0" borderId="168" xfId="0" applyNumberFormat="1" applyBorder="1" applyAlignment="1">
      <alignment horizontal="center"/>
    </xf>
    <xf numFmtId="0" fontId="88" fillId="0" borderId="172" xfId="0" applyFont="1" applyBorder="1"/>
    <xf numFmtId="0" fontId="0" fillId="0" borderId="173" xfId="0" applyBorder="1"/>
    <xf numFmtId="0" fontId="0" fillId="0" borderId="172" xfId="0" applyBorder="1"/>
    <xf numFmtId="0" fontId="0" fillId="0" borderId="172" xfId="0" applyBorder="1" applyAlignment="1">
      <alignment horizontal="center"/>
    </xf>
    <xf numFmtId="0" fontId="0" fillId="0" borderId="173" xfId="0" applyBorder="1" applyAlignment="1">
      <alignment horizontal="center"/>
    </xf>
    <xf numFmtId="2" fontId="0" fillId="0" borderId="172" xfId="0" applyNumberFormat="1" applyBorder="1" applyAlignment="1">
      <alignment horizontal="center"/>
    </xf>
    <xf numFmtId="0" fontId="90" fillId="0" borderId="176" xfId="0" applyFont="1" applyBorder="1"/>
    <xf numFmtId="0" fontId="0" fillId="0" borderId="177" xfId="0" applyBorder="1"/>
    <xf numFmtId="0" fontId="0" fillId="0" borderId="176" xfId="0" applyBorder="1"/>
    <xf numFmtId="0" fontId="0" fillId="0" borderId="176" xfId="0" applyBorder="1" applyAlignment="1">
      <alignment horizontal="center"/>
    </xf>
    <xf numFmtId="0" fontId="0" fillId="0" borderId="177" xfId="0" applyBorder="1" applyAlignment="1">
      <alignment horizontal="center"/>
    </xf>
    <xf numFmtId="2" fontId="0" fillId="0" borderId="176" xfId="0" applyNumberFormat="1" applyBorder="1" applyAlignment="1">
      <alignment horizontal="center"/>
    </xf>
    <xf numFmtId="0" fontId="65" fillId="60" borderId="126" xfId="0" applyFont="1" applyFill="1" applyBorder="1"/>
    <xf numFmtId="0" fontId="0" fillId="60" borderId="127" xfId="0" applyFill="1" applyBorder="1"/>
    <xf numFmtId="0" fontId="0" fillId="60" borderId="126" xfId="0" applyFill="1" applyBorder="1"/>
    <xf numFmtId="0" fontId="0" fillId="60" borderId="126" xfId="0" applyFill="1" applyBorder="1" applyAlignment="1">
      <alignment horizontal="center"/>
    </xf>
    <xf numFmtId="0" fontId="0" fillId="60" borderId="127" xfId="0" applyFill="1" applyBorder="1" applyAlignment="1">
      <alignment horizontal="center"/>
    </xf>
    <xf numFmtId="2" fontId="0" fillId="60" borderId="126" xfId="0" applyNumberFormat="1" applyFill="1" applyBorder="1" applyAlignment="1">
      <alignment horizontal="center"/>
    </xf>
    <xf numFmtId="0" fontId="67" fillId="60" borderId="130" xfId="0" applyFont="1" applyFill="1" applyBorder="1"/>
    <xf numFmtId="0" fontId="0" fillId="60" borderId="131" xfId="0" applyFill="1" applyBorder="1"/>
    <xf numFmtId="0" fontId="0" fillId="60" borderId="130" xfId="0" applyFill="1" applyBorder="1"/>
    <xf numFmtId="0" fontId="0" fillId="60" borderId="130" xfId="0" applyFill="1" applyBorder="1" applyAlignment="1">
      <alignment horizontal="center"/>
    </xf>
    <xf numFmtId="0" fontId="0" fillId="60" borderId="131" xfId="0" applyFill="1" applyBorder="1" applyAlignment="1">
      <alignment horizontal="center"/>
    </xf>
    <xf numFmtId="2" fontId="0" fillId="60" borderId="130" xfId="0" applyNumberFormat="1" applyFill="1" applyBorder="1" applyAlignment="1">
      <alignment horizontal="center"/>
    </xf>
    <xf numFmtId="0" fontId="69" fillId="60" borderId="134" xfId="0" applyFont="1" applyFill="1" applyBorder="1"/>
    <xf numFmtId="0" fontId="0" fillId="60" borderId="135" xfId="0" applyFill="1" applyBorder="1"/>
    <xf numFmtId="0" fontId="0" fillId="60" borderId="134" xfId="0" applyFill="1" applyBorder="1"/>
    <xf numFmtId="0" fontId="0" fillId="60" borderId="134" xfId="0" applyFill="1" applyBorder="1" applyAlignment="1">
      <alignment horizontal="center"/>
    </xf>
    <xf numFmtId="0" fontId="0" fillId="60" borderId="135" xfId="0" applyFill="1" applyBorder="1" applyAlignment="1">
      <alignment horizontal="center"/>
    </xf>
    <xf numFmtId="2" fontId="0" fillId="60" borderId="134" xfId="0" applyNumberFormat="1" applyFill="1" applyBorder="1" applyAlignment="1">
      <alignment horizontal="center"/>
    </xf>
    <xf numFmtId="0" fontId="71" fillId="60" borderId="138" xfId="0" applyFont="1" applyFill="1" applyBorder="1"/>
    <xf numFmtId="0" fontId="0" fillId="60" borderId="139" xfId="0" applyFill="1" applyBorder="1"/>
    <xf numFmtId="0" fontId="0" fillId="60" borderId="138" xfId="0" applyFill="1" applyBorder="1"/>
    <xf numFmtId="0" fontId="0" fillId="60" borderId="138" xfId="0" applyFill="1" applyBorder="1" applyAlignment="1">
      <alignment horizontal="center"/>
    </xf>
    <xf numFmtId="0" fontId="0" fillId="60" borderId="139" xfId="0" applyFill="1" applyBorder="1" applyAlignment="1">
      <alignment horizontal="center"/>
    </xf>
    <xf numFmtId="2" fontId="0" fillId="60" borderId="138" xfId="0" applyNumberFormat="1" applyFill="1" applyBorder="1" applyAlignment="1">
      <alignment horizontal="center"/>
    </xf>
    <xf numFmtId="0" fontId="73" fillId="60" borderId="142" xfId="0" applyFont="1" applyFill="1" applyBorder="1"/>
    <xf numFmtId="0" fontId="0" fillId="60" borderId="143" xfId="0" applyFill="1" applyBorder="1"/>
    <xf numFmtId="0" fontId="0" fillId="60" borderId="142" xfId="0" applyFill="1" applyBorder="1"/>
    <xf numFmtId="0" fontId="0" fillId="60" borderId="142" xfId="0" applyFill="1" applyBorder="1" applyAlignment="1">
      <alignment horizontal="center"/>
    </xf>
    <xf numFmtId="0" fontId="0" fillId="60" borderId="143" xfId="0" applyFill="1" applyBorder="1" applyAlignment="1">
      <alignment horizontal="center"/>
    </xf>
    <xf numFmtId="2" fontId="0" fillId="60" borderId="142" xfId="0" applyNumberFormat="1" applyFill="1" applyBorder="1" applyAlignment="1">
      <alignment horizontal="center"/>
    </xf>
    <xf numFmtId="0" fontId="75" fillId="60" borderId="146" xfId="0" applyFont="1" applyFill="1" applyBorder="1"/>
    <xf numFmtId="0" fontId="0" fillId="60" borderId="147" xfId="0" applyFill="1" applyBorder="1"/>
    <xf numFmtId="0" fontId="0" fillId="60" borderId="146" xfId="0" applyFill="1" applyBorder="1"/>
    <xf numFmtId="0" fontId="0" fillId="60" borderId="146" xfId="0" applyFill="1" applyBorder="1" applyAlignment="1">
      <alignment horizontal="center"/>
    </xf>
    <xf numFmtId="0" fontId="0" fillId="60" borderId="147" xfId="0" applyFill="1" applyBorder="1" applyAlignment="1">
      <alignment horizontal="center"/>
    </xf>
    <xf numFmtId="2" fontId="0" fillId="60" borderId="146" xfId="0" applyNumberFormat="1" applyFill="1" applyBorder="1" applyAlignment="1">
      <alignment horizontal="center"/>
    </xf>
    <xf numFmtId="0" fontId="77" fillId="60" borderId="150" xfId="0" applyFont="1" applyFill="1" applyBorder="1"/>
    <xf numFmtId="0" fontId="0" fillId="60" borderId="151" xfId="0" applyFill="1" applyBorder="1"/>
    <xf numFmtId="0" fontId="0" fillId="60" borderId="150" xfId="0" applyFill="1" applyBorder="1"/>
    <xf numFmtId="0" fontId="0" fillId="60" borderId="150" xfId="0" applyFill="1" applyBorder="1" applyAlignment="1">
      <alignment horizontal="center"/>
    </xf>
    <xf numFmtId="0" fontId="0" fillId="60" borderId="151" xfId="0" applyFill="1" applyBorder="1" applyAlignment="1">
      <alignment horizontal="center"/>
    </xf>
    <xf numFmtId="2" fontId="0" fillId="60" borderId="150" xfId="0" applyNumberFormat="1" applyFill="1" applyBorder="1" applyAlignment="1">
      <alignment horizontal="center"/>
    </xf>
    <xf numFmtId="0" fontId="79" fillId="60" borderId="154" xfId="0" applyFont="1" applyFill="1" applyBorder="1"/>
    <xf numFmtId="0" fontId="0" fillId="60" borderId="155" xfId="0" applyFill="1" applyBorder="1"/>
    <xf numFmtId="0" fontId="0" fillId="60" borderId="154" xfId="0" applyFill="1" applyBorder="1"/>
    <xf numFmtId="0" fontId="0" fillId="60" borderId="154" xfId="0" applyFill="1" applyBorder="1" applyAlignment="1">
      <alignment horizontal="center"/>
    </xf>
    <xf numFmtId="0" fontId="0" fillId="60" borderId="155" xfId="0" applyFill="1" applyBorder="1" applyAlignment="1">
      <alignment horizontal="center"/>
    </xf>
    <xf numFmtId="2" fontId="0" fillId="60" borderId="154" xfId="0" applyNumberFormat="1" applyFill="1" applyBorder="1" applyAlignment="1">
      <alignment horizontal="center"/>
    </xf>
    <xf numFmtId="0" fontId="81" fillId="60" borderId="158" xfId="0" applyFont="1" applyFill="1" applyBorder="1"/>
    <xf numFmtId="0" fontId="0" fillId="60" borderId="159" xfId="0" applyFill="1" applyBorder="1"/>
    <xf numFmtId="0" fontId="0" fillId="60" borderId="158" xfId="0" applyFill="1" applyBorder="1"/>
    <xf numFmtId="0" fontId="0" fillId="60" borderId="158" xfId="0" applyFill="1" applyBorder="1" applyAlignment="1">
      <alignment horizontal="center"/>
    </xf>
    <xf numFmtId="0" fontId="0" fillId="60" borderId="159" xfId="0" applyFill="1" applyBorder="1" applyAlignment="1">
      <alignment horizontal="center"/>
    </xf>
    <xf numFmtId="2" fontId="0" fillId="60" borderId="158" xfId="0" applyNumberFormat="1" applyFill="1" applyBorder="1" applyAlignment="1">
      <alignment horizontal="center"/>
    </xf>
    <xf numFmtId="0" fontId="83" fillId="60" borderId="162" xfId="0" applyFont="1" applyFill="1" applyBorder="1"/>
    <xf numFmtId="0" fontId="0" fillId="60" borderId="163" xfId="0" applyFill="1" applyBorder="1"/>
    <xf numFmtId="0" fontId="0" fillId="60" borderId="162" xfId="0" applyFill="1" applyBorder="1"/>
    <xf numFmtId="0" fontId="0" fillId="60" borderId="162" xfId="0" applyFill="1" applyBorder="1" applyAlignment="1">
      <alignment horizontal="center"/>
    </xf>
    <xf numFmtId="0" fontId="0" fillId="60" borderId="163" xfId="0" applyFill="1" applyBorder="1" applyAlignment="1">
      <alignment horizontal="center"/>
    </xf>
    <xf numFmtId="2" fontId="0" fillId="60" borderId="162" xfId="0" applyNumberFormat="1" applyFill="1" applyBorder="1" applyAlignment="1">
      <alignment horizontal="center"/>
    </xf>
    <xf numFmtId="0" fontId="85" fillId="60" borderId="166" xfId="0" applyFont="1" applyFill="1" applyBorder="1"/>
    <xf numFmtId="0" fontId="0" fillId="60" borderId="167" xfId="0" applyFill="1" applyBorder="1"/>
    <xf numFmtId="0" fontId="0" fillId="60" borderId="166" xfId="0" applyFill="1" applyBorder="1"/>
    <xf numFmtId="0" fontId="0" fillId="60" borderId="166" xfId="0" applyFill="1" applyBorder="1" applyAlignment="1">
      <alignment horizontal="center"/>
    </xf>
    <xf numFmtId="0" fontId="0" fillId="60" borderId="167" xfId="0" applyFill="1" applyBorder="1" applyAlignment="1">
      <alignment horizontal="center"/>
    </xf>
    <xf numFmtId="2" fontId="0" fillId="60" borderId="166" xfId="0" applyNumberFormat="1" applyFill="1" applyBorder="1" applyAlignment="1">
      <alignment horizontal="center"/>
    </xf>
    <xf numFmtId="0" fontId="87" fillId="60" borderId="170" xfId="0" applyFont="1" applyFill="1" applyBorder="1"/>
    <xf numFmtId="0" fontId="0" fillId="60" borderId="171" xfId="0" applyFill="1" applyBorder="1"/>
    <xf numFmtId="0" fontId="0" fillId="60" borderId="170" xfId="0" applyFill="1" applyBorder="1"/>
    <xf numFmtId="0" fontId="0" fillId="60" borderId="170" xfId="0" applyFill="1" applyBorder="1" applyAlignment="1">
      <alignment horizontal="center"/>
    </xf>
    <xf numFmtId="0" fontId="0" fillId="60" borderId="171" xfId="0" applyFill="1" applyBorder="1" applyAlignment="1">
      <alignment horizontal="center"/>
    </xf>
    <xf numFmtId="2" fontId="0" fillId="60" borderId="170" xfId="0" applyNumberFormat="1" applyFill="1" applyBorder="1" applyAlignment="1">
      <alignment horizontal="center"/>
    </xf>
    <xf numFmtId="0" fontId="89" fillId="60" borderId="174" xfId="0" applyFont="1" applyFill="1" applyBorder="1"/>
    <xf numFmtId="0" fontId="0" fillId="60" borderId="175" xfId="0" applyFill="1" applyBorder="1"/>
    <xf numFmtId="0" fontId="0" fillId="60" borderId="174" xfId="0" applyFill="1" applyBorder="1"/>
    <xf numFmtId="0" fontId="0" fillId="60" borderId="174" xfId="0" applyFill="1" applyBorder="1" applyAlignment="1">
      <alignment horizontal="center"/>
    </xf>
    <xf numFmtId="0" fontId="0" fillId="60" borderId="175" xfId="0" applyFill="1" applyBorder="1" applyAlignment="1">
      <alignment horizontal="center"/>
    </xf>
    <xf numFmtId="2" fontId="0" fillId="60" borderId="174" xfId="0" applyNumberFormat="1" applyFill="1" applyBorder="1" applyAlignment="1">
      <alignment horizontal="center"/>
    </xf>
    <xf numFmtId="0" fontId="91" fillId="60" borderId="178" xfId="0" applyFont="1" applyFill="1" applyBorder="1"/>
    <xf numFmtId="0" fontId="0" fillId="60" borderId="179" xfId="0" applyFill="1" applyBorder="1"/>
    <xf numFmtId="0" fontId="0" fillId="60" borderId="178" xfId="0" applyFill="1" applyBorder="1"/>
    <xf numFmtId="0" fontId="0" fillId="60" borderId="179" xfId="0" applyFill="1" applyBorder="1" applyAlignment="1">
      <alignment horizontal="center"/>
    </xf>
    <xf numFmtId="0" fontId="0" fillId="3" borderId="180" xfId="0" applyFill="1" applyBorder="1" applyAlignment="1">
      <alignment horizontal="center"/>
    </xf>
    <xf numFmtId="0" fontId="0" fillId="5" borderId="180" xfId="0" applyFill="1" applyBorder="1" applyAlignment="1">
      <alignment horizontal="center"/>
    </xf>
    <xf numFmtId="0" fontId="0" fillId="59" borderId="180" xfId="0" applyFill="1" applyBorder="1" applyAlignment="1">
      <alignment horizontal="center"/>
    </xf>
    <xf numFmtId="2" fontId="0" fillId="3" borderId="180" xfId="0" applyNumberFormat="1" applyFill="1" applyBorder="1" applyAlignment="1">
      <alignment horizontal="center"/>
    </xf>
    <xf numFmtId="2" fontId="0" fillId="59" borderId="180" xfId="0" applyNumberFormat="1" applyFill="1" applyBorder="1" applyAlignment="1">
      <alignment horizontal="center"/>
    </xf>
    <xf numFmtId="0" fontId="93" fillId="63" borderId="182" xfId="0" applyFont="1" applyFill="1" applyBorder="1"/>
    <xf numFmtId="0" fontId="0" fillId="63" borderId="183" xfId="0" applyFill="1" applyBorder="1"/>
    <xf numFmtId="0" fontId="0" fillId="63" borderId="182" xfId="0" applyFill="1" applyBorder="1"/>
    <xf numFmtId="0" fontId="0" fillId="63" borderId="182" xfId="0" applyFill="1" applyBorder="1" applyAlignment="1">
      <alignment horizontal="center"/>
    </xf>
    <xf numFmtId="0" fontId="0" fillId="63" borderId="183" xfId="0" applyFill="1" applyBorder="1" applyAlignment="1">
      <alignment horizontal="center"/>
    </xf>
    <xf numFmtId="2" fontId="0" fillId="63" borderId="182" xfId="0" applyNumberFormat="1" applyFill="1" applyBorder="1" applyAlignment="1">
      <alignment horizontal="center"/>
    </xf>
    <xf numFmtId="0" fontId="94" fillId="64" borderId="184" xfId="0" applyFont="1" applyFill="1" applyBorder="1"/>
    <xf numFmtId="0" fontId="0" fillId="64" borderId="185" xfId="0" applyFill="1" applyBorder="1"/>
    <xf numFmtId="0" fontId="0" fillId="64" borderId="184" xfId="0" applyFill="1" applyBorder="1"/>
    <xf numFmtId="0" fontId="0" fillId="64" borderId="184" xfId="0" applyFill="1" applyBorder="1" applyAlignment="1">
      <alignment horizontal="center"/>
    </xf>
    <xf numFmtId="0" fontId="0" fillId="64" borderId="185" xfId="0" applyFill="1" applyBorder="1" applyAlignment="1">
      <alignment horizontal="center"/>
    </xf>
    <xf numFmtId="2" fontId="0" fillId="64" borderId="184" xfId="0" applyNumberFormat="1" applyFill="1" applyBorder="1" applyAlignment="1">
      <alignment horizontal="center"/>
    </xf>
    <xf numFmtId="0" fontId="95" fillId="65" borderId="186" xfId="0" applyFont="1" applyFill="1" applyBorder="1"/>
    <xf numFmtId="0" fontId="0" fillId="65" borderId="187" xfId="0" applyFill="1" applyBorder="1"/>
    <xf numFmtId="0" fontId="0" fillId="65" borderId="186" xfId="0" applyFill="1" applyBorder="1"/>
    <xf numFmtId="0" fontId="0" fillId="65" borderId="186" xfId="0" applyFill="1" applyBorder="1" applyAlignment="1">
      <alignment horizontal="center"/>
    </xf>
    <xf numFmtId="0" fontId="0" fillId="65" borderId="187" xfId="0" applyFill="1" applyBorder="1" applyAlignment="1">
      <alignment horizontal="center"/>
    </xf>
    <xf numFmtId="2" fontId="0" fillId="65" borderId="186" xfId="0" applyNumberFormat="1" applyFill="1" applyBorder="1" applyAlignment="1">
      <alignment horizontal="center"/>
    </xf>
    <xf numFmtId="0" fontId="96" fillId="66" borderId="188" xfId="0" applyFont="1" applyFill="1" applyBorder="1"/>
    <xf numFmtId="0" fontId="0" fillId="66" borderId="189" xfId="0" applyFill="1" applyBorder="1"/>
    <xf numFmtId="0" fontId="0" fillId="66" borderId="188" xfId="0" applyFill="1" applyBorder="1"/>
    <xf numFmtId="0" fontId="0" fillId="66" borderId="188" xfId="0" applyFill="1" applyBorder="1" applyAlignment="1">
      <alignment horizontal="center"/>
    </xf>
    <xf numFmtId="0" fontId="0" fillId="66" borderId="189" xfId="0" applyFill="1" applyBorder="1" applyAlignment="1">
      <alignment horizontal="center"/>
    </xf>
    <xf numFmtId="2" fontId="0" fillId="66" borderId="188" xfId="0" applyNumberFormat="1" applyFill="1" applyBorder="1" applyAlignment="1">
      <alignment horizontal="center"/>
    </xf>
    <xf numFmtId="0" fontId="97" fillId="67" borderId="190" xfId="0" applyFont="1" applyFill="1" applyBorder="1"/>
    <xf numFmtId="0" fontId="0" fillId="67" borderId="191" xfId="0" applyFill="1" applyBorder="1"/>
    <xf numFmtId="0" fontId="0" fillId="67" borderId="190" xfId="0" applyFill="1" applyBorder="1"/>
    <xf numFmtId="0" fontId="0" fillId="67" borderId="190" xfId="0" applyFill="1" applyBorder="1" applyAlignment="1">
      <alignment horizontal="center"/>
    </xf>
    <xf numFmtId="0" fontId="0" fillId="67" borderId="191" xfId="0" applyFill="1" applyBorder="1" applyAlignment="1">
      <alignment horizontal="center"/>
    </xf>
    <xf numFmtId="2" fontId="0" fillId="67" borderId="190" xfId="0" applyNumberFormat="1" applyFill="1" applyBorder="1" applyAlignment="1">
      <alignment horizontal="center"/>
    </xf>
    <xf numFmtId="0" fontId="98" fillId="68" borderId="192" xfId="0" applyFont="1" applyFill="1" applyBorder="1"/>
    <xf numFmtId="0" fontId="0" fillId="68" borderId="193" xfId="0" applyFill="1" applyBorder="1"/>
    <xf numFmtId="0" fontId="0" fillId="68" borderId="192" xfId="0" applyFill="1" applyBorder="1"/>
    <xf numFmtId="0" fontId="0" fillId="68" borderId="192" xfId="0" applyFill="1" applyBorder="1" applyAlignment="1">
      <alignment horizontal="center"/>
    </xf>
    <xf numFmtId="0" fontId="0" fillId="68" borderId="193" xfId="0" applyFill="1" applyBorder="1" applyAlignment="1">
      <alignment horizontal="center"/>
    </xf>
    <xf numFmtId="2" fontId="0" fillId="68" borderId="192" xfId="0" applyNumberFormat="1" applyFill="1" applyBorder="1" applyAlignment="1">
      <alignment horizontal="center"/>
    </xf>
    <xf numFmtId="0" fontId="99" fillId="69" borderId="194" xfId="0" applyFont="1" applyFill="1" applyBorder="1"/>
    <xf numFmtId="0" fontId="0" fillId="69" borderId="195" xfId="0" applyFill="1" applyBorder="1"/>
    <xf numFmtId="0" fontId="0" fillId="69" borderId="194" xfId="0" applyFill="1" applyBorder="1"/>
    <xf numFmtId="0" fontId="0" fillId="69" borderId="194" xfId="0" applyFill="1" applyBorder="1" applyAlignment="1">
      <alignment horizontal="center"/>
    </xf>
    <xf numFmtId="0" fontId="0" fillId="69" borderId="195" xfId="0" applyFill="1" applyBorder="1" applyAlignment="1">
      <alignment horizontal="center"/>
    </xf>
    <xf numFmtId="2" fontId="0" fillId="69" borderId="194" xfId="0" applyNumberFormat="1" applyFill="1" applyBorder="1" applyAlignment="1">
      <alignment horizontal="center"/>
    </xf>
    <xf numFmtId="0" fontId="100" fillId="70" borderId="196" xfId="0" applyFont="1" applyFill="1" applyBorder="1"/>
    <xf numFmtId="0" fontId="0" fillId="70" borderId="197" xfId="0" applyFill="1" applyBorder="1"/>
    <xf numFmtId="0" fontId="0" fillId="70" borderId="196" xfId="0" applyFill="1" applyBorder="1"/>
    <xf numFmtId="0" fontId="0" fillId="70" borderId="196" xfId="0" applyFill="1" applyBorder="1" applyAlignment="1">
      <alignment horizontal="center"/>
    </xf>
    <xf numFmtId="0" fontId="0" fillId="70" borderId="197" xfId="0" applyFill="1" applyBorder="1" applyAlignment="1">
      <alignment horizontal="center"/>
    </xf>
    <xf numFmtId="2" fontId="0" fillId="70" borderId="196" xfId="0" applyNumberFormat="1" applyFill="1" applyBorder="1" applyAlignment="1">
      <alignment horizontal="center"/>
    </xf>
    <xf numFmtId="0" fontId="101" fillId="71" borderId="198" xfId="0" applyFont="1" applyFill="1" applyBorder="1"/>
    <xf numFmtId="0" fontId="0" fillId="71" borderId="199" xfId="0" applyFill="1" applyBorder="1"/>
    <xf numFmtId="0" fontId="0" fillId="71" borderId="198" xfId="0" applyFill="1" applyBorder="1"/>
    <xf numFmtId="0" fontId="0" fillId="71" borderId="198" xfId="0" applyFill="1" applyBorder="1" applyAlignment="1">
      <alignment horizontal="center"/>
    </xf>
    <xf numFmtId="0" fontId="0" fillId="71" borderId="199" xfId="0" applyFill="1" applyBorder="1" applyAlignment="1">
      <alignment horizontal="center"/>
    </xf>
    <xf numFmtId="2" fontId="0" fillId="71" borderId="198" xfId="0" applyNumberFormat="1" applyFill="1" applyBorder="1" applyAlignment="1">
      <alignment horizontal="center"/>
    </xf>
    <xf numFmtId="0" fontId="102" fillId="72" borderId="200" xfId="0" applyFont="1" applyFill="1" applyBorder="1"/>
    <xf numFmtId="0" fontId="0" fillId="72" borderId="201" xfId="0" applyFill="1" applyBorder="1"/>
    <xf numFmtId="0" fontId="0" fillId="72" borderId="200" xfId="0" applyFill="1" applyBorder="1"/>
    <xf numFmtId="0" fontId="0" fillId="72" borderId="200" xfId="0" applyFill="1" applyBorder="1" applyAlignment="1">
      <alignment horizontal="center"/>
    </xf>
    <xf numFmtId="0" fontId="0" fillId="72" borderId="201" xfId="0" applyFill="1" applyBorder="1" applyAlignment="1">
      <alignment horizontal="center"/>
    </xf>
    <xf numFmtId="2" fontId="0" fillId="72" borderId="200" xfId="0" applyNumberFormat="1" applyFill="1" applyBorder="1" applyAlignment="1">
      <alignment horizontal="center"/>
    </xf>
    <xf numFmtId="0" fontId="103" fillId="73" borderId="202" xfId="0" applyFont="1" applyFill="1" applyBorder="1"/>
    <xf numFmtId="0" fontId="0" fillId="73" borderId="203" xfId="0" applyFill="1" applyBorder="1"/>
    <xf numFmtId="0" fontId="0" fillId="73" borderId="202" xfId="0" applyFill="1" applyBorder="1"/>
    <xf numFmtId="0" fontId="0" fillId="73" borderId="202" xfId="0" applyFill="1" applyBorder="1" applyAlignment="1">
      <alignment horizontal="center"/>
    </xf>
    <xf numFmtId="0" fontId="0" fillId="73" borderId="203" xfId="0" applyFill="1" applyBorder="1" applyAlignment="1">
      <alignment horizontal="center"/>
    </xf>
    <xf numFmtId="2" fontId="0" fillId="73" borderId="202" xfId="0" applyNumberFormat="1" applyFill="1" applyBorder="1" applyAlignment="1">
      <alignment horizontal="center"/>
    </xf>
    <xf numFmtId="0" fontId="104" fillId="74" borderId="204" xfId="0" applyFont="1" applyFill="1" applyBorder="1"/>
    <xf numFmtId="0" fontId="0" fillId="74" borderId="205" xfId="0" applyFill="1" applyBorder="1"/>
    <xf numFmtId="0" fontId="0" fillId="74" borderId="204" xfId="0" applyFill="1" applyBorder="1"/>
    <xf numFmtId="0" fontId="0" fillId="74" borderId="204" xfId="0" applyFill="1" applyBorder="1" applyAlignment="1">
      <alignment horizontal="center"/>
    </xf>
    <xf numFmtId="0" fontId="0" fillId="74" borderId="205" xfId="0" applyFill="1" applyBorder="1" applyAlignment="1">
      <alignment horizontal="center"/>
    </xf>
    <xf numFmtId="2" fontId="0" fillId="74" borderId="204" xfId="0" applyNumberFormat="1" applyFill="1" applyBorder="1" applyAlignment="1">
      <alignment horizontal="center"/>
    </xf>
    <xf numFmtId="0" fontId="105" fillId="75" borderId="206" xfId="0" applyFont="1" applyFill="1" applyBorder="1"/>
    <xf numFmtId="0" fontId="0" fillId="75" borderId="207" xfId="0" applyFill="1" applyBorder="1"/>
    <xf numFmtId="0" fontId="0" fillId="75" borderId="206" xfId="0" applyFill="1" applyBorder="1"/>
    <xf numFmtId="0" fontId="0" fillId="75" borderId="206" xfId="0" applyFill="1" applyBorder="1" applyAlignment="1">
      <alignment horizontal="center"/>
    </xf>
    <xf numFmtId="0" fontId="0" fillId="75" borderId="207" xfId="0" applyFill="1" applyBorder="1" applyAlignment="1">
      <alignment horizontal="center"/>
    </xf>
    <xf numFmtId="2" fontId="0" fillId="75" borderId="206" xfId="0" applyNumberFormat="1" applyFill="1" applyBorder="1" applyAlignment="1">
      <alignment horizontal="center"/>
    </xf>
    <xf numFmtId="0" fontId="106" fillId="76" borderId="208" xfId="0" applyFont="1" applyFill="1" applyBorder="1"/>
    <xf numFmtId="0" fontId="0" fillId="76" borderId="209" xfId="0" applyFill="1" applyBorder="1"/>
    <xf numFmtId="0" fontId="0" fillId="76" borderId="208" xfId="0" applyFill="1" applyBorder="1"/>
    <xf numFmtId="0" fontId="0" fillId="76" borderId="208" xfId="0" applyFill="1" applyBorder="1" applyAlignment="1">
      <alignment horizontal="center"/>
    </xf>
    <xf numFmtId="0" fontId="0" fillId="76" borderId="209" xfId="0" applyFill="1" applyBorder="1" applyAlignment="1">
      <alignment horizontal="center"/>
    </xf>
    <xf numFmtId="2" fontId="0" fillId="76" borderId="208" xfId="0" applyNumberFormat="1" applyFill="1" applyBorder="1" applyAlignment="1">
      <alignment horizontal="center"/>
    </xf>
    <xf numFmtId="0" fontId="107" fillId="77" borderId="210" xfId="0" applyFont="1" applyFill="1" applyBorder="1"/>
    <xf numFmtId="0" fontId="0" fillId="77" borderId="211" xfId="0" applyFill="1" applyBorder="1"/>
    <xf numFmtId="0" fontId="0" fillId="77" borderId="210" xfId="0" applyFill="1" applyBorder="1"/>
    <xf numFmtId="0" fontId="0" fillId="77" borderId="210" xfId="0" applyFill="1" applyBorder="1" applyAlignment="1">
      <alignment horizontal="center"/>
    </xf>
    <xf numFmtId="0" fontId="0" fillId="77" borderId="211" xfId="0" applyFill="1" applyBorder="1" applyAlignment="1">
      <alignment horizontal="center"/>
    </xf>
    <xf numFmtId="2" fontId="0" fillId="77" borderId="210" xfId="0" applyNumberFormat="1" applyFill="1" applyBorder="1" applyAlignment="1">
      <alignment horizontal="center"/>
    </xf>
    <xf numFmtId="0" fontId="108" fillId="78" borderId="212" xfId="0" applyFont="1" applyFill="1" applyBorder="1"/>
    <xf numFmtId="0" fontId="0" fillId="78" borderId="213" xfId="0" applyFill="1" applyBorder="1"/>
    <xf numFmtId="0" fontId="0" fillId="78" borderId="212" xfId="0" applyFill="1" applyBorder="1"/>
    <xf numFmtId="0" fontId="0" fillId="78" borderId="212" xfId="0" applyFill="1" applyBorder="1" applyAlignment="1">
      <alignment horizontal="center"/>
    </xf>
    <xf numFmtId="0" fontId="0" fillId="78" borderId="213" xfId="0" applyFill="1" applyBorder="1" applyAlignment="1">
      <alignment horizontal="center"/>
    </xf>
    <xf numFmtId="2" fontId="0" fillId="78" borderId="212" xfId="0" applyNumberFormat="1" applyFill="1" applyBorder="1" applyAlignment="1">
      <alignment horizontal="center"/>
    </xf>
    <xf numFmtId="0" fontId="109" fillId="79" borderId="214" xfId="0" applyFont="1" applyFill="1" applyBorder="1"/>
    <xf numFmtId="0" fontId="0" fillId="79" borderId="215" xfId="0" applyFill="1" applyBorder="1"/>
    <xf numFmtId="0" fontId="0" fillId="79" borderId="214" xfId="0" applyFill="1" applyBorder="1"/>
    <xf numFmtId="0" fontId="0" fillId="79" borderId="214" xfId="0" applyFill="1" applyBorder="1" applyAlignment="1">
      <alignment horizontal="center"/>
    </xf>
    <xf numFmtId="0" fontId="0" fillId="79" borderId="215" xfId="0" applyFill="1" applyBorder="1" applyAlignment="1">
      <alignment horizontal="center"/>
    </xf>
    <xf numFmtId="2" fontId="0" fillId="79" borderId="214" xfId="0" applyNumberFormat="1" applyFill="1" applyBorder="1" applyAlignment="1">
      <alignment horizontal="center"/>
    </xf>
    <xf numFmtId="0" fontId="110" fillId="80" borderId="216" xfId="0" applyFont="1" applyFill="1" applyBorder="1"/>
    <xf numFmtId="0" fontId="0" fillId="80" borderId="217" xfId="0" applyFill="1" applyBorder="1"/>
    <xf numFmtId="0" fontId="0" fillId="80" borderId="216" xfId="0" applyFill="1" applyBorder="1"/>
    <xf numFmtId="0" fontId="0" fillId="80" borderId="216" xfId="0" applyFill="1" applyBorder="1" applyAlignment="1">
      <alignment horizontal="center"/>
    </xf>
    <xf numFmtId="0" fontId="0" fillId="80" borderId="217" xfId="0" applyFill="1" applyBorder="1" applyAlignment="1">
      <alignment horizontal="center"/>
    </xf>
    <xf numFmtId="2" fontId="0" fillId="80" borderId="216" xfId="0" applyNumberFormat="1" applyFill="1" applyBorder="1" applyAlignment="1">
      <alignment horizontal="center"/>
    </xf>
    <xf numFmtId="0" fontId="111" fillId="81" borderId="218" xfId="0" applyFont="1" applyFill="1" applyBorder="1"/>
    <xf numFmtId="0" fontId="0" fillId="81" borderId="219" xfId="0" applyFill="1" applyBorder="1"/>
    <xf numFmtId="0" fontId="0" fillId="81" borderId="218" xfId="0" applyFill="1" applyBorder="1"/>
    <xf numFmtId="0" fontId="0" fillId="81" borderId="218" xfId="0" applyFill="1" applyBorder="1" applyAlignment="1">
      <alignment horizontal="center"/>
    </xf>
    <xf numFmtId="0" fontId="0" fillId="81" borderId="219" xfId="0" applyFill="1" applyBorder="1" applyAlignment="1">
      <alignment horizontal="center"/>
    </xf>
    <xf numFmtId="2" fontId="0" fillId="81" borderId="218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80"/>
  <sheetViews>
    <sheetView tabSelected="1" workbookViewId="0">
      <pane ySplit="1" topLeftCell="A549" activePane="bottomLeft" state="frozen"/>
      <selection pane="bottomLeft" activeCell="J573" sqref="J573"/>
    </sheetView>
  </sheetViews>
  <sheetFormatPr defaultRowHeight="15" x14ac:dyDescent="0.25"/>
  <cols>
    <col min="1" max="1" width="7.7109375" bestFit="1" customWidth="1"/>
    <col min="2" max="2" width="9.7109375" customWidth="1"/>
    <col min="3" max="3" width="10.7109375" bestFit="1" customWidth="1"/>
    <col min="5" max="5" width="3" bestFit="1" customWidth="1"/>
    <col min="6" max="6" width="3" customWidth="1"/>
    <col min="8" max="8" width="3" bestFit="1" customWidth="1"/>
    <col min="9" max="9" width="3.140625" customWidth="1"/>
    <col min="10" max="10" width="8.5703125" bestFit="1" customWidth="1"/>
    <col min="11" max="11" width="3" bestFit="1" customWidth="1"/>
    <col min="12" max="12" width="3.28515625" customWidth="1"/>
    <col min="17" max="17" width="9" bestFit="1" customWidth="1"/>
    <col min="18" max="18" width="16.85546875" bestFit="1" customWidth="1"/>
    <col min="19" max="19" width="14.5703125" customWidth="1"/>
    <col min="23" max="23" width="9.85546875" customWidth="1"/>
    <col min="28" max="28" width="6.7109375" style="372" bestFit="1" customWidth="1"/>
    <col min="30" max="30" width="12" customWidth="1"/>
    <col min="31" max="31" width="11.42578125" style="372" customWidth="1"/>
    <col min="33" max="33" width="7.140625" customWidth="1"/>
    <col min="34" max="34" width="7.28515625" customWidth="1"/>
  </cols>
  <sheetData>
    <row r="1" spans="1:35" ht="45" customHeight="1" x14ac:dyDescent="0.25">
      <c r="A1" s="62" t="s">
        <v>0</v>
      </c>
      <c r="B1" s="62" t="s">
        <v>1</v>
      </c>
      <c r="C1" s="62" t="s">
        <v>2</v>
      </c>
      <c r="D1" s="674" t="s">
        <v>3</v>
      </c>
      <c r="E1" s="675"/>
      <c r="F1" s="676"/>
      <c r="G1" s="674" t="s">
        <v>4</v>
      </c>
      <c r="H1" s="675"/>
      <c r="I1" s="676"/>
      <c r="J1" s="674" t="s">
        <v>5</v>
      </c>
      <c r="K1" s="675"/>
      <c r="L1" s="676"/>
      <c r="M1" s="62" t="s">
        <v>6</v>
      </c>
      <c r="N1" s="62" t="s">
        <v>7</v>
      </c>
      <c r="O1" s="1" t="s">
        <v>8</v>
      </c>
      <c r="P1" s="62" t="s">
        <v>9</v>
      </c>
      <c r="Q1" s="62" t="s">
        <v>10</v>
      </c>
      <c r="R1" s="62" t="s">
        <v>11</v>
      </c>
      <c r="S1" s="62" t="s">
        <v>12</v>
      </c>
      <c r="T1" s="62" t="s">
        <v>13</v>
      </c>
      <c r="U1" s="62" t="s">
        <v>14</v>
      </c>
      <c r="V1" s="62" t="s">
        <v>15</v>
      </c>
      <c r="W1" s="62" t="s">
        <v>16</v>
      </c>
      <c r="X1" s="62" t="s">
        <v>17</v>
      </c>
      <c r="Y1" s="62" t="s">
        <v>18</v>
      </c>
      <c r="Z1" s="62" t="s">
        <v>19</v>
      </c>
      <c r="AA1" s="62" t="s">
        <v>20</v>
      </c>
      <c r="AB1" s="365" t="s">
        <v>21</v>
      </c>
      <c r="AC1" s="365" t="s">
        <v>22</v>
      </c>
      <c r="AD1" s="365" t="s">
        <v>23</v>
      </c>
      <c r="AE1" s="365" t="s">
        <v>24</v>
      </c>
      <c r="AF1" s="62" t="s">
        <v>25</v>
      </c>
      <c r="AG1" s="62" t="s">
        <v>26</v>
      </c>
      <c r="AH1" s="62" t="s">
        <v>27</v>
      </c>
    </row>
    <row r="2" spans="1:35" s="384" customFormat="1" x14ac:dyDescent="0.25">
      <c r="A2" s="373" t="s">
        <v>28</v>
      </c>
      <c r="B2" s="373" t="s">
        <v>29</v>
      </c>
      <c r="C2" s="374" t="s">
        <v>30</v>
      </c>
      <c r="D2" s="375" t="s">
        <v>31</v>
      </c>
      <c r="E2" s="376">
        <v>4</v>
      </c>
      <c r="F2" s="376"/>
      <c r="G2" s="375"/>
      <c r="H2" s="376" t="str">
        <f t="shared" ref="H2:H65" si="0">IF(A2="SEC", E2 + 1, "")</f>
        <v/>
      </c>
      <c r="I2" s="376"/>
      <c r="J2" s="375"/>
      <c r="K2" s="376" t="str">
        <f t="shared" ref="K2:K65" si="1">IF(A2="SEC", H2 + 1, "")</f>
        <v/>
      </c>
      <c r="L2" s="377"/>
      <c r="M2" s="378" t="s">
        <v>32</v>
      </c>
      <c r="N2" s="379" t="s">
        <v>32</v>
      </c>
      <c r="O2" s="376" t="s">
        <v>33</v>
      </c>
      <c r="P2" s="377">
        <v>56988.53</v>
      </c>
      <c r="Q2" s="375" t="s">
        <v>34</v>
      </c>
      <c r="R2" s="375" t="s">
        <v>35</v>
      </c>
      <c r="S2" s="375" t="s">
        <v>36</v>
      </c>
      <c r="T2" s="376">
        <v>83.2</v>
      </c>
      <c r="U2" s="376">
        <v>2.5</v>
      </c>
      <c r="V2" s="380">
        <f>P2*(1/(2.22*10^12))*(1/(83.2))*(1/(0.125))*10^9</f>
        <v>2.4683181739431737</v>
      </c>
      <c r="W2" s="375" t="s">
        <v>37</v>
      </c>
      <c r="X2" s="376">
        <v>1</v>
      </c>
      <c r="Y2" s="376">
        <v>1</v>
      </c>
      <c r="Z2" s="376">
        <v>5</v>
      </c>
      <c r="AA2" s="376">
        <v>3.74</v>
      </c>
      <c r="AB2" s="381">
        <v>1</v>
      </c>
      <c r="AC2" s="382">
        <f t="shared" ref="AC2:AC65" si="2">AA2*AB2</f>
        <v>3.74</v>
      </c>
      <c r="AD2" s="383">
        <f t="shared" ref="AD2:AD65" si="3">AC2*0.8</f>
        <v>2.9920000000000004</v>
      </c>
      <c r="AE2" s="383">
        <f t="shared" ref="AE2:AE65" si="4">AC2*0.2</f>
        <v>0.74800000000000011</v>
      </c>
      <c r="AF2" s="375" t="s">
        <v>34</v>
      </c>
      <c r="AG2" s="376">
        <v>1</v>
      </c>
      <c r="AH2" s="376">
        <v>1</v>
      </c>
      <c r="AI2" s="384" t="s">
        <v>38</v>
      </c>
    </row>
    <row r="3" spans="1:35" s="384" customFormat="1" x14ac:dyDescent="0.25">
      <c r="A3" s="373" t="s">
        <v>28</v>
      </c>
      <c r="B3" s="373" t="s">
        <v>39</v>
      </c>
      <c r="C3" s="374" t="s">
        <v>30</v>
      </c>
      <c r="D3" s="375" t="s">
        <v>40</v>
      </c>
      <c r="E3" s="376">
        <f t="shared" ref="E3:E12" si="5">IF(A2="SEC", K2 + 1, E2 + 1)</f>
        <v>5</v>
      </c>
      <c r="F3" s="376"/>
      <c r="G3" s="375"/>
      <c r="H3" s="376" t="str">
        <f t="shared" si="0"/>
        <v/>
      </c>
      <c r="I3" s="376"/>
      <c r="J3" s="375"/>
      <c r="K3" s="376" t="str">
        <f t="shared" si="1"/>
        <v/>
      </c>
      <c r="L3" s="377"/>
      <c r="M3" s="378" t="s">
        <v>32</v>
      </c>
      <c r="N3" s="379" t="s">
        <v>32</v>
      </c>
      <c r="O3" s="376" t="s">
        <v>33</v>
      </c>
      <c r="P3" s="377">
        <f>P2</f>
        <v>56988.53</v>
      </c>
      <c r="Q3" s="375" t="s">
        <v>34</v>
      </c>
      <c r="R3" s="375" t="s">
        <v>35</v>
      </c>
      <c r="S3" s="375" t="s">
        <v>36</v>
      </c>
      <c r="T3" s="376">
        <v>83.2</v>
      </c>
      <c r="U3" s="376">
        <v>2.5</v>
      </c>
      <c r="V3" s="380">
        <f>P3*(1/(2.22*10^12))*(1/(83.2))*(1/(0.125))*10^9</f>
        <v>2.4683181739431737</v>
      </c>
      <c r="W3" s="375" t="s">
        <v>37</v>
      </c>
      <c r="X3" s="376">
        <v>1</v>
      </c>
      <c r="Y3" s="376">
        <v>1</v>
      </c>
      <c r="Z3" s="376">
        <v>5</v>
      </c>
      <c r="AA3" s="376">
        <v>3.74</v>
      </c>
      <c r="AB3" s="381">
        <v>1</v>
      </c>
      <c r="AC3" s="382">
        <f t="shared" si="2"/>
        <v>3.74</v>
      </c>
      <c r="AD3" s="383">
        <f t="shared" si="3"/>
        <v>2.9920000000000004</v>
      </c>
      <c r="AE3" s="383">
        <f t="shared" si="4"/>
        <v>0.74800000000000011</v>
      </c>
      <c r="AF3" s="375" t="s">
        <v>34</v>
      </c>
      <c r="AG3" s="376">
        <v>1</v>
      </c>
      <c r="AH3" s="376">
        <v>1</v>
      </c>
      <c r="AI3" s="384" t="s">
        <v>38</v>
      </c>
    </row>
    <row r="4" spans="1:35" s="384" customFormat="1" x14ac:dyDescent="0.25">
      <c r="A4" s="373" t="s">
        <v>28</v>
      </c>
      <c r="B4" s="373" t="s">
        <v>41</v>
      </c>
      <c r="C4" s="374" t="s">
        <v>30</v>
      </c>
      <c r="D4" s="375" t="s">
        <v>42</v>
      </c>
      <c r="E4" s="376">
        <f t="shared" si="5"/>
        <v>6</v>
      </c>
      <c r="F4" s="376"/>
      <c r="G4" s="375"/>
      <c r="H4" s="376" t="str">
        <f t="shared" si="0"/>
        <v/>
      </c>
      <c r="I4" s="376"/>
      <c r="J4" s="375"/>
      <c r="K4" s="376" t="str">
        <f t="shared" si="1"/>
        <v/>
      </c>
      <c r="L4" s="377"/>
      <c r="M4" s="378" t="s">
        <v>32</v>
      </c>
      <c r="N4" s="379" t="s">
        <v>32</v>
      </c>
      <c r="O4" s="376" t="s">
        <v>33</v>
      </c>
      <c r="P4" s="377">
        <f>P3</f>
        <v>56988.53</v>
      </c>
      <c r="Q4" s="375" t="s">
        <v>34</v>
      </c>
      <c r="R4" s="375" t="s">
        <v>35</v>
      </c>
      <c r="S4" s="375" t="s">
        <v>36</v>
      </c>
      <c r="T4" s="376">
        <v>83.2</v>
      </c>
      <c r="U4" s="376">
        <v>2.5</v>
      </c>
      <c r="V4" s="380">
        <f>P4*(1/(2.22*10^12))*(1/(83.2))*(1/(0.125))*10^9</f>
        <v>2.4683181739431737</v>
      </c>
      <c r="W4" s="375" t="s">
        <v>37</v>
      </c>
      <c r="X4" s="376">
        <v>1</v>
      </c>
      <c r="Y4" s="376">
        <v>1</v>
      </c>
      <c r="Z4" s="376">
        <v>5</v>
      </c>
      <c r="AA4" s="376">
        <v>3.74</v>
      </c>
      <c r="AB4" s="381">
        <v>1</v>
      </c>
      <c r="AC4" s="382">
        <f t="shared" si="2"/>
        <v>3.74</v>
      </c>
      <c r="AD4" s="383">
        <f t="shared" si="3"/>
        <v>2.9920000000000004</v>
      </c>
      <c r="AE4" s="383">
        <f t="shared" si="4"/>
        <v>0.74800000000000011</v>
      </c>
      <c r="AF4" s="375" t="s">
        <v>34</v>
      </c>
      <c r="AG4" s="376">
        <v>1</v>
      </c>
      <c r="AH4" s="376">
        <v>1</v>
      </c>
      <c r="AI4" s="384" t="s">
        <v>38</v>
      </c>
    </row>
    <row r="5" spans="1:35" s="384" customFormat="1" x14ac:dyDescent="0.25">
      <c r="A5" s="373" t="s">
        <v>28</v>
      </c>
      <c r="B5" s="373" t="s">
        <v>43</v>
      </c>
      <c r="C5" s="374" t="s">
        <v>30</v>
      </c>
      <c r="D5" s="375" t="s">
        <v>44</v>
      </c>
      <c r="E5" s="376">
        <f t="shared" si="5"/>
        <v>7</v>
      </c>
      <c r="F5" s="376" t="s">
        <v>32</v>
      </c>
      <c r="G5" s="375"/>
      <c r="H5" s="376" t="str">
        <f t="shared" si="0"/>
        <v/>
      </c>
      <c r="I5" s="376"/>
      <c r="J5" s="375"/>
      <c r="K5" s="376" t="str">
        <f t="shared" si="1"/>
        <v/>
      </c>
      <c r="L5" s="377"/>
      <c r="M5" s="378" t="s">
        <v>32</v>
      </c>
      <c r="N5" s="379" t="s">
        <v>32</v>
      </c>
      <c r="O5" s="379" t="s">
        <v>32</v>
      </c>
      <c r="P5" s="377">
        <v>32080.25</v>
      </c>
      <c r="Q5" s="375" t="s">
        <v>45</v>
      </c>
      <c r="R5" s="375" t="s">
        <v>46</v>
      </c>
      <c r="S5" s="375" t="s">
        <v>47</v>
      </c>
      <c r="T5" s="376">
        <v>52.2</v>
      </c>
      <c r="U5" s="376">
        <v>2</v>
      </c>
      <c r="V5" s="380">
        <f>P5*(1/(2.22*10^12))*(1/(52.2))*(1/(0.125))*10^9</f>
        <v>2.2146456801629211</v>
      </c>
      <c r="W5" s="375" t="s">
        <v>48</v>
      </c>
      <c r="X5" s="376">
        <v>1</v>
      </c>
      <c r="Y5" s="376">
        <v>1</v>
      </c>
      <c r="Z5" s="376">
        <v>5</v>
      </c>
      <c r="AA5" s="376">
        <v>1.88</v>
      </c>
      <c r="AB5" s="381">
        <v>1</v>
      </c>
      <c r="AC5" s="382">
        <f t="shared" si="2"/>
        <v>1.88</v>
      </c>
      <c r="AD5" s="383">
        <f t="shared" si="3"/>
        <v>1.504</v>
      </c>
      <c r="AE5" s="383">
        <f t="shared" si="4"/>
        <v>0.376</v>
      </c>
      <c r="AF5" s="375" t="s">
        <v>49</v>
      </c>
      <c r="AG5" s="376">
        <v>1</v>
      </c>
      <c r="AH5" s="376">
        <v>1</v>
      </c>
    </row>
    <row r="6" spans="1:35" s="384" customFormat="1" x14ac:dyDescent="0.25">
      <c r="A6" s="373" t="s">
        <v>28</v>
      </c>
      <c r="B6" s="373" t="s">
        <v>50</v>
      </c>
      <c r="C6" s="374" t="s">
        <v>30</v>
      </c>
      <c r="D6" s="375" t="s">
        <v>51</v>
      </c>
      <c r="E6" s="376">
        <f t="shared" si="5"/>
        <v>8</v>
      </c>
      <c r="F6" s="376" t="s">
        <v>32</v>
      </c>
      <c r="G6" s="375"/>
      <c r="H6" s="376" t="str">
        <f t="shared" si="0"/>
        <v/>
      </c>
      <c r="I6" s="376"/>
      <c r="J6" s="375"/>
      <c r="K6" s="376" t="str">
        <f t="shared" si="1"/>
        <v/>
      </c>
      <c r="L6" s="377"/>
      <c r="M6" s="378" t="s">
        <v>32</v>
      </c>
      <c r="N6" s="379" t="s">
        <v>32</v>
      </c>
      <c r="O6" s="379" t="s">
        <v>32</v>
      </c>
      <c r="P6" s="377">
        <f>P5</f>
        <v>32080.25</v>
      </c>
      <c r="Q6" s="375" t="s">
        <v>45</v>
      </c>
      <c r="R6" s="375" t="s">
        <v>46</v>
      </c>
      <c r="S6" s="375" t="s">
        <v>47</v>
      </c>
      <c r="T6" s="376">
        <v>52.2</v>
      </c>
      <c r="U6" s="376">
        <v>2</v>
      </c>
      <c r="V6" s="380">
        <f>P6*(1/(2.22*10^12))*(1/(52.2))*(1/(0.125))*10^9</f>
        <v>2.2146456801629211</v>
      </c>
      <c r="W6" s="375" t="s">
        <v>48</v>
      </c>
      <c r="X6" s="376">
        <v>1</v>
      </c>
      <c r="Y6" s="376">
        <v>1</v>
      </c>
      <c r="Z6" s="376">
        <v>5</v>
      </c>
      <c r="AA6" s="376">
        <v>1.88</v>
      </c>
      <c r="AB6" s="381">
        <v>1</v>
      </c>
      <c r="AC6" s="382">
        <f t="shared" si="2"/>
        <v>1.88</v>
      </c>
      <c r="AD6" s="383">
        <f t="shared" si="3"/>
        <v>1.504</v>
      </c>
      <c r="AE6" s="383">
        <f t="shared" si="4"/>
        <v>0.376</v>
      </c>
      <c r="AF6" s="375" t="s">
        <v>49</v>
      </c>
      <c r="AG6" s="376">
        <v>1</v>
      </c>
      <c r="AH6" s="376">
        <v>1</v>
      </c>
    </row>
    <row r="7" spans="1:35" s="384" customFormat="1" x14ac:dyDescent="0.25">
      <c r="A7" s="373" t="s">
        <v>28</v>
      </c>
      <c r="B7" s="373" t="s">
        <v>52</v>
      </c>
      <c r="C7" s="374" t="s">
        <v>30</v>
      </c>
      <c r="D7" s="375" t="s">
        <v>53</v>
      </c>
      <c r="E7" s="376">
        <f t="shared" si="5"/>
        <v>9</v>
      </c>
      <c r="F7" s="376" t="s">
        <v>32</v>
      </c>
      <c r="G7" s="375"/>
      <c r="H7" s="376" t="str">
        <f t="shared" si="0"/>
        <v/>
      </c>
      <c r="I7" s="376"/>
      <c r="J7" s="375"/>
      <c r="K7" s="376" t="str">
        <f t="shared" si="1"/>
        <v/>
      </c>
      <c r="L7" s="377"/>
      <c r="M7" s="378" t="s">
        <v>32</v>
      </c>
      <c r="N7" s="379" t="s">
        <v>32</v>
      </c>
      <c r="O7" s="379" t="s">
        <v>32</v>
      </c>
      <c r="P7" s="377">
        <f>P6</f>
        <v>32080.25</v>
      </c>
      <c r="Q7" s="375" t="s">
        <v>45</v>
      </c>
      <c r="R7" s="375" t="s">
        <v>46</v>
      </c>
      <c r="S7" s="375" t="s">
        <v>47</v>
      </c>
      <c r="T7" s="376">
        <v>52.2</v>
      </c>
      <c r="U7" s="376">
        <v>2</v>
      </c>
      <c r="V7" s="380">
        <f>P7*(1/(2.22*10^12))*(1/(52.2))*(1/(0.125))*10^9</f>
        <v>2.2146456801629211</v>
      </c>
      <c r="W7" s="375" t="s">
        <v>48</v>
      </c>
      <c r="X7" s="376">
        <v>1</v>
      </c>
      <c r="Y7" s="376">
        <v>1</v>
      </c>
      <c r="Z7" s="376">
        <v>5</v>
      </c>
      <c r="AA7" s="376">
        <v>1.88</v>
      </c>
      <c r="AB7" s="381">
        <v>1</v>
      </c>
      <c r="AC7" s="382">
        <f t="shared" si="2"/>
        <v>1.88</v>
      </c>
      <c r="AD7" s="383">
        <f t="shared" si="3"/>
        <v>1.504</v>
      </c>
      <c r="AE7" s="383">
        <f t="shared" si="4"/>
        <v>0.376</v>
      </c>
      <c r="AF7" s="375" t="s">
        <v>49</v>
      </c>
      <c r="AG7" s="376">
        <v>1</v>
      </c>
      <c r="AH7" s="376">
        <v>1</v>
      </c>
    </row>
    <row r="8" spans="1:35" s="384" customFormat="1" x14ac:dyDescent="0.25">
      <c r="A8" s="373" t="s">
        <v>28</v>
      </c>
      <c r="B8" s="373" t="s">
        <v>54</v>
      </c>
      <c r="C8" s="374" t="s">
        <v>30</v>
      </c>
      <c r="D8" s="375" t="s">
        <v>55</v>
      </c>
      <c r="E8" s="376">
        <f t="shared" si="5"/>
        <v>10</v>
      </c>
      <c r="F8" s="376" t="s">
        <v>32</v>
      </c>
      <c r="G8" s="375"/>
      <c r="H8" s="376" t="str">
        <f t="shared" si="0"/>
        <v/>
      </c>
      <c r="I8" s="376"/>
      <c r="J8" s="375"/>
      <c r="K8" s="376" t="str">
        <f t="shared" si="1"/>
        <v/>
      </c>
      <c r="L8" s="377"/>
      <c r="M8" s="378" t="s">
        <v>32</v>
      </c>
      <c r="N8" s="379" t="s">
        <v>32</v>
      </c>
      <c r="O8" s="379" t="s">
        <v>32</v>
      </c>
      <c r="P8" s="377">
        <f>P7</f>
        <v>32080.25</v>
      </c>
      <c r="Q8" s="375" t="s">
        <v>45</v>
      </c>
      <c r="R8" s="375" t="s">
        <v>46</v>
      </c>
      <c r="S8" s="375" t="s">
        <v>47</v>
      </c>
      <c r="T8" s="376">
        <v>52.2</v>
      </c>
      <c r="U8" s="376">
        <v>2</v>
      </c>
      <c r="V8" s="380">
        <f>P8*(1/(2.22*10^12))*(1/(52.2))*(1/(0.125))*10^9</f>
        <v>2.2146456801629211</v>
      </c>
      <c r="W8" s="375" t="s">
        <v>48</v>
      </c>
      <c r="X8" s="376">
        <v>1</v>
      </c>
      <c r="Y8" s="376">
        <v>1</v>
      </c>
      <c r="Z8" s="376">
        <v>5</v>
      </c>
      <c r="AA8" s="376">
        <v>1.88</v>
      </c>
      <c r="AB8" s="381">
        <v>1</v>
      </c>
      <c r="AC8" s="382">
        <f t="shared" si="2"/>
        <v>1.88</v>
      </c>
      <c r="AD8" s="383">
        <f t="shared" si="3"/>
        <v>1.504</v>
      </c>
      <c r="AE8" s="383">
        <f t="shared" si="4"/>
        <v>0.376</v>
      </c>
      <c r="AF8" s="375" t="s">
        <v>49</v>
      </c>
      <c r="AG8" s="376">
        <v>1</v>
      </c>
      <c r="AH8" s="376">
        <v>1</v>
      </c>
    </row>
    <row r="9" spans="1:35" s="384" customFormat="1" x14ac:dyDescent="0.25">
      <c r="A9" s="373" t="s">
        <v>56</v>
      </c>
      <c r="B9" s="373" t="s">
        <v>43</v>
      </c>
      <c r="C9" s="374" t="s">
        <v>30</v>
      </c>
      <c r="D9" s="375" t="s">
        <v>57</v>
      </c>
      <c r="E9" s="376">
        <f t="shared" si="5"/>
        <v>11</v>
      </c>
      <c r="F9" s="376" t="s">
        <v>32</v>
      </c>
      <c r="G9" s="375" t="s">
        <v>58</v>
      </c>
      <c r="H9" s="376">
        <f t="shared" si="0"/>
        <v>12</v>
      </c>
      <c r="I9" s="376" t="str">
        <f>F9</f>
        <v>y</v>
      </c>
      <c r="J9" s="375" t="s">
        <v>59</v>
      </c>
      <c r="K9" s="376">
        <f t="shared" si="1"/>
        <v>13</v>
      </c>
      <c r="L9" s="377" t="str">
        <f>F9</f>
        <v>y</v>
      </c>
      <c r="M9" s="378" t="s">
        <v>32</v>
      </c>
      <c r="N9" s="379" t="s">
        <v>32</v>
      </c>
      <c r="O9" s="379" t="s">
        <v>32</v>
      </c>
      <c r="P9" s="377">
        <f>P8</f>
        <v>32080.25</v>
      </c>
      <c r="Q9" s="375" t="s">
        <v>45</v>
      </c>
      <c r="R9" s="375" t="s">
        <v>46</v>
      </c>
      <c r="S9" s="375" t="s">
        <v>47</v>
      </c>
      <c r="T9" s="376">
        <v>52.2</v>
      </c>
      <c r="U9" s="376">
        <v>2</v>
      </c>
      <c r="V9" s="380">
        <f>P9*(1/(2.22*10^12))*(1/(52.2))*(1/(0.125))*10^9</f>
        <v>2.2146456801629211</v>
      </c>
      <c r="W9" s="375" t="s">
        <v>48</v>
      </c>
      <c r="X9" s="376">
        <v>3</v>
      </c>
      <c r="Y9" s="376">
        <v>3</v>
      </c>
      <c r="Z9" s="376">
        <v>15</v>
      </c>
      <c r="AA9" s="376">
        <v>5.64</v>
      </c>
      <c r="AB9" s="381">
        <v>1</v>
      </c>
      <c r="AC9" s="382">
        <f t="shared" si="2"/>
        <v>5.64</v>
      </c>
      <c r="AD9" s="383">
        <f t="shared" si="3"/>
        <v>4.5119999999999996</v>
      </c>
      <c r="AE9" s="383">
        <f t="shared" si="4"/>
        <v>1.1279999999999999</v>
      </c>
      <c r="AF9" s="375" t="s">
        <v>49</v>
      </c>
      <c r="AG9" s="376">
        <v>1</v>
      </c>
      <c r="AH9" s="376">
        <v>1</v>
      </c>
    </row>
    <row r="10" spans="1:35" s="384" customFormat="1" x14ac:dyDescent="0.25">
      <c r="A10" s="373" t="s">
        <v>56</v>
      </c>
      <c r="B10" s="373" t="s">
        <v>60</v>
      </c>
      <c r="C10" s="374" t="s">
        <v>30</v>
      </c>
      <c r="D10" s="375" t="s">
        <v>61</v>
      </c>
      <c r="E10" s="376">
        <f t="shared" si="5"/>
        <v>14</v>
      </c>
      <c r="F10" s="376" t="s">
        <v>32</v>
      </c>
      <c r="G10" s="375" t="s">
        <v>62</v>
      </c>
      <c r="H10" s="376">
        <f t="shared" si="0"/>
        <v>15</v>
      </c>
      <c r="I10" s="376" t="str">
        <f>F10</f>
        <v>y</v>
      </c>
      <c r="J10" s="375" t="s">
        <v>63</v>
      </c>
      <c r="K10" s="376">
        <f t="shared" si="1"/>
        <v>16</v>
      </c>
      <c r="L10" s="377" t="str">
        <f>F10</f>
        <v>y</v>
      </c>
      <c r="M10" s="378" t="s">
        <v>32</v>
      </c>
      <c r="N10" s="379" t="s">
        <v>32</v>
      </c>
      <c r="O10" s="379" t="s">
        <v>32</v>
      </c>
      <c r="P10" s="377">
        <v>47673.83</v>
      </c>
      <c r="Q10" s="375" t="s">
        <v>64</v>
      </c>
      <c r="R10" s="375" t="s">
        <v>65</v>
      </c>
      <c r="S10" s="375" t="s">
        <v>66</v>
      </c>
      <c r="T10" s="376">
        <v>80</v>
      </c>
      <c r="U10" s="376">
        <v>2</v>
      </c>
      <c r="V10" s="380">
        <f>P10*(1/(2.22*10^12))*(1/(80))*(1/(0.125))*10^9</f>
        <v>2.1474698198198201</v>
      </c>
      <c r="W10" s="375" t="s">
        <v>67</v>
      </c>
      <c r="X10" s="376">
        <v>3</v>
      </c>
      <c r="Y10" s="376">
        <v>2</v>
      </c>
      <c r="Z10" s="376">
        <v>15</v>
      </c>
      <c r="AA10" s="376">
        <v>8.64</v>
      </c>
      <c r="AB10" s="381">
        <v>1</v>
      </c>
      <c r="AC10" s="382">
        <f t="shared" si="2"/>
        <v>8.64</v>
      </c>
      <c r="AD10" s="383">
        <f t="shared" si="3"/>
        <v>6.9120000000000008</v>
      </c>
      <c r="AE10" s="383">
        <f t="shared" si="4"/>
        <v>1.7280000000000002</v>
      </c>
      <c r="AF10" s="375" t="s">
        <v>68</v>
      </c>
      <c r="AG10" s="376">
        <v>0.5</v>
      </c>
      <c r="AH10" s="376">
        <v>0.67</v>
      </c>
    </row>
    <row r="11" spans="1:35" s="384" customFormat="1" x14ac:dyDescent="0.25">
      <c r="A11" s="373" t="s">
        <v>56</v>
      </c>
      <c r="B11" s="373" t="s">
        <v>69</v>
      </c>
      <c r="C11" s="374" t="s">
        <v>30</v>
      </c>
      <c r="D11" s="375" t="s">
        <v>70</v>
      </c>
      <c r="E11" s="376">
        <f t="shared" si="5"/>
        <v>17</v>
      </c>
      <c r="F11" s="376" t="s">
        <v>32</v>
      </c>
      <c r="G11" s="375" t="s">
        <v>71</v>
      </c>
      <c r="H11" s="376">
        <f t="shared" si="0"/>
        <v>18</v>
      </c>
      <c r="I11" s="376" t="str">
        <f>F11</f>
        <v>y</v>
      </c>
      <c r="J11" s="375" t="s">
        <v>72</v>
      </c>
      <c r="K11" s="376">
        <f t="shared" si="1"/>
        <v>19</v>
      </c>
      <c r="L11" s="377" t="str">
        <f>F11</f>
        <v>y</v>
      </c>
      <c r="M11" s="378" t="s">
        <v>32</v>
      </c>
      <c r="N11" s="379" t="s">
        <v>32</v>
      </c>
      <c r="O11" s="379" t="s">
        <v>32</v>
      </c>
      <c r="P11" s="377">
        <v>58868.6</v>
      </c>
      <c r="Q11" s="375" t="s">
        <v>73</v>
      </c>
      <c r="R11" s="375" t="s">
        <v>74</v>
      </c>
      <c r="S11" s="375" t="s">
        <v>75</v>
      </c>
      <c r="T11" s="376">
        <v>82.2</v>
      </c>
      <c r="U11" s="376">
        <v>2.5</v>
      </c>
      <c r="V11" s="380">
        <f>P11*(1/(2.22*10^12))*(1/(82.2))*(1/(0.125))*10^9</f>
        <v>2.5807676289428114</v>
      </c>
      <c r="W11" s="375" t="s">
        <v>76</v>
      </c>
      <c r="X11" s="376">
        <v>3</v>
      </c>
      <c r="Y11" s="376">
        <v>2</v>
      </c>
      <c r="Z11" s="376">
        <v>15</v>
      </c>
      <c r="AA11" s="376">
        <v>11.1</v>
      </c>
      <c r="AB11" s="381">
        <v>1</v>
      </c>
      <c r="AC11" s="382">
        <f t="shared" si="2"/>
        <v>11.1</v>
      </c>
      <c r="AD11" s="383">
        <f t="shared" si="3"/>
        <v>8.8800000000000008</v>
      </c>
      <c r="AE11" s="383">
        <f t="shared" si="4"/>
        <v>2.2200000000000002</v>
      </c>
      <c r="AF11" s="375" t="s">
        <v>49</v>
      </c>
      <c r="AG11" s="376">
        <v>1</v>
      </c>
      <c r="AH11" s="376">
        <v>0.67</v>
      </c>
    </row>
    <row r="12" spans="1:35" s="384" customFormat="1" x14ac:dyDescent="0.25">
      <c r="A12" s="373" t="s">
        <v>56</v>
      </c>
      <c r="B12" s="373" t="s">
        <v>77</v>
      </c>
      <c r="C12" s="374" t="s">
        <v>30</v>
      </c>
      <c r="D12" s="375" t="s">
        <v>78</v>
      </c>
      <c r="E12" s="376">
        <f t="shared" si="5"/>
        <v>20</v>
      </c>
      <c r="F12" s="376" t="s">
        <v>32</v>
      </c>
      <c r="G12" s="375" t="s">
        <v>79</v>
      </c>
      <c r="H12" s="376">
        <f t="shared" si="0"/>
        <v>21</v>
      </c>
      <c r="I12" s="376" t="str">
        <f>F12</f>
        <v>y</v>
      </c>
      <c r="J12" s="375" t="s">
        <v>80</v>
      </c>
      <c r="K12" s="376">
        <f t="shared" si="1"/>
        <v>22</v>
      </c>
      <c r="L12" s="377" t="str">
        <f>F12</f>
        <v>y</v>
      </c>
      <c r="M12" s="378" t="s">
        <v>32</v>
      </c>
      <c r="N12" s="379" t="s">
        <v>32</v>
      </c>
      <c r="O12" s="379" t="s">
        <v>32</v>
      </c>
      <c r="P12" s="377">
        <f>P11</f>
        <v>58868.6</v>
      </c>
      <c r="Q12" s="375" t="s">
        <v>73</v>
      </c>
      <c r="R12" s="375" t="s">
        <v>74</v>
      </c>
      <c r="S12" s="375" t="s">
        <v>75</v>
      </c>
      <c r="T12" s="376">
        <v>82.2</v>
      </c>
      <c r="U12" s="376">
        <v>2.5</v>
      </c>
      <c r="V12" s="380">
        <f>P12*(1/(2.22*10^12))*(1/(82.2))*(1/(0.125))*10^9</f>
        <v>2.5807676289428114</v>
      </c>
      <c r="W12" s="375" t="s">
        <v>76</v>
      </c>
      <c r="X12" s="376">
        <v>3</v>
      </c>
      <c r="Y12" s="376">
        <v>2</v>
      </c>
      <c r="Z12" s="376">
        <v>15</v>
      </c>
      <c r="AA12" s="376">
        <v>11.1</v>
      </c>
      <c r="AB12" s="381">
        <v>1</v>
      </c>
      <c r="AC12" s="382">
        <f t="shared" si="2"/>
        <v>11.1</v>
      </c>
      <c r="AD12" s="383">
        <f t="shared" si="3"/>
        <v>8.8800000000000008</v>
      </c>
      <c r="AE12" s="383">
        <f t="shared" si="4"/>
        <v>2.2200000000000002</v>
      </c>
      <c r="AF12" s="375" t="s">
        <v>49</v>
      </c>
      <c r="AG12" s="376">
        <v>1</v>
      </c>
      <c r="AH12" s="376">
        <v>0.67</v>
      </c>
    </row>
    <row r="13" spans="1:35" s="384" customFormat="1" x14ac:dyDescent="0.25">
      <c r="A13" s="373" t="s">
        <v>56</v>
      </c>
      <c r="B13" s="373" t="s">
        <v>81</v>
      </c>
      <c r="C13" s="374" t="s">
        <v>30</v>
      </c>
      <c r="D13" s="375" t="s">
        <v>82</v>
      </c>
      <c r="E13" s="376">
        <v>4</v>
      </c>
      <c r="F13" s="376" t="s">
        <v>32</v>
      </c>
      <c r="G13" s="375" t="s">
        <v>83</v>
      </c>
      <c r="H13" s="376">
        <f t="shared" si="0"/>
        <v>5</v>
      </c>
      <c r="I13" s="376" t="str">
        <f>F13</f>
        <v>y</v>
      </c>
      <c r="J13" s="375" t="s">
        <v>84</v>
      </c>
      <c r="K13" s="376">
        <f t="shared" si="1"/>
        <v>6</v>
      </c>
      <c r="L13" s="377" t="str">
        <f>F13</f>
        <v>y</v>
      </c>
      <c r="M13" s="378" t="s">
        <v>32</v>
      </c>
      <c r="N13" s="379" t="s">
        <v>32</v>
      </c>
      <c r="O13" s="379" t="s">
        <v>32</v>
      </c>
      <c r="P13" s="377">
        <f>P12</f>
        <v>58868.6</v>
      </c>
      <c r="Q13" s="375" t="s">
        <v>73</v>
      </c>
      <c r="R13" s="375" t="s">
        <v>74</v>
      </c>
      <c r="S13" s="375" t="s">
        <v>75</v>
      </c>
      <c r="T13" s="376">
        <v>82.2</v>
      </c>
      <c r="U13" s="376">
        <v>2.5</v>
      </c>
      <c r="V13" s="380">
        <f>P13*(1/(2.22*10^12))*(1/(82.2))*(1/(0.125))*10^9</f>
        <v>2.5807676289428114</v>
      </c>
      <c r="W13" s="375" t="s">
        <v>76</v>
      </c>
      <c r="X13" s="376">
        <v>3</v>
      </c>
      <c r="Y13" s="376">
        <v>2</v>
      </c>
      <c r="Z13" s="376">
        <v>15</v>
      </c>
      <c r="AA13" s="376">
        <v>11.1</v>
      </c>
      <c r="AB13" s="381">
        <v>1</v>
      </c>
      <c r="AC13" s="382">
        <f t="shared" si="2"/>
        <v>11.1</v>
      </c>
      <c r="AD13" s="383">
        <f t="shared" si="3"/>
        <v>8.8800000000000008</v>
      </c>
      <c r="AE13" s="383">
        <f t="shared" si="4"/>
        <v>2.2200000000000002</v>
      </c>
      <c r="AF13" s="375" t="s">
        <v>49</v>
      </c>
      <c r="AG13" s="376">
        <v>1</v>
      </c>
      <c r="AH13" s="376">
        <v>0.67</v>
      </c>
      <c r="AI13" s="384" t="s">
        <v>85</v>
      </c>
    </row>
    <row r="14" spans="1:35" x14ac:dyDescent="0.25">
      <c r="A14" s="385" t="s">
        <v>28</v>
      </c>
      <c r="B14" s="385" t="s">
        <v>86</v>
      </c>
      <c r="C14" s="386" t="s">
        <v>87</v>
      </c>
      <c r="D14" s="387" t="s">
        <v>88</v>
      </c>
      <c r="E14" s="388">
        <v>4</v>
      </c>
      <c r="F14" s="388" t="s">
        <v>32</v>
      </c>
      <c r="G14" s="387"/>
      <c r="H14" s="388" t="str">
        <f t="shared" si="0"/>
        <v/>
      </c>
      <c r="I14" s="388"/>
      <c r="J14" s="387"/>
      <c r="K14" s="388" t="str">
        <f t="shared" si="1"/>
        <v/>
      </c>
      <c r="L14" s="389"/>
      <c r="M14" s="390" t="s">
        <v>32</v>
      </c>
      <c r="N14" s="391" t="s">
        <v>32</v>
      </c>
      <c r="O14" s="391" t="s">
        <v>32</v>
      </c>
      <c r="P14" s="389">
        <v>44495.99</v>
      </c>
      <c r="Q14" s="387" t="s">
        <v>89</v>
      </c>
      <c r="R14" s="387" t="s">
        <v>90</v>
      </c>
      <c r="S14" s="387" t="s">
        <v>91</v>
      </c>
      <c r="T14" s="388">
        <v>33.200000000000003</v>
      </c>
      <c r="U14" s="388">
        <v>5</v>
      </c>
      <c r="V14" s="392">
        <f>P14*(1/(2.22*10^12))*(1/(33.2))*(1/(0.125))*10^9</f>
        <v>4.8296960816237924</v>
      </c>
      <c r="W14" s="387" t="s">
        <v>92</v>
      </c>
      <c r="X14" s="388">
        <v>1</v>
      </c>
      <c r="Y14" s="388">
        <v>1</v>
      </c>
      <c r="Z14" s="388">
        <v>5</v>
      </c>
      <c r="AA14" s="388">
        <v>2.99</v>
      </c>
      <c r="AB14" s="369">
        <v>1</v>
      </c>
      <c r="AC14" s="393">
        <f t="shared" si="2"/>
        <v>2.99</v>
      </c>
      <c r="AD14" s="394">
        <f t="shared" si="3"/>
        <v>2.3920000000000003</v>
      </c>
      <c r="AE14" s="394">
        <f t="shared" si="4"/>
        <v>0.59800000000000009</v>
      </c>
      <c r="AF14" s="387" t="s">
        <v>49</v>
      </c>
      <c r="AG14" s="388">
        <v>1</v>
      </c>
      <c r="AH14" s="388">
        <v>1</v>
      </c>
    </row>
    <row r="15" spans="1:35" x14ac:dyDescent="0.25">
      <c r="A15" s="385" t="s">
        <v>28</v>
      </c>
      <c r="B15" s="385" t="s">
        <v>93</v>
      </c>
      <c r="C15" s="386" t="s">
        <v>87</v>
      </c>
      <c r="D15" s="387" t="s">
        <v>94</v>
      </c>
      <c r="E15" s="388">
        <f t="shared" ref="E15:E22" si="6">IF(A14="SEC", K14 + 1, E14 + 1)</f>
        <v>5</v>
      </c>
      <c r="F15" s="388" t="s">
        <v>32</v>
      </c>
      <c r="G15" s="387"/>
      <c r="H15" s="388" t="str">
        <f t="shared" si="0"/>
        <v/>
      </c>
      <c r="I15" s="388"/>
      <c r="J15" s="387"/>
      <c r="K15" s="388" t="str">
        <f t="shared" si="1"/>
        <v/>
      </c>
      <c r="L15" s="389"/>
      <c r="M15" s="390" t="s">
        <v>32</v>
      </c>
      <c r="N15" s="391" t="s">
        <v>32</v>
      </c>
      <c r="O15" s="391" t="s">
        <v>32</v>
      </c>
      <c r="P15" s="389">
        <f>P14</f>
        <v>44495.99</v>
      </c>
      <c r="Q15" s="387" t="s">
        <v>89</v>
      </c>
      <c r="R15" s="387" t="s">
        <v>90</v>
      </c>
      <c r="S15" s="387" t="s">
        <v>91</v>
      </c>
      <c r="T15" s="388">
        <v>33.200000000000003</v>
      </c>
      <c r="U15" s="388">
        <v>5</v>
      </c>
      <c r="V15" s="392">
        <f>P15*(1/(2.22*10^12))*(1/(33.2))*(1/(0.125))*10^9</f>
        <v>4.8296960816237924</v>
      </c>
      <c r="W15" s="387" t="s">
        <v>92</v>
      </c>
      <c r="X15" s="388">
        <v>1</v>
      </c>
      <c r="Y15" s="388">
        <v>1</v>
      </c>
      <c r="Z15" s="388">
        <v>5</v>
      </c>
      <c r="AA15" s="388">
        <v>2.99</v>
      </c>
      <c r="AB15" s="369">
        <v>1</v>
      </c>
      <c r="AC15" s="393">
        <f t="shared" si="2"/>
        <v>2.99</v>
      </c>
      <c r="AD15" s="394">
        <f t="shared" si="3"/>
        <v>2.3920000000000003</v>
      </c>
      <c r="AE15" s="394">
        <f t="shared" si="4"/>
        <v>0.59800000000000009</v>
      </c>
      <c r="AF15" s="387" t="s">
        <v>49</v>
      </c>
      <c r="AG15" s="388">
        <v>1</v>
      </c>
      <c r="AH15" s="388">
        <v>1</v>
      </c>
    </row>
    <row r="16" spans="1:35" x14ac:dyDescent="0.25">
      <c r="A16" s="385" t="s">
        <v>28</v>
      </c>
      <c r="B16" s="385" t="s">
        <v>95</v>
      </c>
      <c r="C16" s="386" t="s">
        <v>87</v>
      </c>
      <c r="D16" s="387" t="s">
        <v>96</v>
      </c>
      <c r="E16" s="388">
        <f t="shared" si="6"/>
        <v>6</v>
      </c>
      <c r="F16" s="388" t="s">
        <v>32</v>
      </c>
      <c r="G16" s="387"/>
      <c r="H16" s="388" t="str">
        <f t="shared" si="0"/>
        <v/>
      </c>
      <c r="I16" s="388"/>
      <c r="J16" s="387"/>
      <c r="K16" s="388" t="str">
        <f t="shared" si="1"/>
        <v/>
      </c>
      <c r="L16" s="389"/>
      <c r="M16" s="390" t="s">
        <v>32</v>
      </c>
      <c r="N16" s="391" t="s">
        <v>32</v>
      </c>
      <c r="O16" s="391" t="s">
        <v>32</v>
      </c>
      <c r="P16" s="389">
        <f>P15</f>
        <v>44495.99</v>
      </c>
      <c r="Q16" s="387" t="s">
        <v>89</v>
      </c>
      <c r="R16" s="387" t="s">
        <v>90</v>
      </c>
      <c r="S16" s="387" t="s">
        <v>91</v>
      </c>
      <c r="T16" s="388">
        <v>33.200000000000003</v>
      </c>
      <c r="U16" s="388">
        <v>5</v>
      </c>
      <c r="V16" s="392">
        <f>P16*(1/(2.22*10^12))*(1/(33.2))*(1/(0.125))*10^9</f>
        <v>4.8296960816237924</v>
      </c>
      <c r="W16" s="387" t="s">
        <v>92</v>
      </c>
      <c r="X16" s="388">
        <v>1</v>
      </c>
      <c r="Y16" s="388">
        <v>1</v>
      </c>
      <c r="Z16" s="388">
        <v>5</v>
      </c>
      <c r="AA16" s="388">
        <v>2.99</v>
      </c>
      <c r="AB16" s="369">
        <v>1</v>
      </c>
      <c r="AC16" s="393">
        <f t="shared" si="2"/>
        <v>2.99</v>
      </c>
      <c r="AD16" s="394">
        <f t="shared" si="3"/>
        <v>2.3920000000000003</v>
      </c>
      <c r="AE16" s="394">
        <f t="shared" si="4"/>
        <v>0.59800000000000009</v>
      </c>
      <c r="AF16" s="387" t="s">
        <v>49</v>
      </c>
      <c r="AG16" s="388">
        <v>1</v>
      </c>
      <c r="AH16" s="388">
        <v>1</v>
      </c>
    </row>
    <row r="17" spans="1:35" x14ac:dyDescent="0.25">
      <c r="A17" s="385" t="s">
        <v>28</v>
      </c>
      <c r="B17" s="385" t="s">
        <v>97</v>
      </c>
      <c r="C17" s="386" t="s">
        <v>87</v>
      </c>
      <c r="D17" s="387" t="s">
        <v>98</v>
      </c>
      <c r="E17" s="388">
        <f t="shared" si="6"/>
        <v>7</v>
      </c>
      <c r="F17" s="388" t="s">
        <v>32</v>
      </c>
      <c r="G17" s="387"/>
      <c r="H17" s="388" t="str">
        <f t="shared" si="0"/>
        <v/>
      </c>
      <c r="I17" s="388"/>
      <c r="J17" s="387"/>
      <c r="K17" s="388" t="str">
        <f t="shared" si="1"/>
        <v/>
      </c>
      <c r="L17" s="389"/>
      <c r="M17" s="390" t="s">
        <v>32</v>
      </c>
      <c r="N17" s="391" t="s">
        <v>32</v>
      </c>
      <c r="O17" s="391" t="s">
        <v>32</v>
      </c>
      <c r="P17" s="389">
        <f>P16</f>
        <v>44495.99</v>
      </c>
      <c r="Q17" s="387" t="s">
        <v>89</v>
      </c>
      <c r="R17" s="387" t="s">
        <v>90</v>
      </c>
      <c r="S17" s="387" t="s">
        <v>91</v>
      </c>
      <c r="T17" s="388">
        <v>33.200000000000003</v>
      </c>
      <c r="U17" s="388">
        <v>5</v>
      </c>
      <c r="V17" s="392">
        <f>P17*(1/(2.22*10^12))*(1/(33.2))*(1/(0.125))*10^9</f>
        <v>4.8296960816237924</v>
      </c>
      <c r="W17" s="387" t="s">
        <v>92</v>
      </c>
      <c r="X17" s="388">
        <v>1</v>
      </c>
      <c r="Y17" s="388">
        <v>1</v>
      </c>
      <c r="Z17" s="388">
        <v>5</v>
      </c>
      <c r="AA17" s="388">
        <v>2.99</v>
      </c>
      <c r="AB17" s="369">
        <v>1</v>
      </c>
      <c r="AC17" s="393">
        <f t="shared" si="2"/>
        <v>2.99</v>
      </c>
      <c r="AD17" s="394">
        <f t="shared" si="3"/>
        <v>2.3920000000000003</v>
      </c>
      <c r="AE17" s="394">
        <f t="shared" si="4"/>
        <v>0.59800000000000009</v>
      </c>
      <c r="AF17" s="387" t="s">
        <v>49</v>
      </c>
      <c r="AG17" s="388">
        <v>1</v>
      </c>
      <c r="AH17" s="388">
        <v>1</v>
      </c>
    </row>
    <row r="18" spans="1:35" x14ac:dyDescent="0.25">
      <c r="A18" s="385" t="s">
        <v>56</v>
      </c>
      <c r="B18" s="385" t="s">
        <v>99</v>
      </c>
      <c r="C18" s="386" t="s">
        <v>87</v>
      </c>
      <c r="D18" s="387" t="s">
        <v>100</v>
      </c>
      <c r="E18" s="388">
        <f t="shared" si="6"/>
        <v>8</v>
      </c>
      <c r="F18" s="388" t="s">
        <v>32</v>
      </c>
      <c r="G18" s="387" t="s">
        <v>101</v>
      </c>
      <c r="H18" s="388">
        <f t="shared" si="0"/>
        <v>9</v>
      </c>
      <c r="I18" s="388" t="str">
        <f>F18</f>
        <v>y</v>
      </c>
      <c r="J18" s="387" t="s">
        <v>102</v>
      </c>
      <c r="K18" s="388">
        <f t="shared" si="1"/>
        <v>10</v>
      </c>
      <c r="L18" s="389" t="str">
        <f>F18</f>
        <v>y</v>
      </c>
      <c r="M18" s="390" t="s">
        <v>32</v>
      </c>
      <c r="N18" s="391" t="s">
        <v>32</v>
      </c>
      <c r="O18" s="391" t="s">
        <v>32</v>
      </c>
      <c r="P18" s="389">
        <v>31277.8</v>
      </c>
      <c r="Q18" s="387" t="s">
        <v>103</v>
      </c>
      <c r="R18" s="387" t="s">
        <v>104</v>
      </c>
      <c r="S18" s="387" t="s">
        <v>105</v>
      </c>
      <c r="T18" s="388">
        <v>82</v>
      </c>
      <c r="U18" s="388">
        <v>2</v>
      </c>
      <c r="V18" s="392">
        <f>P18*(1/(2.22*10^12))*(1/(82))*(1/(0.125))*10^9</f>
        <v>1.3745462535706439</v>
      </c>
      <c r="W18" s="387" t="s">
        <v>106</v>
      </c>
      <c r="X18" s="388">
        <v>3</v>
      </c>
      <c r="Y18" s="388">
        <v>3</v>
      </c>
      <c r="Z18" s="388">
        <v>15</v>
      </c>
      <c r="AA18" s="388">
        <v>8.86</v>
      </c>
      <c r="AB18" s="369">
        <v>1</v>
      </c>
      <c r="AC18" s="393">
        <f t="shared" si="2"/>
        <v>8.86</v>
      </c>
      <c r="AD18" s="394">
        <f t="shared" si="3"/>
        <v>7.0880000000000001</v>
      </c>
      <c r="AE18" s="394">
        <f t="shared" si="4"/>
        <v>1.772</v>
      </c>
      <c r="AF18" s="387" t="s">
        <v>107</v>
      </c>
      <c r="AG18" s="388">
        <v>1</v>
      </c>
      <c r="AH18" s="388">
        <v>1</v>
      </c>
    </row>
    <row r="19" spans="1:35" x14ac:dyDescent="0.25">
      <c r="A19" s="385" t="s">
        <v>56</v>
      </c>
      <c r="B19" s="385" t="s">
        <v>108</v>
      </c>
      <c r="C19" s="386" t="s">
        <v>87</v>
      </c>
      <c r="D19" s="387" t="s">
        <v>109</v>
      </c>
      <c r="E19" s="388">
        <f t="shared" si="6"/>
        <v>11</v>
      </c>
      <c r="F19" s="388" t="s">
        <v>32</v>
      </c>
      <c r="G19" s="387" t="s">
        <v>110</v>
      </c>
      <c r="H19" s="388">
        <f t="shared" si="0"/>
        <v>12</v>
      </c>
      <c r="I19" s="388" t="str">
        <f>F19</f>
        <v>y</v>
      </c>
      <c r="J19" s="387" t="s">
        <v>111</v>
      </c>
      <c r="K19" s="388">
        <f t="shared" si="1"/>
        <v>13</v>
      </c>
      <c r="L19" s="389" t="str">
        <f>F19</f>
        <v>y</v>
      </c>
      <c r="M19" s="390" t="s">
        <v>32</v>
      </c>
      <c r="N19" s="391" t="s">
        <v>32</v>
      </c>
      <c r="O19" s="391" t="s">
        <v>32</v>
      </c>
      <c r="P19" s="389">
        <f>P18</f>
        <v>31277.8</v>
      </c>
      <c r="Q19" s="387" t="s">
        <v>103</v>
      </c>
      <c r="R19" s="387" t="s">
        <v>104</v>
      </c>
      <c r="S19" s="387" t="s">
        <v>105</v>
      </c>
      <c r="T19" s="388">
        <v>82</v>
      </c>
      <c r="U19" s="388">
        <v>2</v>
      </c>
      <c r="V19" s="392">
        <f>P19*(1/(2.22*10^12))*(1/(82))*(1/(0.125))*10^9</f>
        <v>1.3745462535706439</v>
      </c>
      <c r="W19" s="387" t="s">
        <v>106</v>
      </c>
      <c r="X19" s="388">
        <v>3</v>
      </c>
      <c r="Y19" s="388">
        <v>3</v>
      </c>
      <c r="Z19" s="388">
        <v>15</v>
      </c>
      <c r="AA19" s="388">
        <v>8.86</v>
      </c>
      <c r="AB19" s="369">
        <v>1</v>
      </c>
      <c r="AC19" s="393">
        <f t="shared" si="2"/>
        <v>8.86</v>
      </c>
      <c r="AD19" s="394">
        <f t="shared" si="3"/>
        <v>7.0880000000000001</v>
      </c>
      <c r="AE19" s="394">
        <f t="shared" si="4"/>
        <v>1.772</v>
      </c>
      <c r="AF19" s="387" t="s">
        <v>107</v>
      </c>
      <c r="AG19" s="388">
        <v>1</v>
      </c>
      <c r="AH19" s="388">
        <v>1</v>
      </c>
    </row>
    <row r="20" spans="1:35" x14ac:dyDescent="0.25">
      <c r="A20" s="385" t="s">
        <v>56</v>
      </c>
      <c r="B20" s="385" t="s">
        <v>112</v>
      </c>
      <c r="C20" s="386" t="s">
        <v>87</v>
      </c>
      <c r="D20" s="387" t="s">
        <v>113</v>
      </c>
      <c r="E20" s="388">
        <f t="shared" si="6"/>
        <v>14</v>
      </c>
      <c r="F20" s="388" t="s">
        <v>32</v>
      </c>
      <c r="G20" s="387" t="s">
        <v>114</v>
      </c>
      <c r="H20" s="388">
        <f t="shared" si="0"/>
        <v>15</v>
      </c>
      <c r="I20" s="388" t="str">
        <f>F20</f>
        <v>y</v>
      </c>
      <c r="J20" s="387" t="s">
        <v>115</v>
      </c>
      <c r="K20" s="388">
        <f t="shared" si="1"/>
        <v>16</v>
      </c>
      <c r="L20" s="389" t="str">
        <f>F20</f>
        <v>y</v>
      </c>
      <c r="M20" s="390" t="s">
        <v>32</v>
      </c>
      <c r="N20" s="391" t="s">
        <v>32</v>
      </c>
      <c r="O20" s="391" t="s">
        <v>32</v>
      </c>
      <c r="P20" s="389">
        <f>P19</f>
        <v>31277.8</v>
      </c>
      <c r="Q20" s="387" t="s">
        <v>103</v>
      </c>
      <c r="R20" s="387" t="s">
        <v>104</v>
      </c>
      <c r="S20" s="387" t="s">
        <v>105</v>
      </c>
      <c r="T20" s="388">
        <v>82</v>
      </c>
      <c r="U20" s="388">
        <v>2</v>
      </c>
      <c r="V20" s="392">
        <f>P20*(1/(2.22*10^12))*(1/(82))*(1/(0.125))*10^9</f>
        <v>1.3745462535706439</v>
      </c>
      <c r="W20" s="387" t="s">
        <v>106</v>
      </c>
      <c r="X20" s="388">
        <v>3</v>
      </c>
      <c r="Y20" s="388">
        <v>3</v>
      </c>
      <c r="Z20" s="388">
        <v>15</v>
      </c>
      <c r="AA20" s="388">
        <v>8.86</v>
      </c>
      <c r="AB20" s="369">
        <v>1</v>
      </c>
      <c r="AC20" s="393">
        <f t="shared" si="2"/>
        <v>8.86</v>
      </c>
      <c r="AD20" s="394">
        <f t="shared" si="3"/>
        <v>7.0880000000000001</v>
      </c>
      <c r="AE20" s="394">
        <f t="shared" si="4"/>
        <v>1.772</v>
      </c>
      <c r="AF20" s="387" t="s">
        <v>107</v>
      </c>
      <c r="AG20" s="388">
        <v>1</v>
      </c>
      <c r="AH20" s="388">
        <v>1</v>
      </c>
    </row>
    <row r="21" spans="1:35" x14ac:dyDescent="0.25">
      <c r="A21" s="385" t="s">
        <v>56</v>
      </c>
      <c r="B21" s="385" t="s">
        <v>116</v>
      </c>
      <c r="C21" s="386" t="s">
        <v>87</v>
      </c>
      <c r="D21" s="387" t="s">
        <v>117</v>
      </c>
      <c r="E21" s="388">
        <f t="shared" si="6"/>
        <v>17</v>
      </c>
      <c r="F21" s="388" t="s">
        <v>32</v>
      </c>
      <c r="G21" s="387" t="s">
        <v>118</v>
      </c>
      <c r="H21" s="388">
        <f t="shared" si="0"/>
        <v>18</v>
      </c>
      <c r="I21" s="388" t="str">
        <f>F21</f>
        <v>y</v>
      </c>
      <c r="J21" s="387" t="s">
        <v>119</v>
      </c>
      <c r="K21" s="388">
        <f t="shared" si="1"/>
        <v>19</v>
      </c>
      <c r="L21" s="389" t="str">
        <f>F21</f>
        <v>y</v>
      </c>
      <c r="M21" s="390" t="s">
        <v>32</v>
      </c>
      <c r="N21" s="391" t="s">
        <v>32</v>
      </c>
      <c r="O21" s="391" t="s">
        <v>32</v>
      </c>
      <c r="P21" s="389">
        <f>P20</f>
        <v>31277.8</v>
      </c>
      <c r="Q21" s="387" t="s">
        <v>103</v>
      </c>
      <c r="R21" s="387" t="s">
        <v>104</v>
      </c>
      <c r="S21" s="387" t="s">
        <v>105</v>
      </c>
      <c r="T21" s="388">
        <v>82</v>
      </c>
      <c r="U21" s="388">
        <v>2</v>
      </c>
      <c r="V21" s="392">
        <f>P21*(1/(2.22*10^12))*(1/(82))*(1/(0.125))*10^9</f>
        <v>1.3745462535706439</v>
      </c>
      <c r="W21" s="387" t="s">
        <v>106</v>
      </c>
      <c r="X21" s="388">
        <v>3</v>
      </c>
      <c r="Y21" s="388">
        <v>3</v>
      </c>
      <c r="Z21" s="388">
        <v>15</v>
      </c>
      <c r="AA21" s="388">
        <v>8.86</v>
      </c>
      <c r="AB21" s="369">
        <v>1</v>
      </c>
      <c r="AC21" s="393">
        <f t="shared" si="2"/>
        <v>8.86</v>
      </c>
      <c r="AD21" s="394">
        <f t="shared" si="3"/>
        <v>7.0880000000000001</v>
      </c>
      <c r="AE21" s="394">
        <f t="shared" si="4"/>
        <v>1.772</v>
      </c>
      <c r="AF21" s="387" t="s">
        <v>107</v>
      </c>
      <c r="AG21" s="388">
        <v>1</v>
      </c>
      <c r="AH21" s="388">
        <v>1</v>
      </c>
    </row>
    <row r="22" spans="1:35" x14ac:dyDescent="0.25">
      <c r="A22" s="385" t="s">
        <v>56</v>
      </c>
      <c r="B22" s="385" t="s">
        <v>120</v>
      </c>
      <c r="C22" s="386" t="s">
        <v>87</v>
      </c>
      <c r="D22" s="387" t="s">
        <v>121</v>
      </c>
      <c r="E22" s="388">
        <f t="shared" si="6"/>
        <v>20</v>
      </c>
      <c r="F22" s="388" t="s">
        <v>32</v>
      </c>
      <c r="G22" s="387" t="s">
        <v>122</v>
      </c>
      <c r="H22" s="388">
        <f t="shared" si="0"/>
        <v>21</v>
      </c>
      <c r="I22" s="388" t="str">
        <f>F22</f>
        <v>y</v>
      </c>
      <c r="J22" s="387" t="s">
        <v>123</v>
      </c>
      <c r="K22" s="388">
        <f t="shared" si="1"/>
        <v>22</v>
      </c>
      <c r="L22" s="389" t="str">
        <f>F22</f>
        <v>y</v>
      </c>
      <c r="M22" s="390" t="s">
        <v>32</v>
      </c>
      <c r="N22" s="391" t="s">
        <v>32</v>
      </c>
      <c r="O22" s="391" t="s">
        <v>32</v>
      </c>
      <c r="P22" s="389">
        <f>P21</f>
        <v>31277.8</v>
      </c>
      <c r="Q22" s="387" t="s">
        <v>103</v>
      </c>
      <c r="R22" s="387" t="s">
        <v>104</v>
      </c>
      <c r="S22" s="387" t="s">
        <v>105</v>
      </c>
      <c r="T22" s="388">
        <v>82</v>
      </c>
      <c r="U22" s="388">
        <v>2</v>
      </c>
      <c r="V22" s="392">
        <f>P22*(1/(2.22*10^12))*(1/(82))*(1/(0.125))*10^9</f>
        <v>1.3745462535706439</v>
      </c>
      <c r="W22" s="387" t="s">
        <v>106</v>
      </c>
      <c r="X22" s="388">
        <v>3</v>
      </c>
      <c r="Y22" s="388">
        <v>3</v>
      </c>
      <c r="Z22" s="388">
        <v>15</v>
      </c>
      <c r="AA22" s="388">
        <v>8.86</v>
      </c>
      <c r="AB22" s="369">
        <v>1</v>
      </c>
      <c r="AC22" s="393">
        <f t="shared" si="2"/>
        <v>8.86</v>
      </c>
      <c r="AD22" s="394">
        <f t="shared" si="3"/>
        <v>7.0880000000000001</v>
      </c>
      <c r="AE22" s="394">
        <f t="shared" si="4"/>
        <v>1.772</v>
      </c>
      <c r="AF22" s="387" t="s">
        <v>107</v>
      </c>
      <c r="AG22" s="388">
        <v>1</v>
      </c>
      <c r="AH22" s="388">
        <v>1</v>
      </c>
    </row>
    <row r="23" spans="1:35" s="384" customFormat="1" x14ac:dyDescent="0.25">
      <c r="A23" s="473" t="s">
        <v>28</v>
      </c>
      <c r="B23" s="473" t="s">
        <v>124</v>
      </c>
      <c r="C23" s="474" t="s">
        <v>125</v>
      </c>
      <c r="D23" s="475" t="s">
        <v>126</v>
      </c>
      <c r="E23" s="476">
        <v>4</v>
      </c>
      <c r="F23" s="476" t="s">
        <v>32</v>
      </c>
      <c r="G23" s="475"/>
      <c r="H23" s="476" t="str">
        <f t="shared" si="0"/>
        <v/>
      </c>
      <c r="I23" s="476"/>
      <c r="J23" s="475"/>
      <c r="K23" s="476" t="str">
        <f t="shared" si="1"/>
        <v/>
      </c>
      <c r="L23" s="477"/>
      <c r="M23" s="378" t="s">
        <v>32</v>
      </c>
      <c r="N23" s="379" t="s">
        <v>32</v>
      </c>
      <c r="O23" s="379" t="s">
        <v>32</v>
      </c>
      <c r="P23" s="477">
        <v>138730.5</v>
      </c>
      <c r="Q23" s="475" t="s">
        <v>127</v>
      </c>
      <c r="R23" s="475" t="s">
        <v>128</v>
      </c>
      <c r="S23" s="475" t="s">
        <v>129</v>
      </c>
      <c r="T23" s="476">
        <v>83.2</v>
      </c>
      <c r="U23" s="476">
        <v>5</v>
      </c>
      <c r="V23" s="478">
        <f>P23*(1/(2.22*10^12))*(1/(83.2))*(1/(0.125))*10^9</f>
        <v>6.0087707900207894</v>
      </c>
      <c r="W23" s="475" t="s">
        <v>130</v>
      </c>
      <c r="X23" s="476">
        <v>1</v>
      </c>
      <c r="Y23" s="476">
        <v>0.5</v>
      </c>
      <c r="Z23" s="476">
        <v>5</v>
      </c>
      <c r="AA23" s="476">
        <v>7.49</v>
      </c>
      <c r="AB23" s="381">
        <v>1</v>
      </c>
      <c r="AC23" s="382">
        <f t="shared" si="2"/>
        <v>7.49</v>
      </c>
      <c r="AD23" s="383">
        <f t="shared" si="3"/>
        <v>5.9920000000000009</v>
      </c>
      <c r="AE23" s="383">
        <f t="shared" si="4"/>
        <v>1.4980000000000002</v>
      </c>
      <c r="AF23" s="475" t="s">
        <v>49</v>
      </c>
      <c r="AG23" s="476">
        <v>0.5</v>
      </c>
      <c r="AH23" s="476">
        <v>0.33</v>
      </c>
    </row>
    <row r="24" spans="1:35" s="384" customFormat="1" x14ac:dyDescent="0.25">
      <c r="A24" s="473" t="s">
        <v>28</v>
      </c>
      <c r="B24" s="473" t="s">
        <v>131</v>
      </c>
      <c r="C24" s="474" t="s">
        <v>125</v>
      </c>
      <c r="D24" s="475" t="s">
        <v>132</v>
      </c>
      <c r="E24" s="476">
        <f t="shared" ref="E24:E35" si="7">IF(A23="SEC", K23 + 1, E23 + 1)</f>
        <v>5</v>
      </c>
      <c r="F24" s="476" t="s">
        <v>32</v>
      </c>
      <c r="G24" s="475"/>
      <c r="H24" s="476" t="str">
        <f t="shared" si="0"/>
        <v/>
      </c>
      <c r="I24" s="476"/>
      <c r="J24" s="475"/>
      <c r="K24" s="476" t="str">
        <f t="shared" si="1"/>
        <v/>
      </c>
      <c r="L24" s="477"/>
      <c r="M24" s="378" t="s">
        <v>32</v>
      </c>
      <c r="N24" s="379" t="s">
        <v>32</v>
      </c>
      <c r="O24" s="379" t="s">
        <v>32</v>
      </c>
      <c r="P24" s="477">
        <f>P23</f>
        <v>138730.5</v>
      </c>
      <c r="Q24" s="475" t="s">
        <v>127</v>
      </c>
      <c r="R24" s="475" t="s">
        <v>128</v>
      </c>
      <c r="S24" s="475" t="s">
        <v>129</v>
      </c>
      <c r="T24" s="476">
        <v>83.2</v>
      </c>
      <c r="U24" s="476">
        <v>5</v>
      </c>
      <c r="V24" s="478">
        <f>P24*(1/(2.22*10^12))*(1/(83.2))*(1/(0.125))*10^9</f>
        <v>6.0087707900207894</v>
      </c>
      <c r="W24" s="475" t="s">
        <v>130</v>
      </c>
      <c r="X24" s="476">
        <v>1</v>
      </c>
      <c r="Y24" s="476">
        <v>0.5</v>
      </c>
      <c r="Z24" s="476">
        <v>5</v>
      </c>
      <c r="AA24" s="476">
        <v>7.49</v>
      </c>
      <c r="AB24" s="381">
        <v>1</v>
      </c>
      <c r="AC24" s="382">
        <f t="shared" si="2"/>
        <v>7.49</v>
      </c>
      <c r="AD24" s="383">
        <f t="shared" si="3"/>
        <v>5.9920000000000009</v>
      </c>
      <c r="AE24" s="383">
        <f t="shared" si="4"/>
        <v>1.4980000000000002</v>
      </c>
      <c r="AF24" s="475" t="s">
        <v>49</v>
      </c>
      <c r="AG24" s="476">
        <v>0.5</v>
      </c>
      <c r="AH24" s="476">
        <v>0.33</v>
      </c>
    </row>
    <row r="25" spans="1:35" s="384" customFormat="1" x14ac:dyDescent="0.25">
      <c r="A25" s="473" t="s">
        <v>28</v>
      </c>
      <c r="B25" s="473" t="s">
        <v>133</v>
      </c>
      <c r="C25" s="474" t="s">
        <v>125</v>
      </c>
      <c r="D25" s="475" t="s">
        <v>134</v>
      </c>
      <c r="E25" s="476">
        <f t="shared" si="7"/>
        <v>6</v>
      </c>
      <c r="F25" s="476" t="s">
        <v>32</v>
      </c>
      <c r="G25" s="475"/>
      <c r="H25" s="476" t="str">
        <f t="shared" si="0"/>
        <v/>
      </c>
      <c r="I25" s="476"/>
      <c r="J25" s="475"/>
      <c r="K25" s="476" t="str">
        <f t="shared" si="1"/>
        <v/>
      </c>
      <c r="L25" s="477"/>
      <c r="M25" s="378" t="s">
        <v>32</v>
      </c>
      <c r="N25" s="379" t="s">
        <v>32</v>
      </c>
      <c r="O25" s="379" t="s">
        <v>32</v>
      </c>
      <c r="P25" s="477">
        <f>P24</f>
        <v>138730.5</v>
      </c>
      <c r="Q25" s="475" t="s">
        <v>127</v>
      </c>
      <c r="R25" s="475" t="s">
        <v>128</v>
      </c>
      <c r="S25" s="475" t="s">
        <v>129</v>
      </c>
      <c r="T25" s="476">
        <v>83.2</v>
      </c>
      <c r="U25" s="476">
        <v>5</v>
      </c>
      <c r="V25" s="478">
        <f>P25*(1/(2.22*10^12))*(1/(83.2))*(1/(0.125))*10^9</f>
        <v>6.0087707900207894</v>
      </c>
      <c r="W25" s="475" t="s">
        <v>130</v>
      </c>
      <c r="X25" s="476">
        <v>1</v>
      </c>
      <c r="Y25" s="476">
        <v>0.5</v>
      </c>
      <c r="Z25" s="476">
        <v>5</v>
      </c>
      <c r="AA25" s="476">
        <v>7.49</v>
      </c>
      <c r="AB25" s="381">
        <v>1</v>
      </c>
      <c r="AC25" s="382">
        <f t="shared" si="2"/>
        <v>7.49</v>
      </c>
      <c r="AD25" s="383">
        <f t="shared" si="3"/>
        <v>5.9920000000000009</v>
      </c>
      <c r="AE25" s="383">
        <f t="shared" si="4"/>
        <v>1.4980000000000002</v>
      </c>
      <c r="AF25" s="475" t="s">
        <v>49</v>
      </c>
      <c r="AG25" s="476">
        <v>0.5</v>
      </c>
      <c r="AH25" s="476">
        <v>0.33</v>
      </c>
    </row>
    <row r="26" spans="1:35" s="384" customFormat="1" x14ac:dyDescent="0.25">
      <c r="A26" s="473" t="s">
        <v>28</v>
      </c>
      <c r="B26" s="473" t="s">
        <v>135</v>
      </c>
      <c r="C26" s="474" t="s">
        <v>125</v>
      </c>
      <c r="D26" s="475" t="s">
        <v>136</v>
      </c>
      <c r="E26" s="476">
        <f t="shared" si="7"/>
        <v>7</v>
      </c>
      <c r="F26" s="476" t="s">
        <v>32</v>
      </c>
      <c r="G26" s="475"/>
      <c r="H26" s="476" t="str">
        <f t="shared" si="0"/>
        <v/>
      </c>
      <c r="I26" s="476"/>
      <c r="J26" s="475"/>
      <c r="K26" s="476" t="str">
        <f t="shared" si="1"/>
        <v/>
      </c>
      <c r="L26" s="477"/>
      <c r="M26" s="378" t="s">
        <v>32</v>
      </c>
      <c r="N26" s="379" t="s">
        <v>32</v>
      </c>
      <c r="O26" s="379" t="s">
        <v>32</v>
      </c>
      <c r="P26" s="477">
        <f>P25</f>
        <v>138730.5</v>
      </c>
      <c r="Q26" s="475" t="s">
        <v>127</v>
      </c>
      <c r="R26" s="475" t="s">
        <v>128</v>
      </c>
      <c r="S26" s="475" t="s">
        <v>129</v>
      </c>
      <c r="T26" s="476">
        <v>83.2</v>
      </c>
      <c r="U26" s="476">
        <v>5</v>
      </c>
      <c r="V26" s="478">
        <f>P26*(1/(2.22*10^12))*(1/(83.2))*(1/(0.125))*10^9</f>
        <v>6.0087707900207894</v>
      </c>
      <c r="W26" s="475" t="s">
        <v>130</v>
      </c>
      <c r="X26" s="476">
        <v>1</v>
      </c>
      <c r="Y26" s="476">
        <v>0.5</v>
      </c>
      <c r="Z26" s="476">
        <v>5</v>
      </c>
      <c r="AA26" s="476">
        <v>7.49</v>
      </c>
      <c r="AB26" s="381">
        <v>1</v>
      </c>
      <c r="AC26" s="382">
        <f t="shared" si="2"/>
        <v>7.49</v>
      </c>
      <c r="AD26" s="383">
        <f t="shared" si="3"/>
        <v>5.9920000000000009</v>
      </c>
      <c r="AE26" s="383">
        <f t="shared" si="4"/>
        <v>1.4980000000000002</v>
      </c>
      <c r="AF26" s="475" t="s">
        <v>49</v>
      </c>
      <c r="AG26" s="476">
        <v>0.5</v>
      </c>
      <c r="AH26" s="476">
        <v>0.33</v>
      </c>
    </row>
    <row r="27" spans="1:35" s="384" customFormat="1" x14ac:dyDescent="0.25">
      <c r="A27" s="473" t="s">
        <v>28</v>
      </c>
      <c r="B27" s="473" t="s">
        <v>137</v>
      </c>
      <c r="C27" s="474" t="s">
        <v>125</v>
      </c>
      <c r="D27" s="475" t="s">
        <v>138</v>
      </c>
      <c r="E27" s="476">
        <f t="shared" si="7"/>
        <v>8</v>
      </c>
      <c r="F27" s="476" t="s">
        <v>32</v>
      </c>
      <c r="G27" s="475"/>
      <c r="H27" s="476" t="str">
        <f t="shared" si="0"/>
        <v/>
      </c>
      <c r="I27" s="476"/>
      <c r="J27" s="475"/>
      <c r="K27" s="476" t="str">
        <f t="shared" si="1"/>
        <v/>
      </c>
      <c r="L27" s="477"/>
      <c r="M27" s="378" t="s">
        <v>32</v>
      </c>
      <c r="N27" s="379" t="s">
        <v>32</v>
      </c>
      <c r="O27" s="379" t="s">
        <v>32</v>
      </c>
      <c r="P27" s="477">
        <v>33631.08</v>
      </c>
      <c r="Q27" s="475" t="s">
        <v>139</v>
      </c>
      <c r="R27" s="475" t="s">
        <v>140</v>
      </c>
      <c r="S27" s="475" t="s">
        <v>141</v>
      </c>
      <c r="T27" s="476">
        <v>83.1</v>
      </c>
      <c r="U27" s="476">
        <v>1.5</v>
      </c>
      <c r="V27" s="478">
        <f>P27*(1/(2.22*10^12))*(1/(83.1))*(1/(0.125))*10^9</f>
        <v>1.4584004943571731</v>
      </c>
      <c r="W27" s="475" t="s">
        <v>142</v>
      </c>
      <c r="X27" s="476">
        <v>1</v>
      </c>
      <c r="Y27" s="476">
        <v>0.5</v>
      </c>
      <c r="Z27" s="476">
        <v>5</v>
      </c>
      <c r="AA27" s="476">
        <v>2.2400000000000002</v>
      </c>
      <c r="AB27" s="381">
        <v>1</v>
      </c>
      <c r="AC27" s="382">
        <f t="shared" si="2"/>
        <v>2.2400000000000002</v>
      </c>
      <c r="AD27" s="383">
        <f t="shared" si="3"/>
        <v>1.7920000000000003</v>
      </c>
      <c r="AE27" s="383">
        <f t="shared" si="4"/>
        <v>0.44800000000000006</v>
      </c>
      <c r="AF27" s="475" t="s">
        <v>143</v>
      </c>
      <c r="AG27" s="476">
        <v>0.5</v>
      </c>
      <c r="AH27" s="476">
        <v>0.5</v>
      </c>
    </row>
    <row r="28" spans="1:35" s="384" customFormat="1" x14ac:dyDescent="0.25">
      <c r="A28" s="473" t="s">
        <v>28</v>
      </c>
      <c r="B28" s="473" t="s">
        <v>144</v>
      </c>
      <c r="C28" s="474" t="s">
        <v>125</v>
      </c>
      <c r="D28" s="475" t="s">
        <v>145</v>
      </c>
      <c r="E28" s="476">
        <f t="shared" si="7"/>
        <v>9</v>
      </c>
      <c r="F28" s="476" t="s">
        <v>32</v>
      </c>
      <c r="G28" s="475"/>
      <c r="H28" s="476" t="str">
        <f t="shared" si="0"/>
        <v/>
      </c>
      <c r="I28" s="476"/>
      <c r="J28" s="475"/>
      <c r="K28" s="476" t="str">
        <f t="shared" si="1"/>
        <v/>
      </c>
      <c r="L28" s="477"/>
      <c r="M28" s="378" t="s">
        <v>32</v>
      </c>
      <c r="N28" s="379" t="s">
        <v>32</v>
      </c>
      <c r="O28" s="379" t="s">
        <v>32</v>
      </c>
      <c r="P28" s="477">
        <f>P27</f>
        <v>33631.08</v>
      </c>
      <c r="Q28" s="475" t="s">
        <v>139</v>
      </c>
      <c r="R28" s="475" t="s">
        <v>140</v>
      </c>
      <c r="S28" s="475" t="s">
        <v>141</v>
      </c>
      <c r="T28" s="476">
        <v>83.1</v>
      </c>
      <c r="U28" s="476">
        <v>1.5</v>
      </c>
      <c r="V28" s="478">
        <f>P28*(1/(2.22*10^12))*(1/(83.1))*(1/(0.125))*10^9</f>
        <v>1.4584004943571731</v>
      </c>
      <c r="W28" s="475" t="s">
        <v>142</v>
      </c>
      <c r="X28" s="476">
        <v>1</v>
      </c>
      <c r="Y28" s="476">
        <v>0.5</v>
      </c>
      <c r="Z28" s="476">
        <v>5</v>
      </c>
      <c r="AA28" s="476">
        <v>2.2400000000000002</v>
      </c>
      <c r="AB28" s="381">
        <v>1</v>
      </c>
      <c r="AC28" s="382">
        <f t="shared" si="2"/>
        <v>2.2400000000000002</v>
      </c>
      <c r="AD28" s="383">
        <f t="shared" si="3"/>
        <v>1.7920000000000003</v>
      </c>
      <c r="AE28" s="383">
        <f t="shared" si="4"/>
        <v>0.44800000000000006</v>
      </c>
      <c r="AF28" s="475" t="s">
        <v>143</v>
      </c>
      <c r="AG28" s="476">
        <v>0.5</v>
      </c>
      <c r="AH28" s="476">
        <v>0.5</v>
      </c>
    </row>
    <row r="29" spans="1:35" s="384" customFormat="1" x14ac:dyDescent="0.25">
      <c r="A29" s="473" t="s">
        <v>28</v>
      </c>
      <c r="B29" s="473" t="s">
        <v>146</v>
      </c>
      <c r="C29" s="474" t="s">
        <v>125</v>
      </c>
      <c r="D29" s="475" t="s">
        <v>147</v>
      </c>
      <c r="E29" s="476">
        <f t="shared" si="7"/>
        <v>10</v>
      </c>
      <c r="F29" s="476" t="s">
        <v>32</v>
      </c>
      <c r="G29" s="475"/>
      <c r="H29" s="476" t="str">
        <f t="shared" si="0"/>
        <v/>
      </c>
      <c r="I29" s="476"/>
      <c r="J29" s="475"/>
      <c r="K29" s="476" t="str">
        <f t="shared" si="1"/>
        <v/>
      </c>
      <c r="L29" s="477"/>
      <c r="M29" s="378" t="s">
        <v>32</v>
      </c>
      <c r="N29" s="379" t="s">
        <v>32</v>
      </c>
      <c r="O29" s="379" t="s">
        <v>32</v>
      </c>
      <c r="P29" s="477">
        <f>P28</f>
        <v>33631.08</v>
      </c>
      <c r="Q29" s="475" t="s">
        <v>139</v>
      </c>
      <c r="R29" s="475" t="s">
        <v>140</v>
      </c>
      <c r="S29" s="475" t="s">
        <v>141</v>
      </c>
      <c r="T29" s="476">
        <v>83.1</v>
      </c>
      <c r="U29" s="476">
        <v>1.5</v>
      </c>
      <c r="V29" s="478">
        <f>P29*(1/(2.22*10^12))*(1/(83.1))*(1/(0.125))*10^9</f>
        <v>1.4584004943571731</v>
      </c>
      <c r="W29" s="475" t="s">
        <v>142</v>
      </c>
      <c r="X29" s="476">
        <v>1</v>
      </c>
      <c r="Y29" s="476">
        <v>0.5</v>
      </c>
      <c r="Z29" s="476">
        <v>5</v>
      </c>
      <c r="AA29" s="476">
        <v>2.2400000000000002</v>
      </c>
      <c r="AB29" s="381">
        <v>1</v>
      </c>
      <c r="AC29" s="382">
        <f t="shared" si="2"/>
        <v>2.2400000000000002</v>
      </c>
      <c r="AD29" s="383">
        <f t="shared" si="3"/>
        <v>1.7920000000000003</v>
      </c>
      <c r="AE29" s="383">
        <f t="shared" si="4"/>
        <v>0.44800000000000006</v>
      </c>
      <c r="AF29" s="475" t="s">
        <v>143</v>
      </c>
      <c r="AG29" s="476">
        <v>0.5</v>
      </c>
      <c r="AH29" s="476">
        <v>0.5</v>
      </c>
    </row>
    <row r="30" spans="1:35" s="384" customFormat="1" x14ac:dyDescent="0.25">
      <c r="A30" s="473" t="s">
        <v>28</v>
      </c>
      <c r="B30" s="473" t="s">
        <v>148</v>
      </c>
      <c r="C30" s="474" t="s">
        <v>125</v>
      </c>
      <c r="D30" s="475" t="s">
        <v>149</v>
      </c>
      <c r="E30" s="476">
        <f t="shared" si="7"/>
        <v>11</v>
      </c>
      <c r="F30" s="476" t="s">
        <v>32</v>
      </c>
      <c r="G30" s="475"/>
      <c r="H30" s="476" t="str">
        <f t="shared" si="0"/>
        <v/>
      </c>
      <c r="I30" s="476"/>
      <c r="J30" s="475"/>
      <c r="K30" s="476" t="str">
        <f t="shared" si="1"/>
        <v/>
      </c>
      <c r="L30" s="477"/>
      <c r="M30" s="378" t="s">
        <v>32</v>
      </c>
      <c r="N30" s="379" t="s">
        <v>32</v>
      </c>
      <c r="O30" s="379" t="s">
        <v>32</v>
      </c>
      <c r="P30" s="477">
        <f>P29</f>
        <v>33631.08</v>
      </c>
      <c r="Q30" s="475" t="s">
        <v>139</v>
      </c>
      <c r="R30" s="475" t="s">
        <v>140</v>
      </c>
      <c r="S30" s="475" t="s">
        <v>141</v>
      </c>
      <c r="T30" s="476">
        <v>83.1</v>
      </c>
      <c r="U30" s="476">
        <v>1.5</v>
      </c>
      <c r="V30" s="478">
        <f>P30*(1/(2.22*10^12))*(1/(83.1))*(1/(0.125))*10^9</f>
        <v>1.4584004943571731</v>
      </c>
      <c r="W30" s="475" t="s">
        <v>142</v>
      </c>
      <c r="X30" s="476">
        <v>1</v>
      </c>
      <c r="Y30" s="476">
        <v>0.5</v>
      </c>
      <c r="Z30" s="476">
        <v>5</v>
      </c>
      <c r="AA30" s="476">
        <v>2.2400000000000002</v>
      </c>
      <c r="AB30" s="381">
        <v>1</v>
      </c>
      <c r="AC30" s="382">
        <f t="shared" si="2"/>
        <v>2.2400000000000002</v>
      </c>
      <c r="AD30" s="383">
        <f t="shared" si="3"/>
        <v>1.7920000000000003</v>
      </c>
      <c r="AE30" s="383">
        <f t="shared" si="4"/>
        <v>0.44800000000000006</v>
      </c>
      <c r="AF30" s="475" t="s">
        <v>143</v>
      </c>
      <c r="AG30" s="476">
        <v>0.5</v>
      </c>
      <c r="AH30" s="476">
        <v>0.5</v>
      </c>
      <c r="AI30" s="384" t="s">
        <v>150</v>
      </c>
    </row>
    <row r="31" spans="1:35" s="384" customFormat="1" x14ac:dyDescent="0.25">
      <c r="A31" s="473" t="s">
        <v>56</v>
      </c>
      <c r="B31" s="473" t="s">
        <v>151</v>
      </c>
      <c r="C31" s="474" t="s">
        <v>125</v>
      </c>
      <c r="D31" s="475" t="s">
        <v>152</v>
      </c>
      <c r="E31" s="476">
        <f t="shared" si="7"/>
        <v>12</v>
      </c>
      <c r="F31" s="476" t="s">
        <v>32</v>
      </c>
      <c r="G31" s="475" t="s">
        <v>153</v>
      </c>
      <c r="H31" s="476">
        <f t="shared" si="0"/>
        <v>13</v>
      </c>
      <c r="I31" s="476" t="str">
        <f>F31</f>
        <v>y</v>
      </c>
      <c r="J31" s="475" t="s">
        <v>154</v>
      </c>
      <c r="K31" s="476">
        <f t="shared" si="1"/>
        <v>14</v>
      </c>
      <c r="L31" s="477" t="str">
        <f>F31</f>
        <v>y</v>
      </c>
      <c r="M31" s="378" t="s">
        <v>32</v>
      </c>
      <c r="N31" s="379" t="s">
        <v>32</v>
      </c>
      <c r="O31" s="379" t="s">
        <v>32</v>
      </c>
      <c r="P31" s="477">
        <v>37477.589999999997</v>
      </c>
      <c r="Q31" s="475" t="s">
        <v>155</v>
      </c>
      <c r="R31" s="475" t="s">
        <v>156</v>
      </c>
      <c r="S31" s="475" t="s">
        <v>157</v>
      </c>
      <c r="T31" s="476">
        <v>28.4</v>
      </c>
      <c r="U31" s="476">
        <v>5.5</v>
      </c>
      <c r="V31" s="478">
        <f>P31*(1/(2.22*10^12))*(1/(28.4))*(1/(0.125))*10^9</f>
        <v>4.7554358583936045</v>
      </c>
      <c r="W31" s="475" t="s">
        <v>158</v>
      </c>
      <c r="X31" s="476">
        <v>3</v>
      </c>
      <c r="Y31" s="476">
        <v>3</v>
      </c>
      <c r="Z31" s="476">
        <v>15</v>
      </c>
      <c r="AA31" s="476">
        <v>8.43</v>
      </c>
      <c r="AB31" s="381">
        <v>1</v>
      </c>
      <c r="AC31" s="382">
        <f t="shared" si="2"/>
        <v>8.43</v>
      </c>
      <c r="AD31" s="383">
        <f t="shared" si="3"/>
        <v>6.7439999999999998</v>
      </c>
      <c r="AE31" s="383">
        <f t="shared" si="4"/>
        <v>1.6859999999999999</v>
      </c>
      <c r="AF31" s="475" t="s">
        <v>159</v>
      </c>
      <c r="AG31" s="476">
        <v>1</v>
      </c>
      <c r="AH31" s="476">
        <v>1</v>
      </c>
    </row>
    <row r="32" spans="1:35" s="384" customFormat="1" x14ac:dyDescent="0.25">
      <c r="A32" s="473" t="s">
        <v>56</v>
      </c>
      <c r="B32" s="473" t="s">
        <v>160</v>
      </c>
      <c r="C32" s="474" t="s">
        <v>125</v>
      </c>
      <c r="D32" s="475" t="s">
        <v>161</v>
      </c>
      <c r="E32" s="476">
        <f t="shared" si="7"/>
        <v>15</v>
      </c>
      <c r="F32" s="476" t="s">
        <v>32</v>
      </c>
      <c r="G32" s="475" t="s">
        <v>162</v>
      </c>
      <c r="H32" s="476">
        <f t="shared" si="0"/>
        <v>16</v>
      </c>
      <c r="I32" s="476" t="str">
        <f>F32</f>
        <v>y</v>
      </c>
      <c r="J32" s="475" t="s">
        <v>163</v>
      </c>
      <c r="K32" s="476">
        <f t="shared" si="1"/>
        <v>17</v>
      </c>
      <c r="L32" s="477" t="str">
        <f>F32</f>
        <v>y</v>
      </c>
      <c r="M32" s="378" t="s">
        <v>32</v>
      </c>
      <c r="N32" s="379" t="s">
        <v>32</v>
      </c>
      <c r="O32" s="379" t="s">
        <v>32</v>
      </c>
      <c r="P32" s="477">
        <f>P31</f>
        <v>37477.589999999997</v>
      </c>
      <c r="Q32" s="475" t="s">
        <v>155</v>
      </c>
      <c r="R32" s="475" t="s">
        <v>156</v>
      </c>
      <c r="S32" s="475" t="s">
        <v>157</v>
      </c>
      <c r="T32" s="476">
        <v>28.4</v>
      </c>
      <c r="U32" s="476">
        <v>5.5</v>
      </c>
      <c r="V32" s="478">
        <f>P32*(1/(2.22*10^12))*(1/(28.4))*(1/(0.125))*10^9</f>
        <v>4.7554358583936045</v>
      </c>
      <c r="W32" s="475" t="s">
        <v>158</v>
      </c>
      <c r="X32" s="476">
        <v>3</v>
      </c>
      <c r="Y32" s="476">
        <v>3</v>
      </c>
      <c r="Z32" s="476">
        <v>15</v>
      </c>
      <c r="AA32" s="476">
        <v>8.43</v>
      </c>
      <c r="AB32" s="381">
        <v>1</v>
      </c>
      <c r="AC32" s="382">
        <f t="shared" si="2"/>
        <v>8.43</v>
      </c>
      <c r="AD32" s="383">
        <f t="shared" si="3"/>
        <v>6.7439999999999998</v>
      </c>
      <c r="AE32" s="383">
        <f t="shared" si="4"/>
        <v>1.6859999999999999</v>
      </c>
      <c r="AF32" s="475" t="s">
        <v>159</v>
      </c>
      <c r="AG32" s="476">
        <v>1</v>
      </c>
      <c r="AH32" s="476">
        <v>1</v>
      </c>
    </row>
    <row r="33" spans="1:34" s="384" customFormat="1" x14ac:dyDescent="0.25">
      <c r="A33" s="473" t="s">
        <v>56</v>
      </c>
      <c r="B33" s="473" t="s">
        <v>164</v>
      </c>
      <c r="C33" s="474" t="s">
        <v>125</v>
      </c>
      <c r="D33" s="475" t="s">
        <v>165</v>
      </c>
      <c r="E33" s="476">
        <f t="shared" si="7"/>
        <v>18</v>
      </c>
      <c r="F33" s="476" t="s">
        <v>32</v>
      </c>
      <c r="G33" s="475" t="s">
        <v>166</v>
      </c>
      <c r="H33" s="476">
        <f t="shared" si="0"/>
        <v>19</v>
      </c>
      <c r="I33" s="476" t="str">
        <f>F33</f>
        <v>y</v>
      </c>
      <c r="J33" s="475" t="s">
        <v>167</v>
      </c>
      <c r="K33" s="476">
        <f t="shared" si="1"/>
        <v>20</v>
      </c>
      <c r="L33" s="477" t="str">
        <f>F33</f>
        <v>y</v>
      </c>
      <c r="M33" s="378" t="s">
        <v>32</v>
      </c>
      <c r="N33" s="379" t="s">
        <v>32</v>
      </c>
      <c r="O33" s="379" t="s">
        <v>32</v>
      </c>
      <c r="P33" s="477">
        <f>P32</f>
        <v>37477.589999999997</v>
      </c>
      <c r="Q33" s="475" t="s">
        <v>155</v>
      </c>
      <c r="R33" s="475" t="s">
        <v>156</v>
      </c>
      <c r="S33" s="475" t="s">
        <v>157</v>
      </c>
      <c r="T33" s="476">
        <v>28.4</v>
      </c>
      <c r="U33" s="476">
        <v>5.5</v>
      </c>
      <c r="V33" s="478">
        <f>P33*(1/(2.22*10^12))*(1/(28.4))*(1/(0.125))*10^9</f>
        <v>4.7554358583936045</v>
      </c>
      <c r="W33" s="475" t="s">
        <v>158</v>
      </c>
      <c r="X33" s="476">
        <v>3</v>
      </c>
      <c r="Y33" s="476">
        <v>3</v>
      </c>
      <c r="Z33" s="476">
        <v>15</v>
      </c>
      <c r="AA33" s="476">
        <v>8.43</v>
      </c>
      <c r="AB33" s="381">
        <v>1</v>
      </c>
      <c r="AC33" s="382">
        <f t="shared" si="2"/>
        <v>8.43</v>
      </c>
      <c r="AD33" s="383">
        <f t="shared" si="3"/>
        <v>6.7439999999999998</v>
      </c>
      <c r="AE33" s="383">
        <f t="shared" si="4"/>
        <v>1.6859999999999999</v>
      </c>
      <c r="AF33" s="475" t="s">
        <v>159</v>
      </c>
      <c r="AG33" s="476">
        <v>1</v>
      </c>
      <c r="AH33" s="476">
        <v>1</v>
      </c>
    </row>
    <row r="34" spans="1:34" s="384" customFormat="1" x14ac:dyDescent="0.25">
      <c r="A34" s="473" t="s">
        <v>56</v>
      </c>
      <c r="B34" s="473" t="s">
        <v>168</v>
      </c>
      <c r="C34" s="474" t="s">
        <v>125</v>
      </c>
      <c r="D34" s="475" t="s">
        <v>169</v>
      </c>
      <c r="E34" s="476">
        <f t="shared" si="7"/>
        <v>21</v>
      </c>
      <c r="F34" s="476" t="s">
        <v>32</v>
      </c>
      <c r="G34" s="475" t="s">
        <v>170</v>
      </c>
      <c r="H34" s="476">
        <f t="shared" si="0"/>
        <v>22</v>
      </c>
      <c r="I34" s="476" t="str">
        <f>F34</f>
        <v>y</v>
      </c>
      <c r="J34" s="475" t="s">
        <v>171</v>
      </c>
      <c r="K34" s="476">
        <f t="shared" si="1"/>
        <v>23</v>
      </c>
      <c r="L34" s="477" t="str">
        <f>F34</f>
        <v>y</v>
      </c>
      <c r="M34" s="378" t="s">
        <v>32</v>
      </c>
      <c r="N34" s="379" t="s">
        <v>32</v>
      </c>
      <c r="O34" s="379" t="s">
        <v>32</v>
      </c>
      <c r="P34" s="477">
        <f>P33</f>
        <v>37477.589999999997</v>
      </c>
      <c r="Q34" s="475" t="s">
        <v>155</v>
      </c>
      <c r="R34" s="475" t="s">
        <v>156</v>
      </c>
      <c r="S34" s="475" t="s">
        <v>157</v>
      </c>
      <c r="T34" s="476">
        <v>28.4</v>
      </c>
      <c r="U34" s="476">
        <v>5.5</v>
      </c>
      <c r="V34" s="478">
        <f>P34*(1/(2.22*10^12))*(1/(28.4))*(1/(0.125))*10^9</f>
        <v>4.7554358583936045</v>
      </c>
      <c r="W34" s="475" t="s">
        <v>158</v>
      </c>
      <c r="X34" s="476">
        <v>3</v>
      </c>
      <c r="Y34" s="476">
        <v>3</v>
      </c>
      <c r="Z34" s="476">
        <v>15</v>
      </c>
      <c r="AA34" s="476">
        <v>8.43</v>
      </c>
      <c r="AB34" s="381">
        <v>1</v>
      </c>
      <c r="AC34" s="382">
        <f t="shared" si="2"/>
        <v>8.43</v>
      </c>
      <c r="AD34" s="383">
        <f t="shared" si="3"/>
        <v>6.7439999999999998</v>
      </c>
      <c r="AE34" s="383">
        <f t="shared" si="4"/>
        <v>1.6859999999999999</v>
      </c>
      <c r="AF34" s="475" t="s">
        <v>159</v>
      </c>
      <c r="AG34" s="476">
        <v>1</v>
      </c>
      <c r="AH34" s="476">
        <v>1</v>
      </c>
    </row>
    <row r="35" spans="1:34" s="384" customFormat="1" x14ac:dyDescent="0.25">
      <c r="A35" s="473" t="s">
        <v>56</v>
      </c>
      <c r="B35" s="473" t="s">
        <v>172</v>
      </c>
      <c r="C35" s="474" t="s">
        <v>125</v>
      </c>
      <c r="D35" s="475" t="s">
        <v>173</v>
      </c>
      <c r="E35" s="476">
        <f t="shared" si="7"/>
        <v>24</v>
      </c>
      <c r="F35" s="476" t="s">
        <v>32</v>
      </c>
      <c r="G35" s="475" t="s">
        <v>174</v>
      </c>
      <c r="H35" s="476">
        <f t="shared" si="0"/>
        <v>25</v>
      </c>
      <c r="I35" s="476" t="str">
        <f>F35</f>
        <v>y</v>
      </c>
      <c r="J35" s="475" t="s">
        <v>175</v>
      </c>
      <c r="K35" s="476">
        <f t="shared" si="1"/>
        <v>26</v>
      </c>
      <c r="L35" s="477" t="str">
        <f>F35</f>
        <v>y</v>
      </c>
      <c r="M35" s="378" t="s">
        <v>32</v>
      </c>
      <c r="N35" s="378" t="s">
        <v>32</v>
      </c>
      <c r="O35" s="378" t="s">
        <v>32</v>
      </c>
      <c r="P35" s="477">
        <f>P34</f>
        <v>37477.589999999997</v>
      </c>
      <c r="Q35" s="475" t="s">
        <v>155</v>
      </c>
      <c r="R35" s="475" t="s">
        <v>156</v>
      </c>
      <c r="S35" s="475" t="s">
        <v>157</v>
      </c>
      <c r="T35" s="476">
        <v>28.4</v>
      </c>
      <c r="U35" s="476">
        <v>5.5</v>
      </c>
      <c r="V35" s="478">
        <f>P35*(1/(2.22*10^12))*(1/(28.4))*(1/(0.125))*10^9</f>
        <v>4.7554358583936045</v>
      </c>
      <c r="W35" s="475" t="s">
        <v>158</v>
      </c>
      <c r="X35" s="476">
        <v>3</v>
      </c>
      <c r="Y35" s="476">
        <v>3</v>
      </c>
      <c r="Z35" s="476">
        <v>15</v>
      </c>
      <c r="AA35" s="476">
        <v>8.43</v>
      </c>
      <c r="AB35" s="381">
        <v>1</v>
      </c>
      <c r="AC35" s="382">
        <f t="shared" si="2"/>
        <v>8.43</v>
      </c>
      <c r="AD35" s="383">
        <f t="shared" si="3"/>
        <v>6.7439999999999998</v>
      </c>
      <c r="AE35" s="383">
        <f t="shared" si="4"/>
        <v>1.6859999999999999</v>
      </c>
      <c r="AF35" s="475" t="s">
        <v>159</v>
      </c>
      <c r="AG35" s="476">
        <v>1</v>
      </c>
      <c r="AH35" s="476">
        <v>1</v>
      </c>
    </row>
    <row r="36" spans="1:34" x14ac:dyDescent="0.25">
      <c r="A36" s="395" t="s">
        <v>28</v>
      </c>
      <c r="B36" s="395" t="s">
        <v>176</v>
      </c>
      <c r="C36" s="396" t="s">
        <v>177</v>
      </c>
      <c r="D36" s="397" t="s">
        <v>178</v>
      </c>
      <c r="E36" s="398">
        <v>4</v>
      </c>
      <c r="F36" s="398" t="s">
        <v>32</v>
      </c>
      <c r="G36" s="397"/>
      <c r="H36" s="398" t="str">
        <f t="shared" si="0"/>
        <v/>
      </c>
      <c r="I36" s="398"/>
      <c r="J36" s="397"/>
      <c r="K36" s="398" t="str">
        <f t="shared" si="1"/>
        <v/>
      </c>
      <c r="L36" s="399"/>
      <c r="M36" s="390" t="s">
        <v>32</v>
      </c>
      <c r="N36" s="390" t="s">
        <v>32</v>
      </c>
      <c r="O36" s="390" t="s">
        <v>32</v>
      </c>
      <c r="P36" s="399">
        <v>12411.9</v>
      </c>
      <c r="Q36" s="397" t="s">
        <v>179</v>
      </c>
      <c r="R36" s="397" t="s">
        <v>180</v>
      </c>
      <c r="S36" s="397" t="s">
        <v>181</v>
      </c>
      <c r="T36" s="398">
        <v>22.8</v>
      </c>
      <c r="U36" s="398">
        <v>1.5</v>
      </c>
      <c r="V36" s="400">
        <f>P36*(1/(2.22*10^12))*(1/(22.8))*(1/(0.125))*10^9</f>
        <v>1.9617354196301566</v>
      </c>
      <c r="W36" s="397" t="s">
        <v>182</v>
      </c>
      <c r="X36" s="398">
        <v>1</v>
      </c>
      <c r="Y36" s="398">
        <v>1</v>
      </c>
      <c r="Z36" s="398">
        <v>5</v>
      </c>
      <c r="AA36" s="398">
        <v>0.62</v>
      </c>
      <c r="AB36" s="369">
        <v>1</v>
      </c>
      <c r="AC36" s="393">
        <f t="shared" si="2"/>
        <v>0.62</v>
      </c>
      <c r="AD36" s="394">
        <f t="shared" si="3"/>
        <v>0.496</v>
      </c>
      <c r="AE36" s="394">
        <f t="shared" si="4"/>
        <v>0.124</v>
      </c>
      <c r="AF36" s="397" t="s">
        <v>49</v>
      </c>
      <c r="AG36" s="398">
        <v>1</v>
      </c>
      <c r="AH36" s="398">
        <v>1</v>
      </c>
    </row>
    <row r="37" spans="1:34" x14ac:dyDescent="0.25">
      <c r="A37" s="395" t="s">
        <v>28</v>
      </c>
      <c r="B37" s="395" t="s">
        <v>183</v>
      </c>
      <c r="C37" s="396" t="s">
        <v>177</v>
      </c>
      <c r="D37" s="397" t="s">
        <v>184</v>
      </c>
      <c r="E37" s="398">
        <f t="shared" ref="E37:E52" si="8">IF(A36="SEC", K36 + 1, E36 + 1)</f>
        <v>5</v>
      </c>
      <c r="F37" s="398" t="s">
        <v>32</v>
      </c>
      <c r="G37" s="397"/>
      <c r="H37" s="398" t="str">
        <f t="shared" si="0"/>
        <v/>
      </c>
      <c r="I37" s="398"/>
      <c r="J37" s="397"/>
      <c r="K37" s="398" t="str">
        <f t="shared" si="1"/>
        <v/>
      </c>
      <c r="L37" s="399"/>
      <c r="M37" s="390" t="s">
        <v>32</v>
      </c>
      <c r="N37" s="390" t="s">
        <v>32</v>
      </c>
      <c r="O37" s="390" t="s">
        <v>32</v>
      </c>
      <c r="P37" s="399">
        <f>P36</f>
        <v>12411.9</v>
      </c>
      <c r="Q37" s="397" t="s">
        <v>179</v>
      </c>
      <c r="R37" s="397" t="s">
        <v>180</v>
      </c>
      <c r="S37" s="397" t="s">
        <v>181</v>
      </c>
      <c r="T37" s="398">
        <v>22.8</v>
      </c>
      <c r="U37" s="398">
        <v>1.5</v>
      </c>
      <c r="V37" s="400">
        <f>P37*(1/(2.22*10^12))*(1/(22.8))*(1/(0.125))*10^9</f>
        <v>1.9617354196301566</v>
      </c>
      <c r="W37" s="397" t="s">
        <v>182</v>
      </c>
      <c r="X37" s="398">
        <v>1</v>
      </c>
      <c r="Y37" s="398">
        <v>1</v>
      </c>
      <c r="Z37" s="398">
        <v>5</v>
      </c>
      <c r="AA37" s="398">
        <v>0.62</v>
      </c>
      <c r="AB37" s="369">
        <v>1</v>
      </c>
      <c r="AC37" s="393">
        <f t="shared" si="2"/>
        <v>0.62</v>
      </c>
      <c r="AD37" s="394">
        <f t="shared" si="3"/>
        <v>0.496</v>
      </c>
      <c r="AE37" s="394">
        <f t="shared" si="4"/>
        <v>0.124</v>
      </c>
      <c r="AF37" s="397" t="s">
        <v>49</v>
      </c>
      <c r="AG37" s="398">
        <v>1</v>
      </c>
      <c r="AH37" s="398">
        <v>1</v>
      </c>
    </row>
    <row r="38" spans="1:34" x14ac:dyDescent="0.25">
      <c r="A38" s="395" t="s">
        <v>28</v>
      </c>
      <c r="B38" s="395" t="s">
        <v>185</v>
      </c>
      <c r="C38" s="396" t="s">
        <v>177</v>
      </c>
      <c r="D38" s="397" t="s">
        <v>186</v>
      </c>
      <c r="E38" s="398">
        <f t="shared" si="8"/>
        <v>6</v>
      </c>
      <c r="F38" s="398" t="s">
        <v>32</v>
      </c>
      <c r="G38" s="397"/>
      <c r="H38" s="398" t="str">
        <f t="shared" si="0"/>
        <v/>
      </c>
      <c r="I38" s="398"/>
      <c r="J38" s="397"/>
      <c r="K38" s="398" t="str">
        <f t="shared" si="1"/>
        <v/>
      </c>
      <c r="L38" s="399"/>
      <c r="M38" s="390" t="s">
        <v>32</v>
      </c>
      <c r="N38" s="390" t="s">
        <v>32</v>
      </c>
      <c r="O38" s="390" t="s">
        <v>32</v>
      </c>
      <c r="P38" s="399">
        <f>P37</f>
        <v>12411.9</v>
      </c>
      <c r="Q38" s="397" t="s">
        <v>179</v>
      </c>
      <c r="R38" s="397" t="s">
        <v>180</v>
      </c>
      <c r="S38" s="397" t="s">
        <v>181</v>
      </c>
      <c r="T38" s="398">
        <v>22.8</v>
      </c>
      <c r="U38" s="398">
        <v>1.5</v>
      </c>
      <c r="V38" s="400">
        <f>P38*(1/(2.22*10^12))*(1/(22.8))*(1/(0.125))*10^9</f>
        <v>1.9617354196301566</v>
      </c>
      <c r="W38" s="397" t="s">
        <v>182</v>
      </c>
      <c r="X38" s="398">
        <v>1</v>
      </c>
      <c r="Y38" s="398">
        <v>1</v>
      </c>
      <c r="Z38" s="398">
        <v>5</v>
      </c>
      <c r="AA38" s="398">
        <v>0.62</v>
      </c>
      <c r="AB38" s="369">
        <v>1</v>
      </c>
      <c r="AC38" s="393">
        <f t="shared" si="2"/>
        <v>0.62</v>
      </c>
      <c r="AD38" s="394">
        <f t="shared" si="3"/>
        <v>0.496</v>
      </c>
      <c r="AE38" s="394">
        <f t="shared" si="4"/>
        <v>0.124</v>
      </c>
      <c r="AF38" s="397" t="s">
        <v>49</v>
      </c>
      <c r="AG38" s="398">
        <v>1</v>
      </c>
      <c r="AH38" s="398">
        <v>1</v>
      </c>
    </row>
    <row r="39" spans="1:34" x14ac:dyDescent="0.25">
      <c r="A39" s="395" t="s">
        <v>28</v>
      </c>
      <c r="B39" s="395" t="s">
        <v>187</v>
      </c>
      <c r="C39" s="396" t="s">
        <v>177</v>
      </c>
      <c r="D39" s="397" t="s">
        <v>188</v>
      </c>
      <c r="E39" s="398">
        <f t="shared" si="8"/>
        <v>7</v>
      </c>
      <c r="F39" s="398" t="s">
        <v>32</v>
      </c>
      <c r="G39" s="397"/>
      <c r="H39" s="398" t="str">
        <f t="shared" si="0"/>
        <v/>
      </c>
      <c r="I39" s="398"/>
      <c r="J39" s="397"/>
      <c r="K39" s="398" t="str">
        <f t="shared" si="1"/>
        <v/>
      </c>
      <c r="L39" s="399"/>
      <c r="M39" s="390" t="s">
        <v>32</v>
      </c>
      <c r="N39" s="390" t="s">
        <v>32</v>
      </c>
      <c r="O39" s="390" t="s">
        <v>32</v>
      </c>
      <c r="P39" s="399">
        <f>P38</f>
        <v>12411.9</v>
      </c>
      <c r="Q39" s="397" t="s">
        <v>179</v>
      </c>
      <c r="R39" s="397" t="s">
        <v>180</v>
      </c>
      <c r="S39" s="397" t="s">
        <v>181</v>
      </c>
      <c r="T39" s="398">
        <v>22.8</v>
      </c>
      <c r="U39" s="398">
        <v>1.5</v>
      </c>
      <c r="V39" s="400">
        <f>P39*(1/(2.22*10^12))*(1/(22.8))*(1/(0.125))*10^9</f>
        <v>1.9617354196301566</v>
      </c>
      <c r="W39" s="397" t="s">
        <v>182</v>
      </c>
      <c r="X39" s="398">
        <v>1</v>
      </c>
      <c r="Y39" s="398">
        <v>1</v>
      </c>
      <c r="Z39" s="398">
        <v>5</v>
      </c>
      <c r="AA39" s="398">
        <v>0.62</v>
      </c>
      <c r="AB39" s="369">
        <v>1</v>
      </c>
      <c r="AC39" s="393">
        <f t="shared" si="2"/>
        <v>0.62</v>
      </c>
      <c r="AD39" s="394">
        <f t="shared" si="3"/>
        <v>0.496</v>
      </c>
      <c r="AE39" s="394">
        <f t="shared" si="4"/>
        <v>0.124</v>
      </c>
      <c r="AF39" s="397" t="s">
        <v>49</v>
      </c>
      <c r="AG39" s="398">
        <v>1</v>
      </c>
      <c r="AH39" s="398">
        <v>1</v>
      </c>
    </row>
    <row r="40" spans="1:34" x14ac:dyDescent="0.25">
      <c r="A40" s="395" t="s">
        <v>28</v>
      </c>
      <c r="B40" s="395" t="s">
        <v>189</v>
      </c>
      <c r="C40" s="396" t="s">
        <v>177</v>
      </c>
      <c r="D40" s="397" t="s">
        <v>190</v>
      </c>
      <c r="E40" s="398">
        <f t="shared" si="8"/>
        <v>8</v>
      </c>
      <c r="F40" s="398" t="s">
        <v>32</v>
      </c>
      <c r="G40" s="397"/>
      <c r="H40" s="398" t="str">
        <f t="shared" si="0"/>
        <v/>
      </c>
      <c r="I40" s="398"/>
      <c r="J40" s="397"/>
      <c r="K40" s="398" t="str">
        <f t="shared" si="1"/>
        <v/>
      </c>
      <c r="L40" s="399"/>
      <c r="M40" s="390" t="s">
        <v>32</v>
      </c>
      <c r="N40" s="390" t="s">
        <v>32</v>
      </c>
      <c r="O40" s="390" t="s">
        <v>32</v>
      </c>
      <c r="P40" s="399">
        <v>27548.16</v>
      </c>
      <c r="Q40" s="397" t="s">
        <v>191</v>
      </c>
      <c r="R40" s="397" t="s">
        <v>192</v>
      </c>
      <c r="S40" s="397" t="s">
        <v>193</v>
      </c>
      <c r="T40" s="398">
        <v>77</v>
      </c>
      <c r="U40" s="398">
        <v>1.5</v>
      </c>
      <c r="V40" s="400">
        <f>P40*(1/(2.22*10^12))*(1/(77))*(1/(0.125))*10^9</f>
        <v>1.2892551772551772</v>
      </c>
      <c r="W40" s="397" t="s">
        <v>194</v>
      </c>
      <c r="X40" s="398">
        <v>1</v>
      </c>
      <c r="Y40" s="398">
        <v>1</v>
      </c>
      <c r="Z40" s="398">
        <v>5</v>
      </c>
      <c r="AA40" s="398">
        <v>2.08</v>
      </c>
      <c r="AB40" s="369">
        <v>1</v>
      </c>
      <c r="AC40" s="393">
        <f t="shared" si="2"/>
        <v>2.08</v>
      </c>
      <c r="AD40" s="394">
        <f t="shared" si="3"/>
        <v>1.6640000000000001</v>
      </c>
      <c r="AE40" s="394">
        <f t="shared" si="4"/>
        <v>0.41600000000000004</v>
      </c>
      <c r="AF40" s="397" t="s">
        <v>49</v>
      </c>
      <c r="AG40" s="398">
        <v>1</v>
      </c>
      <c r="AH40" s="398">
        <v>1</v>
      </c>
    </row>
    <row r="41" spans="1:34" x14ac:dyDescent="0.25">
      <c r="A41" s="395" t="s">
        <v>28</v>
      </c>
      <c r="B41" s="395" t="s">
        <v>195</v>
      </c>
      <c r="C41" s="396" t="s">
        <v>177</v>
      </c>
      <c r="D41" s="397" t="s">
        <v>196</v>
      </c>
      <c r="E41" s="398">
        <f t="shared" si="8"/>
        <v>9</v>
      </c>
      <c r="F41" s="398" t="s">
        <v>32</v>
      </c>
      <c r="G41" s="397"/>
      <c r="H41" s="398" t="str">
        <f t="shared" si="0"/>
        <v/>
      </c>
      <c r="I41" s="398"/>
      <c r="J41" s="397"/>
      <c r="K41" s="398" t="str">
        <f t="shared" si="1"/>
        <v/>
      </c>
      <c r="L41" s="399"/>
      <c r="M41" s="390" t="s">
        <v>32</v>
      </c>
      <c r="N41" s="390" t="s">
        <v>32</v>
      </c>
      <c r="O41" s="390" t="s">
        <v>32</v>
      </c>
      <c r="P41" s="399">
        <f>P40</f>
        <v>27548.16</v>
      </c>
      <c r="Q41" s="397" t="s">
        <v>191</v>
      </c>
      <c r="R41" s="397" t="s">
        <v>192</v>
      </c>
      <c r="S41" s="397" t="s">
        <v>193</v>
      </c>
      <c r="T41" s="398">
        <v>77</v>
      </c>
      <c r="U41" s="398">
        <v>1.5</v>
      </c>
      <c r="V41" s="400">
        <f>P41*(1/(2.22*10^12))*(1/(77))*(1/(0.125))*10^9</f>
        <v>1.2892551772551772</v>
      </c>
      <c r="W41" s="397" t="s">
        <v>194</v>
      </c>
      <c r="X41" s="398">
        <v>1</v>
      </c>
      <c r="Y41" s="398">
        <v>1</v>
      </c>
      <c r="Z41" s="398">
        <v>5</v>
      </c>
      <c r="AA41" s="398">
        <v>2.08</v>
      </c>
      <c r="AB41" s="369">
        <v>1</v>
      </c>
      <c r="AC41" s="393">
        <f t="shared" si="2"/>
        <v>2.08</v>
      </c>
      <c r="AD41" s="394">
        <f t="shared" si="3"/>
        <v>1.6640000000000001</v>
      </c>
      <c r="AE41" s="394">
        <f t="shared" si="4"/>
        <v>0.41600000000000004</v>
      </c>
      <c r="AF41" s="397" t="s">
        <v>49</v>
      </c>
      <c r="AG41" s="398">
        <v>1</v>
      </c>
      <c r="AH41" s="398">
        <v>1</v>
      </c>
    </row>
    <row r="42" spans="1:34" x14ac:dyDescent="0.25">
      <c r="A42" s="395" t="s">
        <v>28</v>
      </c>
      <c r="B42" s="395" t="s">
        <v>197</v>
      </c>
      <c r="C42" s="396" t="s">
        <v>177</v>
      </c>
      <c r="D42" s="397" t="s">
        <v>198</v>
      </c>
      <c r="E42" s="398">
        <f t="shared" si="8"/>
        <v>10</v>
      </c>
      <c r="F42" s="398" t="s">
        <v>32</v>
      </c>
      <c r="G42" s="397"/>
      <c r="H42" s="398" t="str">
        <f t="shared" si="0"/>
        <v/>
      </c>
      <c r="I42" s="398"/>
      <c r="J42" s="397"/>
      <c r="K42" s="398" t="str">
        <f t="shared" si="1"/>
        <v/>
      </c>
      <c r="L42" s="399"/>
      <c r="M42" s="390" t="s">
        <v>32</v>
      </c>
      <c r="N42" s="390" t="s">
        <v>32</v>
      </c>
      <c r="O42" s="390" t="s">
        <v>32</v>
      </c>
      <c r="P42" s="399">
        <f>P41</f>
        <v>27548.16</v>
      </c>
      <c r="Q42" s="397" t="s">
        <v>191</v>
      </c>
      <c r="R42" s="397" t="s">
        <v>192</v>
      </c>
      <c r="S42" s="397" t="s">
        <v>193</v>
      </c>
      <c r="T42" s="398">
        <v>77</v>
      </c>
      <c r="U42" s="398">
        <v>1.5</v>
      </c>
      <c r="V42" s="400">
        <f>P42*(1/(2.22*10^12))*(1/(77))*(1/(0.125))*10^9</f>
        <v>1.2892551772551772</v>
      </c>
      <c r="W42" s="397" t="s">
        <v>194</v>
      </c>
      <c r="X42" s="398">
        <v>1</v>
      </c>
      <c r="Y42" s="398">
        <v>1</v>
      </c>
      <c r="Z42" s="398">
        <v>5</v>
      </c>
      <c r="AA42" s="398">
        <v>2.08</v>
      </c>
      <c r="AB42" s="369">
        <v>1</v>
      </c>
      <c r="AC42" s="393">
        <f t="shared" si="2"/>
        <v>2.08</v>
      </c>
      <c r="AD42" s="394">
        <f t="shared" si="3"/>
        <v>1.6640000000000001</v>
      </c>
      <c r="AE42" s="394">
        <f t="shared" si="4"/>
        <v>0.41600000000000004</v>
      </c>
      <c r="AF42" s="397" t="s">
        <v>49</v>
      </c>
      <c r="AG42" s="398">
        <v>1</v>
      </c>
      <c r="AH42" s="398">
        <v>1</v>
      </c>
    </row>
    <row r="43" spans="1:34" x14ac:dyDescent="0.25">
      <c r="A43" s="395" t="s">
        <v>28</v>
      </c>
      <c r="B43" s="395" t="s">
        <v>199</v>
      </c>
      <c r="C43" s="396" t="s">
        <v>177</v>
      </c>
      <c r="D43" s="397" t="s">
        <v>200</v>
      </c>
      <c r="E43" s="398">
        <f t="shared" si="8"/>
        <v>11</v>
      </c>
      <c r="F43" s="398" t="s">
        <v>32</v>
      </c>
      <c r="G43" s="397"/>
      <c r="H43" s="398" t="str">
        <f t="shared" si="0"/>
        <v/>
      </c>
      <c r="I43" s="398"/>
      <c r="J43" s="397"/>
      <c r="K43" s="398" t="str">
        <f t="shared" si="1"/>
        <v/>
      </c>
      <c r="L43" s="399"/>
      <c r="M43" s="390" t="s">
        <v>32</v>
      </c>
      <c r="N43" s="390" t="s">
        <v>32</v>
      </c>
      <c r="O43" s="390" t="s">
        <v>32</v>
      </c>
      <c r="P43" s="399">
        <v>81537.3</v>
      </c>
      <c r="Q43" s="397" t="s">
        <v>201</v>
      </c>
      <c r="R43" s="397" t="s">
        <v>128</v>
      </c>
      <c r="S43" s="397" t="s">
        <v>129</v>
      </c>
      <c r="T43" s="398">
        <v>83.2</v>
      </c>
      <c r="U43" s="398">
        <v>3</v>
      </c>
      <c r="V43" s="400">
        <f>P43*(1/(2.22*10^12))*(1/(83.2))*(1/(0.125))*10^9</f>
        <v>3.5315878378378378</v>
      </c>
      <c r="W43" s="397" t="s">
        <v>202</v>
      </c>
      <c r="X43" s="398">
        <v>1</v>
      </c>
      <c r="Y43" s="398">
        <v>1</v>
      </c>
      <c r="Z43" s="398">
        <v>5</v>
      </c>
      <c r="AA43" s="398">
        <v>4.49</v>
      </c>
      <c r="AB43" s="369">
        <v>1</v>
      </c>
      <c r="AC43" s="393">
        <f t="shared" si="2"/>
        <v>4.49</v>
      </c>
      <c r="AD43" s="394">
        <f t="shared" si="3"/>
        <v>3.5920000000000005</v>
      </c>
      <c r="AE43" s="394">
        <f t="shared" si="4"/>
        <v>0.89800000000000013</v>
      </c>
      <c r="AF43" s="397" t="s">
        <v>49</v>
      </c>
      <c r="AG43" s="398">
        <v>1</v>
      </c>
      <c r="AH43" s="398">
        <v>1</v>
      </c>
    </row>
    <row r="44" spans="1:34" x14ac:dyDescent="0.25">
      <c r="A44" s="395" t="s">
        <v>28</v>
      </c>
      <c r="B44" s="395" t="s">
        <v>203</v>
      </c>
      <c r="C44" s="396" t="s">
        <v>177</v>
      </c>
      <c r="D44" s="397" t="s">
        <v>204</v>
      </c>
      <c r="E44" s="398">
        <f t="shared" si="8"/>
        <v>12</v>
      </c>
      <c r="F44" s="398" t="s">
        <v>32</v>
      </c>
      <c r="G44" s="397"/>
      <c r="H44" s="398" t="str">
        <f t="shared" si="0"/>
        <v/>
      </c>
      <c r="I44" s="398"/>
      <c r="J44" s="397"/>
      <c r="K44" s="398" t="str">
        <f t="shared" si="1"/>
        <v/>
      </c>
      <c r="L44" s="399"/>
      <c r="M44" s="390" t="s">
        <v>32</v>
      </c>
      <c r="N44" s="390" t="s">
        <v>32</v>
      </c>
      <c r="O44" s="390" t="s">
        <v>32</v>
      </c>
      <c r="P44" s="399">
        <f>P43</f>
        <v>81537.3</v>
      </c>
      <c r="Q44" s="397" t="s">
        <v>201</v>
      </c>
      <c r="R44" s="397" t="s">
        <v>128</v>
      </c>
      <c r="S44" s="397" t="s">
        <v>129</v>
      </c>
      <c r="T44" s="398">
        <v>83.2</v>
      </c>
      <c r="U44" s="398">
        <v>3</v>
      </c>
      <c r="V44" s="400">
        <f>P44*(1/(2.22*10^12))*(1/(83.2))*(1/(0.125))*10^9</f>
        <v>3.5315878378378378</v>
      </c>
      <c r="W44" s="397" t="s">
        <v>202</v>
      </c>
      <c r="X44" s="398">
        <v>1</v>
      </c>
      <c r="Y44" s="398">
        <v>1</v>
      </c>
      <c r="Z44" s="398">
        <v>5</v>
      </c>
      <c r="AA44" s="398">
        <v>4.49</v>
      </c>
      <c r="AB44" s="369">
        <v>1</v>
      </c>
      <c r="AC44" s="393">
        <f t="shared" si="2"/>
        <v>4.49</v>
      </c>
      <c r="AD44" s="394">
        <f t="shared" si="3"/>
        <v>3.5920000000000005</v>
      </c>
      <c r="AE44" s="394">
        <f t="shared" si="4"/>
        <v>0.89800000000000013</v>
      </c>
      <c r="AF44" s="397" t="s">
        <v>49</v>
      </c>
      <c r="AG44" s="398">
        <v>1</v>
      </c>
      <c r="AH44" s="398">
        <v>1</v>
      </c>
    </row>
    <row r="45" spans="1:34" x14ac:dyDescent="0.25">
      <c r="A45" s="395" t="s">
        <v>28</v>
      </c>
      <c r="B45" s="395" t="s">
        <v>205</v>
      </c>
      <c r="C45" s="396" t="s">
        <v>177</v>
      </c>
      <c r="D45" s="397" t="s">
        <v>206</v>
      </c>
      <c r="E45" s="398">
        <f t="shared" si="8"/>
        <v>13</v>
      </c>
      <c r="F45" s="398" t="s">
        <v>32</v>
      </c>
      <c r="G45" s="397"/>
      <c r="H45" s="398" t="str">
        <f t="shared" si="0"/>
        <v/>
      </c>
      <c r="I45" s="398"/>
      <c r="J45" s="397"/>
      <c r="K45" s="398" t="str">
        <f t="shared" si="1"/>
        <v/>
      </c>
      <c r="L45" s="399"/>
      <c r="M45" s="390" t="s">
        <v>32</v>
      </c>
      <c r="N45" s="390" t="s">
        <v>32</v>
      </c>
      <c r="O45" s="390" t="s">
        <v>32</v>
      </c>
      <c r="P45" s="399">
        <f>P44</f>
        <v>81537.3</v>
      </c>
      <c r="Q45" s="397" t="s">
        <v>201</v>
      </c>
      <c r="R45" s="397" t="s">
        <v>128</v>
      </c>
      <c r="S45" s="397" t="s">
        <v>129</v>
      </c>
      <c r="T45" s="398">
        <v>83.2</v>
      </c>
      <c r="U45" s="398">
        <v>3</v>
      </c>
      <c r="V45" s="400">
        <f>P45*(1/(2.22*10^12))*(1/(83.2))*(1/(0.125))*10^9</f>
        <v>3.5315878378378378</v>
      </c>
      <c r="W45" s="397" t="s">
        <v>202</v>
      </c>
      <c r="X45" s="398">
        <v>1</v>
      </c>
      <c r="Y45" s="398">
        <v>1</v>
      </c>
      <c r="Z45" s="398">
        <v>5</v>
      </c>
      <c r="AA45" s="398">
        <v>4.49</v>
      </c>
      <c r="AB45" s="369">
        <v>1</v>
      </c>
      <c r="AC45" s="393">
        <f t="shared" si="2"/>
        <v>4.49</v>
      </c>
      <c r="AD45" s="394">
        <f t="shared" si="3"/>
        <v>3.5920000000000005</v>
      </c>
      <c r="AE45" s="394">
        <f t="shared" si="4"/>
        <v>0.89800000000000013</v>
      </c>
      <c r="AF45" s="397" t="s">
        <v>49</v>
      </c>
      <c r="AG45" s="398">
        <v>1</v>
      </c>
      <c r="AH45" s="398">
        <v>1</v>
      </c>
    </row>
    <row r="46" spans="1:34" x14ac:dyDescent="0.25">
      <c r="A46" s="395" t="s">
        <v>28</v>
      </c>
      <c r="B46" s="395" t="s">
        <v>207</v>
      </c>
      <c r="C46" s="396" t="s">
        <v>177</v>
      </c>
      <c r="D46" s="397" t="s">
        <v>208</v>
      </c>
      <c r="E46" s="398">
        <f t="shared" si="8"/>
        <v>14</v>
      </c>
      <c r="F46" s="398" t="s">
        <v>32</v>
      </c>
      <c r="G46" s="397"/>
      <c r="H46" s="398" t="str">
        <f t="shared" si="0"/>
        <v/>
      </c>
      <c r="I46" s="398"/>
      <c r="J46" s="397"/>
      <c r="K46" s="398" t="str">
        <f t="shared" si="1"/>
        <v/>
      </c>
      <c r="L46" s="399"/>
      <c r="M46" s="390" t="s">
        <v>32</v>
      </c>
      <c r="N46" s="390" t="s">
        <v>32</v>
      </c>
      <c r="O46" s="390" t="s">
        <v>32</v>
      </c>
      <c r="P46" s="399">
        <v>14870.46</v>
      </c>
      <c r="Q46" s="397" t="s">
        <v>209</v>
      </c>
      <c r="R46" s="397" t="s">
        <v>210</v>
      </c>
      <c r="S46" s="397" t="s">
        <v>211</v>
      </c>
      <c r="T46" s="398">
        <v>16.399999999999999</v>
      </c>
      <c r="U46" s="398">
        <v>2</v>
      </c>
      <c r="V46" s="400">
        <f>P46*(1/(2.22*10^12))*(1/(16.4))*(1/(0.125))*10^9</f>
        <v>3.2675148319050762</v>
      </c>
      <c r="W46" s="397" t="s">
        <v>130</v>
      </c>
      <c r="X46" s="398">
        <v>1</v>
      </c>
      <c r="Y46" s="398">
        <v>1</v>
      </c>
      <c r="Z46" s="398">
        <v>5</v>
      </c>
      <c r="AA46" s="398">
        <v>0.59</v>
      </c>
      <c r="AB46" s="369">
        <v>1</v>
      </c>
      <c r="AC46" s="393">
        <f t="shared" si="2"/>
        <v>0.59</v>
      </c>
      <c r="AD46" s="394">
        <f t="shared" si="3"/>
        <v>0.47199999999999998</v>
      </c>
      <c r="AE46" s="394">
        <f t="shared" si="4"/>
        <v>0.11799999999999999</v>
      </c>
      <c r="AF46" s="397" t="s">
        <v>212</v>
      </c>
      <c r="AG46" s="398">
        <v>1</v>
      </c>
      <c r="AH46" s="398">
        <v>1</v>
      </c>
    </row>
    <row r="47" spans="1:34" x14ac:dyDescent="0.25">
      <c r="A47" s="395" t="s">
        <v>28</v>
      </c>
      <c r="B47" s="395" t="s">
        <v>213</v>
      </c>
      <c r="C47" s="396" t="s">
        <v>177</v>
      </c>
      <c r="D47" s="397" t="s">
        <v>214</v>
      </c>
      <c r="E47" s="398">
        <f t="shared" si="8"/>
        <v>15</v>
      </c>
      <c r="F47" s="398" t="s">
        <v>32</v>
      </c>
      <c r="G47" s="397"/>
      <c r="H47" s="398" t="str">
        <f t="shared" si="0"/>
        <v/>
      </c>
      <c r="I47" s="398"/>
      <c r="J47" s="397"/>
      <c r="K47" s="398" t="str">
        <f t="shared" si="1"/>
        <v/>
      </c>
      <c r="L47" s="399"/>
      <c r="M47" s="390" t="s">
        <v>32</v>
      </c>
      <c r="N47" s="390" t="s">
        <v>32</v>
      </c>
      <c r="O47" s="390" t="s">
        <v>32</v>
      </c>
      <c r="P47" s="399">
        <f>P46</f>
        <v>14870.46</v>
      </c>
      <c r="Q47" s="397" t="s">
        <v>209</v>
      </c>
      <c r="R47" s="397" t="s">
        <v>210</v>
      </c>
      <c r="S47" s="397" t="s">
        <v>211</v>
      </c>
      <c r="T47" s="398">
        <v>16.399999999999999</v>
      </c>
      <c r="U47" s="398">
        <v>2</v>
      </c>
      <c r="V47" s="400">
        <f>P47*(1/(2.22*10^12))*(1/(16.4))*(1/(0.125))*10^9</f>
        <v>3.2675148319050762</v>
      </c>
      <c r="W47" s="397" t="s">
        <v>130</v>
      </c>
      <c r="X47" s="398">
        <v>1</v>
      </c>
      <c r="Y47" s="398">
        <v>1</v>
      </c>
      <c r="Z47" s="398">
        <v>5</v>
      </c>
      <c r="AA47" s="398">
        <v>0.59</v>
      </c>
      <c r="AB47" s="369">
        <v>1</v>
      </c>
      <c r="AC47" s="393">
        <f t="shared" si="2"/>
        <v>0.59</v>
      </c>
      <c r="AD47" s="394">
        <f t="shared" si="3"/>
        <v>0.47199999999999998</v>
      </c>
      <c r="AE47" s="394">
        <f t="shared" si="4"/>
        <v>0.11799999999999999</v>
      </c>
      <c r="AF47" s="397" t="s">
        <v>212</v>
      </c>
      <c r="AG47" s="398">
        <v>1</v>
      </c>
      <c r="AH47" s="398">
        <v>1</v>
      </c>
    </row>
    <row r="48" spans="1:34" x14ac:dyDescent="0.25">
      <c r="A48" s="395" t="s">
        <v>28</v>
      </c>
      <c r="B48" s="395" t="s">
        <v>215</v>
      </c>
      <c r="C48" s="396" t="s">
        <v>177</v>
      </c>
      <c r="D48" s="397" t="s">
        <v>216</v>
      </c>
      <c r="E48" s="398">
        <f t="shared" si="8"/>
        <v>16</v>
      </c>
      <c r="F48" s="398" t="s">
        <v>32</v>
      </c>
      <c r="G48" s="397"/>
      <c r="H48" s="398" t="str">
        <f t="shared" si="0"/>
        <v/>
      </c>
      <c r="I48" s="398"/>
      <c r="J48" s="397"/>
      <c r="K48" s="398" t="str">
        <f t="shared" si="1"/>
        <v/>
      </c>
      <c r="L48" s="399"/>
      <c r="M48" s="390" t="s">
        <v>32</v>
      </c>
      <c r="N48" s="390" t="s">
        <v>32</v>
      </c>
      <c r="O48" s="390" t="s">
        <v>32</v>
      </c>
      <c r="P48" s="399">
        <v>27601.66</v>
      </c>
      <c r="Q48" s="397" t="s">
        <v>217</v>
      </c>
      <c r="R48" s="397" t="s">
        <v>218</v>
      </c>
      <c r="S48" s="397" t="s">
        <v>219</v>
      </c>
      <c r="T48" s="398">
        <v>81.7</v>
      </c>
      <c r="U48" s="398">
        <v>1.7</v>
      </c>
      <c r="V48" s="400">
        <f>P48*(1/(2.22*10^12))*(1/(81.7))*(1/(0.125))*10^9</f>
        <v>1.2174472636651339</v>
      </c>
      <c r="W48" s="397" t="s">
        <v>212</v>
      </c>
      <c r="X48" s="398">
        <v>1</v>
      </c>
      <c r="Y48" s="398">
        <v>1</v>
      </c>
      <c r="Z48" s="398">
        <v>5</v>
      </c>
      <c r="AA48" s="398">
        <v>2.5</v>
      </c>
      <c r="AB48" s="369">
        <v>1</v>
      </c>
      <c r="AC48" s="393">
        <f t="shared" si="2"/>
        <v>2.5</v>
      </c>
      <c r="AD48" s="394">
        <f t="shared" si="3"/>
        <v>2</v>
      </c>
      <c r="AE48" s="394">
        <f t="shared" si="4"/>
        <v>0.5</v>
      </c>
      <c r="AF48" s="397" t="s">
        <v>212</v>
      </c>
      <c r="AG48" s="398">
        <v>1</v>
      </c>
      <c r="AH48" s="398">
        <v>1</v>
      </c>
    </row>
    <row r="49" spans="1:34" x14ac:dyDescent="0.25">
      <c r="A49" s="395" t="s">
        <v>28</v>
      </c>
      <c r="B49" s="395" t="s">
        <v>220</v>
      </c>
      <c r="C49" s="396" t="s">
        <v>177</v>
      </c>
      <c r="D49" s="397" t="s">
        <v>221</v>
      </c>
      <c r="E49" s="398">
        <f t="shared" si="8"/>
        <v>17</v>
      </c>
      <c r="F49" s="398" t="s">
        <v>32</v>
      </c>
      <c r="G49" s="397"/>
      <c r="H49" s="398" t="str">
        <f t="shared" si="0"/>
        <v/>
      </c>
      <c r="I49" s="398"/>
      <c r="J49" s="397"/>
      <c r="K49" s="398" t="str">
        <f t="shared" si="1"/>
        <v/>
      </c>
      <c r="L49" s="399"/>
      <c r="M49" s="390" t="s">
        <v>32</v>
      </c>
      <c r="N49" s="390" t="s">
        <v>32</v>
      </c>
      <c r="O49" s="390" t="s">
        <v>32</v>
      </c>
      <c r="P49" s="399">
        <f>P48</f>
        <v>27601.66</v>
      </c>
      <c r="Q49" s="397" t="s">
        <v>217</v>
      </c>
      <c r="R49" s="397" t="s">
        <v>218</v>
      </c>
      <c r="S49" s="397" t="s">
        <v>219</v>
      </c>
      <c r="T49" s="398">
        <v>81.7</v>
      </c>
      <c r="U49" s="398">
        <v>1.7</v>
      </c>
      <c r="V49" s="400">
        <f>P49*(1/(2.22*10^12))*(1/(81.7))*(1/(0.125))*10^9</f>
        <v>1.2174472636651339</v>
      </c>
      <c r="W49" s="397" t="s">
        <v>212</v>
      </c>
      <c r="X49" s="398">
        <v>1</v>
      </c>
      <c r="Y49" s="398">
        <v>1</v>
      </c>
      <c r="Z49" s="398">
        <v>5</v>
      </c>
      <c r="AA49" s="398">
        <v>2.5</v>
      </c>
      <c r="AB49" s="369">
        <v>1</v>
      </c>
      <c r="AC49" s="393">
        <f t="shared" si="2"/>
        <v>2.5</v>
      </c>
      <c r="AD49" s="394">
        <f t="shared" si="3"/>
        <v>2</v>
      </c>
      <c r="AE49" s="394">
        <f t="shared" si="4"/>
        <v>0.5</v>
      </c>
      <c r="AF49" s="397" t="s">
        <v>212</v>
      </c>
      <c r="AG49" s="398">
        <v>1</v>
      </c>
      <c r="AH49" s="398">
        <v>1</v>
      </c>
    </row>
    <row r="50" spans="1:34" x14ac:dyDescent="0.25">
      <c r="A50" s="395" t="s">
        <v>28</v>
      </c>
      <c r="B50" s="395" t="s">
        <v>222</v>
      </c>
      <c r="C50" s="396" t="s">
        <v>177</v>
      </c>
      <c r="D50" s="397" t="s">
        <v>223</v>
      </c>
      <c r="E50" s="398">
        <f t="shared" si="8"/>
        <v>18</v>
      </c>
      <c r="F50" s="398" t="s">
        <v>32</v>
      </c>
      <c r="G50" s="397"/>
      <c r="H50" s="398" t="str">
        <f t="shared" si="0"/>
        <v/>
      </c>
      <c r="I50" s="398"/>
      <c r="J50" s="397"/>
      <c r="K50" s="398" t="str">
        <f t="shared" si="1"/>
        <v/>
      </c>
      <c r="L50" s="399"/>
      <c r="M50" s="390" t="s">
        <v>32</v>
      </c>
      <c r="N50" s="390" t="s">
        <v>32</v>
      </c>
      <c r="O50" s="390" t="s">
        <v>32</v>
      </c>
      <c r="P50" s="399">
        <f>P49</f>
        <v>27601.66</v>
      </c>
      <c r="Q50" s="397" t="s">
        <v>217</v>
      </c>
      <c r="R50" s="397" t="s">
        <v>218</v>
      </c>
      <c r="S50" s="397" t="s">
        <v>219</v>
      </c>
      <c r="T50" s="398">
        <v>81.7</v>
      </c>
      <c r="U50" s="398">
        <v>1.7</v>
      </c>
      <c r="V50" s="400">
        <f>P50*(1/(2.22*10^12))*(1/(81.7))*(1/(0.125))*10^9</f>
        <v>1.2174472636651339</v>
      </c>
      <c r="W50" s="397" t="s">
        <v>212</v>
      </c>
      <c r="X50" s="398">
        <v>1</v>
      </c>
      <c r="Y50" s="398">
        <v>1</v>
      </c>
      <c r="Z50" s="398">
        <v>5</v>
      </c>
      <c r="AA50" s="398">
        <v>2.5</v>
      </c>
      <c r="AB50" s="369">
        <v>1</v>
      </c>
      <c r="AC50" s="393">
        <f t="shared" si="2"/>
        <v>2.5</v>
      </c>
      <c r="AD50" s="394">
        <f t="shared" si="3"/>
        <v>2</v>
      </c>
      <c r="AE50" s="394">
        <f t="shared" si="4"/>
        <v>0.5</v>
      </c>
      <c r="AF50" s="397" t="s">
        <v>212</v>
      </c>
      <c r="AG50" s="398">
        <v>1</v>
      </c>
      <c r="AH50" s="398">
        <v>1</v>
      </c>
    </row>
    <row r="51" spans="1:34" x14ac:dyDescent="0.25">
      <c r="A51" s="395" t="s">
        <v>56</v>
      </c>
      <c r="B51" s="395" t="s">
        <v>215</v>
      </c>
      <c r="C51" s="396" t="s">
        <v>177</v>
      </c>
      <c r="D51" s="397" t="s">
        <v>224</v>
      </c>
      <c r="E51" s="398">
        <f t="shared" si="8"/>
        <v>19</v>
      </c>
      <c r="F51" s="398" t="s">
        <v>32</v>
      </c>
      <c r="G51" s="397" t="s">
        <v>225</v>
      </c>
      <c r="H51" s="398">
        <f t="shared" si="0"/>
        <v>20</v>
      </c>
      <c r="I51" s="398" t="str">
        <f>F51</f>
        <v>y</v>
      </c>
      <c r="J51" s="397" t="s">
        <v>226</v>
      </c>
      <c r="K51" s="398">
        <f t="shared" si="1"/>
        <v>21</v>
      </c>
      <c r="L51" s="399" t="str">
        <f>F51</f>
        <v>y</v>
      </c>
      <c r="M51" s="390" t="s">
        <v>32</v>
      </c>
      <c r="N51" s="390" t="s">
        <v>32</v>
      </c>
      <c r="O51" s="390" t="s">
        <v>32</v>
      </c>
      <c r="P51" s="399">
        <f>P50</f>
        <v>27601.66</v>
      </c>
      <c r="Q51" s="397" t="s">
        <v>217</v>
      </c>
      <c r="R51" s="397" t="s">
        <v>218</v>
      </c>
      <c r="S51" s="397" t="s">
        <v>219</v>
      </c>
      <c r="T51" s="398">
        <v>81.7</v>
      </c>
      <c r="U51" s="398">
        <v>1.7</v>
      </c>
      <c r="V51" s="400">
        <f>P51*(1/(2.22*10^12))*(1/(81.7))*(1/(0.125))*10^9</f>
        <v>1.2174472636651339</v>
      </c>
      <c r="W51" s="397" t="s">
        <v>212</v>
      </c>
      <c r="X51" s="398">
        <v>3</v>
      </c>
      <c r="Y51" s="398">
        <v>3</v>
      </c>
      <c r="Z51" s="398">
        <v>15</v>
      </c>
      <c r="AA51" s="398">
        <v>7.5</v>
      </c>
      <c r="AB51" s="369">
        <v>1</v>
      </c>
      <c r="AC51" s="393">
        <f t="shared" si="2"/>
        <v>7.5</v>
      </c>
      <c r="AD51" s="394">
        <f t="shared" si="3"/>
        <v>6</v>
      </c>
      <c r="AE51" s="394">
        <f t="shared" si="4"/>
        <v>1.5</v>
      </c>
      <c r="AF51" s="397" t="s">
        <v>212</v>
      </c>
      <c r="AG51" s="398">
        <v>1</v>
      </c>
      <c r="AH51" s="398">
        <v>1</v>
      </c>
    </row>
    <row r="52" spans="1:34" x14ac:dyDescent="0.25">
      <c r="A52" s="395" t="s">
        <v>56</v>
      </c>
      <c r="B52" s="395" t="s">
        <v>220</v>
      </c>
      <c r="C52" s="396" t="s">
        <v>177</v>
      </c>
      <c r="D52" s="397" t="s">
        <v>227</v>
      </c>
      <c r="E52" s="398">
        <f t="shared" si="8"/>
        <v>22</v>
      </c>
      <c r="F52" s="398" t="s">
        <v>32</v>
      </c>
      <c r="G52" s="397" t="s">
        <v>228</v>
      </c>
      <c r="H52" s="398">
        <f t="shared" si="0"/>
        <v>23</v>
      </c>
      <c r="I52" s="398" t="str">
        <f>F52</f>
        <v>y</v>
      </c>
      <c r="J52" s="397" t="s">
        <v>229</v>
      </c>
      <c r="K52" s="398">
        <f t="shared" si="1"/>
        <v>24</v>
      </c>
      <c r="L52" s="399" t="str">
        <f>F52</f>
        <v>y</v>
      </c>
      <c r="M52" s="390" t="s">
        <v>32</v>
      </c>
      <c r="N52" s="390" t="s">
        <v>32</v>
      </c>
      <c r="O52" s="390" t="s">
        <v>32</v>
      </c>
      <c r="P52" s="399">
        <f>P51</f>
        <v>27601.66</v>
      </c>
      <c r="Q52" s="397" t="s">
        <v>217</v>
      </c>
      <c r="R52" s="397" t="s">
        <v>218</v>
      </c>
      <c r="S52" s="397" t="s">
        <v>219</v>
      </c>
      <c r="T52" s="398">
        <v>81.7</v>
      </c>
      <c r="U52" s="398">
        <v>1.7</v>
      </c>
      <c r="V52" s="400">
        <f>P52*(1/(2.22*10^12))*(1/(81.7))*(1/(0.125))*10^9</f>
        <v>1.2174472636651339</v>
      </c>
      <c r="W52" s="397" t="s">
        <v>212</v>
      </c>
      <c r="X52" s="398">
        <v>3</v>
      </c>
      <c r="Y52" s="398">
        <v>3</v>
      </c>
      <c r="Z52" s="398">
        <v>15</v>
      </c>
      <c r="AA52" s="398">
        <v>7.5</v>
      </c>
      <c r="AB52" s="369">
        <v>1</v>
      </c>
      <c r="AC52" s="393">
        <f t="shared" si="2"/>
        <v>7.5</v>
      </c>
      <c r="AD52" s="394">
        <f t="shared" si="3"/>
        <v>6</v>
      </c>
      <c r="AE52" s="394">
        <f t="shared" si="4"/>
        <v>1.5</v>
      </c>
      <c r="AF52" s="397" t="s">
        <v>212</v>
      </c>
      <c r="AG52" s="398">
        <v>1</v>
      </c>
      <c r="AH52" s="398">
        <v>1</v>
      </c>
    </row>
    <row r="53" spans="1:34" s="384" customFormat="1" x14ac:dyDescent="0.25">
      <c r="A53" s="479" t="s">
        <v>28</v>
      </c>
      <c r="B53" s="479" t="s">
        <v>99</v>
      </c>
      <c r="C53" s="480" t="s">
        <v>230</v>
      </c>
      <c r="D53" s="481" t="s">
        <v>231</v>
      </c>
      <c r="E53" s="482">
        <v>4</v>
      </c>
      <c r="F53" s="482" t="s">
        <v>32</v>
      </c>
      <c r="G53" s="481"/>
      <c r="H53" s="482" t="str">
        <f t="shared" si="0"/>
        <v/>
      </c>
      <c r="I53" s="482"/>
      <c r="J53" s="481"/>
      <c r="K53" s="482" t="str">
        <f t="shared" si="1"/>
        <v/>
      </c>
      <c r="L53" s="483"/>
      <c r="M53" s="378" t="s">
        <v>32</v>
      </c>
      <c r="N53" s="378" t="s">
        <v>32</v>
      </c>
      <c r="O53" s="378" t="s">
        <v>32</v>
      </c>
      <c r="P53" s="483">
        <v>29028.32</v>
      </c>
      <c r="Q53" s="481" t="s">
        <v>103</v>
      </c>
      <c r="R53" s="481" t="s">
        <v>104</v>
      </c>
      <c r="S53" s="481" t="s">
        <v>105</v>
      </c>
      <c r="T53" s="482">
        <v>82</v>
      </c>
      <c r="U53" s="482">
        <v>2</v>
      </c>
      <c r="V53" s="484">
        <f t="shared" ref="V53:V60" si="9">P53*(1/(2.22*10^12))*(1/(82))*(1/(0.125))*10^9</f>
        <v>1.2756897385190067</v>
      </c>
      <c r="W53" s="481" t="s">
        <v>106</v>
      </c>
      <c r="X53" s="482">
        <v>1</v>
      </c>
      <c r="Y53" s="482">
        <v>1</v>
      </c>
      <c r="Z53" s="482">
        <v>5</v>
      </c>
      <c r="AA53" s="482">
        <v>2.95</v>
      </c>
      <c r="AB53" s="381">
        <v>1</v>
      </c>
      <c r="AC53" s="382">
        <f t="shared" si="2"/>
        <v>2.95</v>
      </c>
      <c r="AD53" s="383">
        <f t="shared" si="3"/>
        <v>2.3600000000000003</v>
      </c>
      <c r="AE53" s="383">
        <f t="shared" si="4"/>
        <v>0.59000000000000008</v>
      </c>
      <c r="AF53" s="481" t="s">
        <v>107</v>
      </c>
      <c r="AG53" s="482">
        <v>1</v>
      </c>
      <c r="AH53" s="482">
        <v>1</v>
      </c>
    </row>
    <row r="54" spans="1:34" s="384" customFormat="1" x14ac:dyDescent="0.25">
      <c r="A54" s="479" t="s">
        <v>28</v>
      </c>
      <c r="B54" s="479" t="s">
        <v>108</v>
      </c>
      <c r="C54" s="480" t="s">
        <v>230</v>
      </c>
      <c r="D54" s="481" t="s">
        <v>232</v>
      </c>
      <c r="E54" s="482">
        <f t="shared" ref="E54:E67" si="10">IF(A53="SEC", K53 + 1, E53 + 1)</f>
        <v>5</v>
      </c>
      <c r="F54" s="482" t="s">
        <v>32</v>
      </c>
      <c r="G54" s="481"/>
      <c r="H54" s="482" t="str">
        <f t="shared" si="0"/>
        <v/>
      </c>
      <c r="I54" s="482"/>
      <c r="J54" s="481"/>
      <c r="K54" s="482" t="str">
        <f t="shared" si="1"/>
        <v/>
      </c>
      <c r="L54" s="483"/>
      <c r="M54" s="378" t="s">
        <v>32</v>
      </c>
      <c r="N54" s="378" t="s">
        <v>32</v>
      </c>
      <c r="O54" s="378" t="s">
        <v>32</v>
      </c>
      <c r="P54" s="483">
        <f>P53</f>
        <v>29028.32</v>
      </c>
      <c r="Q54" s="481" t="s">
        <v>103</v>
      </c>
      <c r="R54" s="481" t="s">
        <v>104</v>
      </c>
      <c r="S54" s="481" t="s">
        <v>105</v>
      </c>
      <c r="T54" s="482">
        <v>82</v>
      </c>
      <c r="U54" s="482">
        <v>2</v>
      </c>
      <c r="V54" s="484">
        <f t="shared" si="9"/>
        <v>1.2756897385190067</v>
      </c>
      <c r="W54" s="481" t="s">
        <v>106</v>
      </c>
      <c r="X54" s="482">
        <v>1</v>
      </c>
      <c r="Y54" s="482">
        <v>1</v>
      </c>
      <c r="Z54" s="482">
        <v>5</v>
      </c>
      <c r="AA54" s="482">
        <v>2.95</v>
      </c>
      <c r="AB54" s="381">
        <v>1</v>
      </c>
      <c r="AC54" s="382">
        <f t="shared" si="2"/>
        <v>2.95</v>
      </c>
      <c r="AD54" s="383">
        <f t="shared" si="3"/>
        <v>2.3600000000000003</v>
      </c>
      <c r="AE54" s="383">
        <f t="shared" si="4"/>
        <v>0.59000000000000008</v>
      </c>
      <c r="AF54" s="481" t="s">
        <v>107</v>
      </c>
      <c r="AG54" s="482">
        <v>1</v>
      </c>
      <c r="AH54" s="482">
        <v>1</v>
      </c>
    </row>
    <row r="55" spans="1:34" s="384" customFormat="1" x14ac:dyDescent="0.25">
      <c r="A55" s="479" t="s">
        <v>28</v>
      </c>
      <c r="B55" s="479" t="s">
        <v>112</v>
      </c>
      <c r="C55" s="480" t="s">
        <v>230</v>
      </c>
      <c r="D55" s="481" t="s">
        <v>233</v>
      </c>
      <c r="E55" s="482">
        <f t="shared" si="10"/>
        <v>6</v>
      </c>
      <c r="F55" s="482" t="s">
        <v>32</v>
      </c>
      <c r="G55" s="481"/>
      <c r="H55" s="482" t="str">
        <f t="shared" si="0"/>
        <v/>
      </c>
      <c r="I55" s="482"/>
      <c r="J55" s="481"/>
      <c r="K55" s="482" t="str">
        <f t="shared" si="1"/>
        <v/>
      </c>
      <c r="L55" s="483"/>
      <c r="M55" s="378" t="s">
        <v>32</v>
      </c>
      <c r="N55" s="378" t="s">
        <v>32</v>
      </c>
      <c r="O55" s="378" t="s">
        <v>32</v>
      </c>
      <c r="P55" s="483">
        <f>P54</f>
        <v>29028.32</v>
      </c>
      <c r="Q55" s="481" t="s">
        <v>103</v>
      </c>
      <c r="R55" s="481" t="s">
        <v>104</v>
      </c>
      <c r="S55" s="481" t="s">
        <v>105</v>
      </c>
      <c r="T55" s="482">
        <v>82</v>
      </c>
      <c r="U55" s="482">
        <v>2</v>
      </c>
      <c r="V55" s="484">
        <f t="shared" si="9"/>
        <v>1.2756897385190067</v>
      </c>
      <c r="W55" s="481" t="s">
        <v>106</v>
      </c>
      <c r="X55" s="482">
        <v>1</v>
      </c>
      <c r="Y55" s="482">
        <v>1</v>
      </c>
      <c r="Z55" s="482">
        <v>5</v>
      </c>
      <c r="AA55" s="482">
        <v>2.95</v>
      </c>
      <c r="AB55" s="381">
        <v>1</v>
      </c>
      <c r="AC55" s="382">
        <f t="shared" si="2"/>
        <v>2.95</v>
      </c>
      <c r="AD55" s="383">
        <f t="shared" si="3"/>
        <v>2.3600000000000003</v>
      </c>
      <c r="AE55" s="383">
        <f t="shared" si="4"/>
        <v>0.59000000000000008</v>
      </c>
      <c r="AF55" s="481" t="s">
        <v>107</v>
      </c>
      <c r="AG55" s="482">
        <v>1</v>
      </c>
      <c r="AH55" s="482">
        <v>1</v>
      </c>
    </row>
    <row r="56" spans="1:34" s="384" customFormat="1" x14ac:dyDescent="0.25">
      <c r="A56" s="479" t="s">
        <v>28</v>
      </c>
      <c r="B56" s="479" t="s">
        <v>234</v>
      </c>
      <c r="C56" s="480" t="s">
        <v>230</v>
      </c>
      <c r="D56" s="481" t="s">
        <v>235</v>
      </c>
      <c r="E56" s="482">
        <f t="shared" si="10"/>
        <v>7</v>
      </c>
      <c r="F56" s="482" t="s">
        <v>32</v>
      </c>
      <c r="G56" s="481"/>
      <c r="H56" s="482" t="str">
        <f t="shared" si="0"/>
        <v/>
      </c>
      <c r="I56" s="482"/>
      <c r="J56" s="481"/>
      <c r="K56" s="482" t="str">
        <f t="shared" si="1"/>
        <v/>
      </c>
      <c r="L56" s="483"/>
      <c r="M56" s="378" t="s">
        <v>32</v>
      </c>
      <c r="N56" s="378" t="s">
        <v>32</v>
      </c>
      <c r="O56" s="378" t="s">
        <v>32</v>
      </c>
      <c r="P56" s="483">
        <v>26245.18</v>
      </c>
      <c r="Q56" s="481" t="s">
        <v>236</v>
      </c>
      <c r="R56" s="481" t="s">
        <v>237</v>
      </c>
      <c r="S56" s="481" t="s">
        <v>238</v>
      </c>
      <c r="T56" s="482">
        <v>82</v>
      </c>
      <c r="U56" s="482">
        <v>1.5</v>
      </c>
      <c r="V56" s="484">
        <f t="shared" si="9"/>
        <v>1.1533807954295758</v>
      </c>
      <c r="W56" s="481" t="s">
        <v>239</v>
      </c>
      <c r="X56" s="482">
        <v>1</v>
      </c>
      <c r="Y56" s="482">
        <v>1</v>
      </c>
      <c r="Z56" s="482">
        <v>5</v>
      </c>
      <c r="AA56" s="482">
        <v>2.21</v>
      </c>
      <c r="AB56" s="381">
        <v>1</v>
      </c>
      <c r="AC56" s="382">
        <f t="shared" si="2"/>
        <v>2.21</v>
      </c>
      <c r="AD56" s="383">
        <f t="shared" si="3"/>
        <v>1.768</v>
      </c>
      <c r="AE56" s="383">
        <f t="shared" si="4"/>
        <v>0.442</v>
      </c>
      <c r="AF56" s="481" t="s">
        <v>107</v>
      </c>
      <c r="AG56" s="482">
        <v>1</v>
      </c>
      <c r="AH56" s="482">
        <v>1</v>
      </c>
    </row>
    <row r="57" spans="1:34" s="384" customFormat="1" x14ac:dyDescent="0.25">
      <c r="A57" s="479" t="s">
        <v>28</v>
      </c>
      <c r="B57" s="479" t="s">
        <v>240</v>
      </c>
      <c r="C57" s="480" t="s">
        <v>230</v>
      </c>
      <c r="D57" s="481" t="s">
        <v>241</v>
      </c>
      <c r="E57" s="482">
        <f t="shared" si="10"/>
        <v>8</v>
      </c>
      <c r="F57" s="482" t="s">
        <v>32</v>
      </c>
      <c r="G57" s="481"/>
      <c r="H57" s="482" t="str">
        <f t="shared" si="0"/>
        <v/>
      </c>
      <c r="I57" s="482"/>
      <c r="J57" s="481"/>
      <c r="K57" s="482" t="str">
        <f t="shared" si="1"/>
        <v/>
      </c>
      <c r="L57" s="483"/>
      <c r="M57" s="378" t="s">
        <v>32</v>
      </c>
      <c r="N57" s="378" t="s">
        <v>32</v>
      </c>
      <c r="O57" s="378" t="s">
        <v>32</v>
      </c>
      <c r="P57" s="483">
        <f>P56</f>
        <v>26245.18</v>
      </c>
      <c r="Q57" s="481" t="s">
        <v>236</v>
      </c>
      <c r="R57" s="481" t="s">
        <v>237</v>
      </c>
      <c r="S57" s="481" t="s">
        <v>238</v>
      </c>
      <c r="T57" s="482">
        <v>82</v>
      </c>
      <c r="U57" s="482">
        <v>1.5</v>
      </c>
      <c r="V57" s="484">
        <f t="shared" si="9"/>
        <v>1.1533807954295758</v>
      </c>
      <c r="W57" s="481" t="s">
        <v>239</v>
      </c>
      <c r="X57" s="482">
        <v>1</v>
      </c>
      <c r="Y57" s="482">
        <v>1</v>
      </c>
      <c r="Z57" s="482">
        <v>5</v>
      </c>
      <c r="AA57" s="482">
        <v>2.21</v>
      </c>
      <c r="AB57" s="381">
        <v>1</v>
      </c>
      <c r="AC57" s="382">
        <f t="shared" si="2"/>
        <v>2.21</v>
      </c>
      <c r="AD57" s="383">
        <f t="shared" si="3"/>
        <v>1.768</v>
      </c>
      <c r="AE57" s="383">
        <f t="shared" si="4"/>
        <v>0.442</v>
      </c>
      <c r="AF57" s="481" t="s">
        <v>107</v>
      </c>
      <c r="AG57" s="482">
        <v>1</v>
      </c>
      <c r="AH57" s="482">
        <v>1</v>
      </c>
    </row>
    <row r="58" spans="1:34" s="384" customFormat="1" x14ac:dyDescent="0.25">
      <c r="A58" s="479" t="s">
        <v>28</v>
      </c>
      <c r="B58" s="479" t="s">
        <v>242</v>
      </c>
      <c r="C58" s="480" t="s">
        <v>230</v>
      </c>
      <c r="D58" s="481" t="s">
        <v>243</v>
      </c>
      <c r="E58" s="482">
        <f t="shared" si="10"/>
        <v>9</v>
      </c>
      <c r="F58" s="482" t="s">
        <v>32</v>
      </c>
      <c r="G58" s="481"/>
      <c r="H58" s="482" t="str">
        <f t="shared" si="0"/>
        <v/>
      </c>
      <c r="I58" s="482"/>
      <c r="J58" s="481"/>
      <c r="K58" s="482" t="str">
        <f t="shared" si="1"/>
        <v/>
      </c>
      <c r="L58" s="483"/>
      <c r="M58" s="378" t="s">
        <v>32</v>
      </c>
      <c r="N58" s="378" t="s">
        <v>32</v>
      </c>
      <c r="O58" s="378" t="s">
        <v>32</v>
      </c>
      <c r="P58" s="483">
        <f>P57</f>
        <v>26245.18</v>
      </c>
      <c r="Q58" s="481" t="s">
        <v>236</v>
      </c>
      <c r="R58" s="481" t="s">
        <v>237</v>
      </c>
      <c r="S58" s="481" t="s">
        <v>238</v>
      </c>
      <c r="T58" s="482">
        <v>82</v>
      </c>
      <c r="U58" s="482">
        <v>1.5</v>
      </c>
      <c r="V58" s="484">
        <f t="shared" si="9"/>
        <v>1.1533807954295758</v>
      </c>
      <c r="W58" s="481" t="s">
        <v>239</v>
      </c>
      <c r="X58" s="482">
        <v>1</v>
      </c>
      <c r="Y58" s="482">
        <v>1</v>
      </c>
      <c r="Z58" s="482">
        <v>5</v>
      </c>
      <c r="AA58" s="482">
        <v>2.21</v>
      </c>
      <c r="AB58" s="381">
        <v>1</v>
      </c>
      <c r="AC58" s="382">
        <f t="shared" si="2"/>
        <v>2.21</v>
      </c>
      <c r="AD58" s="383">
        <f t="shared" si="3"/>
        <v>1.768</v>
      </c>
      <c r="AE58" s="383">
        <f t="shared" si="4"/>
        <v>0.442</v>
      </c>
      <c r="AF58" s="481" t="s">
        <v>107</v>
      </c>
      <c r="AG58" s="482">
        <v>1</v>
      </c>
      <c r="AH58" s="482">
        <v>1</v>
      </c>
    </row>
    <row r="59" spans="1:34" s="384" customFormat="1" x14ac:dyDescent="0.25">
      <c r="A59" s="479" t="s">
        <v>28</v>
      </c>
      <c r="B59" s="479" t="s">
        <v>244</v>
      </c>
      <c r="C59" s="480" t="s">
        <v>230</v>
      </c>
      <c r="D59" s="481" t="s">
        <v>245</v>
      </c>
      <c r="E59" s="482">
        <f t="shared" si="10"/>
        <v>10</v>
      </c>
      <c r="F59" s="482" t="s">
        <v>32</v>
      </c>
      <c r="G59" s="481"/>
      <c r="H59" s="482" t="str">
        <f t="shared" si="0"/>
        <v/>
      </c>
      <c r="I59" s="482"/>
      <c r="J59" s="481"/>
      <c r="K59" s="482" t="str">
        <f t="shared" si="1"/>
        <v/>
      </c>
      <c r="L59" s="483"/>
      <c r="M59" s="378" t="s">
        <v>32</v>
      </c>
      <c r="N59" s="378" t="s">
        <v>32</v>
      </c>
      <c r="O59" s="378" t="s">
        <v>32</v>
      </c>
      <c r="P59" s="483">
        <f>P58</f>
        <v>26245.18</v>
      </c>
      <c r="Q59" s="481" t="s">
        <v>246</v>
      </c>
      <c r="R59" s="481" t="s">
        <v>237</v>
      </c>
      <c r="S59" s="481" t="s">
        <v>238</v>
      </c>
      <c r="T59" s="482">
        <v>82</v>
      </c>
      <c r="U59" s="482">
        <v>1.5</v>
      </c>
      <c r="V59" s="484">
        <f t="shared" si="9"/>
        <v>1.1533807954295758</v>
      </c>
      <c r="W59" s="481" t="s">
        <v>239</v>
      </c>
      <c r="X59" s="482">
        <v>1</v>
      </c>
      <c r="Y59" s="482">
        <v>1</v>
      </c>
      <c r="Z59" s="482">
        <v>5</v>
      </c>
      <c r="AA59" s="482">
        <v>2.21</v>
      </c>
      <c r="AB59" s="381">
        <v>1</v>
      </c>
      <c r="AC59" s="382">
        <f t="shared" si="2"/>
        <v>2.21</v>
      </c>
      <c r="AD59" s="383">
        <f t="shared" si="3"/>
        <v>1.768</v>
      </c>
      <c r="AE59" s="383">
        <f t="shared" si="4"/>
        <v>0.442</v>
      </c>
      <c r="AF59" s="481" t="s">
        <v>107</v>
      </c>
      <c r="AG59" s="482">
        <v>1</v>
      </c>
      <c r="AH59" s="482">
        <v>1</v>
      </c>
    </row>
    <row r="60" spans="1:34" s="384" customFormat="1" x14ac:dyDescent="0.25">
      <c r="A60" s="479" t="s">
        <v>28</v>
      </c>
      <c r="B60" s="479" t="s">
        <v>247</v>
      </c>
      <c r="C60" s="480" t="s">
        <v>230</v>
      </c>
      <c r="D60" s="481" t="s">
        <v>248</v>
      </c>
      <c r="E60" s="482">
        <f t="shared" si="10"/>
        <v>11</v>
      </c>
      <c r="F60" s="482" t="s">
        <v>32</v>
      </c>
      <c r="G60" s="481"/>
      <c r="H60" s="482" t="str">
        <f t="shared" si="0"/>
        <v/>
      </c>
      <c r="I60" s="482"/>
      <c r="J60" s="481"/>
      <c r="K60" s="482" t="str">
        <f t="shared" si="1"/>
        <v/>
      </c>
      <c r="L60" s="483"/>
      <c r="M60" s="378" t="s">
        <v>32</v>
      </c>
      <c r="N60" s="378" t="s">
        <v>32</v>
      </c>
      <c r="O60" s="378" t="s">
        <v>32</v>
      </c>
      <c r="P60" s="483">
        <f>P59</f>
        <v>26245.18</v>
      </c>
      <c r="Q60" s="481" t="s">
        <v>246</v>
      </c>
      <c r="R60" s="481" t="s">
        <v>237</v>
      </c>
      <c r="S60" s="481" t="s">
        <v>238</v>
      </c>
      <c r="T60" s="482">
        <v>82</v>
      </c>
      <c r="U60" s="482">
        <v>1.5</v>
      </c>
      <c r="V60" s="484">
        <f t="shared" si="9"/>
        <v>1.1533807954295758</v>
      </c>
      <c r="W60" s="481" t="s">
        <v>239</v>
      </c>
      <c r="X60" s="482">
        <v>1</v>
      </c>
      <c r="Y60" s="482">
        <v>1</v>
      </c>
      <c r="Z60" s="482">
        <v>5</v>
      </c>
      <c r="AA60" s="482">
        <v>2.21</v>
      </c>
      <c r="AB60" s="381">
        <v>1</v>
      </c>
      <c r="AC60" s="382">
        <f t="shared" si="2"/>
        <v>2.21</v>
      </c>
      <c r="AD60" s="383">
        <f t="shared" si="3"/>
        <v>1.768</v>
      </c>
      <c r="AE60" s="383">
        <f t="shared" si="4"/>
        <v>0.442</v>
      </c>
      <c r="AF60" s="481" t="s">
        <v>107</v>
      </c>
      <c r="AG60" s="482">
        <v>1</v>
      </c>
      <c r="AH60" s="482">
        <v>1</v>
      </c>
    </row>
    <row r="61" spans="1:34" s="384" customFormat="1" x14ac:dyDescent="0.25">
      <c r="A61" s="479" t="s">
        <v>28</v>
      </c>
      <c r="B61" s="479" t="s">
        <v>29</v>
      </c>
      <c r="C61" s="480" t="s">
        <v>230</v>
      </c>
      <c r="D61" s="481" t="s">
        <v>249</v>
      </c>
      <c r="E61" s="482">
        <f t="shared" si="10"/>
        <v>12</v>
      </c>
      <c r="F61" s="482" t="s">
        <v>32</v>
      </c>
      <c r="G61" s="481"/>
      <c r="H61" s="482" t="str">
        <f t="shared" si="0"/>
        <v/>
      </c>
      <c r="I61" s="482"/>
      <c r="J61" s="481"/>
      <c r="K61" s="482" t="str">
        <f t="shared" si="1"/>
        <v/>
      </c>
      <c r="L61" s="483"/>
      <c r="M61" s="378" t="s">
        <v>32</v>
      </c>
      <c r="N61" s="378" t="s">
        <v>32</v>
      </c>
      <c r="O61" s="378" t="s">
        <v>32</v>
      </c>
      <c r="P61" s="483">
        <v>57594.29</v>
      </c>
      <c r="Q61" s="481" t="s">
        <v>34</v>
      </c>
      <c r="R61" s="481" t="s">
        <v>35</v>
      </c>
      <c r="S61" s="481" t="s">
        <v>36</v>
      </c>
      <c r="T61" s="482">
        <v>83.2</v>
      </c>
      <c r="U61" s="482">
        <v>2.5</v>
      </c>
      <c r="V61" s="484">
        <f>P61*(1/(2.22*10^12))*(1/(83.2))*(1/(0.125))*10^9</f>
        <v>2.4945551801801797</v>
      </c>
      <c r="W61" s="481" t="s">
        <v>37</v>
      </c>
      <c r="X61" s="482">
        <v>1</v>
      </c>
      <c r="Y61" s="482">
        <v>1</v>
      </c>
      <c r="Z61" s="482">
        <v>5</v>
      </c>
      <c r="AA61" s="482">
        <v>3.74</v>
      </c>
      <c r="AB61" s="381">
        <v>1</v>
      </c>
      <c r="AC61" s="382">
        <f t="shared" si="2"/>
        <v>3.74</v>
      </c>
      <c r="AD61" s="383">
        <f t="shared" si="3"/>
        <v>2.9920000000000004</v>
      </c>
      <c r="AE61" s="383">
        <f t="shared" si="4"/>
        <v>0.74800000000000011</v>
      </c>
      <c r="AF61" s="481" t="s">
        <v>34</v>
      </c>
      <c r="AG61" s="482">
        <v>1</v>
      </c>
      <c r="AH61" s="482">
        <v>1</v>
      </c>
    </row>
    <row r="62" spans="1:34" s="384" customFormat="1" x14ac:dyDescent="0.25">
      <c r="A62" s="479" t="s">
        <v>28</v>
      </c>
      <c r="B62" s="479" t="s">
        <v>39</v>
      </c>
      <c r="C62" s="480" t="s">
        <v>230</v>
      </c>
      <c r="D62" s="481" t="s">
        <v>250</v>
      </c>
      <c r="E62" s="482">
        <f t="shared" si="10"/>
        <v>13</v>
      </c>
      <c r="F62" s="482" t="s">
        <v>32</v>
      </c>
      <c r="G62" s="481"/>
      <c r="H62" s="482" t="str">
        <f t="shared" si="0"/>
        <v/>
      </c>
      <c r="I62" s="482"/>
      <c r="J62" s="481"/>
      <c r="K62" s="482" t="str">
        <f t="shared" si="1"/>
        <v/>
      </c>
      <c r="L62" s="483"/>
      <c r="M62" s="378" t="s">
        <v>32</v>
      </c>
      <c r="N62" s="378" t="s">
        <v>32</v>
      </c>
      <c r="O62" s="378" t="s">
        <v>32</v>
      </c>
      <c r="P62" s="483">
        <f>P61</f>
        <v>57594.29</v>
      </c>
      <c r="Q62" s="481" t="s">
        <v>34</v>
      </c>
      <c r="R62" s="481" t="s">
        <v>35</v>
      </c>
      <c r="S62" s="481" t="s">
        <v>36</v>
      </c>
      <c r="T62" s="482">
        <v>83.2</v>
      </c>
      <c r="U62" s="482">
        <v>2.5</v>
      </c>
      <c r="V62" s="484">
        <f>P62*(1/(2.22*10^12))*(1/(83.2))*(1/(0.125))*10^9</f>
        <v>2.4945551801801797</v>
      </c>
      <c r="W62" s="481" t="s">
        <v>37</v>
      </c>
      <c r="X62" s="482">
        <v>1</v>
      </c>
      <c r="Y62" s="482">
        <v>1</v>
      </c>
      <c r="Z62" s="482">
        <v>5</v>
      </c>
      <c r="AA62" s="482">
        <v>3.74</v>
      </c>
      <c r="AB62" s="381">
        <v>1</v>
      </c>
      <c r="AC62" s="382">
        <f t="shared" si="2"/>
        <v>3.74</v>
      </c>
      <c r="AD62" s="383">
        <f t="shared" si="3"/>
        <v>2.9920000000000004</v>
      </c>
      <c r="AE62" s="383">
        <f t="shared" si="4"/>
        <v>0.74800000000000011</v>
      </c>
      <c r="AF62" s="481" t="s">
        <v>34</v>
      </c>
      <c r="AG62" s="482">
        <v>1</v>
      </c>
      <c r="AH62" s="482">
        <v>1</v>
      </c>
    </row>
    <row r="63" spans="1:34" s="384" customFormat="1" x14ac:dyDescent="0.25">
      <c r="A63" s="479" t="s">
        <v>56</v>
      </c>
      <c r="B63" s="479" t="s">
        <v>251</v>
      </c>
      <c r="C63" s="480" t="s">
        <v>230</v>
      </c>
      <c r="D63" s="481" t="s">
        <v>252</v>
      </c>
      <c r="E63" s="482">
        <f t="shared" si="10"/>
        <v>14</v>
      </c>
      <c r="F63" s="482" t="s">
        <v>32</v>
      </c>
      <c r="G63" s="481" t="s">
        <v>253</v>
      </c>
      <c r="H63" s="482">
        <f t="shared" si="0"/>
        <v>15</v>
      </c>
      <c r="I63" s="482" t="str">
        <f>F63</f>
        <v>y</v>
      </c>
      <c r="J63" s="481" t="s">
        <v>254</v>
      </c>
      <c r="K63" s="482">
        <f t="shared" si="1"/>
        <v>16</v>
      </c>
      <c r="L63" s="483" t="str">
        <f>F63</f>
        <v>y</v>
      </c>
      <c r="M63" s="378" t="s">
        <v>32</v>
      </c>
      <c r="N63" s="378" t="s">
        <v>32</v>
      </c>
      <c r="O63" s="378" t="s">
        <v>32</v>
      </c>
      <c r="P63" s="483">
        <v>29028.32</v>
      </c>
      <c r="Q63" s="481" t="s">
        <v>255</v>
      </c>
      <c r="R63" s="481" t="s">
        <v>104</v>
      </c>
      <c r="S63" s="481" t="s">
        <v>105</v>
      </c>
      <c r="T63" s="482">
        <v>82</v>
      </c>
      <c r="U63" s="482">
        <v>2</v>
      </c>
      <c r="V63" s="484">
        <f>P63*(1/(2.22*10^12))*(1/(82))*(1/(0.125))*10^9</f>
        <v>1.2756897385190067</v>
      </c>
      <c r="W63" s="481" t="s">
        <v>256</v>
      </c>
      <c r="X63" s="482">
        <v>3</v>
      </c>
      <c r="Y63" s="482">
        <v>6</v>
      </c>
      <c r="Z63" s="482">
        <v>15</v>
      </c>
      <c r="AA63" s="482">
        <v>8.86</v>
      </c>
      <c r="AB63" s="381">
        <v>1</v>
      </c>
      <c r="AC63" s="382">
        <f t="shared" si="2"/>
        <v>8.86</v>
      </c>
      <c r="AD63" s="383">
        <f t="shared" si="3"/>
        <v>7.0880000000000001</v>
      </c>
      <c r="AE63" s="383">
        <f t="shared" si="4"/>
        <v>1.772</v>
      </c>
      <c r="AF63" s="481" t="s">
        <v>107</v>
      </c>
      <c r="AG63" s="482">
        <v>2</v>
      </c>
      <c r="AH63" s="482">
        <v>2</v>
      </c>
    </row>
    <row r="64" spans="1:34" s="384" customFormat="1" x14ac:dyDescent="0.25">
      <c r="A64" s="479" t="s">
        <v>56</v>
      </c>
      <c r="B64" s="479" t="s">
        <v>257</v>
      </c>
      <c r="C64" s="480" t="s">
        <v>230</v>
      </c>
      <c r="D64" s="481" t="s">
        <v>258</v>
      </c>
      <c r="E64" s="482">
        <f t="shared" si="10"/>
        <v>17</v>
      </c>
      <c r="F64" s="482" t="s">
        <v>32</v>
      </c>
      <c r="G64" s="481" t="s">
        <v>259</v>
      </c>
      <c r="H64" s="482">
        <f t="shared" si="0"/>
        <v>18</v>
      </c>
      <c r="I64" s="482" t="str">
        <f>F64</f>
        <v>y</v>
      </c>
      <c r="J64" s="481" t="s">
        <v>260</v>
      </c>
      <c r="K64" s="482">
        <f t="shared" si="1"/>
        <v>19</v>
      </c>
      <c r="L64" s="483" t="str">
        <f>F64</f>
        <v>y</v>
      </c>
      <c r="M64" s="378" t="s">
        <v>32</v>
      </c>
      <c r="N64" s="378" t="s">
        <v>32</v>
      </c>
      <c r="O64" s="378" t="s">
        <v>32</v>
      </c>
      <c r="P64" s="483">
        <f>P63</f>
        <v>29028.32</v>
      </c>
      <c r="Q64" s="481" t="s">
        <v>255</v>
      </c>
      <c r="R64" s="481" t="s">
        <v>104</v>
      </c>
      <c r="S64" s="481" t="s">
        <v>105</v>
      </c>
      <c r="T64" s="482">
        <v>82</v>
      </c>
      <c r="U64" s="482">
        <v>2</v>
      </c>
      <c r="V64" s="484">
        <f>P64*(1/(2.22*10^12))*(1/(82))*(1/(0.125))*10^9</f>
        <v>1.2756897385190067</v>
      </c>
      <c r="W64" s="481" t="s">
        <v>256</v>
      </c>
      <c r="X64" s="482">
        <v>3</v>
      </c>
      <c r="Y64" s="482">
        <v>6</v>
      </c>
      <c r="Z64" s="482">
        <v>15</v>
      </c>
      <c r="AA64" s="482">
        <v>8.86</v>
      </c>
      <c r="AB64" s="381">
        <v>1</v>
      </c>
      <c r="AC64" s="382">
        <f t="shared" si="2"/>
        <v>8.86</v>
      </c>
      <c r="AD64" s="383">
        <f t="shared" si="3"/>
        <v>7.0880000000000001</v>
      </c>
      <c r="AE64" s="383">
        <f t="shared" si="4"/>
        <v>1.772</v>
      </c>
      <c r="AF64" s="481" t="s">
        <v>107</v>
      </c>
      <c r="AG64" s="482">
        <v>2</v>
      </c>
      <c r="AH64" s="482">
        <v>2</v>
      </c>
    </row>
    <row r="65" spans="1:34" s="384" customFormat="1" x14ac:dyDescent="0.25">
      <c r="A65" s="479" t="s">
        <v>56</v>
      </c>
      <c r="B65" s="479" t="s">
        <v>261</v>
      </c>
      <c r="C65" s="480" t="s">
        <v>230</v>
      </c>
      <c r="D65" s="481" t="s">
        <v>262</v>
      </c>
      <c r="E65" s="482">
        <f t="shared" si="10"/>
        <v>20</v>
      </c>
      <c r="F65" s="482" t="s">
        <v>32</v>
      </c>
      <c r="G65" s="481" t="s">
        <v>263</v>
      </c>
      <c r="H65" s="482">
        <f t="shared" si="0"/>
        <v>21</v>
      </c>
      <c r="I65" s="482" t="str">
        <f>F65</f>
        <v>y</v>
      </c>
      <c r="J65" s="481" t="s">
        <v>264</v>
      </c>
      <c r="K65" s="482">
        <f t="shared" si="1"/>
        <v>22</v>
      </c>
      <c r="L65" s="483" t="str">
        <f>F65</f>
        <v>y</v>
      </c>
      <c r="M65" s="378" t="s">
        <v>32</v>
      </c>
      <c r="N65" s="378" t="s">
        <v>32</v>
      </c>
      <c r="O65" s="378" t="s">
        <v>32</v>
      </c>
      <c r="P65" s="483">
        <v>25797.200000000001</v>
      </c>
      <c r="Q65" s="481" t="s">
        <v>265</v>
      </c>
      <c r="R65" s="481" t="s">
        <v>266</v>
      </c>
      <c r="S65" s="481" t="s">
        <v>267</v>
      </c>
      <c r="T65" s="482">
        <v>78.8</v>
      </c>
      <c r="U65" s="482">
        <v>1</v>
      </c>
      <c r="V65" s="484">
        <f>P65*(1/(2.22*10^12))*(1/(78.8))*(1/(0.125))*10^9</f>
        <v>1.1797320162802396</v>
      </c>
      <c r="W65" s="481" t="s">
        <v>268</v>
      </c>
      <c r="X65" s="482">
        <v>3</v>
      </c>
      <c r="Y65" s="482">
        <v>3</v>
      </c>
      <c r="Z65" s="482">
        <v>15</v>
      </c>
      <c r="AA65" s="482">
        <v>4.26</v>
      </c>
      <c r="AB65" s="381">
        <v>1</v>
      </c>
      <c r="AC65" s="382">
        <f t="shared" si="2"/>
        <v>4.26</v>
      </c>
      <c r="AD65" s="383">
        <f t="shared" si="3"/>
        <v>3.4079999999999999</v>
      </c>
      <c r="AE65" s="383">
        <f t="shared" si="4"/>
        <v>0.85199999999999998</v>
      </c>
      <c r="AF65" s="481" t="s">
        <v>269</v>
      </c>
      <c r="AG65" s="482">
        <v>1</v>
      </c>
      <c r="AH65" s="482">
        <v>1</v>
      </c>
    </row>
    <row r="66" spans="1:34" s="384" customFormat="1" x14ac:dyDescent="0.25">
      <c r="A66" s="479" t="s">
        <v>56</v>
      </c>
      <c r="B66" s="479" t="s">
        <v>270</v>
      </c>
      <c r="C66" s="480" t="s">
        <v>230</v>
      </c>
      <c r="D66" s="481" t="s">
        <v>271</v>
      </c>
      <c r="E66" s="482">
        <f t="shared" si="10"/>
        <v>23</v>
      </c>
      <c r="F66" s="482" t="s">
        <v>32</v>
      </c>
      <c r="G66" s="481" t="s">
        <v>272</v>
      </c>
      <c r="H66" s="482">
        <f t="shared" ref="H66:H129" si="11">IF(A66="SEC", E66 + 1, "")</f>
        <v>24</v>
      </c>
      <c r="I66" s="482" t="str">
        <f>F66</f>
        <v>y</v>
      </c>
      <c r="J66" s="481" t="s">
        <v>273</v>
      </c>
      <c r="K66" s="482">
        <f t="shared" ref="K66:K129" si="12">IF(A66="SEC", H66 + 1, "")</f>
        <v>25</v>
      </c>
      <c r="L66" s="483" t="str">
        <f>F66</f>
        <v>y</v>
      </c>
      <c r="M66" s="378" t="s">
        <v>32</v>
      </c>
      <c r="N66" s="378" t="s">
        <v>32</v>
      </c>
      <c r="O66" s="378" t="s">
        <v>32</v>
      </c>
      <c r="P66" s="483">
        <f>P65</f>
        <v>25797.200000000001</v>
      </c>
      <c r="Q66" s="481" t="s">
        <v>265</v>
      </c>
      <c r="R66" s="481" t="s">
        <v>266</v>
      </c>
      <c r="S66" s="481" t="s">
        <v>267</v>
      </c>
      <c r="T66" s="482">
        <v>78.8</v>
      </c>
      <c r="U66" s="482">
        <v>1</v>
      </c>
      <c r="V66" s="484">
        <f>P66*(1/(2.22*10^12))*(1/(78.8))*(1/(0.125))*10^9</f>
        <v>1.1797320162802396</v>
      </c>
      <c r="W66" s="481" t="s">
        <v>268</v>
      </c>
      <c r="X66" s="482">
        <v>3</v>
      </c>
      <c r="Y66" s="482">
        <v>3</v>
      </c>
      <c r="Z66" s="482">
        <v>15</v>
      </c>
      <c r="AA66" s="482">
        <v>4.26</v>
      </c>
      <c r="AB66" s="381">
        <v>1</v>
      </c>
      <c r="AC66" s="382">
        <f t="shared" ref="AC66:AC129" si="13">AA66*AB66</f>
        <v>4.26</v>
      </c>
      <c r="AD66" s="383">
        <f t="shared" ref="AD66:AD129" si="14">AC66*0.8</f>
        <v>3.4079999999999999</v>
      </c>
      <c r="AE66" s="383">
        <f t="shared" ref="AE66:AE129" si="15">AC66*0.2</f>
        <v>0.85199999999999998</v>
      </c>
      <c r="AF66" s="481" t="s">
        <v>269</v>
      </c>
      <c r="AG66" s="482">
        <v>1</v>
      </c>
      <c r="AH66" s="482">
        <v>1</v>
      </c>
    </row>
    <row r="67" spans="1:34" s="384" customFormat="1" x14ac:dyDescent="0.25">
      <c r="A67" s="479" t="s">
        <v>56</v>
      </c>
      <c r="B67" s="479" t="s">
        <v>274</v>
      </c>
      <c r="C67" s="480" t="s">
        <v>230</v>
      </c>
      <c r="D67" s="481" t="s">
        <v>275</v>
      </c>
      <c r="E67" s="482">
        <f t="shared" si="10"/>
        <v>26</v>
      </c>
      <c r="F67" s="482" t="s">
        <v>32</v>
      </c>
      <c r="G67" s="481" t="s">
        <v>276</v>
      </c>
      <c r="H67" s="482">
        <f t="shared" si="11"/>
        <v>27</v>
      </c>
      <c r="I67" s="482" t="str">
        <f>F67</f>
        <v>y</v>
      </c>
      <c r="J67" s="481" t="s">
        <v>277</v>
      </c>
      <c r="K67" s="482">
        <f t="shared" si="12"/>
        <v>28</v>
      </c>
      <c r="L67" s="483" t="str">
        <f>F67</f>
        <v>y</v>
      </c>
      <c r="M67" s="378" t="s">
        <v>32</v>
      </c>
      <c r="N67" s="378" t="s">
        <v>32</v>
      </c>
      <c r="O67" s="378" t="s">
        <v>32</v>
      </c>
      <c r="P67" s="483">
        <f>P66</f>
        <v>25797.200000000001</v>
      </c>
      <c r="Q67" s="481" t="s">
        <v>265</v>
      </c>
      <c r="R67" s="481" t="s">
        <v>266</v>
      </c>
      <c r="S67" s="481" t="s">
        <v>267</v>
      </c>
      <c r="T67" s="482">
        <v>78.8</v>
      </c>
      <c r="U67" s="482">
        <v>1</v>
      </c>
      <c r="V67" s="484">
        <f>P67*(1/(2.22*10^12))*(1/(78.8))*(1/(0.125))*10^9</f>
        <v>1.1797320162802396</v>
      </c>
      <c r="W67" s="481" t="s">
        <v>268</v>
      </c>
      <c r="X67" s="482">
        <v>3</v>
      </c>
      <c r="Y67" s="482">
        <v>3</v>
      </c>
      <c r="Z67" s="482">
        <v>15</v>
      </c>
      <c r="AA67" s="482">
        <v>4.26</v>
      </c>
      <c r="AB67" s="381">
        <v>1</v>
      </c>
      <c r="AC67" s="382">
        <f t="shared" si="13"/>
        <v>4.26</v>
      </c>
      <c r="AD67" s="383">
        <f t="shared" si="14"/>
        <v>3.4079999999999999</v>
      </c>
      <c r="AE67" s="383">
        <f t="shared" si="15"/>
        <v>0.85199999999999998</v>
      </c>
      <c r="AF67" s="481" t="s">
        <v>269</v>
      </c>
      <c r="AG67" s="482">
        <v>1</v>
      </c>
      <c r="AH67" s="482">
        <v>1</v>
      </c>
    </row>
    <row r="68" spans="1:34" x14ac:dyDescent="0.25">
      <c r="A68" s="401" t="s">
        <v>28</v>
      </c>
      <c r="B68" s="401" t="s">
        <v>278</v>
      </c>
      <c r="C68" s="402" t="s">
        <v>279</v>
      </c>
      <c r="D68" s="403" t="s">
        <v>280</v>
      </c>
      <c r="E68" s="404">
        <v>4</v>
      </c>
      <c r="F68" s="404" t="s">
        <v>32</v>
      </c>
      <c r="G68" s="403"/>
      <c r="H68" s="404" t="str">
        <f t="shared" si="11"/>
        <v/>
      </c>
      <c r="I68" s="404"/>
      <c r="J68" s="403"/>
      <c r="K68" s="404" t="str">
        <f t="shared" si="12"/>
        <v/>
      </c>
      <c r="L68" s="405"/>
      <c r="M68" s="390" t="s">
        <v>32</v>
      </c>
      <c r="N68" s="390" t="s">
        <v>32</v>
      </c>
      <c r="O68" s="390" t="s">
        <v>32</v>
      </c>
      <c r="P68" s="405">
        <v>26596.76</v>
      </c>
      <c r="Q68" s="403" t="s">
        <v>281</v>
      </c>
      <c r="R68" s="403" t="s">
        <v>237</v>
      </c>
      <c r="S68" s="403" t="s">
        <v>238</v>
      </c>
      <c r="T68" s="404">
        <v>82</v>
      </c>
      <c r="U68" s="404">
        <v>1.5</v>
      </c>
      <c r="V68" s="406">
        <f t="shared" ref="V68:V73" si="16">P68*(1/(2.22*10^12))*(1/(82))*(1/(0.125))*10^9</f>
        <v>1.1688314656119534</v>
      </c>
      <c r="W68" s="403" t="s">
        <v>158</v>
      </c>
      <c r="X68" s="404">
        <v>1</v>
      </c>
      <c r="Y68" s="404">
        <v>1</v>
      </c>
      <c r="Z68" s="404">
        <v>5</v>
      </c>
      <c r="AA68" s="404">
        <v>2.21</v>
      </c>
      <c r="AB68" s="369">
        <v>1</v>
      </c>
      <c r="AC68" s="393">
        <f t="shared" si="13"/>
        <v>2.21</v>
      </c>
      <c r="AD68" s="394">
        <f t="shared" si="14"/>
        <v>1.768</v>
      </c>
      <c r="AE68" s="394">
        <f t="shared" si="15"/>
        <v>0.442</v>
      </c>
      <c r="AF68" s="403" t="s">
        <v>107</v>
      </c>
      <c r="AG68" s="404">
        <v>1</v>
      </c>
      <c r="AH68" s="404">
        <v>1</v>
      </c>
    </row>
    <row r="69" spans="1:34" x14ac:dyDescent="0.25">
      <c r="A69" s="401" t="s">
        <v>28</v>
      </c>
      <c r="B69" s="401" t="s">
        <v>282</v>
      </c>
      <c r="C69" s="402" t="s">
        <v>279</v>
      </c>
      <c r="D69" s="403" t="s">
        <v>283</v>
      </c>
      <c r="E69" s="404">
        <f t="shared" ref="E69:E80" si="17">IF(A68="SEC", K68 + 1, E68 + 1)</f>
        <v>5</v>
      </c>
      <c r="F69" s="404" t="s">
        <v>32</v>
      </c>
      <c r="G69" s="403"/>
      <c r="H69" s="404" t="str">
        <f t="shared" si="11"/>
        <v/>
      </c>
      <c r="I69" s="404"/>
      <c r="J69" s="403"/>
      <c r="K69" s="404" t="str">
        <f t="shared" si="12"/>
        <v/>
      </c>
      <c r="L69" s="405"/>
      <c r="M69" s="390" t="s">
        <v>32</v>
      </c>
      <c r="N69" s="390" t="s">
        <v>32</v>
      </c>
      <c r="O69" s="390" t="s">
        <v>32</v>
      </c>
      <c r="P69" s="405">
        <f>P68</f>
        <v>26596.76</v>
      </c>
      <c r="Q69" s="403" t="s">
        <v>281</v>
      </c>
      <c r="R69" s="403" t="s">
        <v>237</v>
      </c>
      <c r="S69" s="403" t="s">
        <v>238</v>
      </c>
      <c r="T69" s="404">
        <v>82</v>
      </c>
      <c r="U69" s="404">
        <v>1.5</v>
      </c>
      <c r="V69" s="406">
        <f t="shared" si="16"/>
        <v>1.1688314656119534</v>
      </c>
      <c r="W69" s="403" t="s">
        <v>158</v>
      </c>
      <c r="X69" s="404">
        <v>1</v>
      </c>
      <c r="Y69" s="404">
        <v>1</v>
      </c>
      <c r="Z69" s="404">
        <v>5</v>
      </c>
      <c r="AA69" s="404">
        <v>2.21</v>
      </c>
      <c r="AB69" s="369">
        <v>1</v>
      </c>
      <c r="AC69" s="393">
        <f t="shared" si="13"/>
        <v>2.21</v>
      </c>
      <c r="AD69" s="394">
        <f t="shared" si="14"/>
        <v>1.768</v>
      </c>
      <c r="AE69" s="394">
        <f t="shared" si="15"/>
        <v>0.442</v>
      </c>
      <c r="AF69" s="403" t="s">
        <v>107</v>
      </c>
      <c r="AG69" s="404">
        <v>1</v>
      </c>
      <c r="AH69" s="404">
        <v>1</v>
      </c>
    </row>
    <row r="70" spans="1:34" x14ac:dyDescent="0.25">
      <c r="A70" s="401" t="s">
        <v>28</v>
      </c>
      <c r="B70" s="401" t="s">
        <v>284</v>
      </c>
      <c r="C70" s="402" t="s">
        <v>279</v>
      </c>
      <c r="D70" s="403" t="s">
        <v>285</v>
      </c>
      <c r="E70" s="404">
        <f t="shared" si="17"/>
        <v>6</v>
      </c>
      <c r="F70" s="404" t="s">
        <v>32</v>
      </c>
      <c r="G70" s="403"/>
      <c r="H70" s="404" t="str">
        <f t="shared" si="11"/>
        <v/>
      </c>
      <c r="I70" s="404"/>
      <c r="J70" s="403"/>
      <c r="K70" s="404" t="str">
        <f t="shared" si="12"/>
        <v/>
      </c>
      <c r="L70" s="405"/>
      <c r="M70" s="390" t="s">
        <v>32</v>
      </c>
      <c r="N70" s="390" t="s">
        <v>32</v>
      </c>
      <c r="O70" s="390" t="s">
        <v>32</v>
      </c>
      <c r="P70" s="405">
        <f>P69</f>
        <v>26596.76</v>
      </c>
      <c r="Q70" s="403" t="s">
        <v>281</v>
      </c>
      <c r="R70" s="403" t="s">
        <v>237</v>
      </c>
      <c r="S70" s="403" t="s">
        <v>238</v>
      </c>
      <c r="T70" s="404">
        <v>82</v>
      </c>
      <c r="U70" s="404">
        <v>1.5</v>
      </c>
      <c r="V70" s="406">
        <f t="shared" si="16"/>
        <v>1.1688314656119534</v>
      </c>
      <c r="W70" s="403" t="s">
        <v>158</v>
      </c>
      <c r="X70" s="404">
        <v>1</v>
      </c>
      <c r="Y70" s="404">
        <v>1</v>
      </c>
      <c r="Z70" s="404">
        <v>5</v>
      </c>
      <c r="AA70" s="404">
        <v>2.21</v>
      </c>
      <c r="AB70" s="369">
        <v>1</v>
      </c>
      <c r="AC70" s="393">
        <f t="shared" si="13"/>
        <v>2.21</v>
      </c>
      <c r="AD70" s="394">
        <f t="shared" si="14"/>
        <v>1.768</v>
      </c>
      <c r="AE70" s="394">
        <f t="shared" si="15"/>
        <v>0.442</v>
      </c>
      <c r="AF70" s="403" t="s">
        <v>107</v>
      </c>
      <c r="AG70" s="404">
        <v>1</v>
      </c>
      <c r="AH70" s="404">
        <v>1</v>
      </c>
    </row>
    <row r="71" spans="1:34" x14ac:dyDescent="0.25">
      <c r="A71" s="401" t="s">
        <v>28</v>
      </c>
      <c r="B71" s="401" t="s">
        <v>251</v>
      </c>
      <c r="C71" s="402" t="s">
        <v>279</v>
      </c>
      <c r="D71" s="403" t="s">
        <v>286</v>
      </c>
      <c r="E71" s="404">
        <f t="shared" si="17"/>
        <v>7</v>
      </c>
      <c r="F71" s="404" t="s">
        <v>32</v>
      </c>
      <c r="G71" s="403"/>
      <c r="H71" s="404" t="str">
        <f t="shared" si="11"/>
        <v/>
      </c>
      <c r="I71" s="404"/>
      <c r="J71" s="403"/>
      <c r="K71" s="404" t="str">
        <f t="shared" si="12"/>
        <v/>
      </c>
      <c r="L71" s="405"/>
      <c r="M71" s="390" t="s">
        <v>32</v>
      </c>
      <c r="N71" s="390" t="s">
        <v>32</v>
      </c>
      <c r="O71" s="390" t="s">
        <v>32</v>
      </c>
      <c r="P71" s="405">
        <v>34019.86</v>
      </c>
      <c r="Q71" s="403" t="s">
        <v>255</v>
      </c>
      <c r="R71" s="403" t="s">
        <v>104</v>
      </c>
      <c r="S71" s="403" t="s">
        <v>105</v>
      </c>
      <c r="T71" s="404">
        <v>82</v>
      </c>
      <c r="U71" s="404">
        <v>2</v>
      </c>
      <c r="V71" s="406">
        <f t="shared" si="16"/>
        <v>1.49504987914744</v>
      </c>
      <c r="W71" s="403" t="s">
        <v>256</v>
      </c>
      <c r="X71" s="404">
        <v>1</v>
      </c>
      <c r="Y71" s="404">
        <v>2</v>
      </c>
      <c r="Z71" s="404">
        <v>5</v>
      </c>
      <c r="AA71" s="404">
        <v>2.95</v>
      </c>
      <c r="AB71" s="369">
        <v>1</v>
      </c>
      <c r="AC71" s="393">
        <f t="shared" si="13"/>
        <v>2.95</v>
      </c>
      <c r="AD71" s="394">
        <f t="shared" si="14"/>
        <v>2.3600000000000003</v>
      </c>
      <c r="AE71" s="394">
        <f t="shared" si="15"/>
        <v>0.59000000000000008</v>
      </c>
      <c r="AF71" s="403" t="s">
        <v>107</v>
      </c>
      <c r="AG71" s="404">
        <v>2</v>
      </c>
      <c r="AH71" s="404">
        <v>2</v>
      </c>
    </row>
    <row r="72" spans="1:34" x14ac:dyDescent="0.25">
      <c r="A72" s="401" t="s">
        <v>28</v>
      </c>
      <c r="B72" s="401" t="s">
        <v>257</v>
      </c>
      <c r="C72" s="402" t="s">
        <v>279</v>
      </c>
      <c r="D72" s="403" t="s">
        <v>287</v>
      </c>
      <c r="E72" s="404">
        <f t="shared" si="17"/>
        <v>8</v>
      </c>
      <c r="F72" s="404" t="s">
        <v>32</v>
      </c>
      <c r="G72" s="403"/>
      <c r="H72" s="404" t="str">
        <f t="shared" si="11"/>
        <v/>
      </c>
      <c r="I72" s="404"/>
      <c r="J72" s="403"/>
      <c r="K72" s="404" t="str">
        <f t="shared" si="12"/>
        <v/>
      </c>
      <c r="L72" s="405"/>
      <c r="M72" s="390" t="s">
        <v>32</v>
      </c>
      <c r="N72" s="390" t="s">
        <v>32</v>
      </c>
      <c r="O72" s="390" t="s">
        <v>32</v>
      </c>
      <c r="P72" s="405">
        <f>P71</f>
        <v>34019.86</v>
      </c>
      <c r="Q72" s="403" t="s">
        <v>255</v>
      </c>
      <c r="R72" s="403" t="s">
        <v>104</v>
      </c>
      <c r="S72" s="403" t="s">
        <v>105</v>
      </c>
      <c r="T72" s="404">
        <v>82</v>
      </c>
      <c r="U72" s="404">
        <v>2</v>
      </c>
      <c r="V72" s="406">
        <f t="shared" si="16"/>
        <v>1.49504987914744</v>
      </c>
      <c r="W72" s="403" t="s">
        <v>256</v>
      </c>
      <c r="X72" s="404">
        <v>1</v>
      </c>
      <c r="Y72" s="404">
        <v>2</v>
      </c>
      <c r="Z72" s="404">
        <v>5</v>
      </c>
      <c r="AA72" s="404">
        <v>2.95</v>
      </c>
      <c r="AB72" s="369">
        <v>1</v>
      </c>
      <c r="AC72" s="393">
        <f t="shared" si="13"/>
        <v>2.95</v>
      </c>
      <c r="AD72" s="394">
        <f t="shared" si="14"/>
        <v>2.3600000000000003</v>
      </c>
      <c r="AE72" s="394">
        <f t="shared" si="15"/>
        <v>0.59000000000000008</v>
      </c>
      <c r="AF72" s="403" t="s">
        <v>107</v>
      </c>
      <c r="AG72" s="404">
        <v>2</v>
      </c>
      <c r="AH72" s="404">
        <v>2</v>
      </c>
    </row>
    <row r="73" spans="1:34" x14ac:dyDescent="0.25">
      <c r="A73" s="401" t="s">
        <v>28</v>
      </c>
      <c r="B73" s="401" t="s">
        <v>288</v>
      </c>
      <c r="C73" s="402" t="s">
        <v>279</v>
      </c>
      <c r="D73" s="403" t="s">
        <v>289</v>
      </c>
      <c r="E73" s="404">
        <f t="shared" si="17"/>
        <v>9</v>
      </c>
      <c r="F73" s="404" t="s">
        <v>32</v>
      </c>
      <c r="G73" s="403"/>
      <c r="H73" s="404" t="str">
        <f t="shared" si="11"/>
        <v/>
      </c>
      <c r="I73" s="404"/>
      <c r="J73" s="403"/>
      <c r="K73" s="404" t="str">
        <f t="shared" si="12"/>
        <v/>
      </c>
      <c r="L73" s="405"/>
      <c r="M73" s="390" t="s">
        <v>32</v>
      </c>
      <c r="N73" s="390" t="s">
        <v>32</v>
      </c>
      <c r="O73" s="390" t="s">
        <v>32</v>
      </c>
      <c r="P73" s="405">
        <f>P72</f>
        <v>34019.86</v>
      </c>
      <c r="Q73" s="403" t="s">
        <v>255</v>
      </c>
      <c r="R73" s="403" t="s">
        <v>104</v>
      </c>
      <c r="S73" s="403" t="s">
        <v>105</v>
      </c>
      <c r="T73" s="404">
        <v>82</v>
      </c>
      <c r="U73" s="404">
        <v>2</v>
      </c>
      <c r="V73" s="406">
        <f t="shared" si="16"/>
        <v>1.49504987914744</v>
      </c>
      <c r="W73" s="403" t="s">
        <v>256</v>
      </c>
      <c r="X73" s="404">
        <v>1</v>
      </c>
      <c r="Y73" s="404">
        <v>2</v>
      </c>
      <c r="Z73" s="404">
        <v>5</v>
      </c>
      <c r="AA73" s="404">
        <v>2.95</v>
      </c>
      <c r="AB73" s="369">
        <v>1</v>
      </c>
      <c r="AC73" s="393">
        <f t="shared" si="13"/>
        <v>2.95</v>
      </c>
      <c r="AD73" s="394">
        <f t="shared" si="14"/>
        <v>2.3600000000000003</v>
      </c>
      <c r="AE73" s="394">
        <f t="shared" si="15"/>
        <v>0.59000000000000008</v>
      </c>
      <c r="AF73" s="403" t="s">
        <v>107</v>
      </c>
      <c r="AG73" s="404">
        <v>2</v>
      </c>
      <c r="AH73" s="404">
        <v>2</v>
      </c>
    </row>
    <row r="74" spans="1:34" x14ac:dyDescent="0.25">
      <c r="A74" s="401" t="s">
        <v>28</v>
      </c>
      <c r="B74" s="401" t="s">
        <v>290</v>
      </c>
      <c r="C74" s="402" t="s">
        <v>279</v>
      </c>
      <c r="D74" s="403" t="s">
        <v>291</v>
      </c>
      <c r="E74" s="404">
        <f t="shared" si="17"/>
        <v>10</v>
      </c>
      <c r="F74" s="404" t="s">
        <v>32</v>
      </c>
      <c r="G74" s="403"/>
      <c r="H74" s="404" t="str">
        <f t="shared" si="11"/>
        <v/>
      </c>
      <c r="I74" s="404"/>
      <c r="J74" s="403"/>
      <c r="K74" s="404" t="str">
        <f t="shared" si="12"/>
        <v/>
      </c>
      <c r="L74" s="405"/>
      <c r="M74" s="390" t="s">
        <v>32</v>
      </c>
      <c r="N74" s="390" t="s">
        <v>32</v>
      </c>
      <c r="O74" s="390" t="s">
        <v>32</v>
      </c>
      <c r="P74" s="405">
        <v>86436.88</v>
      </c>
      <c r="Q74" s="403" t="s">
        <v>292</v>
      </c>
      <c r="R74" s="403" t="s">
        <v>293</v>
      </c>
      <c r="S74" s="403" t="s">
        <v>294</v>
      </c>
      <c r="T74" s="404">
        <v>82.8</v>
      </c>
      <c r="U74" s="404">
        <v>5</v>
      </c>
      <c r="V74" s="406">
        <f t="shared" ref="V74:V79" si="18">P74*(1/(2.22*10^12))*(1/(82.8))*(1/(0.125))*10^9</f>
        <v>3.7618871044958007</v>
      </c>
      <c r="W74" s="403" t="s">
        <v>295</v>
      </c>
      <c r="X74" s="404">
        <v>1</v>
      </c>
      <c r="Y74" s="404">
        <v>1</v>
      </c>
      <c r="Z74" s="404">
        <v>5</v>
      </c>
      <c r="AA74" s="404">
        <v>7.45</v>
      </c>
      <c r="AB74" s="369">
        <v>1</v>
      </c>
      <c r="AC74" s="393">
        <f t="shared" si="13"/>
        <v>7.45</v>
      </c>
      <c r="AD74" s="394">
        <f t="shared" si="14"/>
        <v>5.9600000000000009</v>
      </c>
      <c r="AE74" s="394">
        <f t="shared" si="15"/>
        <v>1.4900000000000002</v>
      </c>
      <c r="AF74" s="403" t="s">
        <v>68</v>
      </c>
      <c r="AG74" s="404">
        <v>1</v>
      </c>
      <c r="AH74" s="404">
        <v>1</v>
      </c>
    </row>
    <row r="75" spans="1:34" x14ac:dyDescent="0.25">
      <c r="A75" s="401" t="s">
        <v>28</v>
      </c>
      <c r="B75" s="401" t="s">
        <v>296</v>
      </c>
      <c r="C75" s="402" t="s">
        <v>279</v>
      </c>
      <c r="D75" s="403" t="s">
        <v>297</v>
      </c>
      <c r="E75" s="404">
        <f t="shared" si="17"/>
        <v>11</v>
      </c>
      <c r="F75" s="404" t="s">
        <v>32</v>
      </c>
      <c r="G75" s="403"/>
      <c r="H75" s="404" t="str">
        <f t="shared" si="11"/>
        <v/>
      </c>
      <c r="I75" s="404"/>
      <c r="J75" s="403"/>
      <c r="K75" s="404" t="str">
        <f t="shared" si="12"/>
        <v/>
      </c>
      <c r="L75" s="405"/>
      <c r="M75" s="390" t="s">
        <v>32</v>
      </c>
      <c r="N75" s="390" t="s">
        <v>32</v>
      </c>
      <c r="O75" s="390" t="s">
        <v>32</v>
      </c>
      <c r="P75" s="405">
        <f>P74</f>
        <v>86436.88</v>
      </c>
      <c r="Q75" s="403" t="s">
        <v>292</v>
      </c>
      <c r="R75" s="403" t="s">
        <v>293</v>
      </c>
      <c r="S75" s="403" t="s">
        <v>294</v>
      </c>
      <c r="T75" s="404">
        <v>82.8</v>
      </c>
      <c r="U75" s="404">
        <v>5</v>
      </c>
      <c r="V75" s="406">
        <f t="shared" si="18"/>
        <v>3.7618871044958007</v>
      </c>
      <c r="W75" s="403" t="s">
        <v>295</v>
      </c>
      <c r="X75" s="404">
        <v>1</v>
      </c>
      <c r="Y75" s="404">
        <v>1</v>
      </c>
      <c r="Z75" s="404">
        <v>5</v>
      </c>
      <c r="AA75" s="404">
        <v>7.45</v>
      </c>
      <c r="AB75" s="369">
        <v>1</v>
      </c>
      <c r="AC75" s="393">
        <f t="shared" si="13"/>
        <v>7.45</v>
      </c>
      <c r="AD75" s="394">
        <f t="shared" si="14"/>
        <v>5.9600000000000009</v>
      </c>
      <c r="AE75" s="394">
        <f t="shared" si="15"/>
        <v>1.4900000000000002</v>
      </c>
      <c r="AF75" s="403" t="s">
        <v>68</v>
      </c>
      <c r="AG75" s="404">
        <v>1</v>
      </c>
      <c r="AH75" s="404">
        <v>1</v>
      </c>
    </row>
    <row r="76" spans="1:34" x14ac:dyDescent="0.25">
      <c r="A76" s="401" t="s">
        <v>28</v>
      </c>
      <c r="B76" s="401" t="s">
        <v>298</v>
      </c>
      <c r="C76" s="402" t="s">
        <v>279</v>
      </c>
      <c r="D76" s="403" t="s">
        <v>299</v>
      </c>
      <c r="E76" s="404">
        <f t="shared" si="17"/>
        <v>12</v>
      </c>
      <c r="F76" s="404" t="s">
        <v>32</v>
      </c>
      <c r="G76" s="403"/>
      <c r="H76" s="404" t="str">
        <f t="shared" si="11"/>
        <v/>
      </c>
      <c r="I76" s="404"/>
      <c r="J76" s="403"/>
      <c r="K76" s="404" t="str">
        <f t="shared" si="12"/>
        <v/>
      </c>
      <c r="L76" s="405"/>
      <c r="M76" s="390" t="s">
        <v>32</v>
      </c>
      <c r="N76" s="390" t="s">
        <v>32</v>
      </c>
      <c r="O76" s="390" t="s">
        <v>32</v>
      </c>
      <c r="P76" s="405">
        <f>P75</f>
        <v>86436.88</v>
      </c>
      <c r="Q76" s="403" t="s">
        <v>292</v>
      </c>
      <c r="R76" s="403" t="s">
        <v>293</v>
      </c>
      <c r="S76" s="403" t="s">
        <v>294</v>
      </c>
      <c r="T76" s="404">
        <v>82.8</v>
      </c>
      <c r="U76" s="404">
        <v>5</v>
      </c>
      <c r="V76" s="406">
        <f t="shared" si="18"/>
        <v>3.7618871044958007</v>
      </c>
      <c r="W76" s="403" t="s">
        <v>295</v>
      </c>
      <c r="X76" s="404">
        <v>1</v>
      </c>
      <c r="Y76" s="404">
        <v>1</v>
      </c>
      <c r="Z76" s="404">
        <v>5</v>
      </c>
      <c r="AA76" s="404">
        <v>7.45</v>
      </c>
      <c r="AB76" s="369">
        <v>1</v>
      </c>
      <c r="AC76" s="393">
        <f t="shared" si="13"/>
        <v>7.45</v>
      </c>
      <c r="AD76" s="394">
        <f t="shared" si="14"/>
        <v>5.9600000000000009</v>
      </c>
      <c r="AE76" s="394">
        <f t="shared" si="15"/>
        <v>1.4900000000000002</v>
      </c>
      <c r="AF76" s="403" t="s">
        <v>68</v>
      </c>
      <c r="AG76" s="404">
        <v>1</v>
      </c>
      <c r="AH76" s="404">
        <v>1</v>
      </c>
    </row>
    <row r="77" spans="1:34" x14ac:dyDescent="0.25">
      <c r="A77" s="401" t="s">
        <v>56</v>
      </c>
      <c r="B77" s="401" t="s">
        <v>290</v>
      </c>
      <c r="C77" s="402" t="s">
        <v>279</v>
      </c>
      <c r="D77" s="403" t="s">
        <v>300</v>
      </c>
      <c r="E77" s="404">
        <f t="shared" si="17"/>
        <v>13</v>
      </c>
      <c r="F77" s="404" t="s">
        <v>32</v>
      </c>
      <c r="G77" s="403" t="s">
        <v>301</v>
      </c>
      <c r="H77" s="404">
        <f t="shared" si="11"/>
        <v>14</v>
      </c>
      <c r="I77" s="404" t="str">
        <f>F77</f>
        <v>y</v>
      </c>
      <c r="J77" s="403" t="s">
        <v>302</v>
      </c>
      <c r="K77" s="404">
        <f t="shared" si="12"/>
        <v>15</v>
      </c>
      <c r="L77" s="405" t="str">
        <f>F77</f>
        <v>y</v>
      </c>
      <c r="M77" s="390" t="s">
        <v>32</v>
      </c>
      <c r="N77" s="390" t="s">
        <v>32</v>
      </c>
      <c r="O77" s="390" t="s">
        <v>32</v>
      </c>
      <c r="P77" s="405">
        <f>P76</f>
        <v>86436.88</v>
      </c>
      <c r="Q77" s="403" t="s">
        <v>292</v>
      </c>
      <c r="R77" s="403" t="s">
        <v>293</v>
      </c>
      <c r="S77" s="403" t="s">
        <v>294</v>
      </c>
      <c r="T77" s="404">
        <v>82.8</v>
      </c>
      <c r="U77" s="404">
        <v>5</v>
      </c>
      <c r="V77" s="406">
        <f t="shared" si="18"/>
        <v>3.7618871044958007</v>
      </c>
      <c r="W77" s="403" t="s">
        <v>295</v>
      </c>
      <c r="X77" s="404">
        <v>3</v>
      </c>
      <c r="Y77" s="404">
        <v>3</v>
      </c>
      <c r="Z77" s="404">
        <v>15</v>
      </c>
      <c r="AA77" s="404">
        <v>22.36</v>
      </c>
      <c r="AB77" s="369">
        <v>1</v>
      </c>
      <c r="AC77" s="393">
        <f t="shared" si="13"/>
        <v>22.36</v>
      </c>
      <c r="AD77" s="394">
        <f t="shared" si="14"/>
        <v>17.888000000000002</v>
      </c>
      <c r="AE77" s="394">
        <f t="shared" si="15"/>
        <v>4.4720000000000004</v>
      </c>
      <c r="AF77" s="403" t="s">
        <v>68</v>
      </c>
      <c r="AG77" s="404">
        <v>1</v>
      </c>
      <c r="AH77" s="404">
        <v>1</v>
      </c>
    </row>
    <row r="78" spans="1:34" x14ac:dyDescent="0.25">
      <c r="A78" s="401" t="s">
        <v>56</v>
      </c>
      <c r="B78" s="401" t="s">
        <v>296</v>
      </c>
      <c r="C78" s="402" t="s">
        <v>279</v>
      </c>
      <c r="D78" s="403" t="s">
        <v>303</v>
      </c>
      <c r="E78" s="404">
        <f t="shared" si="17"/>
        <v>16</v>
      </c>
      <c r="F78" s="404" t="s">
        <v>32</v>
      </c>
      <c r="G78" s="403" t="s">
        <v>304</v>
      </c>
      <c r="H78" s="404">
        <f t="shared" si="11"/>
        <v>17</v>
      </c>
      <c r="I78" s="404" t="str">
        <f>F78</f>
        <v>y</v>
      </c>
      <c r="J78" s="403" t="s">
        <v>305</v>
      </c>
      <c r="K78" s="404">
        <f t="shared" si="12"/>
        <v>18</v>
      </c>
      <c r="L78" s="405" t="str">
        <f>F78</f>
        <v>y</v>
      </c>
      <c r="M78" s="390" t="s">
        <v>32</v>
      </c>
      <c r="N78" s="390" t="s">
        <v>32</v>
      </c>
      <c r="O78" s="390" t="s">
        <v>32</v>
      </c>
      <c r="P78" s="405">
        <f>P77</f>
        <v>86436.88</v>
      </c>
      <c r="Q78" s="403" t="s">
        <v>292</v>
      </c>
      <c r="R78" s="403" t="s">
        <v>293</v>
      </c>
      <c r="S78" s="403" t="s">
        <v>294</v>
      </c>
      <c r="T78" s="404">
        <v>82.8</v>
      </c>
      <c r="U78" s="404">
        <v>5</v>
      </c>
      <c r="V78" s="406">
        <f t="shared" si="18"/>
        <v>3.7618871044958007</v>
      </c>
      <c r="W78" s="403" t="s">
        <v>295</v>
      </c>
      <c r="X78" s="404">
        <v>3</v>
      </c>
      <c r="Y78" s="404">
        <v>3</v>
      </c>
      <c r="Z78" s="404">
        <v>15</v>
      </c>
      <c r="AA78" s="404">
        <v>22.36</v>
      </c>
      <c r="AB78" s="369">
        <v>1</v>
      </c>
      <c r="AC78" s="393">
        <f t="shared" si="13"/>
        <v>22.36</v>
      </c>
      <c r="AD78" s="394">
        <f t="shared" si="14"/>
        <v>17.888000000000002</v>
      </c>
      <c r="AE78" s="394">
        <f t="shared" si="15"/>
        <v>4.4720000000000004</v>
      </c>
      <c r="AF78" s="403" t="s">
        <v>68</v>
      </c>
      <c r="AG78" s="404">
        <v>1</v>
      </c>
      <c r="AH78" s="404">
        <v>1</v>
      </c>
    </row>
    <row r="79" spans="1:34" x14ac:dyDescent="0.25">
      <c r="A79" s="401" t="s">
        <v>56</v>
      </c>
      <c r="B79" s="401" t="s">
        <v>298</v>
      </c>
      <c r="C79" s="402" t="s">
        <v>279</v>
      </c>
      <c r="D79" s="403" t="s">
        <v>306</v>
      </c>
      <c r="E79" s="404">
        <f t="shared" si="17"/>
        <v>19</v>
      </c>
      <c r="F79" s="404" t="s">
        <v>32</v>
      </c>
      <c r="G79" s="403" t="s">
        <v>307</v>
      </c>
      <c r="H79" s="404">
        <f t="shared" si="11"/>
        <v>20</v>
      </c>
      <c r="I79" s="404" t="str">
        <f>F79</f>
        <v>y</v>
      </c>
      <c r="J79" s="403" t="s">
        <v>308</v>
      </c>
      <c r="K79" s="404">
        <f t="shared" si="12"/>
        <v>21</v>
      </c>
      <c r="L79" s="405" t="str">
        <f>F79</f>
        <v>y</v>
      </c>
      <c r="M79" s="390" t="s">
        <v>32</v>
      </c>
      <c r="N79" s="390" t="s">
        <v>32</v>
      </c>
      <c r="O79" s="390" t="s">
        <v>32</v>
      </c>
      <c r="P79" s="405">
        <f>P78</f>
        <v>86436.88</v>
      </c>
      <c r="Q79" s="403" t="s">
        <v>292</v>
      </c>
      <c r="R79" s="403" t="s">
        <v>293</v>
      </c>
      <c r="S79" s="403" t="s">
        <v>294</v>
      </c>
      <c r="T79" s="404">
        <v>82.8</v>
      </c>
      <c r="U79" s="404">
        <v>5</v>
      </c>
      <c r="V79" s="406">
        <f t="shared" si="18"/>
        <v>3.7618871044958007</v>
      </c>
      <c r="W79" s="403" t="s">
        <v>295</v>
      </c>
      <c r="X79" s="404">
        <v>3</v>
      </c>
      <c r="Y79" s="404">
        <v>3</v>
      </c>
      <c r="Z79" s="404">
        <v>15</v>
      </c>
      <c r="AA79" s="404">
        <v>22.36</v>
      </c>
      <c r="AB79" s="369">
        <v>1</v>
      </c>
      <c r="AC79" s="393">
        <f t="shared" si="13"/>
        <v>22.36</v>
      </c>
      <c r="AD79" s="394">
        <f t="shared" si="14"/>
        <v>17.888000000000002</v>
      </c>
      <c r="AE79" s="394">
        <f t="shared" si="15"/>
        <v>4.4720000000000004</v>
      </c>
      <c r="AF79" s="403" t="s">
        <v>68</v>
      </c>
      <c r="AG79" s="404">
        <v>1</v>
      </c>
      <c r="AH79" s="404">
        <v>1</v>
      </c>
    </row>
    <row r="80" spans="1:34" x14ac:dyDescent="0.25">
      <c r="A80" s="401" t="s">
        <v>56</v>
      </c>
      <c r="B80" s="401" t="s">
        <v>309</v>
      </c>
      <c r="C80" s="402" t="s">
        <v>279</v>
      </c>
      <c r="D80" s="403" t="s">
        <v>310</v>
      </c>
      <c r="E80" s="404">
        <f t="shared" si="17"/>
        <v>22</v>
      </c>
      <c r="F80" s="404" t="s">
        <v>32</v>
      </c>
      <c r="G80" s="403" t="s">
        <v>311</v>
      </c>
      <c r="H80" s="404">
        <f t="shared" si="11"/>
        <v>23</v>
      </c>
      <c r="I80" s="404" t="str">
        <f>F80</f>
        <v>y</v>
      </c>
      <c r="J80" s="403" t="s">
        <v>312</v>
      </c>
      <c r="K80" s="404">
        <f t="shared" si="12"/>
        <v>24</v>
      </c>
      <c r="L80" s="405" t="str">
        <f>F80</f>
        <v>y</v>
      </c>
      <c r="M80" s="390" t="s">
        <v>32</v>
      </c>
      <c r="N80" s="390" t="s">
        <v>32</v>
      </c>
      <c r="O80" s="390" t="s">
        <v>32</v>
      </c>
      <c r="P80" s="405">
        <v>20858.47</v>
      </c>
      <c r="Q80" s="403" t="s">
        <v>313</v>
      </c>
      <c r="R80" s="403" t="s">
        <v>266</v>
      </c>
      <c r="S80" s="403" t="s">
        <v>267</v>
      </c>
      <c r="T80" s="404">
        <v>78.8</v>
      </c>
      <c r="U80" s="404">
        <v>1</v>
      </c>
      <c r="V80" s="406">
        <f>P80*(1/(2.22*10^12))*(1/(78.8))*(1/(0.125))*10^9</f>
        <v>0.95387890428499567</v>
      </c>
      <c r="W80" s="403" t="s">
        <v>268</v>
      </c>
      <c r="X80" s="404">
        <v>3</v>
      </c>
      <c r="Y80" s="404">
        <v>0.75</v>
      </c>
      <c r="Z80" s="404">
        <v>15</v>
      </c>
      <c r="AA80" s="404">
        <v>4.26</v>
      </c>
      <c r="AB80" s="369">
        <v>1</v>
      </c>
      <c r="AC80" s="393">
        <f t="shared" si="13"/>
        <v>4.26</v>
      </c>
      <c r="AD80" s="394">
        <f t="shared" si="14"/>
        <v>3.4079999999999999</v>
      </c>
      <c r="AE80" s="394">
        <f t="shared" si="15"/>
        <v>0.85199999999999998</v>
      </c>
      <c r="AF80" s="403" t="s">
        <v>269</v>
      </c>
      <c r="AG80" s="404">
        <v>0.25</v>
      </c>
      <c r="AH80" s="404">
        <v>0.25</v>
      </c>
    </row>
    <row r="81" spans="1:35" x14ac:dyDescent="0.25">
      <c r="A81" s="401" t="s">
        <v>56</v>
      </c>
      <c r="B81" s="401" t="s">
        <v>314</v>
      </c>
      <c r="C81" s="402" t="s">
        <v>279</v>
      </c>
      <c r="D81" s="403" t="s">
        <v>315</v>
      </c>
      <c r="E81" s="404">
        <v>4</v>
      </c>
      <c r="F81" s="404" t="s">
        <v>32</v>
      </c>
      <c r="G81" s="403" t="s">
        <v>316</v>
      </c>
      <c r="H81" s="404">
        <f t="shared" si="11"/>
        <v>5</v>
      </c>
      <c r="I81" s="404" t="str">
        <f>F81</f>
        <v>y</v>
      </c>
      <c r="J81" s="403" t="s">
        <v>317</v>
      </c>
      <c r="K81" s="404">
        <f t="shared" si="12"/>
        <v>6</v>
      </c>
      <c r="L81" s="405" t="str">
        <f>F81</f>
        <v>y</v>
      </c>
      <c r="M81" s="390" t="s">
        <v>32</v>
      </c>
      <c r="N81" s="390" t="s">
        <v>32</v>
      </c>
      <c r="O81" s="390" t="s">
        <v>32</v>
      </c>
      <c r="P81" s="405">
        <f>P80</f>
        <v>20858.47</v>
      </c>
      <c r="Q81" s="403" t="s">
        <v>313</v>
      </c>
      <c r="R81" s="403" t="s">
        <v>266</v>
      </c>
      <c r="S81" s="403" t="s">
        <v>267</v>
      </c>
      <c r="T81" s="404">
        <v>78.8</v>
      </c>
      <c r="U81" s="404">
        <v>1</v>
      </c>
      <c r="V81" s="406">
        <f>P81*(1/(2.22*10^12))*(1/(78.8))*(1/(0.125))*10^9</f>
        <v>0.95387890428499567</v>
      </c>
      <c r="W81" s="403" t="s">
        <v>268</v>
      </c>
      <c r="X81" s="404">
        <v>3</v>
      </c>
      <c r="Y81" s="404">
        <v>0.75</v>
      </c>
      <c r="Z81" s="404">
        <v>15</v>
      </c>
      <c r="AA81" s="404">
        <v>4.26</v>
      </c>
      <c r="AB81" s="369">
        <v>1</v>
      </c>
      <c r="AC81" s="393">
        <f t="shared" si="13"/>
        <v>4.26</v>
      </c>
      <c r="AD81" s="394">
        <f t="shared" si="14"/>
        <v>3.4079999999999999</v>
      </c>
      <c r="AE81" s="394">
        <f t="shared" si="15"/>
        <v>0.85199999999999998</v>
      </c>
      <c r="AF81" s="403" t="s">
        <v>269</v>
      </c>
      <c r="AG81" s="404">
        <v>0.25</v>
      </c>
      <c r="AH81" s="404">
        <v>0.25</v>
      </c>
      <c r="AI81" t="s">
        <v>318</v>
      </c>
    </row>
    <row r="82" spans="1:35" s="384" customFormat="1" x14ac:dyDescent="0.25">
      <c r="A82" s="485" t="s">
        <v>28</v>
      </c>
      <c r="B82" s="485" t="s">
        <v>69</v>
      </c>
      <c r="C82" s="486" t="s">
        <v>319</v>
      </c>
      <c r="D82" s="487" t="s">
        <v>320</v>
      </c>
      <c r="E82" s="488">
        <v>4</v>
      </c>
      <c r="F82" s="488" t="s">
        <v>32</v>
      </c>
      <c r="G82" s="487"/>
      <c r="H82" s="488" t="str">
        <f t="shared" si="11"/>
        <v/>
      </c>
      <c r="I82" s="488"/>
      <c r="J82" s="487"/>
      <c r="K82" s="488" t="str">
        <f t="shared" si="12"/>
        <v/>
      </c>
      <c r="L82" s="489"/>
      <c r="M82" s="378" t="s">
        <v>32</v>
      </c>
      <c r="N82" s="378" t="s">
        <v>32</v>
      </c>
      <c r="O82" s="378" t="s">
        <v>32</v>
      </c>
      <c r="P82" s="489">
        <v>62298.34</v>
      </c>
      <c r="Q82" s="487" t="s">
        <v>73</v>
      </c>
      <c r="R82" s="487" t="s">
        <v>74</v>
      </c>
      <c r="S82" s="487" t="s">
        <v>75</v>
      </c>
      <c r="T82" s="488">
        <v>82.2</v>
      </c>
      <c r="U82" s="488">
        <v>2.5</v>
      </c>
      <c r="V82" s="490">
        <f>P82*(1/(2.22*10^12))*(1/(82.2))*(1/(0.125))*10^9</f>
        <v>2.7311255781328772</v>
      </c>
      <c r="W82" s="487" t="s">
        <v>76</v>
      </c>
      <c r="X82" s="488">
        <v>1</v>
      </c>
      <c r="Y82" s="488">
        <v>1</v>
      </c>
      <c r="Z82" s="488">
        <v>5</v>
      </c>
      <c r="AA82" s="488">
        <v>3.7</v>
      </c>
      <c r="AB82" s="381">
        <v>1</v>
      </c>
      <c r="AC82" s="382">
        <f t="shared" si="13"/>
        <v>3.7</v>
      </c>
      <c r="AD82" s="383">
        <f t="shared" si="14"/>
        <v>2.9600000000000004</v>
      </c>
      <c r="AE82" s="383">
        <f t="shared" si="15"/>
        <v>0.7400000000000001</v>
      </c>
      <c r="AF82" s="487" t="s">
        <v>49</v>
      </c>
      <c r="AG82" s="488">
        <v>1</v>
      </c>
      <c r="AH82" s="488">
        <v>0.67</v>
      </c>
    </row>
    <row r="83" spans="1:35" s="384" customFormat="1" x14ac:dyDescent="0.25">
      <c r="A83" s="485" t="s">
        <v>28</v>
      </c>
      <c r="B83" s="485" t="s">
        <v>77</v>
      </c>
      <c r="C83" s="486" t="s">
        <v>319</v>
      </c>
      <c r="D83" s="487" t="s">
        <v>321</v>
      </c>
      <c r="E83" s="488">
        <f t="shared" ref="E83:E95" si="19">IF(A82="SEC", K82 + 1, E82 + 1)</f>
        <v>5</v>
      </c>
      <c r="F83" s="488" t="s">
        <v>32</v>
      </c>
      <c r="G83" s="487"/>
      <c r="H83" s="488" t="str">
        <f t="shared" si="11"/>
        <v/>
      </c>
      <c r="I83" s="488"/>
      <c r="J83" s="487"/>
      <c r="K83" s="488" t="str">
        <f t="shared" si="12"/>
        <v/>
      </c>
      <c r="L83" s="489"/>
      <c r="M83" s="378" t="s">
        <v>32</v>
      </c>
      <c r="N83" s="378" t="s">
        <v>32</v>
      </c>
      <c r="O83" s="378" t="s">
        <v>32</v>
      </c>
      <c r="P83" s="489">
        <f>P82</f>
        <v>62298.34</v>
      </c>
      <c r="Q83" s="487" t="s">
        <v>73</v>
      </c>
      <c r="R83" s="487" t="s">
        <v>74</v>
      </c>
      <c r="S83" s="487" t="s">
        <v>75</v>
      </c>
      <c r="T83" s="488">
        <v>82.2</v>
      </c>
      <c r="U83" s="488">
        <v>2.5</v>
      </c>
      <c r="V83" s="490">
        <f>P83*(1/(2.22*10^12))*(1/(82.2))*(1/(0.125))*10^9</f>
        <v>2.7311255781328772</v>
      </c>
      <c r="W83" s="487" t="s">
        <v>76</v>
      </c>
      <c r="X83" s="488">
        <v>1</v>
      </c>
      <c r="Y83" s="488">
        <v>1</v>
      </c>
      <c r="Z83" s="488">
        <v>5</v>
      </c>
      <c r="AA83" s="488">
        <v>3.7</v>
      </c>
      <c r="AB83" s="381">
        <v>1</v>
      </c>
      <c r="AC83" s="382">
        <f t="shared" si="13"/>
        <v>3.7</v>
      </c>
      <c r="AD83" s="383">
        <f t="shared" si="14"/>
        <v>2.9600000000000004</v>
      </c>
      <c r="AE83" s="383">
        <f t="shared" si="15"/>
        <v>0.7400000000000001</v>
      </c>
      <c r="AF83" s="487" t="s">
        <v>49</v>
      </c>
      <c r="AG83" s="488">
        <v>1</v>
      </c>
      <c r="AH83" s="488">
        <v>0.67</v>
      </c>
    </row>
    <row r="84" spans="1:35" s="384" customFormat="1" x14ac:dyDescent="0.25">
      <c r="A84" s="485" t="s">
        <v>28</v>
      </c>
      <c r="B84" s="485" t="s">
        <v>81</v>
      </c>
      <c r="C84" s="486" t="s">
        <v>319</v>
      </c>
      <c r="D84" s="487" t="s">
        <v>322</v>
      </c>
      <c r="E84" s="488">
        <f t="shared" si="19"/>
        <v>6</v>
      </c>
      <c r="F84" s="488" t="s">
        <v>32</v>
      </c>
      <c r="G84" s="487"/>
      <c r="H84" s="488" t="str">
        <f t="shared" si="11"/>
        <v/>
      </c>
      <c r="I84" s="488"/>
      <c r="J84" s="487"/>
      <c r="K84" s="488" t="str">
        <f t="shared" si="12"/>
        <v/>
      </c>
      <c r="L84" s="489"/>
      <c r="M84" s="378" t="s">
        <v>32</v>
      </c>
      <c r="N84" s="378" t="s">
        <v>32</v>
      </c>
      <c r="O84" s="378" t="s">
        <v>32</v>
      </c>
      <c r="P84" s="489">
        <f>P83</f>
        <v>62298.34</v>
      </c>
      <c r="Q84" s="487" t="s">
        <v>73</v>
      </c>
      <c r="R84" s="487" t="s">
        <v>74</v>
      </c>
      <c r="S84" s="487" t="s">
        <v>75</v>
      </c>
      <c r="T84" s="488">
        <v>82.2</v>
      </c>
      <c r="U84" s="488">
        <v>2.5</v>
      </c>
      <c r="V84" s="490">
        <f>P84*(1/(2.22*10^12))*(1/(82.2))*(1/(0.125))*10^9</f>
        <v>2.7311255781328772</v>
      </c>
      <c r="W84" s="487" t="s">
        <v>76</v>
      </c>
      <c r="X84" s="488">
        <v>1</v>
      </c>
      <c r="Y84" s="488">
        <v>1</v>
      </c>
      <c r="Z84" s="488">
        <v>5</v>
      </c>
      <c r="AA84" s="488">
        <v>3.7</v>
      </c>
      <c r="AB84" s="381">
        <v>1</v>
      </c>
      <c r="AC84" s="382">
        <f t="shared" si="13"/>
        <v>3.7</v>
      </c>
      <c r="AD84" s="383">
        <f t="shared" si="14"/>
        <v>2.9600000000000004</v>
      </c>
      <c r="AE84" s="383">
        <f t="shared" si="15"/>
        <v>0.7400000000000001</v>
      </c>
      <c r="AF84" s="487" t="s">
        <v>49</v>
      </c>
      <c r="AG84" s="488">
        <v>1</v>
      </c>
      <c r="AH84" s="488">
        <v>0.67</v>
      </c>
    </row>
    <row r="85" spans="1:35" s="384" customFormat="1" x14ac:dyDescent="0.25">
      <c r="A85" s="485" t="s">
        <v>28</v>
      </c>
      <c r="B85" s="485" t="s">
        <v>323</v>
      </c>
      <c r="C85" s="486" t="s">
        <v>319</v>
      </c>
      <c r="D85" s="487" t="s">
        <v>324</v>
      </c>
      <c r="E85" s="488">
        <f t="shared" si="19"/>
        <v>7</v>
      </c>
      <c r="F85" s="488" t="s">
        <v>32</v>
      </c>
      <c r="G85" s="487"/>
      <c r="H85" s="488" t="str">
        <f t="shared" si="11"/>
        <v/>
      </c>
      <c r="I85" s="488"/>
      <c r="J85" s="487"/>
      <c r="K85" s="488" t="str">
        <f t="shared" si="12"/>
        <v/>
      </c>
      <c r="L85" s="489"/>
      <c r="M85" s="378" t="s">
        <v>32</v>
      </c>
      <c r="N85" s="378" t="s">
        <v>32</v>
      </c>
      <c r="O85" s="378" t="s">
        <v>32</v>
      </c>
      <c r="P85" s="489">
        <v>90247.67</v>
      </c>
      <c r="Q85" s="487" t="s">
        <v>325</v>
      </c>
      <c r="R85" s="487" t="s">
        <v>128</v>
      </c>
      <c r="S85" s="487" t="s">
        <v>129</v>
      </c>
      <c r="T85" s="488">
        <v>83.2</v>
      </c>
      <c r="U85" s="488">
        <v>4</v>
      </c>
      <c r="V85" s="490">
        <f>P85*(1/(2.22*10^12))*(1/(83.2))*(1/(0.125))*10^9</f>
        <v>3.908856115731115</v>
      </c>
      <c r="W85" s="487" t="s">
        <v>130</v>
      </c>
      <c r="X85" s="488">
        <v>1</v>
      </c>
      <c r="Y85" s="488">
        <v>0.5</v>
      </c>
      <c r="Z85" s="488">
        <v>5</v>
      </c>
      <c r="AA85" s="488">
        <v>5.99</v>
      </c>
      <c r="AB85" s="381">
        <v>1</v>
      </c>
      <c r="AC85" s="382">
        <f t="shared" si="13"/>
        <v>5.99</v>
      </c>
      <c r="AD85" s="383">
        <f t="shared" si="14"/>
        <v>4.7920000000000007</v>
      </c>
      <c r="AE85" s="383">
        <f t="shared" si="15"/>
        <v>1.1980000000000002</v>
      </c>
      <c r="AF85" s="487" t="s">
        <v>49</v>
      </c>
      <c r="AG85" s="488">
        <v>0.5</v>
      </c>
      <c r="AH85" s="488">
        <v>0.5</v>
      </c>
    </row>
    <row r="86" spans="1:35" s="384" customFormat="1" x14ac:dyDescent="0.25">
      <c r="A86" s="485" t="s">
        <v>28</v>
      </c>
      <c r="B86" s="485" t="s">
        <v>326</v>
      </c>
      <c r="C86" s="486" t="s">
        <v>319</v>
      </c>
      <c r="D86" s="487" t="s">
        <v>327</v>
      </c>
      <c r="E86" s="488">
        <f t="shared" si="19"/>
        <v>8</v>
      </c>
      <c r="F86" s="488" t="s">
        <v>32</v>
      </c>
      <c r="G86" s="487"/>
      <c r="H86" s="488" t="str">
        <f t="shared" si="11"/>
        <v/>
      </c>
      <c r="I86" s="488"/>
      <c r="J86" s="487"/>
      <c r="K86" s="488" t="str">
        <f t="shared" si="12"/>
        <v/>
      </c>
      <c r="L86" s="489"/>
      <c r="M86" s="378" t="s">
        <v>32</v>
      </c>
      <c r="N86" s="378" t="s">
        <v>32</v>
      </c>
      <c r="O86" s="378" t="s">
        <v>32</v>
      </c>
      <c r="P86" s="489">
        <f>P85</f>
        <v>90247.67</v>
      </c>
      <c r="Q86" s="487" t="s">
        <v>325</v>
      </c>
      <c r="R86" s="487" t="s">
        <v>128</v>
      </c>
      <c r="S86" s="487" t="s">
        <v>129</v>
      </c>
      <c r="T86" s="488">
        <v>83.2</v>
      </c>
      <c r="U86" s="488">
        <v>4</v>
      </c>
      <c r="V86" s="490">
        <f>P86*(1/(2.22*10^12))*(1/(83.2))*(1/(0.125))*10^9</f>
        <v>3.908856115731115</v>
      </c>
      <c r="W86" s="487" t="s">
        <v>130</v>
      </c>
      <c r="X86" s="488">
        <v>1</v>
      </c>
      <c r="Y86" s="488">
        <v>0.5</v>
      </c>
      <c r="Z86" s="488">
        <v>5</v>
      </c>
      <c r="AA86" s="488">
        <v>5.99</v>
      </c>
      <c r="AB86" s="381">
        <v>1</v>
      </c>
      <c r="AC86" s="382">
        <f t="shared" si="13"/>
        <v>5.99</v>
      </c>
      <c r="AD86" s="383">
        <f t="shared" si="14"/>
        <v>4.7920000000000007</v>
      </c>
      <c r="AE86" s="383">
        <f t="shared" si="15"/>
        <v>1.1980000000000002</v>
      </c>
      <c r="AF86" s="487" t="s">
        <v>49</v>
      </c>
      <c r="AG86" s="488">
        <v>0.5</v>
      </c>
      <c r="AH86" s="488">
        <v>0.5</v>
      </c>
    </row>
    <row r="87" spans="1:35" s="384" customFormat="1" x14ac:dyDescent="0.25">
      <c r="A87" s="485" t="s">
        <v>28</v>
      </c>
      <c r="B87" s="485" t="s">
        <v>328</v>
      </c>
      <c r="C87" s="486" t="s">
        <v>319</v>
      </c>
      <c r="D87" s="487" t="s">
        <v>329</v>
      </c>
      <c r="E87" s="488">
        <f t="shared" si="19"/>
        <v>9</v>
      </c>
      <c r="F87" s="488" t="s">
        <v>32</v>
      </c>
      <c r="G87" s="487"/>
      <c r="H87" s="488" t="str">
        <f t="shared" si="11"/>
        <v/>
      </c>
      <c r="I87" s="488"/>
      <c r="J87" s="487"/>
      <c r="K87" s="488" t="str">
        <f t="shared" si="12"/>
        <v/>
      </c>
      <c r="L87" s="489"/>
      <c r="M87" s="378" t="s">
        <v>32</v>
      </c>
      <c r="N87" s="378" t="s">
        <v>32</v>
      </c>
      <c r="O87" s="378" t="s">
        <v>32</v>
      </c>
      <c r="P87" s="489">
        <f>P86</f>
        <v>90247.67</v>
      </c>
      <c r="Q87" s="487" t="s">
        <v>325</v>
      </c>
      <c r="R87" s="487" t="s">
        <v>128</v>
      </c>
      <c r="S87" s="487" t="s">
        <v>129</v>
      </c>
      <c r="T87" s="488">
        <v>83.2</v>
      </c>
      <c r="U87" s="488">
        <v>4</v>
      </c>
      <c r="V87" s="490">
        <f>P87*(1/(2.22*10^12))*(1/(83.2))*(1/(0.125))*10^9</f>
        <v>3.908856115731115</v>
      </c>
      <c r="W87" s="487" t="s">
        <v>130</v>
      </c>
      <c r="X87" s="488">
        <v>1</v>
      </c>
      <c r="Y87" s="488">
        <v>0.5</v>
      </c>
      <c r="Z87" s="488">
        <v>5</v>
      </c>
      <c r="AA87" s="488">
        <v>5.99</v>
      </c>
      <c r="AB87" s="381">
        <v>1</v>
      </c>
      <c r="AC87" s="382">
        <f t="shared" si="13"/>
        <v>5.99</v>
      </c>
      <c r="AD87" s="383">
        <f t="shared" si="14"/>
        <v>4.7920000000000007</v>
      </c>
      <c r="AE87" s="383">
        <f t="shared" si="15"/>
        <v>1.1980000000000002</v>
      </c>
      <c r="AF87" s="487" t="s">
        <v>49</v>
      </c>
      <c r="AG87" s="488">
        <v>0.5</v>
      </c>
      <c r="AH87" s="488">
        <v>0.5</v>
      </c>
    </row>
    <row r="88" spans="1:35" s="384" customFormat="1" x14ac:dyDescent="0.25">
      <c r="A88" s="485" t="s">
        <v>28</v>
      </c>
      <c r="B88" s="485" t="s">
        <v>330</v>
      </c>
      <c r="C88" s="486" t="s">
        <v>319</v>
      </c>
      <c r="D88" s="487" t="s">
        <v>331</v>
      </c>
      <c r="E88" s="488">
        <f t="shared" si="19"/>
        <v>10</v>
      </c>
      <c r="F88" s="488" t="s">
        <v>32</v>
      </c>
      <c r="G88" s="487"/>
      <c r="H88" s="488" t="str">
        <f t="shared" si="11"/>
        <v/>
      </c>
      <c r="I88" s="488"/>
      <c r="J88" s="487"/>
      <c r="K88" s="488" t="str">
        <f t="shared" si="12"/>
        <v/>
      </c>
      <c r="L88" s="489"/>
      <c r="M88" s="378" t="s">
        <v>32</v>
      </c>
      <c r="N88" s="378" t="s">
        <v>32</v>
      </c>
      <c r="O88" s="378" t="s">
        <v>32</v>
      </c>
      <c r="P88" s="489">
        <v>11322.16</v>
      </c>
      <c r="Q88" s="487" t="s">
        <v>332</v>
      </c>
      <c r="R88" s="487" t="s">
        <v>333</v>
      </c>
      <c r="S88" s="487" t="s">
        <v>334</v>
      </c>
      <c r="T88" s="488">
        <v>30</v>
      </c>
      <c r="U88" s="488">
        <v>1</v>
      </c>
      <c r="V88" s="490">
        <f>P88*(1/(2.22*10^12))*(1/(30))*(1/(0.125))*10^9</f>
        <v>1.3600192192192193</v>
      </c>
      <c r="W88" s="487" t="s">
        <v>335</v>
      </c>
      <c r="X88" s="488">
        <v>1</v>
      </c>
      <c r="Y88" s="488">
        <v>1.5</v>
      </c>
      <c r="Z88" s="488">
        <v>5</v>
      </c>
      <c r="AA88" s="488">
        <v>0.54</v>
      </c>
      <c r="AB88" s="381">
        <v>1</v>
      </c>
      <c r="AC88" s="382">
        <f t="shared" si="13"/>
        <v>0.54</v>
      </c>
      <c r="AD88" s="383">
        <f t="shared" si="14"/>
        <v>0.43200000000000005</v>
      </c>
      <c r="AE88" s="383">
        <f t="shared" si="15"/>
        <v>0.10800000000000001</v>
      </c>
      <c r="AF88" s="487" t="s">
        <v>336</v>
      </c>
      <c r="AG88" s="488">
        <v>1.5</v>
      </c>
      <c r="AH88" s="488">
        <v>1.5</v>
      </c>
    </row>
    <row r="89" spans="1:35" s="384" customFormat="1" x14ac:dyDescent="0.25">
      <c r="A89" s="485" t="s">
        <v>28</v>
      </c>
      <c r="B89" s="485" t="s">
        <v>337</v>
      </c>
      <c r="C89" s="486" t="s">
        <v>319</v>
      </c>
      <c r="D89" s="487" t="s">
        <v>338</v>
      </c>
      <c r="E89" s="488">
        <f t="shared" si="19"/>
        <v>11</v>
      </c>
      <c r="F89" s="488" t="s">
        <v>32</v>
      </c>
      <c r="G89" s="487"/>
      <c r="H89" s="488" t="str">
        <f t="shared" si="11"/>
        <v/>
      </c>
      <c r="I89" s="488"/>
      <c r="J89" s="487"/>
      <c r="K89" s="488" t="str">
        <f t="shared" si="12"/>
        <v/>
      </c>
      <c r="L89" s="489"/>
      <c r="M89" s="378" t="s">
        <v>32</v>
      </c>
      <c r="N89" s="378" t="s">
        <v>32</v>
      </c>
      <c r="O89" s="378" t="s">
        <v>32</v>
      </c>
      <c r="P89" s="489">
        <f>P88</f>
        <v>11322.16</v>
      </c>
      <c r="Q89" s="487" t="s">
        <v>332</v>
      </c>
      <c r="R89" s="487" t="s">
        <v>333</v>
      </c>
      <c r="S89" s="487" t="s">
        <v>334</v>
      </c>
      <c r="T89" s="488">
        <v>30</v>
      </c>
      <c r="U89" s="488">
        <v>1</v>
      </c>
      <c r="V89" s="490">
        <f>P89*(1/(2.22*10^12))*(1/(30))*(1/(0.125))*10^9</f>
        <v>1.3600192192192193</v>
      </c>
      <c r="W89" s="487" t="s">
        <v>335</v>
      </c>
      <c r="X89" s="488">
        <v>1</v>
      </c>
      <c r="Y89" s="488">
        <v>1.5</v>
      </c>
      <c r="Z89" s="488">
        <v>5</v>
      </c>
      <c r="AA89" s="488">
        <v>0.54</v>
      </c>
      <c r="AB89" s="381">
        <v>1</v>
      </c>
      <c r="AC89" s="382">
        <f t="shared" si="13"/>
        <v>0.54</v>
      </c>
      <c r="AD89" s="383">
        <f t="shared" si="14"/>
        <v>0.43200000000000005</v>
      </c>
      <c r="AE89" s="383">
        <f t="shared" si="15"/>
        <v>0.10800000000000001</v>
      </c>
      <c r="AF89" s="487" t="s">
        <v>336</v>
      </c>
      <c r="AG89" s="488">
        <v>1.5</v>
      </c>
      <c r="AH89" s="488">
        <v>1.5</v>
      </c>
    </row>
    <row r="90" spans="1:35" s="384" customFormat="1" x14ac:dyDescent="0.25">
      <c r="A90" s="485" t="s">
        <v>28</v>
      </c>
      <c r="B90" s="485" t="s">
        <v>339</v>
      </c>
      <c r="C90" s="486" t="s">
        <v>319</v>
      </c>
      <c r="D90" s="487" t="s">
        <v>340</v>
      </c>
      <c r="E90" s="488">
        <f t="shared" si="19"/>
        <v>12</v>
      </c>
      <c r="F90" s="488" t="s">
        <v>32</v>
      </c>
      <c r="G90" s="487"/>
      <c r="H90" s="488" t="str">
        <f t="shared" si="11"/>
        <v/>
      </c>
      <c r="I90" s="488"/>
      <c r="J90" s="487"/>
      <c r="K90" s="488" t="str">
        <f t="shared" si="12"/>
        <v/>
      </c>
      <c r="L90" s="489"/>
      <c r="M90" s="378" t="s">
        <v>32</v>
      </c>
      <c r="N90" s="378" t="s">
        <v>32</v>
      </c>
      <c r="O90" s="378" t="s">
        <v>32</v>
      </c>
      <c r="P90" s="489">
        <f>P89</f>
        <v>11322.16</v>
      </c>
      <c r="Q90" s="487" t="s">
        <v>332</v>
      </c>
      <c r="R90" s="487" t="s">
        <v>333</v>
      </c>
      <c r="S90" s="487" t="s">
        <v>334</v>
      </c>
      <c r="T90" s="488">
        <v>30</v>
      </c>
      <c r="U90" s="488">
        <v>1</v>
      </c>
      <c r="V90" s="490">
        <f>P90*(1/(2.22*10^12))*(1/(30))*(1/(0.125))*10^9</f>
        <v>1.3600192192192193</v>
      </c>
      <c r="W90" s="487" t="s">
        <v>335</v>
      </c>
      <c r="X90" s="488">
        <v>1</v>
      </c>
      <c r="Y90" s="488">
        <v>1.5</v>
      </c>
      <c r="Z90" s="488">
        <v>5</v>
      </c>
      <c r="AA90" s="488">
        <v>0.54</v>
      </c>
      <c r="AB90" s="381">
        <v>1</v>
      </c>
      <c r="AC90" s="382">
        <f t="shared" si="13"/>
        <v>0.54</v>
      </c>
      <c r="AD90" s="383">
        <f t="shared" si="14"/>
        <v>0.43200000000000005</v>
      </c>
      <c r="AE90" s="383">
        <f t="shared" si="15"/>
        <v>0.10800000000000001</v>
      </c>
      <c r="AF90" s="487" t="s">
        <v>336</v>
      </c>
      <c r="AG90" s="488">
        <v>1.5</v>
      </c>
      <c r="AH90" s="488">
        <v>1.5</v>
      </c>
    </row>
    <row r="91" spans="1:35" s="384" customFormat="1" x14ac:dyDescent="0.25">
      <c r="A91" s="485" t="s">
        <v>56</v>
      </c>
      <c r="B91" s="485" t="s">
        <v>86</v>
      </c>
      <c r="C91" s="486" t="s">
        <v>319</v>
      </c>
      <c r="D91" s="487" t="s">
        <v>341</v>
      </c>
      <c r="E91" s="488">
        <f t="shared" si="19"/>
        <v>13</v>
      </c>
      <c r="F91" s="488" t="s">
        <v>32</v>
      </c>
      <c r="G91" s="487" t="s">
        <v>342</v>
      </c>
      <c r="H91" s="488">
        <f t="shared" si="11"/>
        <v>14</v>
      </c>
      <c r="I91" s="488" t="str">
        <f>F91</f>
        <v>y</v>
      </c>
      <c r="J91" s="487" t="s">
        <v>343</v>
      </c>
      <c r="K91" s="488">
        <f t="shared" si="12"/>
        <v>15</v>
      </c>
      <c r="L91" s="489" t="str">
        <f>F91</f>
        <v>y</v>
      </c>
      <c r="M91" s="378" t="s">
        <v>32</v>
      </c>
      <c r="N91" s="378" t="s">
        <v>32</v>
      </c>
      <c r="O91" s="378" t="s">
        <v>32</v>
      </c>
      <c r="P91" s="489">
        <v>42046.87</v>
      </c>
      <c r="Q91" s="487" t="s">
        <v>89</v>
      </c>
      <c r="R91" s="487" t="s">
        <v>90</v>
      </c>
      <c r="S91" s="487" t="s">
        <v>91</v>
      </c>
      <c r="T91" s="488">
        <v>33.200000000000003</v>
      </c>
      <c r="U91" s="488">
        <v>5</v>
      </c>
      <c r="V91" s="490">
        <f>P91*(1/(2.22*10^12))*(1/(33.2))*(1/(0.125))*10^9</f>
        <v>4.5638630196461518</v>
      </c>
      <c r="W91" s="487" t="s">
        <v>92</v>
      </c>
      <c r="X91" s="488">
        <v>3</v>
      </c>
      <c r="Y91" s="488">
        <v>3</v>
      </c>
      <c r="Z91" s="488">
        <v>15</v>
      </c>
      <c r="AA91" s="488">
        <v>8.9600000000000009</v>
      </c>
      <c r="AB91" s="381">
        <v>1</v>
      </c>
      <c r="AC91" s="382">
        <f t="shared" si="13"/>
        <v>8.9600000000000009</v>
      </c>
      <c r="AD91" s="383">
        <f t="shared" si="14"/>
        <v>7.168000000000001</v>
      </c>
      <c r="AE91" s="383">
        <f t="shared" si="15"/>
        <v>1.7920000000000003</v>
      </c>
      <c r="AF91" s="487" t="s">
        <v>49</v>
      </c>
      <c r="AG91" s="488">
        <v>1</v>
      </c>
      <c r="AH91" s="488">
        <v>1</v>
      </c>
    </row>
    <row r="92" spans="1:35" s="384" customFormat="1" x14ac:dyDescent="0.25">
      <c r="A92" s="485" t="s">
        <v>56</v>
      </c>
      <c r="B92" s="485" t="s">
        <v>93</v>
      </c>
      <c r="C92" s="486" t="s">
        <v>319</v>
      </c>
      <c r="D92" s="487" t="s">
        <v>344</v>
      </c>
      <c r="E92" s="488">
        <f t="shared" si="19"/>
        <v>16</v>
      </c>
      <c r="F92" s="488" t="s">
        <v>32</v>
      </c>
      <c r="G92" s="487" t="s">
        <v>345</v>
      </c>
      <c r="H92" s="488">
        <f t="shared" si="11"/>
        <v>17</v>
      </c>
      <c r="I92" s="488" t="str">
        <f>F92</f>
        <v>y</v>
      </c>
      <c r="J92" s="487" t="s">
        <v>346</v>
      </c>
      <c r="K92" s="488">
        <f t="shared" si="12"/>
        <v>18</v>
      </c>
      <c r="L92" s="489" t="str">
        <f>F92</f>
        <v>y</v>
      </c>
      <c r="M92" s="378" t="s">
        <v>32</v>
      </c>
      <c r="N92" s="378" t="s">
        <v>32</v>
      </c>
      <c r="O92" s="378" t="s">
        <v>32</v>
      </c>
      <c r="P92" s="489">
        <f>P91</f>
        <v>42046.87</v>
      </c>
      <c r="Q92" s="487" t="s">
        <v>89</v>
      </c>
      <c r="R92" s="487" t="s">
        <v>90</v>
      </c>
      <c r="S92" s="487" t="s">
        <v>91</v>
      </c>
      <c r="T92" s="488">
        <v>33.200000000000003</v>
      </c>
      <c r="U92" s="488">
        <v>5</v>
      </c>
      <c r="V92" s="490">
        <f>P92*(1/(2.22*10^12))*(1/(33.2))*(1/(0.125))*10^9</f>
        <v>4.5638630196461518</v>
      </c>
      <c r="W92" s="487" t="s">
        <v>92</v>
      </c>
      <c r="X92" s="488">
        <v>3</v>
      </c>
      <c r="Y92" s="488">
        <v>3</v>
      </c>
      <c r="Z92" s="488">
        <v>15</v>
      </c>
      <c r="AA92" s="488">
        <v>8.9600000000000009</v>
      </c>
      <c r="AB92" s="381">
        <v>1</v>
      </c>
      <c r="AC92" s="382">
        <f t="shared" si="13"/>
        <v>8.9600000000000009</v>
      </c>
      <c r="AD92" s="383">
        <f t="shared" si="14"/>
        <v>7.168000000000001</v>
      </c>
      <c r="AE92" s="383">
        <f t="shared" si="15"/>
        <v>1.7920000000000003</v>
      </c>
      <c r="AF92" s="487" t="s">
        <v>49</v>
      </c>
      <c r="AG92" s="488">
        <v>1</v>
      </c>
      <c r="AH92" s="488">
        <v>1</v>
      </c>
    </row>
    <row r="93" spans="1:35" s="384" customFormat="1" x14ac:dyDescent="0.25">
      <c r="A93" s="485" t="s">
        <v>56</v>
      </c>
      <c r="B93" s="485" t="s">
        <v>347</v>
      </c>
      <c r="C93" s="486" t="s">
        <v>319</v>
      </c>
      <c r="D93" s="487" t="s">
        <v>348</v>
      </c>
      <c r="E93" s="488">
        <f t="shared" si="19"/>
        <v>19</v>
      </c>
      <c r="F93" s="488" t="s">
        <v>32</v>
      </c>
      <c r="G93" s="487" t="s">
        <v>349</v>
      </c>
      <c r="H93" s="488">
        <f t="shared" si="11"/>
        <v>20</v>
      </c>
      <c r="I93" s="488" t="str">
        <f>F93</f>
        <v>y</v>
      </c>
      <c r="J93" s="487" t="s">
        <v>350</v>
      </c>
      <c r="K93" s="488">
        <f t="shared" si="12"/>
        <v>21</v>
      </c>
      <c r="L93" s="489" t="str">
        <f>F93</f>
        <v>y</v>
      </c>
      <c r="M93" s="378" t="s">
        <v>32</v>
      </c>
      <c r="N93" s="378" t="s">
        <v>32</v>
      </c>
      <c r="O93" s="378" t="s">
        <v>32</v>
      </c>
      <c r="P93" s="489">
        <v>30038.05</v>
      </c>
      <c r="Q93" s="487" t="s">
        <v>351</v>
      </c>
      <c r="R93" s="487" t="s">
        <v>140</v>
      </c>
      <c r="S93" s="487" t="s">
        <v>141</v>
      </c>
      <c r="T93" s="488">
        <v>83.1</v>
      </c>
      <c r="U93" s="488">
        <v>1.5</v>
      </c>
      <c r="V93" s="490">
        <f>P93*(1/(2.22*10^12))*(1/(83.1))*(1/(0.125))*10^9</f>
        <v>1.3025899545755142</v>
      </c>
      <c r="W93" s="487" t="s">
        <v>352</v>
      </c>
      <c r="X93" s="488">
        <v>3</v>
      </c>
      <c r="Y93" s="488">
        <v>0.5</v>
      </c>
      <c r="Z93" s="488">
        <v>15</v>
      </c>
      <c r="AA93" s="488">
        <v>6.73</v>
      </c>
      <c r="AB93" s="381">
        <v>1</v>
      </c>
      <c r="AC93" s="382">
        <f t="shared" si="13"/>
        <v>6.73</v>
      </c>
      <c r="AD93" s="383">
        <f t="shared" si="14"/>
        <v>5.3840000000000003</v>
      </c>
      <c r="AE93" s="383">
        <f t="shared" si="15"/>
        <v>1.3460000000000001</v>
      </c>
      <c r="AF93" s="487" t="s">
        <v>143</v>
      </c>
      <c r="AG93" s="488">
        <v>0.25</v>
      </c>
      <c r="AH93" s="488">
        <v>0.2</v>
      </c>
    </row>
    <row r="94" spans="1:35" s="384" customFormat="1" x14ac:dyDescent="0.25">
      <c r="A94" s="485" t="s">
        <v>56</v>
      </c>
      <c r="B94" s="485" t="s">
        <v>353</v>
      </c>
      <c r="C94" s="486" t="s">
        <v>319</v>
      </c>
      <c r="D94" s="487" t="s">
        <v>354</v>
      </c>
      <c r="E94" s="488">
        <f t="shared" si="19"/>
        <v>22</v>
      </c>
      <c r="F94" s="488" t="s">
        <v>32</v>
      </c>
      <c r="G94" s="487" t="s">
        <v>355</v>
      </c>
      <c r="H94" s="488">
        <f t="shared" si="11"/>
        <v>23</v>
      </c>
      <c r="I94" s="488" t="str">
        <f>F94</f>
        <v>y</v>
      </c>
      <c r="J94" s="487" t="s">
        <v>356</v>
      </c>
      <c r="K94" s="488">
        <f t="shared" si="12"/>
        <v>24</v>
      </c>
      <c r="L94" s="489" t="str">
        <f>F94</f>
        <v>y</v>
      </c>
      <c r="M94" s="378" t="s">
        <v>32</v>
      </c>
      <c r="N94" s="378" t="s">
        <v>32</v>
      </c>
      <c r="O94" s="378" t="s">
        <v>32</v>
      </c>
      <c r="P94" s="489">
        <f>P93</f>
        <v>30038.05</v>
      </c>
      <c r="Q94" s="487" t="s">
        <v>351</v>
      </c>
      <c r="R94" s="487" t="s">
        <v>140</v>
      </c>
      <c r="S94" s="487" t="s">
        <v>141</v>
      </c>
      <c r="T94" s="488">
        <v>83.1</v>
      </c>
      <c r="U94" s="488">
        <v>1.5</v>
      </c>
      <c r="V94" s="490">
        <f>P94*(1/(2.22*10^12))*(1/(83.1))*(1/(0.125))*10^9</f>
        <v>1.3025899545755142</v>
      </c>
      <c r="W94" s="487" t="s">
        <v>352</v>
      </c>
      <c r="X94" s="488">
        <v>3</v>
      </c>
      <c r="Y94" s="488">
        <v>0.5</v>
      </c>
      <c r="Z94" s="488">
        <v>15</v>
      </c>
      <c r="AA94" s="488">
        <v>6.73</v>
      </c>
      <c r="AB94" s="381">
        <v>1</v>
      </c>
      <c r="AC94" s="382">
        <f t="shared" si="13"/>
        <v>6.73</v>
      </c>
      <c r="AD94" s="383">
        <f t="shared" si="14"/>
        <v>5.3840000000000003</v>
      </c>
      <c r="AE94" s="383">
        <f t="shared" si="15"/>
        <v>1.3460000000000001</v>
      </c>
      <c r="AF94" s="487" t="s">
        <v>143</v>
      </c>
      <c r="AG94" s="488">
        <v>0.25</v>
      </c>
      <c r="AH94" s="488">
        <v>0.2</v>
      </c>
    </row>
    <row r="95" spans="1:35" s="384" customFormat="1" x14ac:dyDescent="0.25">
      <c r="A95" s="485" t="s">
        <v>56</v>
      </c>
      <c r="B95" s="485" t="s">
        <v>357</v>
      </c>
      <c r="C95" s="486" t="s">
        <v>319</v>
      </c>
      <c r="D95" s="487" t="s">
        <v>358</v>
      </c>
      <c r="E95" s="488">
        <f t="shared" si="19"/>
        <v>25</v>
      </c>
      <c r="F95" s="488" t="s">
        <v>32</v>
      </c>
      <c r="G95" s="487" t="s">
        <v>359</v>
      </c>
      <c r="H95" s="488">
        <f t="shared" si="11"/>
        <v>26</v>
      </c>
      <c r="I95" s="488" t="str">
        <f>F95</f>
        <v>y</v>
      </c>
      <c r="J95" s="487" t="s">
        <v>360</v>
      </c>
      <c r="K95" s="488">
        <f t="shared" si="12"/>
        <v>27</v>
      </c>
      <c r="L95" s="489" t="str">
        <f>F95</f>
        <v>y</v>
      </c>
      <c r="M95" s="378" t="s">
        <v>32</v>
      </c>
      <c r="N95" s="378" t="s">
        <v>32</v>
      </c>
      <c r="O95" s="378" t="s">
        <v>32</v>
      </c>
      <c r="P95" s="489">
        <f>P94</f>
        <v>30038.05</v>
      </c>
      <c r="Q95" s="487" t="s">
        <v>351</v>
      </c>
      <c r="R95" s="487" t="s">
        <v>140</v>
      </c>
      <c r="S95" s="487" t="s">
        <v>141</v>
      </c>
      <c r="T95" s="488">
        <v>83.1</v>
      </c>
      <c r="U95" s="488">
        <v>1.5</v>
      </c>
      <c r="V95" s="490">
        <f>P95*(1/(2.22*10^12))*(1/(83.1))*(1/(0.125))*10^9</f>
        <v>1.3025899545755142</v>
      </c>
      <c r="W95" s="487" t="s">
        <v>352</v>
      </c>
      <c r="X95" s="488">
        <v>3</v>
      </c>
      <c r="Y95" s="488">
        <v>0.5</v>
      </c>
      <c r="Z95" s="488">
        <v>15</v>
      </c>
      <c r="AA95" s="488">
        <v>6.73</v>
      </c>
      <c r="AB95" s="381">
        <v>1</v>
      </c>
      <c r="AC95" s="382">
        <f t="shared" si="13"/>
        <v>6.73</v>
      </c>
      <c r="AD95" s="383">
        <f t="shared" si="14"/>
        <v>5.3840000000000003</v>
      </c>
      <c r="AE95" s="383">
        <f t="shared" si="15"/>
        <v>1.3460000000000001</v>
      </c>
      <c r="AF95" s="487" t="s">
        <v>143</v>
      </c>
      <c r="AG95" s="488">
        <v>0.25</v>
      </c>
      <c r="AH95" s="488">
        <v>0.2</v>
      </c>
    </row>
    <row r="96" spans="1:35" x14ac:dyDescent="0.25">
      <c r="A96" s="407" t="s">
        <v>28</v>
      </c>
      <c r="B96" s="407" t="s">
        <v>361</v>
      </c>
      <c r="C96" s="408" t="s">
        <v>362</v>
      </c>
      <c r="D96" s="409" t="s">
        <v>363</v>
      </c>
      <c r="E96" s="410">
        <v>4</v>
      </c>
      <c r="F96" s="410" t="s">
        <v>32</v>
      </c>
      <c r="G96" s="409"/>
      <c r="H96" s="410" t="str">
        <f t="shared" si="11"/>
        <v/>
      </c>
      <c r="I96" s="410"/>
      <c r="J96" s="409"/>
      <c r="K96" s="410" t="str">
        <f t="shared" si="12"/>
        <v/>
      </c>
      <c r="L96" s="411"/>
      <c r="M96" s="390" t="s">
        <v>32</v>
      </c>
      <c r="N96" s="390" t="s">
        <v>32</v>
      </c>
      <c r="O96" s="390" t="s">
        <v>32</v>
      </c>
      <c r="P96" s="411">
        <v>13281.88</v>
      </c>
      <c r="Q96" s="409" t="s">
        <v>364</v>
      </c>
      <c r="R96" s="409" t="s">
        <v>333</v>
      </c>
      <c r="S96" s="409" t="s">
        <v>334</v>
      </c>
      <c r="T96" s="410">
        <v>30</v>
      </c>
      <c r="U96" s="410">
        <v>1</v>
      </c>
      <c r="V96" s="412">
        <f>P96*(1/(2.22*10^12))*(1/(30))*(1/(0.125))*10^9</f>
        <v>1.5954210210210207</v>
      </c>
      <c r="W96" s="409" t="s">
        <v>335</v>
      </c>
      <c r="X96" s="410">
        <v>1</v>
      </c>
      <c r="Y96" s="410">
        <v>1.5</v>
      </c>
      <c r="Z96" s="410">
        <v>5</v>
      </c>
      <c r="AA96" s="410">
        <v>0.54</v>
      </c>
      <c r="AB96" s="369">
        <v>1</v>
      </c>
      <c r="AC96" s="393">
        <f t="shared" si="13"/>
        <v>0.54</v>
      </c>
      <c r="AD96" s="394">
        <f t="shared" si="14"/>
        <v>0.43200000000000005</v>
      </c>
      <c r="AE96" s="394">
        <f t="shared" si="15"/>
        <v>0.10800000000000001</v>
      </c>
      <c r="AF96" s="409" t="s">
        <v>336</v>
      </c>
      <c r="AG96" s="410">
        <v>1.5</v>
      </c>
      <c r="AH96" s="410">
        <v>1.5</v>
      </c>
    </row>
    <row r="97" spans="1:34" x14ac:dyDescent="0.25">
      <c r="A97" s="407" t="s">
        <v>28</v>
      </c>
      <c r="B97" s="407" t="s">
        <v>365</v>
      </c>
      <c r="C97" s="408" t="s">
        <v>362</v>
      </c>
      <c r="D97" s="409" t="s">
        <v>366</v>
      </c>
      <c r="E97" s="410">
        <f t="shared" ref="E97:E110" si="20">IF(A96="SEC", K96 + 1, E96 + 1)</f>
        <v>5</v>
      </c>
      <c r="F97" s="410" t="s">
        <v>32</v>
      </c>
      <c r="G97" s="409"/>
      <c r="H97" s="410" t="str">
        <f t="shared" si="11"/>
        <v/>
      </c>
      <c r="I97" s="410"/>
      <c r="J97" s="409"/>
      <c r="K97" s="410" t="str">
        <f t="shared" si="12"/>
        <v/>
      </c>
      <c r="L97" s="411"/>
      <c r="M97" s="390" t="s">
        <v>32</v>
      </c>
      <c r="N97" s="390" t="s">
        <v>32</v>
      </c>
      <c r="O97" s="390" t="s">
        <v>32</v>
      </c>
      <c r="P97" s="411">
        <f>P96</f>
        <v>13281.88</v>
      </c>
      <c r="Q97" s="409" t="s">
        <v>364</v>
      </c>
      <c r="R97" s="409" t="s">
        <v>333</v>
      </c>
      <c r="S97" s="409" t="s">
        <v>334</v>
      </c>
      <c r="T97" s="410">
        <v>30</v>
      </c>
      <c r="U97" s="410">
        <v>1</v>
      </c>
      <c r="V97" s="412">
        <f>P97*(1/(2.22*10^12))*(1/(30))*(1/(0.125))*10^9</f>
        <v>1.5954210210210207</v>
      </c>
      <c r="W97" s="409" t="s">
        <v>335</v>
      </c>
      <c r="X97" s="410">
        <v>1</v>
      </c>
      <c r="Y97" s="410">
        <v>1.5</v>
      </c>
      <c r="Z97" s="410">
        <v>5</v>
      </c>
      <c r="AA97" s="410">
        <v>0.54</v>
      </c>
      <c r="AB97" s="369">
        <v>1</v>
      </c>
      <c r="AC97" s="393">
        <f t="shared" si="13"/>
        <v>0.54</v>
      </c>
      <c r="AD97" s="394">
        <f t="shared" si="14"/>
        <v>0.43200000000000005</v>
      </c>
      <c r="AE97" s="394">
        <f t="shared" si="15"/>
        <v>0.10800000000000001</v>
      </c>
      <c r="AF97" s="409" t="s">
        <v>336</v>
      </c>
      <c r="AG97" s="410">
        <v>1.5</v>
      </c>
      <c r="AH97" s="410">
        <v>1.5</v>
      </c>
    </row>
    <row r="98" spans="1:34" x14ac:dyDescent="0.25">
      <c r="A98" s="407" t="s">
        <v>28</v>
      </c>
      <c r="B98" s="407" t="s">
        <v>367</v>
      </c>
      <c r="C98" s="408" t="s">
        <v>362</v>
      </c>
      <c r="D98" s="409" t="s">
        <v>368</v>
      </c>
      <c r="E98" s="410">
        <f t="shared" si="20"/>
        <v>6</v>
      </c>
      <c r="F98" s="410" t="s">
        <v>32</v>
      </c>
      <c r="G98" s="409"/>
      <c r="H98" s="410" t="str">
        <f t="shared" si="11"/>
        <v/>
      </c>
      <c r="I98" s="410"/>
      <c r="J98" s="409"/>
      <c r="K98" s="410" t="str">
        <f t="shared" si="12"/>
        <v/>
      </c>
      <c r="L98" s="411"/>
      <c r="M98" s="390" t="s">
        <v>32</v>
      </c>
      <c r="N98" s="390" t="s">
        <v>32</v>
      </c>
      <c r="O98" s="390" t="s">
        <v>32</v>
      </c>
      <c r="P98" s="411">
        <f>P97</f>
        <v>13281.88</v>
      </c>
      <c r="Q98" s="409" t="s">
        <v>364</v>
      </c>
      <c r="R98" s="409" t="s">
        <v>333</v>
      </c>
      <c r="S98" s="409" t="s">
        <v>334</v>
      </c>
      <c r="T98" s="410">
        <v>30</v>
      </c>
      <c r="U98" s="410">
        <v>1</v>
      </c>
      <c r="V98" s="412">
        <f>P98*(1/(2.22*10^12))*(1/(30))*(1/(0.125))*10^9</f>
        <v>1.5954210210210207</v>
      </c>
      <c r="W98" s="409" t="s">
        <v>335</v>
      </c>
      <c r="X98" s="410">
        <v>1</v>
      </c>
      <c r="Y98" s="410">
        <v>1.5</v>
      </c>
      <c r="Z98" s="410">
        <v>5</v>
      </c>
      <c r="AA98" s="410">
        <v>0.54</v>
      </c>
      <c r="AB98" s="369">
        <v>1</v>
      </c>
      <c r="AC98" s="393">
        <f t="shared" si="13"/>
        <v>0.54</v>
      </c>
      <c r="AD98" s="394">
        <f t="shared" si="14"/>
        <v>0.43200000000000005</v>
      </c>
      <c r="AE98" s="394">
        <f t="shared" si="15"/>
        <v>0.10800000000000001</v>
      </c>
      <c r="AF98" s="409" t="s">
        <v>336</v>
      </c>
      <c r="AG98" s="410">
        <v>1.5</v>
      </c>
      <c r="AH98" s="410">
        <v>1.5</v>
      </c>
    </row>
    <row r="99" spans="1:34" x14ac:dyDescent="0.25">
      <c r="A99" s="407" t="s">
        <v>28</v>
      </c>
      <c r="B99" s="407" t="s">
        <v>369</v>
      </c>
      <c r="C99" s="408" t="s">
        <v>362</v>
      </c>
      <c r="D99" s="409" t="s">
        <v>370</v>
      </c>
      <c r="E99" s="410">
        <f t="shared" si="20"/>
        <v>7</v>
      </c>
      <c r="F99" s="410" t="s">
        <v>32</v>
      </c>
      <c r="G99" s="409"/>
      <c r="H99" s="410" t="str">
        <f t="shared" si="11"/>
        <v/>
      </c>
      <c r="I99" s="410"/>
      <c r="J99" s="409"/>
      <c r="K99" s="410" t="str">
        <f t="shared" si="12"/>
        <v/>
      </c>
      <c r="L99" s="411"/>
      <c r="M99" s="390" t="s">
        <v>32</v>
      </c>
      <c r="N99" s="390" t="s">
        <v>32</v>
      </c>
      <c r="O99" s="390" t="s">
        <v>32</v>
      </c>
      <c r="P99" s="411">
        <f>P98</f>
        <v>13281.88</v>
      </c>
      <c r="Q99" s="409" t="s">
        <v>364</v>
      </c>
      <c r="R99" s="409" t="s">
        <v>333</v>
      </c>
      <c r="S99" s="409" t="s">
        <v>334</v>
      </c>
      <c r="T99" s="410">
        <v>30</v>
      </c>
      <c r="U99" s="410">
        <v>1</v>
      </c>
      <c r="V99" s="412">
        <f>P99*(1/(2.22*10^12))*(1/(30))*(1/(0.125))*10^9</f>
        <v>1.5954210210210207</v>
      </c>
      <c r="W99" s="409" t="s">
        <v>335</v>
      </c>
      <c r="X99" s="410">
        <v>1</v>
      </c>
      <c r="Y99" s="410">
        <v>1.5</v>
      </c>
      <c r="Z99" s="410">
        <v>5</v>
      </c>
      <c r="AA99" s="410">
        <v>0.54</v>
      </c>
      <c r="AB99" s="369">
        <v>1</v>
      </c>
      <c r="AC99" s="393">
        <f t="shared" si="13"/>
        <v>0.54</v>
      </c>
      <c r="AD99" s="394">
        <f t="shared" si="14"/>
        <v>0.43200000000000005</v>
      </c>
      <c r="AE99" s="394">
        <f t="shared" si="15"/>
        <v>0.10800000000000001</v>
      </c>
      <c r="AF99" s="409" t="s">
        <v>336</v>
      </c>
      <c r="AG99" s="410">
        <v>1.5</v>
      </c>
      <c r="AH99" s="410">
        <v>1.5</v>
      </c>
    </row>
    <row r="100" spans="1:34" x14ac:dyDescent="0.25">
      <c r="A100" s="407" t="s">
        <v>28</v>
      </c>
      <c r="B100" s="407" t="s">
        <v>137</v>
      </c>
      <c r="C100" s="408" t="s">
        <v>362</v>
      </c>
      <c r="D100" s="409" t="s">
        <v>371</v>
      </c>
      <c r="E100" s="410">
        <f t="shared" si="20"/>
        <v>8</v>
      </c>
      <c r="F100" s="410" t="s">
        <v>32</v>
      </c>
      <c r="G100" s="409"/>
      <c r="H100" s="410" t="str">
        <f t="shared" si="11"/>
        <v/>
      </c>
      <c r="I100" s="410"/>
      <c r="J100" s="409"/>
      <c r="K100" s="410" t="str">
        <f t="shared" si="12"/>
        <v/>
      </c>
      <c r="L100" s="411"/>
      <c r="M100" s="390" t="s">
        <v>32</v>
      </c>
      <c r="N100" s="390" t="s">
        <v>32</v>
      </c>
      <c r="O100" s="390" t="s">
        <v>32</v>
      </c>
      <c r="P100" s="411">
        <v>41456.839999999997</v>
      </c>
      <c r="Q100" s="409" t="s">
        <v>139</v>
      </c>
      <c r="R100" s="409" t="s">
        <v>140</v>
      </c>
      <c r="S100" s="409" t="s">
        <v>141</v>
      </c>
      <c r="T100" s="410">
        <v>83.1</v>
      </c>
      <c r="U100" s="410">
        <v>1.5</v>
      </c>
      <c r="V100" s="412">
        <f t="shared" ref="V100:V105" si="21">P100*(1/(2.22*10^12))*(1/(83.1))*(1/(0.125))*10^9</f>
        <v>1.797761949675307</v>
      </c>
      <c r="W100" s="409" t="s">
        <v>142</v>
      </c>
      <c r="X100" s="410">
        <v>1</v>
      </c>
      <c r="Y100" s="410">
        <v>0.5</v>
      </c>
      <c r="Z100" s="410">
        <v>5</v>
      </c>
      <c r="AA100" s="410">
        <v>2.2400000000000002</v>
      </c>
      <c r="AB100" s="369">
        <v>1</v>
      </c>
      <c r="AC100" s="393">
        <f t="shared" si="13"/>
        <v>2.2400000000000002</v>
      </c>
      <c r="AD100" s="394">
        <f t="shared" si="14"/>
        <v>1.7920000000000003</v>
      </c>
      <c r="AE100" s="394">
        <f t="shared" si="15"/>
        <v>0.44800000000000006</v>
      </c>
      <c r="AF100" s="409" t="s">
        <v>143</v>
      </c>
      <c r="AG100" s="410">
        <v>0.5</v>
      </c>
      <c r="AH100" s="410">
        <v>0.5</v>
      </c>
    </row>
    <row r="101" spans="1:34" x14ac:dyDescent="0.25">
      <c r="A101" s="407" t="s">
        <v>28</v>
      </c>
      <c r="B101" s="407" t="s">
        <v>144</v>
      </c>
      <c r="C101" s="408" t="s">
        <v>362</v>
      </c>
      <c r="D101" s="409" t="s">
        <v>372</v>
      </c>
      <c r="E101" s="410">
        <f t="shared" si="20"/>
        <v>9</v>
      </c>
      <c r="F101" s="410" t="s">
        <v>32</v>
      </c>
      <c r="G101" s="409"/>
      <c r="H101" s="410" t="str">
        <f t="shared" si="11"/>
        <v/>
      </c>
      <c r="I101" s="410"/>
      <c r="J101" s="409"/>
      <c r="K101" s="410" t="str">
        <f t="shared" si="12"/>
        <v/>
      </c>
      <c r="L101" s="411"/>
      <c r="M101" s="390" t="s">
        <v>32</v>
      </c>
      <c r="N101" s="390" t="s">
        <v>32</v>
      </c>
      <c r="O101" s="390" t="s">
        <v>32</v>
      </c>
      <c r="P101" s="411">
        <f>P100</f>
        <v>41456.839999999997</v>
      </c>
      <c r="Q101" s="409" t="s">
        <v>139</v>
      </c>
      <c r="R101" s="409" t="s">
        <v>140</v>
      </c>
      <c r="S101" s="409" t="s">
        <v>141</v>
      </c>
      <c r="T101" s="410">
        <v>83.1</v>
      </c>
      <c r="U101" s="410">
        <v>1.5</v>
      </c>
      <c r="V101" s="412">
        <f t="shared" si="21"/>
        <v>1.797761949675307</v>
      </c>
      <c r="W101" s="409" t="s">
        <v>142</v>
      </c>
      <c r="X101" s="410">
        <v>1</v>
      </c>
      <c r="Y101" s="410">
        <v>0.5</v>
      </c>
      <c r="Z101" s="410">
        <v>5</v>
      </c>
      <c r="AA101" s="410">
        <v>2.2400000000000002</v>
      </c>
      <c r="AB101" s="369">
        <v>1</v>
      </c>
      <c r="AC101" s="393">
        <f t="shared" si="13"/>
        <v>2.2400000000000002</v>
      </c>
      <c r="AD101" s="394">
        <f t="shared" si="14"/>
        <v>1.7920000000000003</v>
      </c>
      <c r="AE101" s="394">
        <f t="shared" si="15"/>
        <v>0.44800000000000006</v>
      </c>
      <c r="AF101" s="409" t="s">
        <v>143</v>
      </c>
      <c r="AG101" s="410">
        <v>0.5</v>
      </c>
      <c r="AH101" s="410">
        <v>0.5</v>
      </c>
    </row>
    <row r="102" spans="1:34" x14ac:dyDescent="0.25">
      <c r="A102" s="407" t="s">
        <v>28</v>
      </c>
      <c r="B102" s="407" t="s">
        <v>146</v>
      </c>
      <c r="C102" s="408" t="s">
        <v>362</v>
      </c>
      <c r="D102" s="409" t="s">
        <v>373</v>
      </c>
      <c r="E102" s="410">
        <f t="shared" si="20"/>
        <v>10</v>
      </c>
      <c r="F102" s="410" t="s">
        <v>32</v>
      </c>
      <c r="G102" s="409"/>
      <c r="H102" s="410" t="str">
        <f t="shared" si="11"/>
        <v/>
      </c>
      <c r="I102" s="410"/>
      <c r="J102" s="409"/>
      <c r="K102" s="410" t="str">
        <f t="shared" si="12"/>
        <v/>
      </c>
      <c r="L102" s="411"/>
      <c r="M102" s="390" t="s">
        <v>32</v>
      </c>
      <c r="N102" s="390" t="s">
        <v>32</v>
      </c>
      <c r="O102" s="390" t="s">
        <v>32</v>
      </c>
      <c r="P102" s="411">
        <f>P101</f>
        <v>41456.839999999997</v>
      </c>
      <c r="Q102" s="409" t="s">
        <v>139</v>
      </c>
      <c r="R102" s="409" t="s">
        <v>140</v>
      </c>
      <c r="S102" s="409" t="s">
        <v>141</v>
      </c>
      <c r="T102" s="410">
        <v>83.1</v>
      </c>
      <c r="U102" s="410">
        <v>1.5</v>
      </c>
      <c r="V102" s="412">
        <f t="shared" si="21"/>
        <v>1.797761949675307</v>
      </c>
      <c r="W102" s="409" t="s">
        <v>142</v>
      </c>
      <c r="X102" s="410">
        <v>1</v>
      </c>
      <c r="Y102" s="410">
        <v>0.5</v>
      </c>
      <c r="Z102" s="410">
        <v>5</v>
      </c>
      <c r="AA102" s="410">
        <v>2.2400000000000002</v>
      </c>
      <c r="AB102" s="369">
        <v>1</v>
      </c>
      <c r="AC102" s="393">
        <f t="shared" si="13"/>
        <v>2.2400000000000002</v>
      </c>
      <c r="AD102" s="394">
        <f t="shared" si="14"/>
        <v>1.7920000000000003</v>
      </c>
      <c r="AE102" s="394">
        <f t="shared" si="15"/>
        <v>0.44800000000000006</v>
      </c>
      <c r="AF102" s="409" t="s">
        <v>143</v>
      </c>
      <c r="AG102" s="410">
        <v>0.5</v>
      </c>
      <c r="AH102" s="410">
        <v>0.5</v>
      </c>
    </row>
    <row r="103" spans="1:34" x14ac:dyDescent="0.25">
      <c r="A103" s="407" t="s">
        <v>28</v>
      </c>
      <c r="B103" s="407" t="s">
        <v>374</v>
      </c>
      <c r="C103" s="408" t="s">
        <v>362</v>
      </c>
      <c r="D103" s="409" t="s">
        <v>375</v>
      </c>
      <c r="E103" s="410">
        <f t="shared" si="20"/>
        <v>11</v>
      </c>
      <c r="F103" s="410" t="s">
        <v>32</v>
      </c>
      <c r="G103" s="409"/>
      <c r="H103" s="410" t="str">
        <f t="shared" si="11"/>
        <v/>
      </c>
      <c r="I103" s="410"/>
      <c r="J103" s="409"/>
      <c r="K103" s="410" t="str">
        <f t="shared" si="12"/>
        <v/>
      </c>
      <c r="L103" s="411"/>
      <c r="M103" s="390" t="s">
        <v>32</v>
      </c>
      <c r="N103" s="390" t="s">
        <v>32</v>
      </c>
      <c r="O103" s="390" t="s">
        <v>32</v>
      </c>
      <c r="P103" s="411">
        <f>P102</f>
        <v>41456.839999999997</v>
      </c>
      <c r="Q103" s="409" t="s">
        <v>376</v>
      </c>
      <c r="R103" s="409" t="s">
        <v>140</v>
      </c>
      <c r="S103" s="409" t="s">
        <v>141</v>
      </c>
      <c r="T103" s="410">
        <v>83.1</v>
      </c>
      <c r="U103" s="410">
        <v>1.5</v>
      </c>
      <c r="V103" s="412">
        <f t="shared" si="21"/>
        <v>1.797761949675307</v>
      </c>
      <c r="W103" s="409" t="s">
        <v>352</v>
      </c>
      <c r="X103" s="410">
        <v>1</v>
      </c>
      <c r="Y103" s="410">
        <v>0.5</v>
      </c>
      <c r="Z103" s="410">
        <v>5</v>
      </c>
      <c r="AA103" s="410">
        <v>2.2400000000000002</v>
      </c>
      <c r="AB103" s="369">
        <v>1</v>
      </c>
      <c r="AC103" s="393">
        <f t="shared" si="13"/>
        <v>2.2400000000000002</v>
      </c>
      <c r="AD103" s="394">
        <f t="shared" si="14"/>
        <v>1.7920000000000003</v>
      </c>
      <c r="AE103" s="394">
        <f t="shared" si="15"/>
        <v>0.44800000000000006</v>
      </c>
      <c r="AF103" s="409" t="s">
        <v>143</v>
      </c>
      <c r="AG103" s="410">
        <v>0.5</v>
      </c>
      <c r="AH103" s="410">
        <v>0.5</v>
      </c>
    </row>
    <row r="104" spans="1:34" x14ac:dyDescent="0.25">
      <c r="A104" s="407" t="s">
        <v>28</v>
      </c>
      <c r="B104" s="407" t="s">
        <v>377</v>
      </c>
      <c r="C104" s="408" t="s">
        <v>362</v>
      </c>
      <c r="D104" s="409" t="s">
        <v>378</v>
      </c>
      <c r="E104" s="410">
        <f t="shared" si="20"/>
        <v>12</v>
      </c>
      <c r="F104" s="410" t="s">
        <v>32</v>
      </c>
      <c r="G104" s="409"/>
      <c r="H104" s="410" t="str">
        <f t="shared" si="11"/>
        <v/>
      </c>
      <c r="I104" s="410"/>
      <c r="J104" s="409"/>
      <c r="K104" s="410" t="str">
        <f t="shared" si="12"/>
        <v/>
      </c>
      <c r="L104" s="411"/>
      <c r="M104" s="390" t="s">
        <v>32</v>
      </c>
      <c r="N104" s="390" t="s">
        <v>32</v>
      </c>
      <c r="O104" s="390" t="s">
        <v>32</v>
      </c>
      <c r="P104" s="411">
        <f>P103</f>
        <v>41456.839999999997</v>
      </c>
      <c r="Q104" s="409" t="s">
        <v>376</v>
      </c>
      <c r="R104" s="409" t="s">
        <v>140</v>
      </c>
      <c r="S104" s="409" t="s">
        <v>141</v>
      </c>
      <c r="T104" s="410">
        <v>83.1</v>
      </c>
      <c r="U104" s="410">
        <v>1.5</v>
      </c>
      <c r="V104" s="412">
        <f t="shared" si="21"/>
        <v>1.797761949675307</v>
      </c>
      <c r="W104" s="409" t="s">
        <v>352</v>
      </c>
      <c r="X104" s="410">
        <v>1</v>
      </c>
      <c r="Y104" s="410">
        <v>0.5</v>
      </c>
      <c r="Z104" s="410">
        <v>5</v>
      </c>
      <c r="AA104" s="410">
        <v>2.2400000000000002</v>
      </c>
      <c r="AB104" s="369">
        <v>1</v>
      </c>
      <c r="AC104" s="393">
        <f t="shared" si="13"/>
        <v>2.2400000000000002</v>
      </c>
      <c r="AD104" s="394">
        <f t="shared" si="14"/>
        <v>1.7920000000000003</v>
      </c>
      <c r="AE104" s="394">
        <f t="shared" si="15"/>
        <v>0.44800000000000006</v>
      </c>
      <c r="AF104" s="409" t="s">
        <v>143</v>
      </c>
      <c r="AG104" s="410">
        <v>0.5</v>
      </c>
      <c r="AH104" s="410">
        <v>0.5</v>
      </c>
    </row>
    <row r="105" spans="1:34" x14ac:dyDescent="0.25">
      <c r="A105" s="407" t="s">
        <v>28</v>
      </c>
      <c r="B105" s="407" t="s">
        <v>379</v>
      </c>
      <c r="C105" s="408" t="s">
        <v>362</v>
      </c>
      <c r="D105" s="409" t="s">
        <v>380</v>
      </c>
      <c r="E105" s="410">
        <f t="shared" si="20"/>
        <v>13</v>
      </c>
      <c r="F105" s="410" t="s">
        <v>32</v>
      </c>
      <c r="G105" s="409"/>
      <c r="H105" s="410" t="str">
        <f t="shared" si="11"/>
        <v/>
      </c>
      <c r="I105" s="410"/>
      <c r="J105" s="409"/>
      <c r="K105" s="410" t="str">
        <f t="shared" si="12"/>
        <v/>
      </c>
      <c r="L105" s="411"/>
      <c r="M105" s="390" t="s">
        <v>32</v>
      </c>
      <c r="N105" s="390" t="s">
        <v>32</v>
      </c>
      <c r="O105" s="390" t="s">
        <v>32</v>
      </c>
      <c r="P105" s="411">
        <f>P104</f>
        <v>41456.839999999997</v>
      </c>
      <c r="Q105" s="409" t="s">
        <v>376</v>
      </c>
      <c r="R105" s="409" t="s">
        <v>140</v>
      </c>
      <c r="S105" s="409" t="s">
        <v>141</v>
      </c>
      <c r="T105" s="410">
        <v>83.1</v>
      </c>
      <c r="U105" s="410">
        <v>1.5</v>
      </c>
      <c r="V105" s="412">
        <f t="shared" si="21"/>
        <v>1.797761949675307</v>
      </c>
      <c r="W105" s="409" t="s">
        <v>352</v>
      </c>
      <c r="X105" s="410">
        <v>1</v>
      </c>
      <c r="Y105" s="410">
        <v>0.5</v>
      </c>
      <c r="Z105" s="410">
        <v>5</v>
      </c>
      <c r="AA105" s="410">
        <v>2.2400000000000002</v>
      </c>
      <c r="AB105" s="369">
        <v>1</v>
      </c>
      <c r="AC105" s="393">
        <f t="shared" si="13"/>
        <v>2.2400000000000002</v>
      </c>
      <c r="AD105" s="394">
        <f t="shared" si="14"/>
        <v>1.7920000000000003</v>
      </c>
      <c r="AE105" s="394">
        <f t="shared" si="15"/>
        <v>0.44800000000000006</v>
      </c>
      <c r="AF105" s="409" t="s">
        <v>143</v>
      </c>
      <c r="AG105" s="410">
        <v>0.5</v>
      </c>
      <c r="AH105" s="410">
        <v>0.5</v>
      </c>
    </row>
    <row r="106" spans="1:34" x14ac:dyDescent="0.25">
      <c r="A106" s="407" t="s">
        <v>56</v>
      </c>
      <c r="B106" s="407" t="s">
        <v>323</v>
      </c>
      <c r="C106" s="408" t="s">
        <v>362</v>
      </c>
      <c r="D106" s="409" t="s">
        <v>381</v>
      </c>
      <c r="E106" s="410">
        <f t="shared" si="20"/>
        <v>14</v>
      </c>
      <c r="F106" s="410" t="s">
        <v>32</v>
      </c>
      <c r="G106" s="409" t="s">
        <v>382</v>
      </c>
      <c r="H106" s="410">
        <f t="shared" si="11"/>
        <v>15</v>
      </c>
      <c r="I106" s="410" t="str">
        <f>F106</f>
        <v>y</v>
      </c>
      <c r="J106" s="409" t="s">
        <v>383</v>
      </c>
      <c r="K106" s="410">
        <f t="shared" si="12"/>
        <v>16</v>
      </c>
      <c r="L106" s="411" t="str">
        <f>F106</f>
        <v>y</v>
      </c>
      <c r="M106" s="390" t="s">
        <v>32</v>
      </c>
      <c r="N106" s="390" t="s">
        <v>32</v>
      </c>
      <c r="O106" s="390" t="s">
        <v>32</v>
      </c>
      <c r="P106" s="411">
        <v>80411.600000000006</v>
      </c>
      <c r="Q106" s="409" t="s">
        <v>325</v>
      </c>
      <c r="R106" s="409" t="s">
        <v>128</v>
      </c>
      <c r="S106" s="409" t="s">
        <v>129</v>
      </c>
      <c r="T106" s="410">
        <v>83.2</v>
      </c>
      <c r="U106" s="410">
        <v>4</v>
      </c>
      <c r="V106" s="412">
        <f>P106*(1/(2.22*10^12))*(1/(83.2))*(1/(0.125))*10^9</f>
        <v>3.4828309078309081</v>
      </c>
      <c r="W106" s="409" t="s">
        <v>130</v>
      </c>
      <c r="X106" s="410">
        <v>3</v>
      </c>
      <c r="Y106" s="410">
        <v>1.5</v>
      </c>
      <c r="Z106" s="410">
        <v>15</v>
      </c>
      <c r="AA106" s="410">
        <v>17.97</v>
      </c>
      <c r="AB106" s="369">
        <v>1</v>
      </c>
      <c r="AC106" s="393">
        <f t="shared" si="13"/>
        <v>17.97</v>
      </c>
      <c r="AD106" s="394">
        <f t="shared" si="14"/>
        <v>14.375999999999999</v>
      </c>
      <c r="AE106" s="394">
        <f t="shared" si="15"/>
        <v>3.5939999999999999</v>
      </c>
      <c r="AF106" s="409" t="s">
        <v>49</v>
      </c>
      <c r="AG106" s="410">
        <v>0.5</v>
      </c>
      <c r="AH106" s="410">
        <v>0.5</v>
      </c>
    </row>
    <row r="107" spans="1:34" x14ac:dyDescent="0.25">
      <c r="A107" s="407" t="s">
        <v>56</v>
      </c>
      <c r="B107" s="407" t="s">
        <v>326</v>
      </c>
      <c r="C107" s="408" t="s">
        <v>362</v>
      </c>
      <c r="D107" s="409" t="s">
        <v>384</v>
      </c>
      <c r="E107" s="410">
        <f t="shared" si="20"/>
        <v>17</v>
      </c>
      <c r="F107" s="410" t="s">
        <v>32</v>
      </c>
      <c r="G107" s="409" t="s">
        <v>385</v>
      </c>
      <c r="H107" s="410">
        <f t="shared" si="11"/>
        <v>18</v>
      </c>
      <c r="I107" s="410" t="str">
        <f>F107</f>
        <v>y</v>
      </c>
      <c r="J107" s="409" t="s">
        <v>386</v>
      </c>
      <c r="K107" s="410">
        <f t="shared" si="12"/>
        <v>19</v>
      </c>
      <c r="L107" s="411" t="str">
        <f>F107</f>
        <v>y</v>
      </c>
      <c r="M107" s="390" t="s">
        <v>32</v>
      </c>
      <c r="N107" s="390" t="s">
        <v>32</v>
      </c>
      <c r="O107" s="390" t="s">
        <v>32</v>
      </c>
      <c r="P107" s="411">
        <f>P106</f>
        <v>80411.600000000006</v>
      </c>
      <c r="Q107" s="409" t="s">
        <v>325</v>
      </c>
      <c r="R107" s="409" t="s">
        <v>128</v>
      </c>
      <c r="S107" s="409" t="s">
        <v>129</v>
      </c>
      <c r="T107" s="410">
        <v>83.2</v>
      </c>
      <c r="U107" s="410">
        <v>4</v>
      </c>
      <c r="V107" s="412">
        <f>P107*(1/(2.22*10^12))*(1/(83.2))*(1/(0.125))*10^9</f>
        <v>3.4828309078309081</v>
      </c>
      <c r="W107" s="409" t="s">
        <v>130</v>
      </c>
      <c r="X107" s="410">
        <v>3</v>
      </c>
      <c r="Y107" s="410">
        <v>1.5</v>
      </c>
      <c r="Z107" s="410">
        <v>15</v>
      </c>
      <c r="AA107" s="410">
        <v>17.97</v>
      </c>
      <c r="AB107" s="369">
        <v>1</v>
      </c>
      <c r="AC107" s="393">
        <f t="shared" si="13"/>
        <v>17.97</v>
      </c>
      <c r="AD107" s="394">
        <f t="shared" si="14"/>
        <v>14.375999999999999</v>
      </c>
      <c r="AE107" s="394">
        <f t="shared" si="15"/>
        <v>3.5939999999999999</v>
      </c>
      <c r="AF107" s="409" t="s">
        <v>49</v>
      </c>
      <c r="AG107" s="410">
        <v>0.5</v>
      </c>
      <c r="AH107" s="410">
        <v>0.5</v>
      </c>
    </row>
    <row r="108" spans="1:34" x14ac:dyDescent="0.25">
      <c r="A108" s="407" t="s">
        <v>56</v>
      </c>
      <c r="B108" s="407" t="s">
        <v>328</v>
      </c>
      <c r="C108" s="408" t="s">
        <v>362</v>
      </c>
      <c r="D108" s="409" t="s">
        <v>387</v>
      </c>
      <c r="E108" s="410">
        <f t="shared" si="20"/>
        <v>20</v>
      </c>
      <c r="F108" s="410" t="s">
        <v>32</v>
      </c>
      <c r="G108" s="409" t="s">
        <v>388</v>
      </c>
      <c r="H108" s="410">
        <f t="shared" si="11"/>
        <v>21</v>
      </c>
      <c r="I108" s="410" t="str">
        <f>F108</f>
        <v>y</v>
      </c>
      <c r="J108" s="409" t="s">
        <v>389</v>
      </c>
      <c r="K108" s="410">
        <f t="shared" si="12"/>
        <v>22</v>
      </c>
      <c r="L108" s="411" t="str">
        <f>F108</f>
        <v>y</v>
      </c>
      <c r="M108" s="390" t="s">
        <v>32</v>
      </c>
      <c r="N108" s="390" t="s">
        <v>32</v>
      </c>
      <c r="O108" s="390" t="s">
        <v>32</v>
      </c>
      <c r="P108" s="411">
        <f>P107</f>
        <v>80411.600000000006</v>
      </c>
      <c r="Q108" s="409" t="s">
        <v>325</v>
      </c>
      <c r="R108" s="409" t="s">
        <v>128</v>
      </c>
      <c r="S108" s="409" t="s">
        <v>129</v>
      </c>
      <c r="T108" s="410">
        <v>83.2</v>
      </c>
      <c r="U108" s="410">
        <v>4</v>
      </c>
      <c r="V108" s="412">
        <f>P108*(1/(2.22*10^12))*(1/(83.2))*(1/(0.125))*10^9</f>
        <v>3.4828309078309081</v>
      </c>
      <c r="W108" s="409" t="s">
        <v>130</v>
      </c>
      <c r="X108" s="410">
        <v>3</v>
      </c>
      <c r="Y108" s="410">
        <v>1.5</v>
      </c>
      <c r="Z108" s="410">
        <v>15</v>
      </c>
      <c r="AA108" s="410">
        <v>17.97</v>
      </c>
      <c r="AB108" s="369">
        <v>1</v>
      </c>
      <c r="AC108" s="393">
        <f t="shared" si="13"/>
        <v>17.97</v>
      </c>
      <c r="AD108" s="394">
        <f t="shared" si="14"/>
        <v>14.375999999999999</v>
      </c>
      <c r="AE108" s="394">
        <f t="shared" si="15"/>
        <v>3.5939999999999999</v>
      </c>
      <c r="AF108" s="409" t="s">
        <v>49</v>
      </c>
      <c r="AG108" s="410">
        <v>0.5</v>
      </c>
      <c r="AH108" s="410">
        <v>0.5</v>
      </c>
    </row>
    <row r="109" spans="1:34" x14ac:dyDescent="0.25">
      <c r="A109" s="407" t="s">
        <v>56</v>
      </c>
      <c r="B109" s="407" t="s">
        <v>390</v>
      </c>
      <c r="C109" s="408" t="s">
        <v>362</v>
      </c>
      <c r="D109" s="409" t="s">
        <v>391</v>
      </c>
      <c r="E109" s="410">
        <f t="shared" si="20"/>
        <v>23</v>
      </c>
      <c r="F109" s="410" t="s">
        <v>32</v>
      </c>
      <c r="G109" s="409" t="s">
        <v>392</v>
      </c>
      <c r="H109" s="410">
        <f t="shared" si="11"/>
        <v>24</v>
      </c>
      <c r="I109" s="410" t="str">
        <f>F109</f>
        <v>y</v>
      </c>
      <c r="J109" s="409" t="s">
        <v>393</v>
      </c>
      <c r="K109" s="410">
        <f t="shared" si="12"/>
        <v>25</v>
      </c>
      <c r="L109" s="411" t="str">
        <f>F109</f>
        <v>y</v>
      </c>
      <c r="M109" s="390" t="s">
        <v>32</v>
      </c>
      <c r="N109" s="390" t="s">
        <v>32</v>
      </c>
      <c r="O109" s="390" t="s">
        <v>32</v>
      </c>
      <c r="P109" s="411">
        <v>53580.86</v>
      </c>
      <c r="Q109" s="409" t="s">
        <v>394</v>
      </c>
      <c r="R109" s="409" t="s">
        <v>395</v>
      </c>
      <c r="S109" s="409" t="s">
        <v>396</v>
      </c>
      <c r="T109" s="410">
        <v>41.7</v>
      </c>
      <c r="U109" s="410">
        <v>5</v>
      </c>
      <c r="V109" s="412">
        <f>P109*(1/(2.22*10^12))*(1/(41.7))*(1/(0.125))*10^9</f>
        <v>4.630316071467151</v>
      </c>
      <c r="W109" s="409" t="s">
        <v>158</v>
      </c>
      <c r="X109" s="410">
        <v>3</v>
      </c>
      <c r="Y109" s="410">
        <v>1.5</v>
      </c>
      <c r="Z109" s="410">
        <v>15</v>
      </c>
      <c r="AA109" s="410">
        <v>11.26</v>
      </c>
      <c r="AB109" s="369">
        <v>1</v>
      </c>
      <c r="AC109" s="393">
        <f t="shared" si="13"/>
        <v>11.26</v>
      </c>
      <c r="AD109" s="394">
        <f t="shared" si="14"/>
        <v>9.0080000000000009</v>
      </c>
      <c r="AE109" s="394">
        <f t="shared" si="15"/>
        <v>2.2520000000000002</v>
      </c>
      <c r="AF109" s="409" t="s">
        <v>159</v>
      </c>
      <c r="AG109" s="410">
        <v>0.5</v>
      </c>
      <c r="AH109" s="410">
        <v>0.5</v>
      </c>
    </row>
    <row r="110" spans="1:34" x14ac:dyDescent="0.25">
      <c r="A110" s="407" t="s">
        <v>56</v>
      </c>
      <c r="B110" s="407" t="s">
        <v>397</v>
      </c>
      <c r="C110" s="408" t="s">
        <v>362</v>
      </c>
      <c r="D110" s="409" t="s">
        <v>398</v>
      </c>
      <c r="E110" s="410">
        <f t="shared" si="20"/>
        <v>26</v>
      </c>
      <c r="F110" s="410" t="s">
        <v>32</v>
      </c>
      <c r="G110" s="409" t="s">
        <v>399</v>
      </c>
      <c r="H110" s="410">
        <f t="shared" si="11"/>
        <v>27</v>
      </c>
      <c r="I110" s="410" t="str">
        <f>F110</f>
        <v>y</v>
      </c>
      <c r="J110" s="409" t="s">
        <v>400</v>
      </c>
      <c r="K110" s="410">
        <f t="shared" si="12"/>
        <v>28</v>
      </c>
      <c r="L110" s="411" t="str">
        <f>F110</f>
        <v>y</v>
      </c>
      <c r="M110" s="390" t="s">
        <v>32</v>
      </c>
      <c r="N110" s="390" t="s">
        <v>32</v>
      </c>
      <c r="O110" s="390" t="s">
        <v>32</v>
      </c>
      <c r="P110" s="411">
        <f>P109</f>
        <v>53580.86</v>
      </c>
      <c r="Q110" s="409" t="s">
        <v>394</v>
      </c>
      <c r="R110" s="409" t="s">
        <v>395</v>
      </c>
      <c r="S110" s="409" t="s">
        <v>396</v>
      </c>
      <c r="T110" s="410">
        <v>41.7</v>
      </c>
      <c r="U110" s="410">
        <v>5</v>
      </c>
      <c r="V110" s="412">
        <f>P110*(1/(2.22*10^12))*(1/(41.7))*(1/(0.125))*10^9</f>
        <v>4.630316071467151</v>
      </c>
      <c r="W110" s="409" t="s">
        <v>158</v>
      </c>
      <c r="X110" s="410">
        <v>3</v>
      </c>
      <c r="Y110" s="410">
        <v>1.5</v>
      </c>
      <c r="Z110" s="410">
        <v>15</v>
      </c>
      <c r="AA110" s="410">
        <v>11.26</v>
      </c>
      <c r="AB110" s="369">
        <v>1</v>
      </c>
      <c r="AC110" s="393">
        <f t="shared" si="13"/>
        <v>11.26</v>
      </c>
      <c r="AD110" s="394">
        <f t="shared" si="14"/>
        <v>9.0080000000000009</v>
      </c>
      <c r="AE110" s="394">
        <f t="shared" si="15"/>
        <v>2.2520000000000002</v>
      </c>
      <c r="AF110" s="409" t="s">
        <v>159</v>
      </c>
      <c r="AG110" s="410">
        <v>0.5</v>
      </c>
      <c r="AH110" s="410">
        <v>0.5</v>
      </c>
    </row>
    <row r="111" spans="1:34" s="384" customFormat="1" x14ac:dyDescent="0.25">
      <c r="A111" s="491" t="s">
        <v>28</v>
      </c>
      <c r="B111" s="491" t="s">
        <v>401</v>
      </c>
      <c r="C111" s="492" t="s">
        <v>402</v>
      </c>
      <c r="D111" s="493" t="s">
        <v>403</v>
      </c>
      <c r="E111" s="494">
        <v>4</v>
      </c>
      <c r="F111" s="494" t="s">
        <v>32</v>
      </c>
      <c r="G111" s="493"/>
      <c r="H111" s="494" t="str">
        <f t="shared" si="11"/>
        <v/>
      </c>
      <c r="I111" s="494"/>
      <c r="J111" s="493"/>
      <c r="K111" s="494" t="str">
        <f t="shared" si="12"/>
        <v/>
      </c>
      <c r="L111" s="495"/>
      <c r="M111" s="378" t="s">
        <v>32</v>
      </c>
      <c r="N111" s="378" t="s">
        <v>32</v>
      </c>
      <c r="O111" s="378" t="s">
        <v>32</v>
      </c>
      <c r="P111" s="495">
        <v>22454.02</v>
      </c>
      <c r="Q111" s="493" t="s">
        <v>404</v>
      </c>
      <c r="R111" s="493" t="s">
        <v>405</v>
      </c>
      <c r="S111" s="493" t="s">
        <v>406</v>
      </c>
      <c r="T111" s="494">
        <v>52.9</v>
      </c>
      <c r="U111" s="494">
        <v>1</v>
      </c>
      <c r="V111" s="496">
        <f>P111*(1/(2.22*10^12))*(1/(52.9))*(1/(0.125))*10^9</f>
        <v>1.529591443995981</v>
      </c>
      <c r="W111" s="493" t="s">
        <v>407</v>
      </c>
      <c r="X111" s="494">
        <v>1</v>
      </c>
      <c r="Y111" s="494">
        <v>1</v>
      </c>
      <c r="Z111" s="494">
        <v>5</v>
      </c>
      <c r="AA111" s="494">
        <v>0.95</v>
      </c>
      <c r="AB111" s="381">
        <v>1</v>
      </c>
      <c r="AC111" s="382">
        <f t="shared" si="13"/>
        <v>0.95</v>
      </c>
      <c r="AD111" s="383">
        <f t="shared" si="14"/>
        <v>0.76</v>
      </c>
      <c r="AE111" s="383">
        <f t="shared" si="15"/>
        <v>0.19</v>
      </c>
      <c r="AF111" s="493" t="s">
        <v>408</v>
      </c>
      <c r="AG111" s="494">
        <v>1</v>
      </c>
      <c r="AH111" s="494">
        <v>1</v>
      </c>
    </row>
    <row r="112" spans="1:34" s="384" customFormat="1" x14ac:dyDescent="0.25">
      <c r="A112" s="491" t="s">
        <v>28</v>
      </c>
      <c r="B112" s="491" t="s">
        <v>409</v>
      </c>
      <c r="C112" s="492" t="s">
        <v>402</v>
      </c>
      <c r="D112" s="493" t="s">
        <v>410</v>
      </c>
      <c r="E112" s="494">
        <f t="shared" ref="E112:E117" si="22">IF(A111="SEC", K111 + 1, E111 + 1)</f>
        <v>5</v>
      </c>
      <c r="F112" s="494" t="s">
        <v>32</v>
      </c>
      <c r="G112" s="493"/>
      <c r="H112" s="494" t="str">
        <f t="shared" si="11"/>
        <v/>
      </c>
      <c r="I112" s="494"/>
      <c r="J112" s="493"/>
      <c r="K112" s="494" t="str">
        <f t="shared" si="12"/>
        <v/>
      </c>
      <c r="L112" s="495"/>
      <c r="M112" s="378" t="s">
        <v>32</v>
      </c>
      <c r="N112" s="378" t="s">
        <v>32</v>
      </c>
      <c r="O112" s="378" t="s">
        <v>32</v>
      </c>
      <c r="P112" s="495">
        <f>P111</f>
        <v>22454.02</v>
      </c>
      <c r="Q112" s="493" t="s">
        <v>404</v>
      </c>
      <c r="R112" s="493" t="s">
        <v>405</v>
      </c>
      <c r="S112" s="493" t="s">
        <v>406</v>
      </c>
      <c r="T112" s="494">
        <v>52.9</v>
      </c>
      <c r="U112" s="494">
        <v>1</v>
      </c>
      <c r="V112" s="496">
        <f>P112*(1/(2.22*10^12))*(1/(52.9))*(1/(0.125))*10^9</f>
        <v>1.529591443995981</v>
      </c>
      <c r="W112" s="493" t="s">
        <v>407</v>
      </c>
      <c r="X112" s="494">
        <v>1</v>
      </c>
      <c r="Y112" s="494">
        <v>1</v>
      </c>
      <c r="Z112" s="494">
        <v>5</v>
      </c>
      <c r="AA112" s="494">
        <v>0.95</v>
      </c>
      <c r="AB112" s="381">
        <v>1</v>
      </c>
      <c r="AC112" s="382">
        <f t="shared" si="13"/>
        <v>0.95</v>
      </c>
      <c r="AD112" s="383">
        <f t="shared" si="14"/>
        <v>0.76</v>
      </c>
      <c r="AE112" s="383">
        <f t="shared" si="15"/>
        <v>0.19</v>
      </c>
      <c r="AF112" s="493" t="s">
        <v>408</v>
      </c>
      <c r="AG112" s="494">
        <v>1</v>
      </c>
      <c r="AH112" s="494">
        <v>1</v>
      </c>
    </row>
    <row r="113" spans="1:35" s="384" customFormat="1" x14ac:dyDescent="0.25">
      <c r="A113" s="491" t="s">
        <v>28</v>
      </c>
      <c r="B113" s="491" t="s">
        <v>411</v>
      </c>
      <c r="C113" s="492" t="s">
        <v>402</v>
      </c>
      <c r="D113" s="493" t="s">
        <v>412</v>
      </c>
      <c r="E113" s="494">
        <f t="shared" si="22"/>
        <v>6</v>
      </c>
      <c r="F113" s="494" t="s">
        <v>32</v>
      </c>
      <c r="G113" s="493"/>
      <c r="H113" s="494" t="str">
        <f t="shared" si="11"/>
        <v/>
      </c>
      <c r="I113" s="494"/>
      <c r="J113" s="493"/>
      <c r="K113" s="494" t="str">
        <f t="shared" si="12"/>
        <v/>
      </c>
      <c r="L113" s="495"/>
      <c r="M113" s="378" t="s">
        <v>32</v>
      </c>
      <c r="N113" s="378" t="s">
        <v>32</v>
      </c>
      <c r="O113" s="378" t="s">
        <v>32</v>
      </c>
      <c r="P113" s="495">
        <f>P112</f>
        <v>22454.02</v>
      </c>
      <c r="Q113" s="493" t="s">
        <v>404</v>
      </c>
      <c r="R113" s="493" t="s">
        <v>405</v>
      </c>
      <c r="S113" s="493" t="s">
        <v>406</v>
      </c>
      <c r="T113" s="494">
        <v>52.9</v>
      </c>
      <c r="U113" s="494">
        <v>1</v>
      </c>
      <c r="V113" s="496">
        <f>P113*(1/(2.22*10^12))*(1/(52.9))*(1/(0.125))*10^9</f>
        <v>1.529591443995981</v>
      </c>
      <c r="W113" s="493" t="s">
        <v>407</v>
      </c>
      <c r="X113" s="494">
        <v>1</v>
      </c>
      <c r="Y113" s="494">
        <v>1</v>
      </c>
      <c r="Z113" s="494">
        <v>5</v>
      </c>
      <c r="AA113" s="494">
        <v>0.95</v>
      </c>
      <c r="AB113" s="381">
        <v>1</v>
      </c>
      <c r="AC113" s="382">
        <f t="shared" si="13"/>
        <v>0.95</v>
      </c>
      <c r="AD113" s="383">
        <f t="shared" si="14"/>
        <v>0.76</v>
      </c>
      <c r="AE113" s="383">
        <f t="shared" si="15"/>
        <v>0.19</v>
      </c>
      <c r="AF113" s="493" t="s">
        <v>408</v>
      </c>
      <c r="AG113" s="494">
        <v>1</v>
      </c>
      <c r="AH113" s="494">
        <v>1</v>
      </c>
    </row>
    <row r="114" spans="1:35" s="384" customFormat="1" x14ac:dyDescent="0.25">
      <c r="A114" s="491" t="s">
        <v>56</v>
      </c>
      <c r="B114" s="491" t="s">
        <v>215</v>
      </c>
      <c r="C114" s="492" t="s">
        <v>402</v>
      </c>
      <c r="D114" s="493" t="s">
        <v>413</v>
      </c>
      <c r="E114" s="494">
        <f t="shared" si="22"/>
        <v>7</v>
      </c>
      <c r="F114" s="494" t="s">
        <v>32</v>
      </c>
      <c r="G114" s="493" t="s">
        <v>414</v>
      </c>
      <c r="H114" s="494">
        <f t="shared" si="11"/>
        <v>8</v>
      </c>
      <c r="I114" s="494" t="str">
        <f>F114</f>
        <v>y</v>
      </c>
      <c r="J114" s="493" t="s">
        <v>415</v>
      </c>
      <c r="K114" s="494">
        <f t="shared" si="12"/>
        <v>9</v>
      </c>
      <c r="L114" s="495" t="str">
        <f>F114</f>
        <v>y</v>
      </c>
      <c r="M114" s="378" t="s">
        <v>32</v>
      </c>
      <c r="N114" s="378" t="s">
        <v>32</v>
      </c>
      <c r="O114" s="378" t="s">
        <v>32</v>
      </c>
      <c r="P114" s="495">
        <v>30061.96</v>
      </c>
      <c r="Q114" s="493" t="s">
        <v>217</v>
      </c>
      <c r="R114" s="493" t="s">
        <v>218</v>
      </c>
      <c r="S114" s="493" t="s">
        <v>219</v>
      </c>
      <c r="T114" s="494">
        <v>81.7</v>
      </c>
      <c r="U114" s="494">
        <v>1.7</v>
      </c>
      <c r="V114" s="496">
        <f>P114*(1/(2.22*10^12))*(1/(81.7))*(1/(0.125))*10^9</f>
        <v>1.3259655738970304</v>
      </c>
      <c r="W114" s="493" t="s">
        <v>212</v>
      </c>
      <c r="X114" s="494">
        <v>3</v>
      </c>
      <c r="Y114" s="494">
        <v>3</v>
      </c>
      <c r="Z114" s="494">
        <v>15</v>
      </c>
      <c r="AA114" s="494">
        <v>7.5</v>
      </c>
      <c r="AB114" s="381">
        <v>1</v>
      </c>
      <c r="AC114" s="382">
        <f t="shared" si="13"/>
        <v>7.5</v>
      </c>
      <c r="AD114" s="383">
        <f t="shared" si="14"/>
        <v>6</v>
      </c>
      <c r="AE114" s="383">
        <f t="shared" si="15"/>
        <v>1.5</v>
      </c>
      <c r="AF114" s="493" t="s">
        <v>212</v>
      </c>
      <c r="AG114" s="494">
        <v>1</v>
      </c>
      <c r="AH114" s="494">
        <v>1</v>
      </c>
    </row>
    <row r="115" spans="1:35" s="384" customFormat="1" x14ac:dyDescent="0.25">
      <c r="A115" s="491" t="s">
        <v>56</v>
      </c>
      <c r="B115" s="491" t="s">
        <v>43</v>
      </c>
      <c r="C115" s="492" t="s">
        <v>402</v>
      </c>
      <c r="D115" s="493" t="s">
        <v>416</v>
      </c>
      <c r="E115" s="494">
        <f t="shared" si="22"/>
        <v>10</v>
      </c>
      <c r="F115" s="494" t="s">
        <v>32</v>
      </c>
      <c r="G115" s="493" t="s">
        <v>417</v>
      </c>
      <c r="H115" s="494">
        <f t="shared" si="11"/>
        <v>11</v>
      </c>
      <c r="I115" s="494" t="str">
        <f>F115</f>
        <v>y</v>
      </c>
      <c r="J115" s="493" t="s">
        <v>418</v>
      </c>
      <c r="K115" s="494">
        <f t="shared" si="12"/>
        <v>12</v>
      </c>
      <c r="L115" s="495" t="str">
        <f>F115</f>
        <v>y</v>
      </c>
      <c r="M115" s="378" t="s">
        <v>32</v>
      </c>
      <c r="N115" s="378" t="s">
        <v>32</v>
      </c>
      <c r="O115" s="378" t="s">
        <v>32</v>
      </c>
      <c r="P115" s="495">
        <v>34256.19</v>
      </c>
      <c r="Q115" s="493" t="s">
        <v>45</v>
      </c>
      <c r="R115" s="493" t="s">
        <v>46</v>
      </c>
      <c r="S115" s="493" t="s">
        <v>47</v>
      </c>
      <c r="T115" s="494">
        <v>52.2</v>
      </c>
      <c r="U115" s="494">
        <v>2</v>
      </c>
      <c r="V115" s="496">
        <f>P115*(1/(2.22*10^12))*(1/(52.2))*(1/(0.125))*10^9</f>
        <v>2.3648607227917573</v>
      </c>
      <c r="W115" s="493" t="s">
        <v>48</v>
      </c>
      <c r="X115" s="494">
        <v>3</v>
      </c>
      <c r="Y115" s="494">
        <v>6</v>
      </c>
      <c r="Z115" s="494">
        <v>15</v>
      </c>
      <c r="AA115" s="494">
        <v>5.64</v>
      </c>
      <c r="AB115" s="381">
        <v>1</v>
      </c>
      <c r="AC115" s="382">
        <f t="shared" si="13"/>
        <v>5.64</v>
      </c>
      <c r="AD115" s="383">
        <f t="shared" si="14"/>
        <v>4.5119999999999996</v>
      </c>
      <c r="AE115" s="383">
        <f t="shared" si="15"/>
        <v>1.1279999999999999</v>
      </c>
      <c r="AF115" s="493" t="s">
        <v>49</v>
      </c>
      <c r="AG115" s="494">
        <v>2</v>
      </c>
      <c r="AH115" s="494">
        <v>2</v>
      </c>
    </row>
    <row r="116" spans="1:35" s="384" customFormat="1" x14ac:dyDescent="0.25">
      <c r="A116" s="491" t="s">
        <v>56</v>
      </c>
      <c r="B116" s="491" t="s">
        <v>419</v>
      </c>
      <c r="C116" s="492" t="s">
        <v>402</v>
      </c>
      <c r="D116" s="493" t="s">
        <v>420</v>
      </c>
      <c r="E116" s="494">
        <f t="shared" si="22"/>
        <v>13</v>
      </c>
      <c r="F116" s="494" t="s">
        <v>32</v>
      </c>
      <c r="G116" s="493" t="s">
        <v>421</v>
      </c>
      <c r="H116" s="494">
        <f t="shared" si="11"/>
        <v>14</v>
      </c>
      <c r="I116" s="494" t="str">
        <f>F116</f>
        <v>y</v>
      </c>
      <c r="J116" s="493" t="s">
        <v>422</v>
      </c>
      <c r="K116" s="494">
        <f t="shared" si="12"/>
        <v>15</v>
      </c>
      <c r="L116" s="495" t="str">
        <f>F116</f>
        <v>y</v>
      </c>
      <c r="M116" s="378" t="s">
        <v>32</v>
      </c>
      <c r="N116" s="378" t="s">
        <v>32</v>
      </c>
      <c r="O116" s="378" t="s">
        <v>32</v>
      </c>
      <c r="P116" s="495">
        <v>35517.449999999997</v>
      </c>
      <c r="Q116" s="493" t="s">
        <v>423</v>
      </c>
      <c r="R116" s="493" t="s">
        <v>128</v>
      </c>
      <c r="S116" s="493" t="s">
        <v>129</v>
      </c>
      <c r="T116" s="494">
        <v>83.2</v>
      </c>
      <c r="U116" s="494">
        <v>1.5</v>
      </c>
      <c r="V116" s="496">
        <f>P116*(1/(2.22*10^12))*(1/(83.2))*(1/(0.125))*10^9</f>
        <v>1.5383510914760912</v>
      </c>
      <c r="W116" s="493" t="s">
        <v>424</v>
      </c>
      <c r="X116" s="494">
        <v>3</v>
      </c>
      <c r="Y116" s="494">
        <v>3</v>
      </c>
      <c r="Z116" s="494">
        <v>15</v>
      </c>
      <c r="AA116" s="494">
        <v>6.74</v>
      </c>
      <c r="AB116" s="381">
        <v>1</v>
      </c>
      <c r="AC116" s="382">
        <f t="shared" si="13"/>
        <v>6.74</v>
      </c>
      <c r="AD116" s="383">
        <f t="shared" si="14"/>
        <v>5.3920000000000003</v>
      </c>
      <c r="AE116" s="383">
        <f t="shared" si="15"/>
        <v>1.3480000000000001</v>
      </c>
      <c r="AF116" s="493" t="s">
        <v>49</v>
      </c>
      <c r="AG116" s="494">
        <v>1</v>
      </c>
      <c r="AH116" s="494">
        <v>1</v>
      </c>
    </row>
    <row r="117" spans="1:35" s="384" customFormat="1" x14ac:dyDescent="0.25">
      <c r="A117" s="491" t="s">
        <v>56</v>
      </c>
      <c r="B117" s="491" t="s">
        <v>425</v>
      </c>
      <c r="C117" s="492" t="s">
        <v>402</v>
      </c>
      <c r="D117" s="493" t="s">
        <v>426</v>
      </c>
      <c r="E117" s="494">
        <f t="shared" si="22"/>
        <v>16</v>
      </c>
      <c r="F117" s="494" t="s">
        <v>32</v>
      </c>
      <c r="G117" s="493" t="s">
        <v>427</v>
      </c>
      <c r="H117" s="494">
        <f t="shared" si="11"/>
        <v>17</v>
      </c>
      <c r="I117" s="494" t="str">
        <f>F117</f>
        <v>y</v>
      </c>
      <c r="J117" s="493" t="s">
        <v>428</v>
      </c>
      <c r="K117" s="494">
        <f t="shared" si="12"/>
        <v>18</v>
      </c>
      <c r="L117" s="495" t="str">
        <f>F117</f>
        <v>y</v>
      </c>
      <c r="M117" s="378" t="s">
        <v>32</v>
      </c>
      <c r="N117" s="378" t="s">
        <v>32</v>
      </c>
      <c r="O117" s="378" t="s">
        <v>32</v>
      </c>
      <c r="P117" s="495">
        <f>P116</f>
        <v>35517.449999999997</v>
      </c>
      <c r="Q117" s="493" t="s">
        <v>423</v>
      </c>
      <c r="R117" s="493" t="s">
        <v>128</v>
      </c>
      <c r="S117" s="493" t="s">
        <v>129</v>
      </c>
      <c r="T117" s="494">
        <v>83.2</v>
      </c>
      <c r="U117" s="494">
        <v>1.5</v>
      </c>
      <c r="V117" s="496">
        <f>P117*(1/(2.22*10^12))*(1/(83.2))*(1/(0.125))*10^9</f>
        <v>1.5383510914760912</v>
      </c>
      <c r="W117" s="493" t="s">
        <v>424</v>
      </c>
      <c r="X117" s="494">
        <v>3</v>
      </c>
      <c r="Y117" s="494">
        <v>3</v>
      </c>
      <c r="Z117" s="494">
        <v>15</v>
      </c>
      <c r="AA117" s="494">
        <v>6.74</v>
      </c>
      <c r="AB117" s="381">
        <v>1</v>
      </c>
      <c r="AC117" s="382">
        <f t="shared" si="13"/>
        <v>6.74</v>
      </c>
      <c r="AD117" s="383">
        <f t="shared" si="14"/>
        <v>5.3920000000000003</v>
      </c>
      <c r="AE117" s="383">
        <f t="shared" si="15"/>
        <v>1.3480000000000001</v>
      </c>
      <c r="AF117" s="493" t="s">
        <v>49</v>
      </c>
      <c r="AG117" s="494">
        <v>1</v>
      </c>
      <c r="AH117" s="494">
        <v>1</v>
      </c>
    </row>
    <row r="118" spans="1:35" s="384" customFormat="1" x14ac:dyDescent="0.25">
      <c r="A118" s="491" t="s">
        <v>56</v>
      </c>
      <c r="B118" s="491" t="s">
        <v>429</v>
      </c>
      <c r="C118" s="492" t="s">
        <v>402</v>
      </c>
      <c r="D118" s="493" t="s">
        <v>430</v>
      </c>
      <c r="E118" s="494">
        <v>4</v>
      </c>
      <c r="F118" s="494" t="s">
        <v>32</v>
      </c>
      <c r="G118" s="493" t="s">
        <v>431</v>
      </c>
      <c r="H118" s="494">
        <f t="shared" si="11"/>
        <v>5</v>
      </c>
      <c r="I118" s="494" t="str">
        <f>F118</f>
        <v>y</v>
      </c>
      <c r="J118" s="493" t="s">
        <v>432</v>
      </c>
      <c r="K118" s="494">
        <f t="shared" si="12"/>
        <v>6</v>
      </c>
      <c r="L118" s="495" t="str">
        <f>F118</f>
        <v>y</v>
      </c>
      <c r="M118" s="378" t="s">
        <v>32</v>
      </c>
      <c r="N118" s="378" t="s">
        <v>32</v>
      </c>
      <c r="O118" s="378" t="s">
        <v>32</v>
      </c>
      <c r="P118" s="495">
        <f>P117</f>
        <v>35517.449999999997</v>
      </c>
      <c r="Q118" s="493" t="s">
        <v>423</v>
      </c>
      <c r="R118" s="493" t="s">
        <v>128</v>
      </c>
      <c r="S118" s="493" t="s">
        <v>129</v>
      </c>
      <c r="T118" s="494">
        <v>83.2</v>
      </c>
      <c r="U118" s="494">
        <v>1.5</v>
      </c>
      <c r="V118" s="496">
        <f>P118*(1/(2.22*10^12))*(1/(83.2))*(1/(0.125))*10^9</f>
        <v>1.5383510914760912</v>
      </c>
      <c r="W118" s="493" t="s">
        <v>424</v>
      </c>
      <c r="X118" s="494">
        <v>3</v>
      </c>
      <c r="Y118" s="494">
        <v>3</v>
      </c>
      <c r="Z118" s="494">
        <v>15</v>
      </c>
      <c r="AA118" s="494">
        <v>6.74</v>
      </c>
      <c r="AB118" s="381">
        <v>1</v>
      </c>
      <c r="AC118" s="382">
        <f t="shared" si="13"/>
        <v>6.74</v>
      </c>
      <c r="AD118" s="383">
        <f t="shared" si="14"/>
        <v>5.3920000000000003</v>
      </c>
      <c r="AE118" s="383">
        <f t="shared" si="15"/>
        <v>1.3480000000000001</v>
      </c>
      <c r="AF118" s="493" t="s">
        <v>49</v>
      </c>
      <c r="AG118" s="494">
        <v>1</v>
      </c>
      <c r="AH118" s="494">
        <v>1</v>
      </c>
      <c r="AI118" s="384" t="s">
        <v>318</v>
      </c>
    </row>
    <row r="119" spans="1:35" x14ac:dyDescent="0.25">
      <c r="A119" s="413" t="s">
        <v>28</v>
      </c>
      <c r="B119" s="413" t="s">
        <v>433</v>
      </c>
      <c r="C119" s="414" t="s">
        <v>434</v>
      </c>
      <c r="D119" s="415" t="s">
        <v>435</v>
      </c>
      <c r="E119" s="416">
        <v>4</v>
      </c>
      <c r="F119" s="416" t="s">
        <v>32</v>
      </c>
      <c r="G119" s="415"/>
      <c r="H119" s="416" t="str">
        <f t="shared" si="11"/>
        <v/>
      </c>
      <c r="I119" s="416"/>
      <c r="J119" s="415"/>
      <c r="K119" s="416" t="str">
        <f t="shared" si="12"/>
        <v/>
      </c>
      <c r="L119" s="417"/>
      <c r="M119" s="390" t="s">
        <v>32</v>
      </c>
      <c r="N119" s="390" t="s">
        <v>32</v>
      </c>
      <c r="O119" s="390" t="s">
        <v>32</v>
      </c>
      <c r="P119" s="417">
        <v>22624.49</v>
      </c>
      <c r="Q119" s="415" t="s">
        <v>436</v>
      </c>
      <c r="R119" s="415" t="s">
        <v>266</v>
      </c>
      <c r="S119" s="415" t="s">
        <v>267</v>
      </c>
      <c r="T119" s="416">
        <v>78.8</v>
      </c>
      <c r="U119" s="416">
        <v>1</v>
      </c>
      <c r="V119" s="418">
        <f>P119*(1/(2.22*10^12))*(1/(78.8))*(1/(0.125))*10^9</f>
        <v>1.0346407829148947</v>
      </c>
      <c r="W119" s="415" t="s">
        <v>268</v>
      </c>
      <c r="X119" s="416">
        <v>1</v>
      </c>
      <c r="Y119" s="416">
        <v>2</v>
      </c>
      <c r="Z119" s="416">
        <v>5</v>
      </c>
      <c r="AA119" s="416">
        <v>1.42</v>
      </c>
      <c r="AB119" s="369">
        <v>1</v>
      </c>
      <c r="AC119" s="393">
        <f t="shared" si="13"/>
        <v>1.42</v>
      </c>
      <c r="AD119" s="394">
        <f t="shared" si="14"/>
        <v>1.1359999999999999</v>
      </c>
      <c r="AE119" s="394">
        <f t="shared" si="15"/>
        <v>0.28399999999999997</v>
      </c>
      <c r="AF119" s="415" t="s">
        <v>269</v>
      </c>
      <c r="AG119" s="416">
        <v>2</v>
      </c>
      <c r="AH119" s="416">
        <v>2</v>
      </c>
    </row>
    <row r="120" spans="1:35" x14ac:dyDescent="0.25">
      <c r="A120" s="413" t="s">
        <v>28</v>
      </c>
      <c r="B120" s="413" t="s">
        <v>437</v>
      </c>
      <c r="C120" s="414" t="s">
        <v>434</v>
      </c>
      <c r="D120" s="415" t="s">
        <v>438</v>
      </c>
      <c r="E120" s="416">
        <f t="shared" ref="E120:E131" si="23">IF(A119="SEC", K119 + 1, E119 + 1)</f>
        <v>5</v>
      </c>
      <c r="F120" s="416" t="s">
        <v>32</v>
      </c>
      <c r="G120" s="415"/>
      <c r="H120" s="416" t="str">
        <f t="shared" si="11"/>
        <v/>
      </c>
      <c r="I120" s="416"/>
      <c r="J120" s="415"/>
      <c r="K120" s="416" t="str">
        <f t="shared" si="12"/>
        <v/>
      </c>
      <c r="L120" s="417"/>
      <c r="M120" s="390" t="s">
        <v>32</v>
      </c>
      <c r="N120" s="390" t="s">
        <v>32</v>
      </c>
      <c r="O120" s="390" t="s">
        <v>32</v>
      </c>
      <c r="P120" s="417">
        <f>P119</f>
        <v>22624.49</v>
      </c>
      <c r="Q120" s="415" t="s">
        <v>436</v>
      </c>
      <c r="R120" s="415" t="s">
        <v>266</v>
      </c>
      <c r="S120" s="415" t="s">
        <v>267</v>
      </c>
      <c r="T120" s="416">
        <v>78.8</v>
      </c>
      <c r="U120" s="416">
        <v>1</v>
      </c>
      <c r="V120" s="418">
        <f>P120*(1/(2.22*10^12))*(1/(78.8))*(1/(0.125))*10^9</f>
        <v>1.0346407829148947</v>
      </c>
      <c r="W120" s="415" t="s">
        <v>268</v>
      </c>
      <c r="X120" s="416">
        <v>1</v>
      </c>
      <c r="Y120" s="416">
        <v>2</v>
      </c>
      <c r="Z120" s="416">
        <v>5</v>
      </c>
      <c r="AA120" s="416">
        <v>1.42</v>
      </c>
      <c r="AB120" s="369">
        <v>1</v>
      </c>
      <c r="AC120" s="393">
        <f t="shared" si="13"/>
        <v>1.42</v>
      </c>
      <c r="AD120" s="394">
        <f t="shared" si="14"/>
        <v>1.1359999999999999</v>
      </c>
      <c r="AE120" s="394">
        <f t="shared" si="15"/>
        <v>0.28399999999999997</v>
      </c>
      <c r="AF120" s="415" t="s">
        <v>269</v>
      </c>
      <c r="AG120" s="416">
        <v>2</v>
      </c>
      <c r="AH120" s="416">
        <v>2</v>
      </c>
    </row>
    <row r="121" spans="1:35" x14ac:dyDescent="0.25">
      <c r="A121" s="413" t="s">
        <v>28</v>
      </c>
      <c r="B121" s="413" t="s">
        <v>439</v>
      </c>
      <c r="C121" s="414" t="s">
        <v>434</v>
      </c>
      <c r="D121" s="415" t="s">
        <v>440</v>
      </c>
      <c r="E121" s="416">
        <f t="shared" si="23"/>
        <v>6</v>
      </c>
      <c r="F121" s="416" t="s">
        <v>32</v>
      </c>
      <c r="G121" s="415"/>
      <c r="H121" s="416" t="str">
        <f t="shared" si="11"/>
        <v/>
      </c>
      <c r="I121" s="416"/>
      <c r="J121" s="415"/>
      <c r="K121" s="416" t="str">
        <f t="shared" si="12"/>
        <v/>
      </c>
      <c r="L121" s="417"/>
      <c r="M121" s="390" t="s">
        <v>32</v>
      </c>
      <c r="N121" s="390" t="s">
        <v>32</v>
      </c>
      <c r="O121" s="390" t="s">
        <v>32</v>
      </c>
      <c r="P121" s="417">
        <f>P120</f>
        <v>22624.49</v>
      </c>
      <c r="Q121" s="415" t="s">
        <v>436</v>
      </c>
      <c r="R121" s="415" t="s">
        <v>266</v>
      </c>
      <c r="S121" s="415" t="s">
        <v>267</v>
      </c>
      <c r="T121" s="416">
        <v>78.8</v>
      </c>
      <c r="U121" s="416">
        <v>1</v>
      </c>
      <c r="V121" s="418">
        <f>P121*(1/(2.22*10^12))*(1/(78.8))*(1/(0.125))*10^9</f>
        <v>1.0346407829148947</v>
      </c>
      <c r="W121" s="415" t="s">
        <v>268</v>
      </c>
      <c r="X121" s="416">
        <v>1</v>
      </c>
      <c r="Y121" s="416">
        <v>2</v>
      </c>
      <c r="Z121" s="416">
        <v>5</v>
      </c>
      <c r="AA121" s="416">
        <v>1.42</v>
      </c>
      <c r="AB121" s="369">
        <v>1</v>
      </c>
      <c r="AC121" s="393">
        <f t="shared" si="13"/>
        <v>1.42</v>
      </c>
      <c r="AD121" s="394">
        <f t="shared" si="14"/>
        <v>1.1359999999999999</v>
      </c>
      <c r="AE121" s="394">
        <f t="shared" si="15"/>
        <v>0.28399999999999997</v>
      </c>
      <c r="AF121" s="415" t="s">
        <v>269</v>
      </c>
      <c r="AG121" s="416">
        <v>2</v>
      </c>
      <c r="AH121" s="416">
        <v>2</v>
      </c>
    </row>
    <row r="122" spans="1:35" x14ac:dyDescent="0.25">
      <c r="A122" s="413" t="s">
        <v>28</v>
      </c>
      <c r="B122" s="413" t="s">
        <v>441</v>
      </c>
      <c r="C122" s="414" t="s">
        <v>434</v>
      </c>
      <c r="D122" s="415" t="s">
        <v>442</v>
      </c>
      <c r="E122" s="416">
        <f t="shared" si="23"/>
        <v>7</v>
      </c>
      <c r="F122" s="416" t="s">
        <v>32</v>
      </c>
      <c r="G122" s="415"/>
      <c r="H122" s="416" t="str">
        <f t="shared" si="11"/>
        <v/>
      </c>
      <c r="I122" s="416"/>
      <c r="J122" s="415"/>
      <c r="K122" s="416" t="str">
        <f t="shared" si="12"/>
        <v/>
      </c>
      <c r="L122" s="417"/>
      <c r="M122" s="390" t="s">
        <v>32</v>
      </c>
      <c r="N122" s="390" t="s">
        <v>32</v>
      </c>
      <c r="O122" s="390" t="s">
        <v>32</v>
      </c>
      <c r="P122" s="417">
        <f>P121</f>
        <v>22624.49</v>
      </c>
      <c r="Q122" s="415" t="s">
        <v>436</v>
      </c>
      <c r="R122" s="415" t="s">
        <v>266</v>
      </c>
      <c r="S122" s="415" t="s">
        <v>267</v>
      </c>
      <c r="T122" s="416">
        <v>78.8</v>
      </c>
      <c r="U122" s="416">
        <v>1</v>
      </c>
      <c r="V122" s="418">
        <f>P122*(1/(2.22*10^12))*(1/(78.8))*(1/(0.125))*10^9</f>
        <v>1.0346407829148947</v>
      </c>
      <c r="W122" s="415" t="s">
        <v>268</v>
      </c>
      <c r="X122" s="416">
        <v>1</v>
      </c>
      <c r="Y122" s="416">
        <v>2</v>
      </c>
      <c r="Z122" s="416">
        <v>5</v>
      </c>
      <c r="AA122" s="416">
        <v>1.42</v>
      </c>
      <c r="AB122" s="369">
        <v>1</v>
      </c>
      <c r="AC122" s="393">
        <f t="shared" si="13"/>
        <v>1.42</v>
      </c>
      <c r="AD122" s="394">
        <f t="shared" si="14"/>
        <v>1.1359999999999999</v>
      </c>
      <c r="AE122" s="394">
        <f t="shared" si="15"/>
        <v>0.28399999999999997</v>
      </c>
      <c r="AF122" s="415" t="s">
        <v>269</v>
      </c>
      <c r="AG122" s="416">
        <v>2</v>
      </c>
      <c r="AH122" s="416">
        <v>2</v>
      </c>
    </row>
    <row r="123" spans="1:35" x14ac:dyDescent="0.25">
      <c r="A123" s="413" t="s">
        <v>28</v>
      </c>
      <c r="B123" s="413" t="s">
        <v>99</v>
      </c>
      <c r="C123" s="414" t="s">
        <v>434</v>
      </c>
      <c r="D123" s="415" t="s">
        <v>443</v>
      </c>
      <c r="E123" s="416">
        <f t="shared" si="23"/>
        <v>8</v>
      </c>
      <c r="F123" s="416" t="s">
        <v>32</v>
      </c>
      <c r="G123" s="415"/>
      <c r="H123" s="416" t="str">
        <f t="shared" si="11"/>
        <v/>
      </c>
      <c r="I123" s="416"/>
      <c r="J123" s="415"/>
      <c r="K123" s="416" t="str">
        <f t="shared" si="12"/>
        <v/>
      </c>
      <c r="L123" s="417"/>
      <c r="M123" s="390" t="s">
        <v>32</v>
      </c>
      <c r="N123" s="390" t="s">
        <v>32</v>
      </c>
      <c r="O123" s="390" t="s">
        <v>32</v>
      </c>
      <c r="P123" s="417">
        <v>39993.32</v>
      </c>
      <c r="Q123" s="415" t="s">
        <v>103</v>
      </c>
      <c r="R123" s="415" t="s">
        <v>104</v>
      </c>
      <c r="S123" s="415" t="s">
        <v>105</v>
      </c>
      <c r="T123" s="416">
        <v>82</v>
      </c>
      <c r="U123" s="416">
        <v>2</v>
      </c>
      <c r="V123" s="418">
        <f>P123*(1/(2.22*10^12))*(1/(82))*(1/(0.125))*10^9</f>
        <v>1.7575618545374643</v>
      </c>
      <c r="W123" s="415" t="s">
        <v>106</v>
      </c>
      <c r="X123" s="416">
        <v>1</v>
      </c>
      <c r="Y123" s="416">
        <v>1</v>
      </c>
      <c r="Z123" s="416">
        <v>5</v>
      </c>
      <c r="AA123" s="416">
        <v>2.95</v>
      </c>
      <c r="AB123" s="369">
        <v>1</v>
      </c>
      <c r="AC123" s="393">
        <f t="shared" si="13"/>
        <v>2.95</v>
      </c>
      <c r="AD123" s="394">
        <f t="shared" si="14"/>
        <v>2.3600000000000003</v>
      </c>
      <c r="AE123" s="394">
        <f t="shared" si="15"/>
        <v>0.59000000000000008</v>
      </c>
      <c r="AF123" s="415" t="s">
        <v>107</v>
      </c>
      <c r="AG123" s="416">
        <v>1</v>
      </c>
      <c r="AH123" s="416">
        <v>1</v>
      </c>
    </row>
    <row r="124" spans="1:35" x14ac:dyDescent="0.25">
      <c r="A124" s="413" t="s">
        <v>28</v>
      </c>
      <c r="B124" s="413" t="s">
        <v>108</v>
      </c>
      <c r="C124" s="414" t="s">
        <v>434</v>
      </c>
      <c r="D124" s="415" t="s">
        <v>444</v>
      </c>
      <c r="E124" s="416">
        <f t="shared" si="23"/>
        <v>9</v>
      </c>
      <c r="F124" s="416" t="s">
        <v>32</v>
      </c>
      <c r="G124" s="415"/>
      <c r="H124" s="416" t="str">
        <f t="shared" si="11"/>
        <v/>
      </c>
      <c r="I124" s="416"/>
      <c r="J124" s="415"/>
      <c r="K124" s="416" t="str">
        <f t="shared" si="12"/>
        <v/>
      </c>
      <c r="L124" s="417"/>
      <c r="M124" s="390" t="s">
        <v>32</v>
      </c>
      <c r="N124" s="390" t="s">
        <v>32</v>
      </c>
      <c r="O124" s="390" t="s">
        <v>32</v>
      </c>
      <c r="P124" s="417">
        <f>P123</f>
        <v>39993.32</v>
      </c>
      <c r="Q124" s="415" t="s">
        <v>103</v>
      </c>
      <c r="R124" s="415" t="s">
        <v>104</v>
      </c>
      <c r="S124" s="415" t="s">
        <v>105</v>
      </c>
      <c r="T124" s="416">
        <v>82</v>
      </c>
      <c r="U124" s="416">
        <v>2</v>
      </c>
      <c r="V124" s="418">
        <f>P124*(1/(2.22*10^12))*(1/(82))*(1/(0.125))*10^9</f>
        <v>1.7575618545374643</v>
      </c>
      <c r="W124" s="415" t="s">
        <v>106</v>
      </c>
      <c r="X124" s="416">
        <v>1</v>
      </c>
      <c r="Y124" s="416">
        <v>1</v>
      </c>
      <c r="Z124" s="416">
        <v>5</v>
      </c>
      <c r="AA124" s="416">
        <v>2.95</v>
      </c>
      <c r="AB124" s="369">
        <v>1</v>
      </c>
      <c r="AC124" s="393">
        <f t="shared" si="13"/>
        <v>2.95</v>
      </c>
      <c r="AD124" s="394">
        <f t="shared" si="14"/>
        <v>2.3600000000000003</v>
      </c>
      <c r="AE124" s="394">
        <f t="shared" si="15"/>
        <v>0.59000000000000008</v>
      </c>
      <c r="AF124" s="415" t="s">
        <v>107</v>
      </c>
      <c r="AG124" s="416">
        <v>1</v>
      </c>
      <c r="AH124" s="416">
        <v>1</v>
      </c>
    </row>
    <row r="125" spans="1:35" x14ac:dyDescent="0.25">
      <c r="A125" s="413" t="s">
        <v>28</v>
      </c>
      <c r="B125" s="413" t="s">
        <v>234</v>
      </c>
      <c r="C125" s="414" t="s">
        <v>434</v>
      </c>
      <c r="D125" s="415" t="s">
        <v>445</v>
      </c>
      <c r="E125" s="416">
        <f t="shared" si="23"/>
        <v>10</v>
      </c>
      <c r="F125" s="416" t="s">
        <v>32</v>
      </c>
      <c r="G125" s="415"/>
      <c r="H125" s="416" t="str">
        <f t="shared" si="11"/>
        <v/>
      </c>
      <c r="I125" s="416"/>
      <c r="J125" s="415"/>
      <c r="K125" s="416" t="str">
        <f t="shared" si="12"/>
        <v/>
      </c>
      <c r="L125" s="417"/>
      <c r="M125" s="390" t="s">
        <v>32</v>
      </c>
      <c r="N125" s="390" t="s">
        <v>32</v>
      </c>
      <c r="O125" s="390" t="s">
        <v>32</v>
      </c>
      <c r="P125" s="417">
        <v>34246.160000000003</v>
      </c>
      <c r="Q125" s="415" t="s">
        <v>236</v>
      </c>
      <c r="R125" s="415" t="s">
        <v>237</v>
      </c>
      <c r="S125" s="415" t="s">
        <v>238</v>
      </c>
      <c r="T125" s="416">
        <v>82</v>
      </c>
      <c r="U125" s="416">
        <v>1.5</v>
      </c>
      <c r="V125" s="418">
        <f>P125*(1/(2.22*10^12))*(1/(82))*(1/(0.125))*10^9</f>
        <v>1.5049949461656782</v>
      </c>
      <c r="W125" s="415" t="s">
        <v>239</v>
      </c>
      <c r="X125" s="416">
        <v>1</v>
      </c>
      <c r="Y125" s="416">
        <v>1</v>
      </c>
      <c r="Z125" s="416">
        <v>5</v>
      </c>
      <c r="AA125" s="416">
        <v>2.21</v>
      </c>
      <c r="AB125" s="369">
        <v>1</v>
      </c>
      <c r="AC125" s="393">
        <f t="shared" si="13"/>
        <v>2.21</v>
      </c>
      <c r="AD125" s="394">
        <f t="shared" si="14"/>
        <v>1.768</v>
      </c>
      <c r="AE125" s="394">
        <f t="shared" si="15"/>
        <v>0.442</v>
      </c>
      <c r="AF125" s="415" t="s">
        <v>107</v>
      </c>
      <c r="AG125" s="416">
        <v>1</v>
      </c>
      <c r="AH125" s="416">
        <v>1</v>
      </c>
    </row>
    <row r="126" spans="1:35" x14ac:dyDescent="0.25">
      <c r="A126" s="413" t="s">
        <v>28</v>
      </c>
      <c r="B126" s="413" t="s">
        <v>240</v>
      </c>
      <c r="C126" s="414" t="s">
        <v>434</v>
      </c>
      <c r="D126" s="415" t="s">
        <v>446</v>
      </c>
      <c r="E126" s="416">
        <f t="shared" si="23"/>
        <v>11</v>
      </c>
      <c r="F126" s="416" t="s">
        <v>32</v>
      </c>
      <c r="G126" s="415"/>
      <c r="H126" s="416" t="str">
        <f t="shared" si="11"/>
        <v/>
      </c>
      <c r="I126" s="416"/>
      <c r="J126" s="415"/>
      <c r="K126" s="416" t="str">
        <f t="shared" si="12"/>
        <v/>
      </c>
      <c r="L126" s="417"/>
      <c r="M126" s="390" t="s">
        <v>32</v>
      </c>
      <c r="N126" s="390" t="s">
        <v>32</v>
      </c>
      <c r="O126" s="390" t="s">
        <v>32</v>
      </c>
      <c r="P126" s="417">
        <f>P125</f>
        <v>34246.160000000003</v>
      </c>
      <c r="Q126" s="415" t="s">
        <v>236</v>
      </c>
      <c r="R126" s="415" t="s">
        <v>237</v>
      </c>
      <c r="S126" s="415" t="s">
        <v>238</v>
      </c>
      <c r="T126" s="416">
        <v>82</v>
      </c>
      <c r="U126" s="416">
        <v>1.5</v>
      </c>
      <c r="V126" s="418">
        <f>P126*(1/(2.22*10^12))*(1/(82))*(1/(0.125))*10^9</f>
        <v>1.5049949461656782</v>
      </c>
      <c r="W126" s="415" t="s">
        <v>239</v>
      </c>
      <c r="X126" s="416">
        <v>1</v>
      </c>
      <c r="Y126" s="416">
        <v>1</v>
      </c>
      <c r="Z126" s="416">
        <v>5</v>
      </c>
      <c r="AA126" s="416">
        <v>2.21</v>
      </c>
      <c r="AB126" s="369">
        <v>1</v>
      </c>
      <c r="AC126" s="393">
        <f t="shared" si="13"/>
        <v>2.21</v>
      </c>
      <c r="AD126" s="394">
        <f t="shared" si="14"/>
        <v>1.768</v>
      </c>
      <c r="AE126" s="394">
        <f t="shared" si="15"/>
        <v>0.442</v>
      </c>
      <c r="AF126" s="415" t="s">
        <v>107</v>
      </c>
      <c r="AG126" s="416">
        <v>1</v>
      </c>
      <c r="AH126" s="416">
        <v>1</v>
      </c>
    </row>
    <row r="127" spans="1:35" x14ac:dyDescent="0.25">
      <c r="A127" s="413" t="s">
        <v>56</v>
      </c>
      <c r="B127" s="413" t="s">
        <v>69</v>
      </c>
      <c r="C127" s="414" t="s">
        <v>434</v>
      </c>
      <c r="D127" s="415" t="s">
        <v>447</v>
      </c>
      <c r="E127" s="416">
        <f t="shared" si="23"/>
        <v>12</v>
      </c>
      <c r="F127" s="416" t="s">
        <v>32</v>
      </c>
      <c r="G127" s="415" t="s">
        <v>448</v>
      </c>
      <c r="H127" s="416">
        <f t="shared" si="11"/>
        <v>13</v>
      </c>
      <c r="I127" s="416" t="str">
        <f>F127</f>
        <v>y</v>
      </c>
      <c r="J127" s="415" t="s">
        <v>449</v>
      </c>
      <c r="K127" s="416">
        <f t="shared" si="12"/>
        <v>14</v>
      </c>
      <c r="L127" s="417" t="str">
        <f>F127</f>
        <v>y</v>
      </c>
      <c r="M127" s="390" t="s">
        <v>32</v>
      </c>
      <c r="N127" s="390" t="s">
        <v>32</v>
      </c>
      <c r="O127" s="390" t="s">
        <v>32</v>
      </c>
      <c r="P127" s="417">
        <v>61995.45</v>
      </c>
      <c r="Q127" s="415" t="s">
        <v>73</v>
      </c>
      <c r="R127" s="415" t="s">
        <v>74</v>
      </c>
      <c r="S127" s="415" t="s">
        <v>75</v>
      </c>
      <c r="T127" s="416">
        <v>82.2</v>
      </c>
      <c r="U127" s="416">
        <v>2.5</v>
      </c>
      <c r="V127" s="418">
        <f>P127*(1/(2.22*10^12))*(1/(82.2))*(1/(0.125))*10^9</f>
        <v>2.717847044124416</v>
      </c>
      <c r="W127" s="415" t="s">
        <v>76</v>
      </c>
      <c r="X127" s="416">
        <v>3</v>
      </c>
      <c r="Y127" s="416">
        <v>2</v>
      </c>
      <c r="Z127" s="416">
        <v>15</v>
      </c>
      <c r="AA127" s="416">
        <v>11.1</v>
      </c>
      <c r="AB127" s="369">
        <v>1</v>
      </c>
      <c r="AC127" s="393">
        <f t="shared" si="13"/>
        <v>11.1</v>
      </c>
      <c r="AD127" s="394">
        <f t="shared" si="14"/>
        <v>8.8800000000000008</v>
      </c>
      <c r="AE127" s="394">
        <f t="shared" si="15"/>
        <v>2.2200000000000002</v>
      </c>
      <c r="AF127" s="415" t="s">
        <v>49</v>
      </c>
      <c r="AG127" s="416">
        <v>1</v>
      </c>
      <c r="AH127" s="416">
        <v>0.67</v>
      </c>
    </row>
    <row r="128" spans="1:35" x14ac:dyDescent="0.25">
      <c r="A128" s="413" t="s">
        <v>56</v>
      </c>
      <c r="B128" s="413" t="s">
        <v>77</v>
      </c>
      <c r="C128" s="414" t="s">
        <v>434</v>
      </c>
      <c r="D128" s="415" t="s">
        <v>450</v>
      </c>
      <c r="E128" s="416">
        <f t="shared" si="23"/>
        <v>15</v>
      </c>
      <c r="F128" s="416" t="s">
        <v>32</v>
      </c>
      <c r="G128" s="415" t="s">
        <v>451</v>
      </c>
      <c r="H128" s="416">
        <f t="shared" si="11"/>
        <v>16</v>
      </c>
      <c r="I128" s="416" t="str">
        <f>F128</f>
        <v>y</v>
      </c>
      <c r="J128" s="415" t="s">
        <v>452</v>
      </c>
      <c r="K128" s="416">
        <f t="shared" si="12"/>
        <v>17</v>
      </c>
      <c r="L128" s="417" t="str">
        <f>F128</f>
        <v>y</v>
      </c>
      <c r="M128" s="390" t="s">
        <v>32</v>
      </c>
      <c r="N128" s="390" t="s">
        <v>32</v>
      </c>
      <c r="O128" s="390" t="s">
        <v>32</v>
      </c>
      <c r="P128" s="417">
        <f>P127</f>
        <v>61995.45</v>
      </c>
      <c r="Q128" s="415" t="s">
        <v>73</v>
      </c>
      <c r="R128" s="415" t="s">
        <v>74</v>
      </c>
      <c r="S128" s="415" t="s">
        <v>75</v>
      </c>
      <c r="T128" s="416">
        <v>82.2</v>
      </c>
      <c r="U128" s="416">
        <v>2.5</v>
      </c>
      <c r="V128" s="418">
        <f>P128*(1/(2.22*10^12))*(1/(82.2))*(1/(0.125))*10^9</f>
        <v>2.717847044124416</v>
      </c>
      <c r="W128" s="415" t="s">
        <v>76</v>
      </c>
      <c r="X128" s="416">
        <v>3</v>
      </c>
      <c r="Y128" s="416">
        <v>2</v>
      </c>
      <c r="Z128" s="416">
        <v>15</v>
      </c>
      <c r="AA128" s="416">
        <v>11.1</v>
      </c>
      <c r="AB128" s="369">
        <v>1</v>
      </c>
      <c r="AC128" s="393">
        <f t="shared" si="13"/>
        <v>11.1</v>
      </c>
      <c r="AD128" s="394">
        <f t="shared" si="14"/>
        <v>8.8800000000000008</v>
      </c>
      <c r="AE128" s="394">
        <f t="shared" si="15"/>
        <v>2.2200000000000002</v>
      </c>
      <c r="AF128" s="415" t="s">
        <v>49</v>
      </c>
      <c r="AG128" s="416">
        <v>1</v>
      </c>
      <c r="AH128" s="416">
        <v>0.67</v>
      </c>
    </row>
    <row r="129" spans="1:35" x14ac:dyDescent="0.25">
      <c r="A129" s="413" t="s">
        <v>56</v>
      </c>
      <c r="B129" s="413" t="s">
        <v>81</v>
      </c>
      <c r="C129" s="414" t="s">
        <v>434</v>
      </c>
      <c r="D129" s="415" t="s">
        <v>453</v>
      </c>
      <c r="E129" s="416">
        <f t="shared" si="23"/>
        <v>18</v>
      </c>
      <c r="F129" s="416" t="s">
        <v>32</v>
      </c>
      <c r="G129" s="415" t="s">
        <v>454</v>
      </c>
      <c r="H129" s="416">
        <f t="shared" si="11"/>
        <v>19</v>
      </c>
      <c r="I129" s="416" t="str">
        <f>F129</f>
        <v>y</v>
      </c>
      <c r="J129" s="415" t="s">
        <v>455</v>
      </c>
      <c r="K129" s="416">
        <f t="shared" si="12"/>
        <v>20</v>
      </c>
      <c r="L129" s="417" t="str">
        <f>F129</f>
        <v>y</v>
      </c>
      <c r="M129" s="390" t="s">
        <v>32</v>
      </c>
      <c r="N129" s="390" t="s">
        <v>32</v>
      </c>
      <c r="O129" s="390" t="s">
        <v>32</v>
      </c>
      <c r="P129" s="417">
        <f>P128</f>
        <v>61995.45</v>
      </c>
      <c r="Q129" s="415" t="s">
        <v>73</v>
      </c>
      <c r="R129" s="415" t="s">
        <v>74</v>
      </c>
      <c r="S129" s="415" t="s">
        <v>75</v>
      </c>
      <c r="T129" s="416">
        <v>82.2</v>
      </c>
      <c r="U129" s="416">
        <v>2.5</v>
      </c>
      <c r="V129" s="418">
        <f>P129*(1/(2.22*10^12))*(1/(82.2))*(1/(0.125))*10^9</f>
        <v>2.717847044124416</v>
      </c>
      <c r="W129" s="415" t="s">
        <v>76</v>
      </c>
      <c r="X129" s="416">
        <v>3</v>
      </c>
      <c r="Y129" s="416">
        <v>2</v>
      </c>
      <c r="Z129" s="416">
        <v>15</v>
      </c>
      <c r="AA129" s="416">
        <v>11.1</v>
      </c>
      <c r="AB129" s="369">
        <v>1</v>
      </c>
      <c r="AC129" s="393">
        <f t="shared" si="13"/>
        <v>11.1</v>
      </c>
      <c r="AD129" s="394">
        <f t="shared" si="14"/>
        <v>8.8800000000000008</v>
      </c>
      <c r="AE129" s="394">
        <f t="shared" si="15"/>
        <v>2.2200000000000002</v>
      </c>
      <c r="AF129" s="415" t="s">
        <v>49</v>
      </c>
      <c r="AG129" s="416">
        <v>1</v>
      </c>
      <c r="AH129" s="416">
        <v>0.67</v>
      </c>
    </row>
    <row r="130" spans="1:35" x14ac:dyDescent="0.25">
      <c r="A130" s="413" t="s">
        <v>56</v>
      </c>
      <c r="B130" s="413" t="s">
        <v>290</v>
      </c>
      <c r="C130" s="414" t="s">
        <v>434</v>
      </c>
      <c r="D130" s="415" t="s">
        <v>456</v>
      </c>
      <c r="E130" s="416">
        <f t="shared" si="23"/>
        <v>21</v>
      </c>
      <c r="F130" s="416" t="s">
        <v>32</v>
      </c>
      <c r="G130" s="415" t="s">
        <v>457</v>
      </c>
      <c r="H130" s="416">
        <f t="shared" ref="H130:H193" si="24">IF(A130="SEC", E130 + 1, "")</f>
        <v>22</v>
      </c>
      <c r="I130" s="416" t="str">
        <f>F130</f>
        <v>y</v>
      </c>
      <c r="J130" s="415" t="s">
        <v>458</v>
      </c>
      <c r="K130" s="416">
        <f t="shared" ref="K130:K193" si="25">IF(A130="SEC", H130 + 1, "")</f>
        <v>23</v>
      </c>
      <c r="L130" s="417" t="str">
        <f>F130</f>
        <v>y</v>
      </c>
      <c r="M130" s="390" t="s">
        <v>32</v>
      </c>
      <c r="N130" s="390" t="s">
        <v>32</v>
      </c>
      <c r="O130" s="390" t="s">
        <v>32</v>
      </c>
      <c r="P130" s="417">
        <v>92882.38</v>
      </c>
      <c r="Q130" s="415" t="s">
        <v>292</v>
      </c>
      <c r="R130" s="415" t="s">
        <v>293</v>
      </c>
      <c r="S130" s="415" t="s">
        <v>294</v>
      </c>
      <c r="T130" s="416">
        <v>82.8</v>
      </c>
      <c r="U130" s="416">
        <v>5</v>
      </c>
      <c r="V130" s="418">
        <f>P130*(1/(2.22*10^12))*(1/(82.8))*(1/(0.125))*10^9</f>
        <v>4.0424067545806679</v>
      </c>
      <c r="W130" s="415" t="s">
        <v>295</v>
      </c>
      <c r="X130" s="416">
        <v>3</v>
      </c>
      <c r="Y130" s="416">
        <v>3</v>
      </c>
      <c r="Z130" s="416">
        <v>15</v>
      </c>
      <c r="AA130" s="416">
        <v>22.36</v>
      </c>
      <c r="AB130" s="369">
        <v>1</v>
      </c>
      <c r="AC130" s="393">
        <f t="shared" ref="AC130:AC193" si="26">AA130*AB130</f>
        <v>22.36</v>
      </c>
      <c r="AD130" s="394">
        <f t="shared" ref="AD130:AD193" si="27">AC130*0.8</f>
        <v>17.888000000000002</v>
      </c>
      <c r="AE130" s="394">
        <f t="shared" ref="AE130:AE193" si="28">AC130*0.2</f>
        <v>4.4720000000000004</v>
      </c>
      <c r="AF130" s="415" t="s">
        <v>68</v>
      </c>
      <c r="AG130" s="416">
        <v>1</v>
      </c>
      <c r="AH130" s="416">
        <v>1</v>
      </c>
    </row>
    <row r="131" spans="1:35" x14ac:dyDescent="0.25">
      <c r="A131" s="413" t="s">
        <v>56</v>
      </c>
      <c r="B131" s="413" t="s">
        <v>296</v>
      </c>
      <c r="C131" s="414" t="s">
        <v>434</v>
      </c>
      <c r="D131" s="415" t="s">
        <v>459</v>
      </c>
      <c r="E131" s="416">
        <f t="shared" si="23"/>
        <v>24</v>
      </c>
      <c r="F131" s="416" t="s">
        <v>32</v>
      </c>
      <c r="G131" s="415" t="s">
        <v>460</v>
      </c>
      <c r="H131" s="416">
        <f t="shared" si="24"/>
        <v>25</v>
      </c>
      <c r="I131" s="416" t="str">
        <f>F131</f>
        <v>y</v>
      </c>
      <c r="J131" s="415" t="s">
        <v>461</v>
      </c>
      <c r="K131" s="416">
        <f t="shared" si="25"/>
        <v>26</v>
      </c>
      <c r="L131" s="417" t="str">
        <f>F131</f>
        <v>y</v>
      </c>
      <c r="M131" s="390" t="s">
        <v>32</v>
      </c>
      <c r="N131" s="390" t="s">
        <v>32</v>
      </c>
      <c r="O131" s="390" t="s">
        <v>32</v>
      </c>
      <c r="P131" s="417">
        <f>P130</f>
        <v>92882.38</v>
      </c>
      <c r="Q131" s="415" t="s">
        <v>292</v>
      </c>
      <c r="R131" s="415" t="s">
        <v>293</v>
      </c>
      <c r="S131" s="415" t="s">
        <v>294</v>
      </c>
      <c r="T131" s="416">
        <v>82.8</v>
      </c>
      <c r="U131" s="416">
        <v>5</v>
      </c>
      <c r="V131" s="418">
        <f>P131*(1/(2.22*10^12))*(1/(82.8))*(1/(0.125))*10^9</f>
        <v>4.0424067545806679</v>
      </c>
      <c r="W131" s="415" t="s">
        <v>295</v>
      </c>
      <c r="X131" s="416">
        <v>3</v>
      </c>
      <c r="Y131" s="416">
        <v>3</v>
      </c>
      <c r="Z131" s="416">
        <v>15</v>
      </c>
      <c r="AA131" s="416">
        <v>22.36</v>
      </c>
      <c r="AB131" s="369">
        <v>1</v>
      </c>
      <c r="AC131" s="393">
        <f t="shared" si="26"/>
        <v>22.36</v>
      </c>
      <c r="AD131" s="394">
        <f t="shared" si="27"/>
        <v>17.888000000000002</v>
      </c>
      <c r="AE131" s="394">
        <f t="shared" si="28"/>
        <v>4.4720000000000004</v>
      </c>
      <c r="AF131" s="415" t="s">
        <v>68</v>
      </c>
      <c r="AG131" s="416">
        <v>1</v>
      </c>
      <c r="AH131" s="416">
        <v>1</v>
      </c>
    </row>
    <row r="132" spans="1:35" s="384" customFormat="1" x14ac:dyDescent="0.25">
      <c r="A132" s="497" t="s">
        <v>28</v>
      </c>
      <c r="B132" s="497" t="s">
        <v>419</v>
      </c>
      <c r="C132" s="498" t="s">
        <v>462</v>
      </c>
      <c r="D132" s="499" t="s">
        <v>463</v>
      </c>
      <c r="E132" s="500">
        <v>4</v>
      </c>
      <c r="F132" s="500" t="s">
        <v>32</v>
      </c>
      <c r="G132" s="499"/>
      <c r="H132" s="500" t="str">
        <f t="shared" si="24"/>
        <v/>
      </c>
      <c r="I132" s="500"/>
      <c r="J132" s="499"/>
      <c r="K132" s="500" t="str">
        <f t="shared" si="25"/>
        <v/>
      </c>
      <c r="L132" s="501"/>
      <c r="M132" s="378" t="s">
        <v>32</v>
      </c>
      <c r="N132" s="378" t="s">
        <v>32</v>
      </c>
      <c r="O132" s="378" t="s">
        <v>32</v>
      </c>
      <c r="P132" s="501">
        <v>40551.17</v>
      </c>
      <c r="Q132" s="499" t="s">
        <v>423</v>
      </c>
      <c r="R132" s="499" t="s">
        <v>128</v>
      </c>
      <c r="S132" s="499" t="s">
        <v>129</v>
      </c>
      <c r="T132" s="500">
        <v>83.2</v>
      </c>
      <c r="U132" s="500">
        <v>1.5</v>
      </c>
      <c r="V132" s="502">
        <f t="shared" ref="V132:V137" si="29">P132*(1/(2.22*10^12))*(1/(83.2))*(1/(0.125))*10^9</f>
        <v>1.7563743069993067</v>
      </c>
      <c r="W132" s="499" t="s">
        <v>424</v>
      </c>
      <c r="X132" s="500">
        <v>1</v>
      </c>
      <c r="Y132" s="500">
        <v>1</v>
      </c>
      <c r="Z132" s="500">
        <v>5</v>
      </c>
      <c r="AA132" s="500">
        <v>2.25</v>
      </c>
      <c r="AB132" s="381">
        <v>1</v>
      </c>
      <c r="AC132" s="382">
        <f t="shared" si="26"/>
        <v>2.25</v>
      </c>
      <c r="AD132" s="383">
        <f t="shared" si="27"/>
        <v>1.8</v>
      </c>
      <c r="AE132" s="383">
        <f t="shared" si="28"/>
        <v>0.45</v>
      </c>
      <c r="AF132" s="499" t="s">
        <v>49</v>
      </c>
      <c r="AG132" s="500">
        <v>1</v>
      </c>
      <c r="AH132" s="500">
        <v>1</v>
      </c>
    </row>
    <row r="133" spans="1:35" s="384" customFormat="1" x14ac:dyDescent="0.25">
      <c r="A133" s="497" t="s">
        <v>28</v>
      </c>
      <c r="B133" s="497" t="s">
        <v>425</v>
      </c>
      <c r="C133" s="498" t="s">
        <v>462</v>
      </c>
      <c r="D133" s="499" t="s">
        <v>464</v>
      </c>
      <c r="E133" s="500">
        <f>IF(A132="SEC", K132 + 1, E132 + 1)</f>
        <v>5</v>
      </c>
      <c r="F133" s="500" t="s">
        <v>32</v>
      </c>
      <c r="G133" s="499"/>
      <c r="H133" s="500" t="str">
        <f t="shared" si="24"/>
        <v/>
      </c>
      <c r="I133" s="500"/>
      <c r="J133" s="499"/>
      <c r="K133" s="500" t="str">
        <f t="shared" si="25"/>
        <v/>
      </c>
      <c r="L133" s="501"/>
      <c r="M133" s="378" t="s">
        <v>32</v>
      </c>
      <c r="N133" s="378" t="s">
        <v>32</v>
      </c>
      <c r="O133" s="378" t="s">
        <v>32</v>
      </c>
      <c r="P133" s="501">
        <f>P132</f>
        <v>40551.17</v>
      </c>
      <c r="Q133" s="499" t="s">
        <v>423</v>
      </c>
      <c r="R133" s="499" t="s">
        <v>128</v>
      </c>
      <c r="S133" s="499" t="s">
        <v>129</v>
      </c>
      <c r="T133" s="500">
        <v>83.2</v>
      </c>
      <c r="U133" s="500">
        <v>1.5</v>
      </c>
      <c r="V133" s="502">
        <f t="shared" si="29"/>
        <v>1.7563743069993067</v>
      </c>
      <c r="W133" s="499" t="s">
        <v>424</v>
      </c>
      <c r="X133" s="500">
        <v>1</v>
      </c>
      <c r="Y133" s="500">
        <v>1</v>
      </c>
      <c r="Z133" s="500">
        <v>5</v>
      </c>
      <c r="AA133" s="500">
        <v>2.25</v>
      </c>
      <c r="AB133" s="381">
        <v>1</v>
      </c>
      <c r="AC133" s="382">
        <f t="shared" si="26"/>
        <v>2.25</v>
      </c>
      <c r="AD133" s="383">
        <f t="shared" si="27"/>
        <v>1.8</v>
      </c>
      <c r="AE133" s="383">
        <f t="shared" si="28"/>
        <v>0.45</v>
      </c>
      <c r="AF133" s="499" t="s">
        <v>49</v>
      </c>
      <c r="AG133" s="500">
        <v>1</v>
      </c>
      <c r="AH133" s="500">
        <v>1</v>
      </c>
    </row>
    <row r="134" spans="1:35" s="384" customFormat="1" x14ac:dyDescent="0.25">
      <c r="A134" s="497" t="s">
        <v>28</v>
      </c>
      <c r="B134" s="497" t="s">
        <v>429</v>
      </c>
      <c r="C134" s="498" t="s">
        <v>462</v>
      </c>
      <c r="D134" s="499" t="s">
        <v>465</v>
      </c>
      <c r="E134" s="500">
        <f>IF(A133="SEC", K133 + 1, E133 + 1)</f>
        <v>6</v>
      </c>
      <c r="F134" s="500" t="s">
        <v>32</v>
      </c>
      <c r="G134" s="499"/>
      <c r="H134" s="500" t="str">
        <f t="shared" si="24"/>
        <v/>
      </c>
      <c r="I134" s="500"/>
      <c r="J134" s="499"/>
      <c r="K134" s="500" t="str">
        <f t="shared" si="25"/>
        <v/>
      </c>
      <c r="L134" s="501"/>
      <c r="M134" s="378" t="s">
        <v>32</v>
      </c>
      <c r="N134" s="378" t="s">
        <v>32</v>
      </c>
      <c r="O134" s="378" t="s">
        <v>32</v>
      </c>
      <c r="P134" s="501">
        <f>P133</f>
        <v>40551.17</v>
      </c>
      <c r="Q134" s="499" t="s">
        <v>423</v>
      </c>
      <c r="R134" s="499" t="s">
        <v>128</v>
      </c>
      <c r="S134" s="499" t="s">
        <v>129</v>
      </c>
      <c r="T134" s="500">
        <v>83.2</v>
      </c>
      <c r="U134" s="500">
        <v>1.5</v>
      </c>
      <c r="V134" s="502">
        <f t="shared" si="29"/>
        <v>1.7563743069993067</v>
      </c>
      <c r="W134" s="499" t="s">
        <v>424</v>
      </c>
      <c r="X134" s="500">
        <v>1</v>
      </c>
      <c r="Y134" s="500">
        <v>1</v>
      </c>
      <c r="Z134" s="500">
        <v>5</v>
      </c>
      <c r="AA134" s="500">
        <v>2.25</v>
      </c>
      <c r="AB134" s="381">
        <v>1</v>
      </c>
      <c r="AC134" s="382">
        <f t="shared" si="26"/>
        <v>2.25</v>
      </c>
      <c r="AD134" s="383">
        <f t="shared" si="27"/>
        <v>1.8</v>
      </c>
      <c r="AE134" s="383">
        <f t="shared" si="28"/>
        <v>0.45</v>
      </c>
      <c r="AF134" s="499" t="s">
        <v>49</v>
      </c>
      <c r="AG134" s="500">
        <v>1</v>
      </c>
      <c r="AH134" s="500">
        <v>1</v>
      </c>
    </row>
    <row r="135" spans="1:35" s="384" customFormat="1" x14ac:dyDescent="0.25">
      <c r="A135" s="497" t="s">
        <v>56</v>
      </c>
      <c r="B135" s="497" t="s">
        <v>323</v>
      </c>
      <c r="C135" s="498" t="s">
        <v>462</v>
      </c>
      <c r="D135" s="499" t="s">
        <v>466</v>
      </c>
      <c r="E135" s="500">
        <f>IF(A134="SEC", K134 + 1, E134 + 1)</f>
        <v>7</v>
      </c>
      <c r="F135" s="500" t="s">
        <v>32</v>
      </c>
      <c r="G135" s="499" t="s">
        <v>467</v>
      </c>
      <c r="H135" s="500">
        <f t="shared" si="24"/>
        <v>8</v>
      </c>
      <c r="I135" s="500" t="str">
        <f>F135</f>
        <v>y</v>
      </c>
      <c r="J135" s="499" t="s">
        <v>468</v>
      </c>
      <c r="K135" s="500">
        <f t="shared" si="25"/>
        <v>9</v>
      </c>
      <c r="L135" s="501" t="str">
        <f>F135</f>
        <v>y</v>
      </c>
      <c r="M135" s="378" t="s">
        <v>32</v>
      </c>
      <c r="N135" s="378" t="s">
        <v>32</v>
      </c>
      <c r="O135" s="378" t="s">
        <v>32</v>
      </c>
      <c r="P135" s="501">
        <v>74869.98</v>
      </c>
      <c r="Q135" s="499" t="s">
        <v>325</v>
      </c>
      <c r="R135" s="499" t="s">
        <v>128</v>
      </c>
      <c r="S135" s="499" t="s">
        <v>129</v>
      </c>
      <c r="T135" s="500">
        <v>83.2</v>
      </c>
      <c r="U135" s="500">
        <v>4</v>
      </c>
      <c r="V135" s="502">
        <f t="shared" si="29"/>
        <v>3.242809251559251</v>
      </c>
      <c r="W135" s="499" t="s">
        <v>130</v>
      </c>
      <c r="X135" s="500">
        <v>3</v>
      </c>
      <c r="Y135" s="500">
        <v>1.5</v>
      </c>
      <c r="Z135" s="500">
        <v>15</v>
      </c>
      <c r="AA135" s="500">
        <v>17.97</v>
      </c>
      <c r="AB135" s="381">
        <v>1</v>
      </c>
      <c r="AC135" s="382">
        <f t="shared" si="26"/>
        <v>17.97</v>
      </c>
      <c r="AD135" s="383">
        <f t="shared" si="27"/>
        <v>14.375999999999999</v>
      </c>
      <c r="AE135" s="383">
        <f t="shared" si="28"/>
        <v>3.5939999999999999</v>
      </c>
      <c r="AF135" s="499" t="s">
        <v>49</v>
      </c>
      <c r="AG135" s="500">
        <v>0.5</v>
      </c>
      <c r="AH135" s="500">
        <v>0.5</v>
      </c>
    </row>
    <row r="136" spans="1:35" s="384" customFormat="1" x14ac:dyDescent="0.25">
      <c r="A136" s="497" t="s">
        <v>56</v>
      </c>
      <c r="B136" s="497" t="s">
        <v>326</v>
      </c>
      <c r="C136" s="498" t="s">
        <v>462</v>
      </c>
      <c r="D136" s="499" t="s">
        <v>469</v>
      </c>
      <c r="E136" s="500">
        <f>IF(A135="SEC", K135 + 1, E135 + 1)</f>
        <v>10</v>
      </c>
      <c r="F136" s="500" t="s">
        <v>32</v>
      </c>
      <c r="G136" s="499" t="s">
        <v>470</v>
      </c>
      <c r="H136" s="500">
        <f t="shared" si="24"/>
        <v>11</v>
      </c>
      <c r="I136" s="500" t="str">
        <f>F136</f>
        <v>y</v>
      </c>
      <c r="J136" s="499" t="s">
        <v>471</v>
      </c>
      <c r="K136" s="500">
        <f t="shared" si="25"/>
        <v>12</v>
      </c>
      <c r="L136" s="501" t="str">
        <f>F136</f>
        <v>y</v>
      </c>
      <c r="M136" s="378" t="s">
        <v>32</v>
      </c>
      <c r="N136" s="378" t="s">
        <v>32</v>
      </c>
      <c r="O136" s="378" t="s">
        <v>32</v>
      </c>
      <c r="P136" s="501">
        <f>P135</f>
        <v>74869.98</v>
      </c>
      <c r="Q136" s="499" t="s">
        <v>325</v>
      </c>
      <c r="R136" s="499" t="s">
        <v>128</v>
      </c>
      <c r="S136" s="499" t="s">
        <v>129</v>
      </c>
      <c r="T136" s="500">
        <v>83.2</v>
      </c>
      <c r="U136" s="500">
        <v>4</v>
      </c>
      <c r="V136" s="502">
        <f t="shared" si="29"/>
        <v>3.242809251559251</v>
      </c>
      <c r="W136" s="499" t="s">
        <v>130</v>
      </c>
      <c r="X136" s="500">
        <v>3</v>
      </c>
      <c r="Y136" s="500">
        <v>1.5</v>
      </c>
      <c r="Z136" s="500">
        <v>15</v>
      </c>
      <c r="AA136" s="500">
        <v>17.97</v>
      </c>
      <c r="AB136" s="381">
        <v>1</v>
      </c>
      <c r="AC136" s="382">
        <f t="shared" si="26"/>
        <v>17.97</v>
      </c>
      <c r="AD136" s="383">
        <f t="shared" si="27"/>
        <v>14.375999999999999</v>
      </c>
      <c r="AE136" s="383">
        <f t="shared" si="28"/>
        <v>3.5939999999999999</v>
      </c>
      <c r="AF136" s="499" t="s">
        <v>49</v>
      </c>
      <c r="AG136" s="500">
        <v>0.5</v>
      </c>
      <c r="AH136" s="500">
        <v>0.5</v>
      </c>
    </row>
    <row r="137" spans="1:35" s="384" customFormat="1" x14ac:dyDescent="0.25">
      <c r="A137" s="497" t="s">
        <v>56</v>
      </c>
      <c r="B137" s="497" t="s">
        <v>328</v>
      </c>
      <c r="C137" s="498" t="s">
        <v>462</v>
      </c>
      <c r="D137" s="499" t="s">
        <v>472</v>
      </c>
      <c r="E137" s="500">
        <f>IF(A136="SEC", K136 + 1, E136 + 1)</f>
        <v>13</v>
      </c>
      <c r="F137" s="500" t="s">
        <v>32</v>
      </c>
      <c r="G137" s="499" t="s">
        <v>473</v>
      </c>
      <c r="H137" s="500">
        <f t="shared" si="24"/>
        <v>14</v>
      </c>
      <c r="I137" s="500" t="str">
        <f>F137</f>
        <v>y</v>
      </c>
      <c r="J137" s="499" t="s">
        <v>474</v>
      </c>
      <c r="K137" s="500">
        <f t="shared" si="25"/>
        <v>15</v>
      </c>
      <c r="L137" s="501" t="str">
        <f>F137</f>
        <v>y</v>
      </c>
      <c r="M137" s="378" t="s">
        <v>32</v>
      </c>
      <c r="N137" s="378" t="s">
        <v>32</v>
      </c>
      <c r="O137" s="378" t="s">
        <v>32</v>
      </c>
      <c r="P137" s="501">
        <f>P136</f>
        <v>74869.98</v>
      </c>
      <c r="Q137" s="499" t="s">
        <v>325</v>
      </c>
      <c r="R137" s="499" t="s">
        <v>128</v>
      </c>
      <c r="S137" s="499" t="s">
        <v>129</v>
      </c>
      <c r="T137" s="500">
        <v>83.2</v>
      </c>
      <c r="U137" s="500">
        <v>4</v>
      </c>
      <c r="V137" s="502">
        <f t="shared" si="29"/>
        <v>3.242809251559251</v>
      </c>
      <c r="W137" s="499" t="s">
        <v>130</v>
      </c>
      <c r="X137" s="500">
        <v>3</v>
      </c>
      <c r="Y137" s="500">
        <v>1.5</v>
      </c>
      <c r="Z137" s="500">
        <v>15</v>
      </c>
      <c r="AA137" s="500">
        <v>17.97</v>
      </c>
      <c r="AB137" s="381">
        <v>1</v>
      </c>
      <c r="AC137" s="382">
        <f t="shared" si="26"/>
        <v>17.97</v>
      </c>
      <c r="AD137" s="383">
        <f t="shared" si="27"/>
        <v>14.375999999999999</v>
      </c>
      <c r="AE137" s="383">
        <f t="shared" si="28"/>
        <v>3.5939999999999999</v>
      </c>
      <c r="AF137" s="499" t="s">
        <v>49</v>
      </c>
      <c r="AG137" s="500">
        <v>0.5</v>
      </c>
      <c r="AH137" s="500">
        <v>0.5</v>
      </c>
    </row>
    <row r="138" spans="1:35" s="384" customFormat="1" x14ac:dyDescent="0.25">
      <c r="A138" s="497" t="s">
        <v>56</v>
      </c>
      <c r="B138" s="497" t="s">
        <v>475</v>
      </c>
      <c r="C138" s="498" t="s">
        <v>462</v>
      </c>
      <c r="D138" s="499" t="s">
        <v>476</v>
      </c>
      <c r="E138" s="500">
        <v>4</v>
      </c>
      <c r="F138" s="500" t="s">
        <v>32</v>
      </c>
      <c r="G138" s="499" t="s">
        <v>477</v>
      </c>
      <c r="H138" s="500">
        <f t="shared" si="24"/>
        <v>5</v>
      </c>
      <c r="I138" s="500" t="str">
        <f>F138</f>
        <v>y</v>
      </c>
      <c r="J138" s="499" t="s">
        <v>478</v>
      </c>
      <c r="K138" s="500">
        <f t="shared" si="25"/>
        <v>6</v>
      </c>
      <c r="L138" s="501" t="str">
        <f>F138</f>
        <v>y</v>
      </c>
      <c r="M138" s="378" t="s">
        <v>32</v>
      </c>
      <c r="N138" s="378" t="s">
        <v>32</v>
      </c>
      <c r="O138" s="378" t="s">
        <v>32</v>
      </c>
      <c r="P138" s="501">
        <v>53728.65</v>
      </c>
      <c r="Q138" s="499" t="s">
        <v>479</v>
      </c>
      <c r="R138" s="499" t="s">
        <v>480</v>
      </c>
      <c r="S138" s="499" t="s">
        <v>481</v>
      </c>
      <c r="T138" s="500">
        <v>37.6</v>
      </c>
      <c r="U138" s="500">
        <v>6</v>
      </c>
      <c r="V138" s="502">
        <f>P138*(1/(2.22*10^12))*(1/(37.6))*(1/(0.125))*10^9</f>
        <v>5.1493818286371482</v>
      </c>
      <c r="W138" s="499" t="s">
        <v>482</v>
      </c>
      <c r="X138" s="500">
        <v>3</v>
      </c>
      <c r="Y138" s="500">
        <v>3</v>
      </c>
      <c r="Z138" s="500">
        <v>15</v>
      </c>
      <c r="AA138" s="500">
        <v>12.18</v>
      </c>
      <c r="AB138" s="381">
        <v>1</v>
      </c>
      <c r="AC138" s="382">
        <f t="shared" si="26"/>
        <v>12.18</v>
      </c>
      <c r="AD138" s="383">
        <f t="shared" si="27"/>
        <v>9.7439999999999998</v>
      </c>
      <c r="AE138" s="383">
        <f t="shared" si="28"/>
        <v>2.4359999999999999</v>
      </c>
      <c r="AF138" s="499" t="s">
        <v>483</v>
      </c>
      <c r="AG138" s="500">
        <v>1</v>
      </c>
      <c r="AH138" s="500">
        <v>1</v>
      </c>
      <c r="AI138" s="384" t="s">
        <v>318</v>
      </c>
    </row>
    <row r="139" spans="1:35" s="384" customFormat="1" x14ac:dyDescent="0.25">
      <c r="A139" s="497" t="s">
        <v>56</v>
      </c>
      <c r="B139" s="497" t="s">
        <v>484</v>
      </c>
      <c r="C139" s="498" t="s">
        <v>462</v>
      </c>
      <c r="D139" s="499" t="s">
        <v>485</v>
      </c>
      <c r="E139" s="500">
        <v>16</v>
      </c>
      <c r="F139" s="500" t="s">
        <v>32</v>
      </c>
      <c r="G139" s="499" t="s">
        <v>486</v>
      </c>
      <c r="H139" s="500">
        <f t="shared" si="24"/>
        <v>17</v>
      </c>
      <c r="I139" s="500" t="str">
        <f>F139</f>
        <v>y</v>
      </c>
      <c r="J139" s="499" t="s">
        <v>487</v>
      </c>
      <c r="K139" s="500">
        <f t="shared" si="25"/>
        <v>18</v>
      </c>
      <c r="L139" s="501" t="str">
        <f>F139</f>
        <v>y</v>
      </c>
      <c r="M139" s="378" t="s">
        <v>32</v>
      </c>
      <c r="N139" s="378" t="s">
        <v>32</v>
      </c>
      <c r="O139" s="378" t="s">
        <v>32</v>
      </c>
      <c r="P139" s="501">
        <f>P138</f>
        <v>53728.65</v>
      </c>
      <c r="Q139" s="499" t="s">
        <v>479</v>
      </c>
      <c r="R139" s="499" t="s">
        <v>480</v>
      </c>
      <c r="S139" s="499" t="s">
        <v>481</v>
      </c>
      <c r="T139" s="500">
        <v>37.6</v>
      </c>
      <c r="U139" s="500">
        <v>6</v>
      </c>
      <c r="V139" s="502">
        <f>P139*(1/(2.22*10^12))*(1/(37.6))*(1/(0.125))*10^9</f>
        <v>5.1493818286371482</v>
      </c>
      <c r="W139" s="499" t="s">
        <v>482</v>
      </c>
      <c r="X139" s="500">
        <v>3</v>
      </c>
      <c r="Y139" s="500">
        <v>3</v>
      </c>
      <c r="Z139" s="500">
        <v>15</v>
      </c>
      <c r="AA139" s="500">
        <v>12.18</v>
      </c>
      <c r="AB139" s="381">
        <v>1</v>
      </c>
      <c r="AC139" s="382">
        <f t="shared" si="26"/>
        <v>12.18</v>
      </c>
      <c r="AD139" s="383">
        <f t="shared" si="27"/>
        <v>9.7439999999999998</v>
      </c>
      <c r="AE139" s="383">
        <f t="shared" si="28"/>
        <v>2.4359999999999999</v>
      </c>
      <c r="AF139" s="499" t="s">
        <v>483</v>
      </c>
      <c r="AG139" s="500">
        <v>1</v>
      </c>
      <c r="AH139" s="500">
        <v>1</v>
      </c>
    </row>
    <row r="140" spans="1:35" x14ac:dyDescent="0.25">
      <c r="A140" s="419" t="s">
        <v>28</v>
      </c>
      <c r="B140" s="419" t="s">
        <v>488</v>
      </c>
      <c r="C140" s="420" t="s">
        <v>489</v>
      </c>
      <c r="D140" s="421" t="s">
        <v>490</v>
      </c>
      <c r="E140" s="422">
        <v>4</v>
      </c>
      <c r="F140" s="422" t="s">
        <v>32</v>
      </c>
      <c r="G140" s="421"/>
      <c r="H140" s="422" t="str">
        <f t="shared" si="24"/>
        <v/>
      </c>
      <c r="I140" s="422"/>
      <c r="J140" s="421"/>
      <c r="K140" s="422" t="str">
        <f t="shared" si="25"/>
        <v/>
      </c>
      <c r="L140" s="423"/>
      <c r="M140" s="390" t="s">
        <v>32</v>
      </c>
      <c r="N140" s="390" t="s">
        <v>32</v>
      </c>
      <c r="O140" s="390" t="s">
        <v>32</v>
      </c>
      <c r="P140" s="423">
        <v>25380.48</v>
      </c>
      <c r="Q140" s="421" t="s">
        <v>491</v>
      </c>
      <c r="R140" s="421" t="s">
        <v>492</v>
      </c>
      <c r="S140" s="421" t="s">
        <v>493</v>
      </c>
      <c r="T140" s="422">
        <v>71.7</v>
      </c>
      <c r="U140" s="422">
        <v>1</v>
      </c>
      <c r="V140" s="424">
        <f>P140*(1/(2.22*10^12))*(1/(71.7))*(1/(0.125))*10^9</f>
        <v>1.2756093331825549</v>
      </c>
      <c r="W140" s="421" t="s">
        <v>494</v>
      </c>
      <c r="X140" s="422">
        <v>1</v>
      </c>
      <c r="Y140" s="422">
        <v>1</v>
      </c>
      <c r="Z140" s="422">
        <v>5</v>
      </c>
      <c r="AA140" s="422">
        <v>1.29</v>
      </c>
      <c r="AB140" s="369">
        <v>1</v>
      </c>
      <c r="AC140" s="393">
        <f t="shared" si="26"/>
        <v>1.29</v>
      </c>
      <c r="AD140" s="394">
        <f t="shared" si="27"/>
        <v>1.032</v>
      </c>
      <c r="AE140" s="394">
        <f t="shared" si="28"/>
        <v>0.25800000000000001</v>
      </c>
      <c r="AF140" s="421" t="s">
        <v>34</v>
      </c>
      <c r="AG140" s="422">
        <v>1</v>
      </c>
      <c r="AH140" s="422">
        <v>1</v>
      </c>
    </row>
    <row r="141" spans="1:35" x14ac:dyDescent="0.25">
      <c r="A141" s="419" t="s">
        <v>28</v>
      </c>
      <c r="B141" s="419" t="s">
        <v>495</v>
      </c>
      <c r="C141" s="420" t="s">
        <v>489</v>
      </c>
      <c r="D141" s="421" t="s">
        <v>496</v>
      </c>
      <c r="E141" s="422">
        <f t="shared" ref="E141:E153" si="30">IF(A140="SEC", K140 + 1, E140 + 1)</f>
        <v>5</v>
      </c>
      <c r="F141" s="422" t="s">
        <v>32</v>
      </c>
      <c r="G141" s="421"/>
      <c r="H141" s="422" t="str">
        <f t="shared" si="24"/>
        <v/>
      </c>
      <c r="I141" s="422"/>
      <c r="J141" s="421"/>
      <c r="K141" s="422" t="str">
        <f t="shared" si="25"/>
        <v/>
      </c>
      <c r="L141" s="423"/>
      <c r="M141" s="390" t="s">
        <v>32</v>
      </c>
      <c r="N141" s="390" t="s">
        <v>32</v>
      </c>
      <c r="O141" s="390" t="s">
        <v>32</v>
      </c>
      <c r="P141" s="423">
        <f>P140</f>
        <v>25380.48</v>
      </c>
      <c r="Q141" s="421" t="s">
        <v>491</v>
      </c>
      <c r="R141" s="421" t="s">
        <v>492</v>
      </c>
      <c r="S141" s="421" t="s">
        <v>493</v>
      </c>
      <c r="T141" s="422">
        <v>71.7</v>
      </c>
      <c r="U141" s="422">
        <v>1</v>
      </c>
      <c r="V141" s="424">
        <f>P141*(1/(2.22*10^12))*(1/(71.7))*(1/(0.125))*10^9</f>
        <v>1.2756093331825549</v>
      </c>
      <c r="W141" s="421" t="s">
        <v>494</v>
      </c>
      <c r="X141" s="422">
        <v>1</v>
      </c>
      <c r="Y141" s="422">
        <v>1</v>
      </c>
      <c r="Z141" s="422">
        <v>5</v>
      </c>
      <c r="AA141" s="422">
        <v>1.29</v>
      </c>
      <c r="AB141" s="369">
        <v>1</v>
      </c>
      <c r="AC141" s="393">
        <f t="shared" si="26"/>
        <v>1.29</v>
      </c>
      <c r="AD141" s="394">
        <f t="shared" si="27"/>
        <v>1.032</v>
      </c>
      <c r="AE141" s="394">
        <f t="shared" si="28"/>
        <v>0.25800000000000001</v>
      </c>
      <c r="AF141" s="421" t="s">
        <v>34</v>
      </c>
      <c r="AG141" s="422">
        <v>1</v>
      </c>
      <c r="AH141" s="422">
        <v>1</v>
      </c>
    </row>
    <row r="142" spans="1:35" x14ac:dyDescent="0.25">
      <c r="A142" s="419" t="s">
        <v>28</v>
      </c>
      <c r="B142" s="419" t="s">
        <v>497</v>
      </c>
      <c r="C142" s="420" t="s">
        <v>489</v>
      </c>
      <c r="D142" s="421" t="s">
        <v>498</v>
      </c>
      <c r="E142" s="422">
        <f t="shared" si="30"/>
        <v>6</v>
      </c>
      <c r="F142" s="422" t="s">
        <v>32</v>
      </c>
      <c r="G142" s="421"/>
      <c r="H142" s="422" t="str">
        <f t="shared" si="24"/>
        <v/>
      </c>
      <c r="I142" s="422"/>
      <c r="J142" s="421"/>
      <c r="K142" s="422" t="str">
        <f t="shared" si="25"/>
        <v/>
      </c>
      <c r="L142" s="423"/>
      <c r="M142" s="390" t="s">
        <v>32</v>
      </c>
      <c r="N142" s="390" t="s">
        <v>32</v>
      </c>
      <c r="O142" s="390" t="s">
        <v>32</v>
      </c>
      <c r="P142" s="423">
        <f>P141</f>
        <v>25380.48</v>
      </c>
      <c r="Q142" s="421" t="s">
        <v>491</v>
      </c>
      <c r="R142" s="421" t="s">
        <v>492</v>
      </c>
      <c r="S142" s="421" t="s">
        <v>493</v>
      </c>
      <c r="T142" s="422">
        <v>71.7</v>
      </c>
      <c r="U142" s="422">
        <v>1</v>
      </c>
      <c r="V142" s="424">
        <f>P142*(1/(2.22*10^12))*(1/(71.7))*(1/(0.125))*10^9</f>
        <v>1.2756093331825549</v>
      </c>
      <c r="W142" s="421" t="s">
        <v>494</v>
      </c>
      <c r="X142" s="422">
        <v>1</v>
      </c>
      <c r="Y142" s="422">
        <v>1</v>
      </c>
      <c r="Z142" s="422">
        <v>5</v>
      </c>
      <c r="AA142" s="422">
        <v>1.29</v>
      </c>
      <c r="AB142" s="369">
        <v>1</v>
      </c>
      <c r="AC142" s="393">
        <f t="shared" si="26"/>
        <v>1.29</v>
      </c>
      <c r="AD142" s="394">
        <f t="shared" si="27"/>
        <v>1.032</v>
      </c>
      <c r="AE142" s="394">
        <f t="shared" si="28"/>
        <v>0.25800000000000001</v>
      </c>
      <c r="AF142" s="421" t="s">
        <v>34</v>
      </c>
      <c r="AG142" s="422">
        <v>1</v>
      </c>
      <c r="AH142" s="422">
        <v>1</v>
      </c>
    </row>
    <row r="143" spans="1:35" x14ac:dyDescent="0.25">
      <c r="A143" s="419" t="s">
        <v>28</v>
      </c>
      <c r="B143" s="419" t="s">
        <v>499</v>
      </c>
      <c r="C143" s="420" t="s">
        <v>489</v>
      </c>
      <c r="D143" s="421" t="s">
        <v>500</v>
      </c>
      <c r="E143" s="422">
        <f t="shared" si="30"/>
        <v>7</v>
      </c>
      <c r="F143" s="422" t="s">
        <v>32</v>
      </c>
      <c r="G143" s="421"/>
      <c r="H143" s="422" t="str">
        <f t="shared" si="24"/>
        <v/>
      </c>
      <c r="I143" s="422"/>
      <c r="J143" s="421"/>
      <c r="K143" s="422" t="str">
        <f t="shared" si="25"/>
        <v/>
      </c>
      <c r="L143" s="423"/>
      <c r="M143" s="390" t="s">
        <v>32</v>
      </c>
      <c r="N143" s="390" t="s">
        <v>32</v>
      </c>
      <c r="O143" s="390" t="s">
        <v>32</v>
      </c>
      <c r="P143" s="423">
        <f>P142</f>
        <v>25380.48</v>
      </c>
      <c r="Q143" s="421" t="s">
        <v>491</v>
      </c>
      <c r="R143" s="421" t="s">
        <v>492</v>
      </c>
      <c r="S143" s="421" t="s">
        <v>493</v>
      </c>
      <c r="T143" s="422">
        <v>71.7</v>
      </c>
      <c r="U143" s="422">
        <v>1</v>
      </c>
      <c r="V143" s="424">
        <f>P143*(1/(2.22*10^12))*(1/(71.7))*(1/(0.125))*10^9</f>
        <v>1.2756093331825549</v>
      </c>
      <c r="W143" s="421" t="s">
        <v>494</v>
      </c>
      <c r="X143" s="422">
        <v>1</v>
      </c>
      <c r="Y143" s="422">
        <v>1</v>
      </c>
      <c r="Z143" s="422">
        <v>5</v>
      </c>
      <c r="AA143" s="422">
        <v>1.29</v>
      </c>
      <c r="AB143" s="369">
        <v>1</v>
      </c>
      <c r="AC143" s="393">
        <f t="shared" si="26"/>
        <v>1.29</v>
      </c>
      <c r="AD143" s="394">
        <f t="shared" si="27"/>
        <v>1.032</v>
      </c>
      <c r="AE143" s="394">
        <f t="shared" si="28"/>
        <v>0.25800000000000001</v>
      </c>
      <c r="AF143" s="421" t="s">
        <v>34</v>
      </c>
      <c r="AG143" s="422">
        <v>1</v>
      </c>
      <c r="AH143" s="422">
        <v>1</v>
      </c>
    </row>
    <row r="144" spans="1:35" x14ac:dyDescent="0.25">
      <c r="A144" s="419" t="s">
        <v>28</v>
      </c>
      <c r="B144" s="419" t="s">
        <v>309</v>
      </c>
      <c r="C144" s="420" t="s">
        <v>489</v>
      </c>
      <c r="D144" s="421" t="s">
        <v>501</v>
      </c>
      <c r="E144" s="422">
        <f t="shared" si="30"/>
        <v>8</v>
      </c>
      <c r="F144" s="422" t="s">
        <v>32</v>
      </c>
      <c r="G144" s="421"/>
      <c r="H144" s="422" t="str">
        <f t="shared" si="24"/>
        <v/>
      </c>
      <c r="I144" s="422"/>
      <c r="J144" s="421"/>
      <c r="K144" s="422" t="str">
        <f t="shared" si="25"/>
        <v/>
      </c>
      <c r="L144" s="423"/>
      <c r="M144" s="390" t="s">
        <v>32</v>
      </c>
      <c r="N144" s="390" t="s">
        <v>32</v>
      </c>
      <c r="O144" s="390" t="s">
        <v>32</v>
      </c>
      <c r="P144" s="423">
        <v>22250.880000000001</v>
      </c>
      <c r="Q144" s="421" t="s">
        <v>313</v>
      </c>
      <c r="R144" s="421" t="s">
        <v>266</v>
      </c>
      <c r="S144" s="421" t="s">
        <v>267</v>
      </c>
      <c r="T144" s="422">
        <v>78.8</v>
      </c>
      <c r="U144" s="422">
        <v>1</v>
      </c>
      <c r="V144" s="424">
        <f t="shared" ref="V144:V149" si="31">P144*(1/(2.22*10^12))*(1/(78.8))*(1/(0.125))*10^9</f>
        <v>1.0175552201948141</v>
      </c>
      <c r="W144" s="421" t="s">
        <v>268</v>
      </c>
      <c r="X144" s="422">
        <v>1</v>
      </c>
      <c r="Y144" s="422">
        <v>0.25</v>
      </c>
      <c r="Z144" s="422">
        <v>5</v>
      </c>
      <c r="AA144" s="422">
        <v>1.42</v>
      </c>
      <c r="AB144" s="369">
        <v>1</v>
      </c>
      <c r="AC144" s="393">
        <f t="shared" si="26"/>
        <v>1.42</v>
      </c>
      <c r="AD144" s="394">
        <f t="shared" si="27"/>
        <v>1.1359999999999999</v>
      </c>
      <c r="AE144" s="394">
        <f t="shared" si="28"/>
        <v>0.28399999999999997</v>
      </c>
      <c r="AF144" s="421" t="s">
        <v>269</v>
      </c>
      <c r="AG144" s="422">
        <v>0.25</v>
      </c>
      <c r="AH144" s="422">
        <v>0.25</v>
      </c>
    </row>
    <row r="145" spans="1:35" x14ac:dyDescent="0.25">
      <c r="A145" s="419" t="s">
        <v>28</v>
      </c>
      <c r="B145" s="419" t="s">
        <v>314</v>
      </c>
      <c r="C145" s="420" t="s">
        <v>489</v>
      </c>
      <c r="D145" s="421" t="s">
        <v>502</v>
      </c>
      <c r="E145" s="422">
        <f t="shared" si="30"/>
        <v>9</v>
      </c>
      <c r="F145" s="422" t="s">
        <v>32</v>
      </c>
      <c r="G145" s="421"/>
      <c r="H145" s="422" t="str">
        <f t="shared" si="24"/>
        <v/>
      </c>
      <c r="I145" s="422"/>
      <c r="J145" s="421"/>
      <c r="K145" s="422" t="str">
        <f t="shared" si="25"/>
        <v/>
      </c>
      <c r="L145" s="423"/>
      <c r="M145" s="390" t="s">
        <v>32</v>
      </c>
      <c r="N145" s="390" t="s">
        <v>32</v>
      </c>
      <c r="O145" s="390" t="s">
        <v>32</v>
      </c>
      <c r="P145" s="423">
        <f>P144</f>
        <v>22250.880000000001</v>
      </c>
      <c r="Q145" s="421" t="s">
        <v>313</v>
      </c>
      <c r="R145" s="421" t="s">
        <v>266</v>
      </c>
      <c r="S145" s="421" t="s">
        <v>267</v>
      </c>
      <c r="T145" s="422">
        <v>78.8</v>
      </c>
      <c r="U145" s="422">
        <v>1</v>
      </c>
      <c r="V145" s="424">
        <f t="shared" si="31"/>
        <v>1.0175552201948141</v>
      </c>
      <c r="W145" s="421" t="s">
        <v>268</v>
      </c>
      <c r="X145" s="422">
        <v>1</v>
      </c>
      <c r="Y145" s="422">
        <v>0.25</v>
      </c>
      <c r="Z145" s="422">
        <v>5</v>
      </c>
      <c r="AA145" s="422">
        <v>1.42</v>
      </c>
      <c r="AB145" s="369">
        <v>1</v>
      </c>
      <c r="AC145" s="393">
        <f t="shared" si="26"/>
        <v>1.42</v>
      </c>
      <c r="AD145" s="394">
        <f t="shared" si="27"/>
        <v>1.1359999999999999</v>
      </c>
      <c r="AE145" s="394">
        <f t="shared" si="28"/>
        <v>0.28399999999999997</v>
      </c>
      <c r="AF145" s="421" t="s">
        <v>269</v>
      </c>
      <c r="AG145" s="422">
        <v>0.25</v>
      </c>
      <c r="AH145" s="422">
        <v>0.25</v>
      </c>
    </row>
    <row r="146" spans="1:35" x14ac:dyDescent="0.25">
      <c r="A146" s="419" t="s">
        <v>28</v>
      </c>
      <c r="B146" s="419" t="s">
        <v>503</v>
      </c>
      <c r="C146" s="420" t="s">
        <v>489</v>
      </c>
      <c r="D146" s="421" t="s">
        <v>504</v>
      </c>
      <c r="E146" s="422">
        <f t="shared" si="30"/>
        <v>10</v>
      </c>
      <c r="F146" s="422" t="s">
        <v>32</v>
      </c>
      <c r="G146" s="421"/>
      <c r="H146" s="422" t="str">
        <f t="shared" si="24"/>
        <v/>
      </c>
      <c r="I146" s="422"/>
      <c r="J146" s="421"/>
      <c r="K146" s="422" t="str">
        <f t="shared" si="25"/>
        <v/>
      </c>
      <c r="L146" s="423"/>
      <c r="M146" s="390" t="s">
        <v>32</v>
      </c>
      <c r="N146" s="390" t="s">
        <v>32</v>
      </c>
      <c r="O146" s="390" t="s">
        <v>32</v>
      </c>
      <c r="P146" s="423">
        <f>P145</f>
        <v>22250.880000000001</v>
      </c>
      <c r="Q146" s="421" t="s">
        <v>313</v>
      </c>
      <c r="R146" s="421" t="s">
        <v>266</v>
      </c>
      <c r="S146" s="421" t="s">
        <v>267</v>
      </c>
      <c r="T146" s="422">
        <v>78.8</v>
      </c>
      <c r="U146" s="422">
        <v>1</v>
      </c>
      <c r="V146" s="424">
        <f t="shared" si="31"/>
        <v>1.0175552201948141</v>
      </c>
      <c r="W146" s="421" t="s">
        <v>268</v>
      </c>
      <c r="X146" s="422">
        <v>1</v>
      </c>
      <c r="Y146" s="422">
        <v>0.25</v>
      </c>
      <c r="Z146" s="422">
        <v>5</v>
      </c>
      <c r="AA146" s="422">
        <v>1.42</v>
      </c>
      <c r="AB146" s="369">
        <v>1</v>
      </c>
      <c r="AC146" s="393">
        <f t="shared" si="26"/>
        <v>1.42</v>
      </c>
      <c r="AD146" s="394">
        <f t="shared" si="27"/>
        <v>1.1359999999999999</v>
      </c>
      <c r="AE146" s="394">
        <f t="shared" si="28"/>
        <v>0.28399999999999997</v>
      </c>
      <c r="AF146" s="421" t="s">
        <v>269</v>
      </c>
      <c r="AG146" s="422">
        <v>0.25</v>
      </c>
      <c r="AH146" s="422">
        <v>0.25</v>
      </c>
    </row>
    <row r="147" spans="1:35" x14ac:dyDescent="0.25">
      <c r="A147" s="419" t="s">
        <v>28</v>
      </c>
      <c r="B147" s="419" t="s">
        <v>261</v>
      </c>
      <c r="C147" s="420" t="s">
        <v>489</v>
      </c>
      <c r="D147" s="421" t="s">
        <v>505</v>
      </c>
      <c r="E147" s="422">
        <f t="shared" si="30"/>
        <v>11</v>
      </c>
      <c r="F147" s="422" t="s">
        <v>32</v>
      </c>
      <c r="G147" s="421"/>
      <c r="H147" s="422" t="str">
        <f t="shared" si="24"/>
        <v/>
      </c>
      <c r="I147" s="422"/>
      <c r="J147" s="421"/>
      <c r="K147" s="422" t="str">
        <f t="shared" si="25"/>
        <v/>
      </c>
      <c r="L147" s="423"/>
      <c r="M147" s="390" t="s">
        <v>32</v>
      </c>
      <c r="N147" s="390" t="s">
        <v>32</v>
      </c>
      <c r="O147" s="390" t="s">
        <v>32</v>
      </c>
      <c r="P147" s="423">
        <f>P146</f>
        <v>22250.880000000001</v>
      </c>
      <c r="Q147" s="421" t="s">
        <v>265</v>
      </c>
      <c r="R147" s="421" t="s">
        <v>266</v>
      </c>
      <c r="S147" s="421" t="s">
        <v>267</v>
      </c>
      <c r="T147" s="422">
        <v>78.8</v>
      </c>
      <c r="U147" s="422">
        <v>1</v>
      </c>
      <c r="V147" s="424">
        <f t="shared" si="31"/>
        <v>1.0175552201948141</v>
      </c>
      <c r="W147" s="421" t="s">
        <v>268</v>
      </c>
      <c r="X147" s="422">
        <v>1</v>
      </c>
      <c r="Y147" s="422">
        <v>1</v>
      </c>
      <c r="Z147" s="422">
        <v>5</v>
      </c>
      <c r="AA147" s="422">
        <v>1.42</v>
      </c>
      <c r="AB147" s="369">
        <v>1</v>
      </c>
      <c r="AC147" s="393">
        <f t="shared" si="26"/>
        <v>1.42</v>
      </c>
      <c r="AD147" s="394">
        <f t="shared" si="27"/>
        <v>1.1359999999999999</v>
      </c>
      <c r="AE147" s="394">
        <f t="shared" si="28"/>
        <v>0.28399999999999997</v>
      </c>
      <c r="AF147" s="421" t="s">
        <v>269</v>
      </c>
      <c r="AG147" s="422">
        <v>1</v>
      </c>
      <c r="AH147" s="422">
        <v>1</v>
      </c>
    </row>
    <row r="148" spans="1:35" x14ac:dyDescent="0.25">
      <c r="A148" s="419" t="s">
        <v>28</v>
      </c>
      <c r="B148" s="419" t="s">
        <v>270</v>
      </c>
      <c r="C148" s="420" t="s">
        <v>489</v>
      </c>
      <c r="D148" s="421" t="s">
        <v>506</v>
      </c>
      <c r="E148" s="422">
        <f t="shared" si="30"/>
        <v>12</v>
      </c>
      <c r="F148" s="422" t="s">
        <v>32</v>
      </c>
      <c r="G148" s="421"/>
      <c r="H148" s="422" t="str">
        <f t="shared" si="24"/>
        <v/>
      </c>
      <c r="I148" s="422"/>
      <c r="J148" s="421"/>
      <c r="K148" s="422" t="str">
        <f t="shared" si="25"/>
        <v/>
      </c>
      <c r="L148" s="423"/>
      <c r="M148" s="390" t="s">
        <v>32</v>
      </c>
      <c r="N148" s="390" t="s">
        <v>32</v>
      </c>
      <c r="O148" s="390" t="s">
        <v>32</v>
      </c>
      <c r="P148" s="423">
        <f>P147</f>
        <v>22250.880000000001</v>
      </c>
      <c r="Q148" s="421" t="s">
        <v>265</v>
      </c>
      <c r="R148" s="421" t="s">
        <v>266</v>
      </c>
      <c r="S148" s="421" t="s">
        <v>267</v>
      </c>
      <c r="T148" s="422">
        <v>78.8</v>
      </c>
      <c r="U148" s="422">
        <v>1</v>
      </c>
      <c r="V148" s="424">
        <f t="shared" si="31"/>
        <v>1.0175552201948141</v>
      </c>
      <c r="W148" s="421" t="s">
        <v>268</v>
      </c>
      <c r="X148" s="422">
        <v>1</v>
      </c>
      <c r="Y148" s="422">
        <v>1</v>
      </c>
      <c r="Z148" s="422">
        <v>5</v>
      </c>
      <c r="AA148" s="422">
        <v>1.42</v>
      </c>
      <c r="AB148" s="369">
        <v>1</v>
      </c>
      <c r="AC148" s="393">
        <f t="shared" si="26"/>
        <v>1.42</v>
      </c>
      <c r="AD148" s="394">
        <f t="shared" si="27"/>
        <v>1.1359999999999999</v>
      </c>
      <c r="AE148" s="394">
        <f t="shared" si="28"/>
        <v>0.28399999999999997</v>
      </c>
      <c r="AF148" s="421" t="s">
        <v>269</v>
      </c>
      <c r="AG148" s="422">
        <v>1</v>
      </c>
      <c r="AH148" s="422">
        <v>1</v>
      </c>
    </row>
    <row r="149" spans="1:35" x14ac:dyDescent="0.25">
      <c r="A149" s="419" t="s">
        <v>28</v>
      </c>
      <c r="B149" s="419" t="s">
        <v>274</v>
      </c>
      <c r="C149" s="420" t="s">
        <v>489</v>
      </c>
      <c r="D149" s="421" t="s">
        <v>507</v>
      </c>
      <c r="E149" s="422">
        <f t="shared" si="30"/>
        <v>13</v>
      </c>
      <c r="F149" s="422" t="s">
        <v>32</v>
      </c>
      <c r="G149" s="421"/>
      <c r="H149" s="422" t="str">
        <f t="shared" si="24"/>
        <v/>
      </c>
      <c r="I149" s="422"/>
      <c r="J149" s="421"/>
      <c r="K149" s="422" t="str">
        <f t="shared" si="25"/>
        <v/>
      </c>
      <c r="L149" s="423"/>
      <c r="M149" s="390" t="s">
        <v>32</v>
      </c>
      <c r="N149" s="390" t="s">
        <v>32</v>
      </c>
      <c r="O149" s="390" t="s">
        <v>32</v>
      </c>
      <c r="P149" s="423">
        <f>P148</f>
        <v>22250.880000000001</v>
      </c>
      <c r="Q149" s="421" t="s">
        <v>265</v>
      </c>
      <c r="R149" s="421" t="s">
        <v>266</v>
      </c>
      <c r="S149" s="421" t="s">
        <v>267</v>
      </c>
      <c r="T149" s="422">
        <v>78.8</v>
      </c>
      <c r="U149" s="422">
        <v>1</v>
      </c>
      <c r="V149" s="424">
        <f t="shared" si="31"/>
        <v>1.0175552201948141</v>
      </c>
      <c r="W149" s="421" t="s">
        <v>268</v>
      </c>
      <c r="X149" s="422">
        <v>1</v>
      </c>
      <c r="Y149" s="422">
        <v>1</v>
      </c>
      <c r="Z149" s="422">
        <v>5</v>
      </c>
      <c r="AA149" s="422">
        <v>1.42</v>
      </c>
      <c r="AB149" s="369">
        <v>1</v>
      </c>
      <c r="AC149" s="393">
        <f t="shared" si="26"/>
        <v>1.42</v>
      </c>
      <c r="AD149" s="394">
        <f t="shared" si="27"/>
        <v>1.1359999999999999</v>
      </c>
      <c r="AE149" s="394">
        <f t="shared" si="28"/>
        <v>0.28399999999999997</v>
      </c>
      <c r="AF149" s="421" t="s">
        <v>269</v>
      </c>
      <c r="AG149" s="422">
        <v>1</v>
      </c>
      <c r="AH149" s="422">
        <v>1</v>
      </c>
    </row>
    <row r="150" spans="1:35" x14ac:dyDescent="0.25">
      <c r="A150" s="419" t="s">
        <v>56</v>
      </c>
      <c r="B150" s="419" t="s">
        <v>189</v>
      </c>
      <c r="C150" s="420" t="s">
        <v>489</v>
      </c>
      <c r="D150" s="421" t="s">
        <v>508</v>
      </c>
      <c r="E150" s="422">
        <f t="shared" si="30"/>
        <v>14</v>
      </c>
      <c r="F150" s="422" t="s">
        <v>32</v>
      </c>
      <c r="G150" s="421" t="s">
        <v>509</v>
      </c>
      <c r="H150" s="422">
        <f t="shared" si="24"/>
        <v>15</v>
      </c>
      <c r="I150" s="422" t="str">
        <f>F150</f>
        <v>y</v>
      </c>
      <c r="J150" s="421" t="s">
        <v>510</v>
      </c>
      <c r="K150" s="422">
        <f t="shared" si="25"/>
        <v>16</v>
      </c>
      <c r="L150" s="423" t="str">
        <f>F150</f>
        <v>y</v>
      </c>
      <c r="M150" s="390" t="s">
        <v>32</v>
      </c>
      <c r="N150" s="390" t="s">
        <v>32</v>
      </c>
      <c r="O150" s="390" t="s">
        <v>32</v>
      </c>
      <c r="P150" s="423">
        <v>32755.69</v>
      </c>
      <c r="Q150" s="421" t="s">
        <v>191</v>
      </c>
      <c r="R150" s="421" t="s">
        <v>192</v>
      </c>
      <c r="S150" s="421" t="s">
        <v>193</v>
      </c>
      <c r="T150" s="422">
        <v>77</v>
      </c>
      <c r="U150" s="422">
        <v>1.5</v>
      </c>
      <c r="V150" s="424">
        <f>P150*(1/(2.22*10^12))*(1/(77))*(1/(0.125))*10^9</f>
        <v>1.5329678249678249</v>
      </c>
      <c r="W150" s="421" t="s">
        <v>194</v>
      </c>
      <c r="X150" s="422">
        <v>3</v>
      </c>
      <c r="Y150" s="422">
        <v>3</v>
      </c>
      <c r="Z150" s="422">
        <v>15</v>
      </c>
      <c r="AA150" s="422">
        <v>6.24</v>
      </c>
      <c r="AB150" s="369">
        <v>1</v>
      </c>
      <c r="AC150" s="393">
        <f t="shared" si="26"/>
        <v>6.24</v>
      </c>
      <c r="AD150" s="394">
        <f t="shared" si="27"/>
        <v>4.9920000000000009</v>
      </c>
      <c r="AE150" s="394">
        <f t="shared" si="28"/>
        <v>1.2480000000000002</v>
      </c>
      <c r="AF150" s="421" t="s">
        <v>49</v>
      </c>
      <c r="AG150" s="422">
        <v>1</v>
      </c>
      <c r="AH150" s="422">
        <v>1</v>
      </c>
    </row>
    <row r="151" spans="1:35" x14ac:dyDescent="0.25">
      <c r="A151" s="419" t="s">
        <v>56</v>
      </c>
      <c r="B151" s="419" t="s">
        <v>151</v>
      </c>
      <c r="C151" s="420" t="s">
        <v>489</v>
      </c>
      <c r="D151" s="421" t="s">
        <v>511</v>
      </c>
      <c r="E151" s="422">
        <f t="shared" si="30"/>
        <v>17</v>
      </c>
      <c r="F151" s="422" t="s">
        <v>32</v>
      </c>
      <c r="G151" s="421" t="s">
        <v>512</v>
      </c>
      <c r="H151" s="422">
        <f t="shared" si="24"/>
        <v>18</v>
      </c>
      <c r="I151" s="422" t="str">
        <f>F151</f>
        <v>y</v>
      </c>
      <c r="J151" s="421" t="s">
        <v>513</v>
      </c>
      <c r="K151" s="422">
        <f t="shared" si="25"/>
        <v>19</v>
      </c>
      <c r="L151" s="423" t="str">
        <f>F151</f>
        <v>y</v>
      </c>
      <c r="M151" s="390" t="s">
        <v>32</v>
      </c>
      <c r="N151" s="390" t="s">
        <v>32</v>
      </c>
      <c r="O151" s="390" t="s">
        <v>32</v>
      </c>
      <c r="P151" s="423">
        <v>39497.43</v>
      </c>
      <c r="Q151" s="421" t="s">
        <v>155</v>
      </c>
      <c r="R151" s="421" t="s">
        <v>156</v>
      </c>
      <c r="S151" s="421" t="s">
        <v>157</v>
      </c>
      <c r="T151" s="422">
        <v>28.4</v>
      </c>
      <c r="U151" s="422">
        <v>5.5</v>
      </c>
      <c r="V151" s="424">
        <f>P151*(1/(2.22*10^12))*(1/(28.4))*(1/(0.125))*10^9</f>
        <v>5.0117282070803197</v>
      </c>
      <c r="W151" s="421" t="s">
        <v>158</v>
      </c>
      <c r="X151" s="422">
        <v>3</v>
      </c>
      <c r="Y151" s="422">
        <v>3</v>
      </c>
      <c r="Z151" s="422">
        <v>15</v>
      </c>
      <c r="AA151" s="422">
        <v>8.43</v>
      </c>
      <c r="AB151" s="369">
        <v>1</v>
      </c>
      <c r="AC151" s="393">
        <f t="shared" si="26"/>
        <v>8.43</v>
      </c>
      <c r="AD151" s="394">
        <f t="shared" si="27"/>
        <v>6.7439999999999998</v>
      </c>
      <c r="AE151" s="394">
        <f t="shared" si="28"/>
        <v>1.6859999999999999</v>
      </c>
      <c r="AF151" s="421" t="s">
        <v>159</v>
      </c>
      <c r="AG151" s="422">
        <v>1</v>
      </c>
      <c r="AH151" s="422">
        <v>1</v>
      </c>
    </row>
    <row r="152" spans="1:35" x14ac:dyDescent="0.25">
      <c r="A152" s="419" t="s">
        <v>56</v>
      </c>
      <c r="B152" s="419" t="s">
        <v>160</v>
      </c>
      <c r="C152" s="420" t="s">
        <v>489</v>
      </c>
      <c r="D152" s="421" t="s">
        <v>514</v>
      </c>
      <c r="E152" s="422">
        <f t="shared" si="30"/>
        <v>20</v>
      </c>
      <c r="F152" s="422" t="s">
        <v>32</v>
      </c>
      <c r="G152" s="421" t="s">
        <v>515</v>
      </c>
      <c r="H152" s="422">
        <f t="shared" si="24"/>
        <v>21</v>
      </c>
      <c r="I152" s="422" t="str">
        <f>F152</f>
        <v>y</v>
      </c>
      <c r="J152" s="421" t="s">
        <v>516</v>
      </c>
      <c r="K152" s="422">
        <f t="shared" si="25"/>
        <v>22</v>
      </c>
      <c r="L152" s="423" t="str">
        <f>F152</f>
        <v>y</v>
      </c>
      <c r="M152" s="390" t="s">
        <v>32</v>
      </c>
      <c r="N152" s="390" t="s">
        <v>32</v>
      </c>
      <c r="O152" s="390" t="s">
        <v>32</v>
      </c>
      <c r="P152" s="423">
        <f>P151</f>
        <v>39497.43</v>
      </c>
      <c r="Q152" s="421" t="s">
        <v>155</v>
      </c>
      <c r="R152" s="421" t="s">
        <v>156</v>
      </c>
      <c r="S152" s="421" t="s">
        <v>157</v>
      </c>
      <c r="T152" s="422">
        <v>28.4</v>
      </c>
      <c r="U152" s="422">
        <v>5.5</v>
      </c>
      <c r="V152" s="424">
        <f>P152*(1/(2.22*10^12))*(1/(28.4))*(1/(0.125))*10^9</f>
        <v>5.0117282070803197</v>
      </c>
      <c r="W152" s="421" t="s">
        <v>158</v>
      </c>
      <c r="X152" s="422">
        <v>3</v>
      </c>
      <c r="Y152" s="422">
        <v>3</v>
      </c>
      <c r="Z152" s="422">
        <v>15</v>
      </c>
      <c r="AA152" s="422">
        <v>8.43</v>
      </c>
      <c r="AB152" s="369">
        <v>1</v>
      </c>
      <c r="AC152" s="393">
        <f t="shared" si="26"/>
        <v>8.43</v>
      </c>
      <c r="AD152" s="394">
        <f t="shared" si="27"/>
        <v>6.7439999999999998</v>
      </c>
      <c r="AE152" s="394">
        <f t="shared" si="28"/>
        <v>1.6859999999999999</v>
      </c>
      <c r="AF152" s="421" t="s">
        <v>159</v>
      </c>
      <c r="AG152" s="422">
        <v>1</v>
      </c>
      <c r="AH152" s="422">
        <v>1</v>
      </c>
    </row>
    <row r="153" spans="1:35" x14ac:dyDescent="0.25">
      <c r="A153" s="419" t="s">
        <v>56</v>
      </c>
      <c r="B153" s="419" t="s">
        <v>164</v>
      </c>
      <c r="C153" s="420" t="s">
        <v>489</v>
      </c>
      <c r="D153" s="421" t="s">
        <v>517</v>
      </c>
      <c r="E153" s="422">
        <f t="shared" si="30"/>
        <v>23</v>
      </c>
      <c r="F153" s="422" t="s">
        <v>32</v>
      </c>
      <c r="G153" s="421" t="s">
        <v>518</v>
      </c>
      <c r="H153" s="422">
        <f t="shared" si="24"/>
        <v>24</v>
      </c>
      <c r="I153" s="422" t="str">
        <f>F153</f>
        <v>y</v>
      </c>
      <c r="J153" s="421" t="s">
        <v>519</v>
      </c>
      <c r="K153" s="422">
        <f t="shared" si="25"/>
        <v>25</v>
      </c>
      <c r="L153" s="423" t="str">
        <f>F153</f>
        <v>y</v>
      </c>
      <c r="M153" s="390" t="s">
        <v>32</v>
      </c>
      <c r="N153" s="390" t="s">
        <v>32</v>
      </c>
      <c r="O153" s="390" t="s">
        <v>32</v>
      </c>
      <c r="P153" s="423">
        <f>P152</f>
        <v>39497.43</v>
      </c>
      <c r="Q153" s="421" t="s">
        <v>155</v>
      </c>
      <c r="R153" s="421" t="s">
        <v>156</v>
      </c>
      <c r="S153" s="421" t="s">
        <v>157</v>
      </c>
      <c r="T153" s="422">
        <v>28.4</v>
      </c>
      <c r="U153" s="422">
        <v>5.5</v>
      </c>
      <c r="V153" s="424">
        <f>P153*(1/(2.22*10^12))*(1/(28.4))*(1/(0.125))*10^9</f>
        <v>5.0117282070803197</v>
      </c>
      <c r="W153" s="421" t="s">
        <v>158</v>
      </c>
      <c r="X153" s="422">
        <v>3</v>
      </c>
      <c r="Y153" s="422">
        <v>3</v>
      </c>
      <c r="Z153" s="422">
        <v>15</v>
      </c>
      <c r="AA153" s="422">
        <v>8.43</v>
      </c>
      <c r="AB153" s="369">
        <v>1</v>
      </c>
      <c r="AC153" s="393">
        <f t="shared" si="26"/>
        <v>8.43</v>
      </c>
      <c r="AD153" s="394">
        <f t="shared" si="27"/>
        <v>6.7439999999999998</v>
      </c>
      <c r="AE153" s="394">
        <f t="shared" si="28"/>
        <v>1.6859999999999999</v>
      </c>
      <c r="AF153" s="421" t="s">
        <v>159</v>
      </c>
      <c r="AG153" s="422">
        <v>1</v>
      </c>
      <c r="AH153" s="422">
        <v>1</v>
      </c>
    </row>
    <row r="154" spans="1:35" x14ac:dyDescent="0.25">
      <c r="A154" s="419" t="s">
        <v>56</v>
      </c>
      <c r="B154" s="419" t="s">
        <v>168</v>
      </c>
      <c r="C154" s="420" t="s">
        <v>489</v>
      </c>
      <c r="D154" s="421" t="s">
        <v>520</v>
      </c>
      <c r="E154" s="422">
        <v>4</v>
      </c>
      <c r="F154" s="422" t="s">
        <v>32</v>
      </c>
      <c r="G154" s="421" t="s">
        <v>521</v>
      </c>
      <c r="H154" s="422">
        <f t="shared" si="24"/>
        <v>5</v>
      </c>
      <c r="I154" s="422" t="str">
        <f>F154</f>
        <v>y</v>
      </c>
      <c r="J154" s="421" t="s">
        <v>522</v>
      </c>
      <c r="K154" s="422">
        <f t="shared" si="25"/>
        <v>6</v>
      </c>
      <c r="L154" s="423" t="str">
        <f>F154</f>
        <v>y</v>
      </c>
      <c r="M154" s="390" t="s">
        <v>32</v>
      </c>
      <c r="N154" s="390" t="s">
        <v>32</v>
      </c>
      <c r="O154" s="390" t="s">
        <v>32</v>
      </c>
      <c r="P154" s="423">
        <f>P153</f>
        <v>39497.43</v>
      </c>
      <c r="Q154" s="421" t="s">
        <v>155</v>
      </c>
      <c r="R154" s="421" t="s">
        <v>156</v>
      </c>
      <c r="S154" s="421" t="s">
        <v>157</v>
      </c>
      <c r="T154" s="422">
        <v>28.4</v>
      </c>
      <c r="U154" s="422">
        <v>5.5</v>
      </c>
      <c r="V154" s="424">
        <f>P154*(1/(2.22*10^12))*(1/(28.4))*(1/(0.125))*10^9</f>
        <v>5.0117282070803197</v>
      </c>
      <c r="W154" s="421" t="s">
        <v>158</v>
      </c>
      <c r="X154" s="422">
        <v>3</v>
      </c>
      <c r="Y154" s="422">
        <v>3</v>
      </c>
      <c r="Z154" s="422">
        <v>15</v>
      </c>
      <c r="AA154" s="422">
        <v>8.43</v>
      </c>
      <c r="AB154" s="369">
        <v>1</v>
      </c>
      <c r="AC154" s="393">
        <f t="shared" si="26"/>
        <v>8.43</v>
      </c>
      <c r="AD154" s="394">
        <f t="shared" si="27"/>
        <v>6.7439999999999998</v>
      </c>
      <c r="AE154" s="394">
        <f t="shared" si="28"/>
        <v>1.6859999999999999</v>
      </c>
      <c r="AF154" s="421" t="s">
        <v>159</v>
      </c>
      <c r="AG154" s="422">
        <v>1</v>
      </c>
      <c r="AH154" s="422">
        <v>1</v>
      </c>
      <c r="AI154" t="s">
        <v>318</v>
      </c>
    </row>
    <row r="155" spans="1:35" s="384" customFormat="1" x14ac:dyDescent="0.25">
      <c r="A155" s="503" t="s">
        <v>28</v>
      </c>
      <c r="B155" s="503" t="s">
        <v>290</v>
      </c>
      <c r="C155" s="504" t="s">
        <v>523</v>
      </c>
      <c r="D155" s="505" t="s">
        <v>524</v>
      </c>
      <c r="E155" s="506">
        <v>4</v>
      </c>
      <c r="F155" s="506" t="s">
        <v>32</v>
      </c>
      <c r="G155" s="505"/>
      <c r="H155" s="506" t="str">
        <f t="shared" si="24"/>
        <v/>
      </c>
      <c r="I155" s="506"/>
      <c r="J155" s="505"/>
      <c r="K155" s="506" t="str">
        <f t="shared" si="25"/>
        <v/>
      </c>
      <c r="L155" s="507"/>
      <c r="M155" s="378" t="s">
        <v>32</v>
      </c>
      <c r="N155" s="378" t="s">
        <v>32</v>
      </c>
      <c r="O155" s="378" t="s">
        <v>32</v>
      </c>
      <c r="P155" s="507">
        <v>148799.70000000001</v>
      </c>
      <c r="Q155" s="505" t="s">
        <v>292</v>
      </c>
      <c r="R155" s="505" t="s">
        <v>293</v>
      </c>
      <c r="S155" s="505" t="s">
        <v>294</v>
      </c>
      <c r="T155" s="506">
        <v>82.8</v>
      </c>
      <c r="U155" s="506">
        <v>5</v>
      </c>
      <c r="V155" s="508">
        <f>P155*(1/(2.22*10^12))*(1/(82.8))*(1/(0.125))*10^9</f>
        <v>6.4760282021151596</v>
      </c>
      <c r="W155" s="505" t="s">
        <v>295</v>
      </c>
      <c r="X155" s="506">
        <v>1</v>
      </c>
      <c r="Y155" s="506">
        <v>1</v>
      </c>
      <c r="Z155" s="506">
        <v>5</v>
      </c>
      <c r="AA155" s="506">
        <v>7.45</v>
      </c>
      <c r="AB155" s="381">
        <v>1</v>
      </c>
      <c r="AC155" s="382">
        <f t="shared" si="26"/>
        <v>7.45</v>
      </c>
      <c r="AD155" s="383">
        <f t="shared" si="27"/>
        <v>5.9600000000000009</v>
      </c>
      <c r="AE155" s="383">
        <f t="shared" si="28"/>
        <v>1.4900000000000002</v>
      </c>
      <c r="AF155" s="505" t="s">
        <v>68</v>
      </c>
      <c r="AG155" s="506">
        <v>1</v>
      </c>
      <c r="AH155" s="506">
        <v>1</v>
      </c>
    </row>
    <row r="156" spans="1:35" s="384" customFormat="1" x14ac:dyDescent="0.25">
      <c r="A156" s="503" t="s">
        <v>28</v>
      </c>
      <c r="B156" s="503" t="s">
        <v>296</v>
      </c>
      <c r="C156" s="504" t="s">
        <v>523</v>
      </c>
      <c r="D156" s="505" t="s">
        <v>525</v>
      </c>
      <c r="E156" s="506">
        <f t="shared" ref="E156:E168" si="32">IF(A155="SEC", K155 + 1, E155 + 1)</f>
        <v>5</v>
      </c>
      <c r="F156" s="506" t="s">
        <v>32</v>
      </c>
      <c r="G156" s="505"/>
      <c r="H156" s="506" t="str">
        <f t="shared" si="24"/>
        <v/>
      </c>
      <c r="I156" s="506"/>
      <c r="J156" s="505"/>
      <c r="K156" s="506" t="str">
        <f t="shared" si="25"/>
        <v/>
      </c>
      <c r="L156" s="507"/>
      <c r="M156" s="378" t="s">
        <v>32</v>
      </c>
      <c r="N156" s="378" t="s">
        <v>32</v>
      </c>
      <c r="O156" s="378" t="s">
        <v>32</v>
      </c>
      <c r="P156" s="507">
        <f>P155</f>
        <v>148799.70000000001</v>
      </c>
      <c r="Q156" s="505" t="s">
        <v>292</v>
      </c>
      <c r="R156" s="505" t="s">
        <v>293</v>
      </c>
      <c r="S156" s="505" t="s">
        <v>294</v>
      </c>
      <c r="T156" s="506">
        <v>82.8</v>
      </c>
      <c r="U156" s="506">
        <v>5</v>
      </c>
      <c r="V156" s="508">
        <f>P156*(1/(2.22*10^12))*(1/(82.8))*(1/(0.125))*10^9</f>
        <v>6.4760282021151596</v>
      </c>
      <c r="W156" s="505" t="s">
        <v>295</v>
      </c>
      <c r="X156" s="506">
        <v>1</v>
      </c>
      <c r="Y156" s="506">
        <v>1</v>
      </c>
      <c r="Z156" s="506">
        <v>5</v>
      </c>
      <c r="AA156" s="506">
        <v>7.45</v>
      </c>
      <c r="AB156" s="381">
        <v>1</v>
      </c>
      <c r="AC156" s="382">
        <f t="shared" si="26"/>
        <v>7.45</v>
      </c>
      <c r="AD156" s="383">
        <f t="shared" si="27"/>
        <v>5.9600000000000009</v>
      </c>
      <c r="AE156" s="383">
        <f t="shared" si="28"/>
        <v>1.4900000000000002</v>
      </c>
      <c r="AF156" s="505" t="s">
        <v>68</v>
      </c>
      <c r="AG156" s="506">
        <v>1</v>
      </c>
      <c r="AH156" s="506">
        <v>1</v>
      </c>
    </row>
    <row r="157" spans="1:35" s="384" customFormat="1" x14ac:dyDescent="0.25">
      <c r="A157" s="503" t="s">
        <v>28</v>
      </c>
      <c r="B157" s="503" t="s">
        <v>526</v>
      </c>
      <c r="C157" s="504" t="s">
        <v>523</v>
      </c>
      <c r="D157" s="505" t="s">
        <v>527</v>
      </c>
      <c r="E157" s="506">
        <f t="shared" si="32"/>
        <v>6</v>
      </c>
      <c r="F157" s="506" t="s">
        <v>32</v>
      </c>
      <c r="G157" s="505"/>
      <c r="H157" s="506" t="str">
        <f t="shared" si="24"/>
        <v/>
      </c>
      <c r="I157" s="506"/>
      <c r="J157" s="505"/>
      <c r="K157" s="506" t="str">
        <f t="shared" si="25"/>
        <v/>
      </c>
      <c r="L157" s="507"/>
      <c r="M157" s="378" t="s">
        <v>32</v>
      </c>
      <c r="N157" s="378" t="s">
        <v>32</v>
      </c>
      <c r="O157" s="378" t="s">
        <v>32</v>
      </c>
      <c r="P157" s="507">
        <v>14118.67</v>
      </c>
      <c r="Q157" s="505" t="s">
        <v>528</v>
      </c>
      <c r="R157" s="505" t="s">
        <v>333</v>
      </c>
      <c r="S157" s="505" t="s">
        <v>334</v>
      </c>
      <c r="T157" s="506">
        <v>30</v>
      </c>
      <c r="U157" s="506">
        <v>1</v>
      </c>
      <c r="V157" s="508">
        <f>P157*(1/(2.22*10^12))*(1/(30))*(1/(0.125))*10^9</f>
        <v>1.6959363363363362</v>
      </c>
      <c r="W157" s="505" t="s">
        <v>335</v>
      </c>
      <c r="X157" s="506">
        <v>1</v>
      </c>
      <c r="Y157" s="506">
        <v>1.5</v>
      </c>
      <c r="Z157" s="506">
        <v>5</v>
      </c>
      <c r="AA157" s="506">
        <v>0.54</v>
      </c>
      <c r="AB157" s="381">
        <v>1</v>
      </c>
      <c r="AC157" s="382">
        <f t="shared" si="26"/>
        <v>0.54</v>
      </c>
      <c r="AD157" s="383">
        <f t="shared" si="27"/>
        <v>0.43200000000000005</v>
      </c>
      <c r="AE157" s="383">
        <f t="shared" si="28"/>
        <v>0.10800000000000001</v>
      </c>
      <c r="AF157" s="505" t="s">
        <v>336</v>
      </c>
      <c r="AG157" s="506">
        <v>1.5</v>
      </c>
      <c r="AH157" s="506">
        <v>1.5</v>
      </c>
    </row>
    <row r="158" spans="1:35" s="384" customFormat="1" x14ac:dyDescent="0.25">
      <c r="A158" s="503" t="s">
        <v>28</v>
      </c>
      <c r="B158" s="503" t="s">
        <v>529</v>
      </c>
      <c r="C158" s="504" t="s">
        <v>523</v>
      </c>
      <c r="D158" s="505" t="s">
        <v>530</v>
      </c>
      <c r="E158" s="506">
        <f t="shared" si="32"/>
        <v>7</v>
      </c>
      <c r="F158" s="506" t="s">
        <v>32</v>
      </c>
      <c r="G158" s="505"/>
      <c r="H158" s="506" t="str">
        <f t="shared" si="24"/>
        <v/>
      </c>
      <c r="I158" s="506"/>
      <c r="J158" s="505"/>
      <c r="K158" s="506" t="str">
        <f t="shared" si="25"/>
        <v/>
      </c>
      <c r="L158" s="507"/>
      <c r="M158" s="378" t="s">
        <v>32</v>
      </c>
      <c r="N158" s="378" t="s">
        <v>32</v>
      </c>
      <c r="O158" s="378" t="s">
        <v>32</v>
      </c>
      <c r="P158" s="507">
        <f>P157</f>
        <v>14118.67</v>
      </c>
      <c r="Q158" s="505" t="s">
        <v>528</v>
      </c>
      <c r="R158" s="505" t="s">
        <v>333</v>
      </c>
      <c r="S158" s="505" t="s">
        <v>334</v>
      </c>
      <c r="T158" s="506">
        <v>30</v>
      </c>
      <c r="U158" s="506">
        <v>1</v>
      </c>
      <c r="V158" s="508">
        <f>P158*(1/(2.22*10^12))*(1/(30))*(1/(0.125))*10^9</f>
        <v>1.6959363363363362</v>
      </c>
      <c r="W158" s="505" t="s">
        <v>335</v>
      </c>
      <c r="X158" s="506">
        <v>1</v>
      </c>
      <c r="Y158" s="506">
        <v>1.5</v>
      </c>
      <c r="Z158" s="506">
        <v>5</v>
      </c>
      <c r="AA158" s="506">
        <v>0.54</v>
      </c>
      <c r="AB158" s="381">
        <v>1</v>
      </c>
      <c r="AC158" s="382">
        <f t="shared" si="26"/>
        <v>0.54</v>
      </c>
      <c r="AD158" s="383">
        <f t="shared" si="27"/>
        <v>0.43200000000000005</v>
      </c>
      <c r="AE158" s="383">
        <f t="shared" si="28"/>
        <v>0.10800000000000001</v>
      </c>
      <c r="AF158" s="505" t="s">
        <v>336</v>
      </c>
      <c r="AG158" s="506">
        <v>1.5</v>
      </c>
      <c r="AH158" s="506">
        <v>1.5</v>
      </c>
    </row>
    <row r="159" spans="1:35" s="384" customFormat="1" x14ac:dyDescent="0.25">
      <c r="A159" s="503" t="s">
        <v>28</v>
      </c>
      <c r="B159" s="503" t="s">
        <v>531</v>
      </c>
      <c r="C159" s="504" t="s">
        <v>523</v>
      </c>
      <c r="D159" s="505" t="s">
        <v>532</v>
      </c>
      <c r="E159" s="506">
        <f t="shared" si="32"/>
        <v>8</v>
      </c>
      <c r="F159" s="506" t="s">
        <v>32</v>
      </c>
      <c r="G159" s="505"/>
      <c r="H159" s="506" t="str">
        <f t="shared" si="24"/>
        <v/>
      </c>
      <c r="I159" s="506"/>
      <c r="J159" s="505"/>
      <c r="K159" s="506" t="str">
        <f t="shared" si="25"/>
        <v/>
      </c>
      <c r="L159" s="507"/>
      <c r="M159" s="378" t="s">
        <v>32</v>
      </c>
      <c r="N159" s="378" t="s">
        <v>32</v>
      </c>
      <c r="O159" s="378" t="s">
        <v>32</v>
      </c>
      <c r="P159" s="507">
        <f>P158</f>
        <v>14118.67</v>
      </c>
      <c r="Q159" s="505" t="s">
        <v>528</v>
      </c>
      <c r="R159" s="505" t="s">
        <v>333</v>
      </c>
      <c r="S159" s="505" t="s">
        <v>334</v>
      </c>
      <c r="T159" s="506">
        <v>30</v>
      </c>
      <c r="U159" s="506">
        <v>1</v>
      </c>
      <c r="V159" s="508">
        <f>P159*(1/(2.22*10^12))*(1/(30))*(1/(0.125))*10^9</f>
        <v>1.6959363363363362</v>
      </c>
      <c r="W159" s="505" t="s">
        <v>335</v>
      </c>
      <c r="X159" s="506">
        <v>1</v>
      </c>
      <c r="Y159" s="506">
        <v>1.5</v>
      </c>
      <c r="Z159" s="506">
        <v>5</v>
      </c>
      <c r="AA159" s="506">
        <v>0.54</v>
      </c>
      <c r="AB159" s="381">
        <v>1</v>
      </c>
      <c r="AC159" s="382">
        <f t="shared" si="26"/>
        <v>0.54</v>
      </c>
      <c r="AD159" s="383">
        <f t="shared" si="27"/>
        <v>0.43200000000000005</v>
      </c>
      <c r="AE159" s="383">
        <f t="shared" si="28"/>
        <v>0.10800000000000001</v>
      </c>
      <c r="AF159" s="505" t="s">
        <v>336</v>
      </c>
      <c r="AG159" s="506">
        <v>1.5</v>
      </c>
      <c r="AH159" s="506">
        <v>1.5</v>
      </c>
    </row>
    <row r="160" spans="1:35" s="384" customFormat="1" x14ac:dyDescent="0.25">
      <c r="A160" s="503" t="s">
        <v>28</v>
      </c>
      <c r="B160" s="503" t="s">
        <v>533</v>
      </c>
      <c r="C160" s="504" t="s">
        <v>523</v>
      </c>
      <c r="D160" s="505" t="s">
        <v>534</v>
      </c>
      <c r="E160" s="506">
        <f t="shared" si="32"/>
        <v>9</v>
      </c>
      <c r="F160" s="506" t="s">
        <v>32</v>
      </c>
      <c r="G160" s="505"/>
      <c r="H160" s="506" t="str">
        <f t="shared" si="24"/>
        <v/>
      </c>
      <c r="I160" s="506"/>
      <c r="J160" s="505"/>
      <c r="K160" s="506" t="str">
        <f t="shared" si="25"/>
        <v/>
      </c>
      <c r="L160" s="507"/>
      <c r="M160" s="378" t="s">
        <v>32</v>
      </c>
      <c r="N160" s="378" t="s">
        <v>32</v>
      </c>
      <c r="O160" s="378" t="s">
        <v>32</v>
      </c>
      <c r="P160" s="507">
        <v>41932.53</v>
      </c>
      <c r="Q160" s="505" t="s">
        <v>535</v>
      </c>
      <c r="R160" s="505" t="s">
        <v>536</v>
      </c>
      <c r="S160" s="505" t="s">
        <v>537</v>
      </c>
      <c r="T160" s="506">
        <v>82.6</v>
      </c>
      <c r="U160" s="506">
        <v>2</v>
      </c>
      <c r="V160" s="508">
        <f t="shared" ref="V160:V165" si="33">P160*(1/(2.22*10^12))*(1/(82.6))*(1/(0.125))*10^9</f>
        <v>1.8293972907532232</v>
      </c>
      <c r="W160" s="505" t="s">
        <v>538</v>
      </c>
      <c r="X160" s="506">
        <v>1</v>
      </c>
      <c r="Y160" s="506">
        <v>1</v>
      </c>
      <c r="Z160" s="506">
        <v>5</v>
      </c>
      <c r="AA160" s="506">
        <v>2.91</v>
      </c>
      <c r="AB160" s="381">
        <v>1</v>
      </c>
      <c r="AC160" s="382">
        <f t="shared" si="26"/>
        <v>2.91</v>
      </c>
      <c r="AD160" s="383">
        <f t="shared" si="27"/>
        <v>2.3280000000000003</v>
      </c>
      <c r="AE160" s="383">
        <f t="shared" si="28"/>
        <v>0.58200000000000007</v>
      </c>
      <c r="AF160" s="505" t="s">
        <v>68</v>
      </c>
      <c r="AG160" s="506">
        <v>1</v>
      </c>
      <c r="AH160" s="506">
        <v>1</v>
      </c>
    </row>
    <row r="161" spans="1:34" s="384" customFormat="1" x14ac:dyDescent="0.25">
      <c r="A161" s="503" t="s">
        <v>28</v>
      </c>
      <c r="B161" s="503" t="s">
        <v>539</v>
      </c>
      <c r="C161" s="504" t="s">
        <v>523</v>
      </c>
      <c r="D161" s="505" t="s">
        <v>540</v>
      </c>
      <c r="E161" s="506">
        <f t="shared" si="32"/>
        <v>10</v>
      </c>
      <c r="F161" s="506" t="s">
        <v>32</v>
      </c>
      <c r="G161" s="505"/>
      <c r="H161" s="506" t="str">
        <f t="shared" si="24"/>
        <v/>
      </c>
      <c r="I161" s="506"/>
      <c r="J161" s="505"/>
      <c r="K161" s="506" t="str">
        <f t="shared" si="25"/>
        <v/>
      </c>
      <c r="L161" s="507"/>
      <c r="M161" s="378" t="s">
        <v>32</v>
      </c>
      <c r="N161" s="378" t="s">
        <v>32</v>
      </c>
      <c r="O161" s="378" t="s">
        <v>32</v>
      </c>
      <c r="P161" s="507">
        <f>P160</f>
        <v>41932.53</v>
      </c>
      <c r="Q161" s="505" t="s">
        <v>535</v>
      </c>
      <c r="R161" s="505" t="s">
        <v>536</v>
      </c>
      <c r="S161" s="505" t="s">
        <v>537</v>
      </c>
      <c r="T161" s="506">
        <v>82.6</v>
      </c>
      <c r="U161" s="506">
        <v>2</v>
      </c>
      <c r="V161" s="508">
        <f t="shared" si="33"/>
        <v>1.8293972907532232</v>
      </c>
      <c r="W161" s="505" t="s">
        <v>538</v>
      </c>
      <c r="X161" s="506">
        <v>1</v>
      </c>
      <c r="Y161" s="506">
        <v>1</v>
      </c>
      <c r="Z161" s="506">
        <v>5</v>
      </c>
      <c r="AA161" s="506">
        <v>2.91</v>
      </c>
      <c r="AB161" s="381">
        <v>1</v>
      </c>
      <c r="AC161" s="382">
        <f t="shared" si="26"/>
        <v>2.91</v>
      </c>
      <c r="AD161" s="383">
        <f t="shared" si="27"/>
        <v>2.3280000000000003</v>
      </c>
      <c r="AE161" s="383">
        <f t="shared" si="28"/>
        <v>0.58200000000000007</v>
      </c>
      <c r="AF161" s="505" t="s">
        <v>68</v>
      </c>
      <c r="AG161" s="506">
        <v>1</v>
      </c>
      <c r="AH161" s="506">
        <v>1</v>
      </c>
    </row>
    <row r="162" spans="1:34" s="384" customFormat="1" x14ac:dyDescent="0.25">
      <c r="A162" s="503" t="s">
        <v>28</v>
      </c>
      <c r="B162" s="503" t="s">
        <v>541</v>
      </c>
      <c r="C162" s="504" t="s">
        <v>523</v>
      </c>
      <c r="D162" s="505" t="s">
        <v>542</v>
      </c>
      <c r="E162" s="506">
        <f t="shared" si="32"/>
        <v>11</v>
      </c>
      <c r="F162" s="506" t="s">
        <v>32</v>
      </c>
      <c r="G162" s="505"/>
      <c r="H162" s="506" t="str">
        <f t="shared" si="24"/>
        <v/>
      </c>
      <c r="I162" s="506"/>
      <c r="J162" s="505"/>
      <c r="K162" s="506" t="str">
        <f t="shared" si="25"/>
        <v/>
      </c>
      <c r="L162" s="507"/>
      <c r="M162" s="378" t="s">
        <v>32</v>
      </c>
      <c r="N162" s="378" t="s">
        <v>32</v>
      </c>
      <c r="O162" s="378" t="s">
        <v>32</v>
      </c>
      <c r="P162" s="507">
        <f>P161</f>
        <v>41932.53</v>
      </c>
      <c r="Q162" s="505" t="s">
        <v>535</v>
      </c>
      <c r="R162" s="505" t="s">
        <v>536</v>
      </c>
      <c r="S162" s="505" t="s">
        <v>537</v>
      </c>
      <c r="T162" s="506">
        <v>82.6</v>
      </c>
      <c r="U162" s="506">
        <v>2</v>
      </c>
      <c r="V162" s="508">
        <f t="shared" si="33"/>
        <v>1.8293972907532232</v>
      </c>
      <c r="W162" s="505" t="s">
        <v>538</v>
      </c>
      <c r="X162" s="506">
        <v>1</v>
      </c>
      <c r="Y162" s="506">
        <v>1</v>
      </c>
      <c r="Z162" s="506">
        <v>5</v>
      </c>
      <c r="AA162" s="506">
        <v>2.91</v>
      </c>
      <c r="AB162" s="381">
        <v>1</v>
      </c>
      <c r="AC162" s="382">
        <f t="shared" si="26"/>
        <v>2.91</v>
      </c>
      <c r="AD162" s="383">
        <f t="shared" si="27"/>
        <v>2.3280000000000003</v>
      </c>
      <c r="AE162" s="383">
        <f t="shared" si="28"/>
        <v>0.58200000000000007</v>
      </c>
      <c r="AF162" s="505" t="s">
        <v>68</v>
      </c>
      <c r="AG162" s="506">
        <v>1</v>
      </c>
      <c r="AH162" s="506">
        <v>1</v>
      </c>
    </row>
    <row r="163" spans="1:34" s="384" customFormat="1" x14ac:dyDescent="0.25">
      <c r="A163" s="503" t="s">
        <v>28</v>
      </c>
      <c r="B163" s="503" t="s">
        <v>543</v>
      </c>
      <c r="C163" s="504" t="s">
        <v>523</v>
      </c>
      <c r="D163" s="505" t="s">
        <v>544</v>
      </c>
      <c r="E163" s="506">
        <f t="shared" si="32"/>
        <v>12</v>
      </c>
      <c r="F163" s="506" t="s">
        <v>32</v>
      </c>
      <c r="G163" s="505"/>
      <c r="H163" s="506" t="str">
        <f t="shared" si="24"/>
        <v/>
      </c>
      <c r="I163" s="506"/>
      <c r="J163" s="505"/>
      <c r="K163" s="506" t="str">
        <f t="shared" si="25"/>
        <v/>
      </c>
      <c r="L163" s="507"/>
      <c r="M163" s="378" t="s">
        <v>32</v>
      </c>
      <c r="N163" s="378" t="s">
        <v>32</v>
      </c>
      <c r="O163" s="378" t="s">
        <v>32</v>
      </c>
      <c r="P163" s="507">
        <f>P162</f>
        <v>41932.53</v>
      </c>
      <c r="Q163" s="505" t="s">
        <v>535</v>
      </c>
      <c r="R163" s="505" t="s">
        <v>536</v>
      </c>
      <c r="S163" s="505" t="s">
        <v>537</v>
      </c>
      <c r="T163" s="506">
        <v>82.6</v>
      </c>
      <c r="U163" s="506">
        <v>2</v>
      </c>
      <c r="V163" s="508">
        <f t="shared" si="33"/>
        <v>1.8293972907532232</v>
      </c>
      <c r="W163" s="505" t="s">
        <v>538</v>
      </c>
      <c r="X163" s="506">
        <v>1</v>
      </c>
      <c r="Y163" s="506">
        <v>1</v>
      </c>
      <c r="Z163" s="506">
        <v>5</v>
      </c>
      <c r="AA163" s="506">
        <v>2.91</v>
      </c>
      <c r="AB163" s="381">
        <v>1</v>
      </c>
      <c r="AC163" s="382">
        <f t="shared" si="26"/>
        <v>2.91</v>
      </c>
      <c r="AD163" s="383">
        <f t="shared" si="27"/>
        <v>2.3280000000000003</v>
      </c>
      <c r="AE163" s="383">
        <f t="shared" si="28"/>
        <v>0.58200000000000007</v>
      </c>
      <c r="AF163" s="505" t="s">
        <v>68</v>
      </c>
      <c r="AG163" s="506">
        <v>1</v>
      </c>
      <c r="AH163" s="506">
        <v>1</v>
      </c>
    </row>
    <row r="164" spans="1:34" s="384" customFormat="1" x14ac:dyDescent="0.25">
      <c r="A164" s="503" t="s">
        <v>56</v>
      </c>
      <c r="B164" s="503" t="s">
        <v>533</v>
      </c>
      <c r="C164" s="504" t="s">
        <v>523</v>
      </c>
      <c r="D164" s="505" t="s">
        <v>545</v>
      </c>
      <c r="E164" s="506">
        <f t="shared" si="32"/>
        <v>13</v>
      </c>
      <c r="F164" s="506" t="s">
        <v>32</v>
      </c>
      <c r="G164" s="505" t="s">
        <v>546</v>
      </c>
      <c r="H164" s="506">
        <f t="shared" si="24"/>
        <v>14</v>
      </c>
      <c r="I164" s="506" t="str">
        <f>F164</f>
        <v>y</v>
      </c>
      <c r="J164" s="505" t="s">
        <v>547</v>
      </c>
      <c r="K164" s="506">
        <f t="shared" si="25"/>
        <v>15</v>
      </c>
      <c r="L164" s="507" t="str">
        <f>F164</f>
        <v>y</v>
      </c>
      <c r="M164" s="378" t="s">
        <v>32</v>
      </c>
      <c r="N164" s="378" t="s">
        <v>32</v>
      </c>
      <c r="O164" s="378" t="s">
        <v>32</v>
      </c>
      <c r="P164" s="507">
        <f>P163</f>
        <v>41932.53</v>
      </c>
      <c r="Q164" s="505" t="s">
        <v>535</v>
      </c>
      <c r="R164" s="505" t="s">
        <v>536</v>
      </c>
      <c r="S164" s="505" t="s">
        <v>537</v>
      </c>
      <c r="T164" s="506">
        <v>82.6</v>
      </c>
      <c r="U164" s="506">
        <v>2</v>
      </c>
      <c r="V164" s="508">
        <f t="shared" si="33"/>
        <v>1.8293972907532232</v>
      </c>
      <c r="W164" s="505" t="s">
        <v>538</v>
      </c>
      <c r="X164" s="506">
        <v>3</v>
      </c>
      <c r="Y164" s="506">
        <v>3</v>
      </c>
      <c r="Z164" s="506">
        <v>15</v>
      </c>
      <c r="AA164" s="506">
        <v>8.73</v>
      </c>
      <c r="AB164" s="381">
        <v>1</v>
      </c>
      <c r="AC164" s="382">
        <f t="shared" si="26"/>
        <v>8.73</v>
      </c>
      <c r="AD164" s="383">
        <f t="shared" si="27"/>
        <v>6.9840000000000009</v>
      </c>
      <c r="AE164" s="383">
        <f t="shared" si="28"/>
        <v>1.7460000000000002</v>
      </c>
      <c r="AF164" s="505" t="s">
        <v>68</v>
      </c>
      <c r="AG164" s="506">
        <v>1</v>
      </c>
      <c r="AH164" s="506">
        <v>1</v>
      </c>
    </row>
    <row r="165" spans="1:34" s="384" customFormat="1" x14ac:dyDescent="0.25">
      <c r="A165" s="503" t="s">
        <v>56</v>
      </c>
      <c r="B165" s="503" t="s">
        <v>539</v>
      </c>
      <c r="C165" s="504" t="s">
        <v>523</v>
      </c>
      <c r="D165" s="505" t="s">
        <v>548</v>
      </c>
      <c r="E165" s="506">
        <f t="shared" si="32"/>
        <v>16</v>
      </c>
      <c r="F165" s="506" t="s">
        <v>32</v>
      </c>
      <c r="G165" s="505" t="s">
        <v>549</v>
      </c>
      <c r="H165" s="506">
        <f t="shared" si="24"/>
        <v>17</v>
      </c>
      <c r="I165" s="506" t="str">
        <f>F165</f>
        <v>y</v>
      </c>
      <c r="J165" s="505" t="s">
        <v>550</v>
      </c>
      <c r="K165" s="506">
        <f t="shared" si="25"/>
        <v>18</v>
      </c>
      <c r="L165" s="507" t="str">
        <f>F165</f>
        <v>y</v>
      </c>
      <c r="M165" s="378" t="s">
        <v>32</v>
      </c>
      <c r="N165" s="378" t="s">
        <v>32</v>
      </c>
      <c r="O165" s="378" t="s">
        <v>32</v>
      </c>
      <c r="P165" s="507">
        <f>P164</f>
        <v>41932.53</v>
      </c>
      <c r="Q165" s="505" t="s">
        <v>535</v>
      </c>
      <c r="R165" s="505" t="s">
        <v>536</v>
      </c>
      <c r="S165" s="505" t="s">
        <v>537</v>
      </c>
      <c r="T165" s="506">
        <v>82.6</v>
      </c>
      <c r="U165" s="506">
        <v>2</v>
      </c>
      <c r="V165" s="508">
        <f t="shared" si="33"/>
        <v>1.8293972907532232</v>
      </c>
      <c r="W165" s="505" t="s">
        <v>538</v>
      </c>
      <c r="X165" s="506">
        <v>3</v>
      </c>
      <c r="Y165" s="506">
        <v>3</v>
      </c>
      <c r="Z165" s="506">
        <v>15</v>
      </c>
      <c r="AA165" s="506">
        <v>8.73</v>
      </c>
      <c r="AB165" s="381">
        <v>1</v>
      </c>
      <c r="AC165" s="382">
        <f t="shared" si="26"/>
        <v>8.73</v>
      </c>
      <c r="AD165" s="383">
        <f t="shared" si="27"/>
        <v>6.9840000000000009</v>
      </c>
      <c r="AE165" s="383">
        <f t="shared" si="28"/>
        <v>1.7460000000000002</v>
      </c>
      <c r="AF165" s="505" t="s">
        <v>68</v>
      </c>
      <c r="AG165" s="506">
        <v>1</v>
      </c>
      <c r="AH165" s="506">
        <v>1</v>
      </c>
    </row>
    <row r="166" spans="1:34" s="384" customFormat="1" x14ac:dyDescent="0.25">
      <c r="A166" s="503" t="s">
        <v>56</v>
      </c>
      <c r="B166" s="503" t="s">
        <v>309</v>
      </c>
      <c r="C166" s="504" t="s">
        <v>523</v>
      </c>
      <c r="D166" s="505" t="s">
        <v>551</v>
      </c>
      <c r="E166" s="506">
        <f t="shared" si="32"/>
        <v>19</v>
      </c>
      <c r="F166" s="506" t="s">
        <v>32</v>
      </c>
      <c r="G166" s="505" t="s">
        <v>552</v>
      </c>
      <c r="H166" s="506">
        <f t="shared" si="24"/>
        <v>20</v>
      </c>
      <c r="I166" s="506" t="str">
        <f>F166</f>
        <v>y</v>
      </c>
      <c r="J166" s="505" t="s">
        <v>553</v>
      </c>
      <c r="K166" s="506">
        <f t="shared" si="25"/>
        <v>21</v>
      </c>
      <c r="L166" s="507" t="str">
        <f>F166</f>
        <v>y</v>
      </c>
      <c r="M166" s="378" t="s">
        <v>32</v>
      </c>
      <c r="N166" s="378" t="s">
        <v>32</v>
      </c>
      <c r="O166" s="378" t="s">
        <v>32</v>
      </c>
      <c r="P166" s="507">
        <v>24859.73</v>
      </c>
      <c r="Q166" s="505" t="s">
        <v>313</v>
      </c>
      <c r="R166" s="505" t="s">
        <v>266</v>
      </c>
      <c r="S166" s="505" t="s">
        <v>267</v>
      </c>
      <c r="T166" s="506">
        <v>78.8</v>
      </c>
      <c r="U166" s="506">
        <v>1</v>
      </c>
      <c r="V166" s="508">
        <f>P166*(1/(2.22*10^12))*(1/(78.8))*(1/(0.125))*10^9</f>
        <v>1.1368605661499063</v>
      </c>
      <c r="W166" s="505" t="s">
        <v>268</v>
      </c>
      <c r="X166" s="506">
        <v>3</v>
      </c>
      <c r="Y166" s="506">
        <v>0.75</v>
      </c>
      <c r="Z166" s="506">
        <v>15</v>
      </c>
      <c r="AA166" s="506">
        <v>4.26</v>
      </c>
      <c r="AB166" s="381">
        <v>1</v>
      </c>
      <c r="AC166" s="382">
        <f t="shared" si="26"/>
        <v>4.26</v>
      </c>
      <c r="AD166" s="383">
        <f t="shared" si="27"/>
        <v>3.4079999999999999</v>
      </c>
      <c r="AE166" s="383">
        <f t="shared" si="28"/>
        <v>0.85199999999999998</v>
      </c>
      <c r="AF166" s="505" t="s">
        <v>269</v>
      </c>
      <c r="AG166" s="506">
        <v>0.25</v>
      </c>
      <c r="AH166" s="506">
        <v>0.25</v>
      </c>
    </row>
    <row r="167" spans="1:34" s="384" customFormat="1" x14ac:dyDescent="0.25">
      <c r="A167" s="503" t="s">
        <v>56</v>
      </c>
      <c r="B167" s="503" t="s">
        <v>314</v>
      </c>
      <c r="C167" s="504" t="s">
        <v>523</v>
      </c>
      <c r="D167" s="505" t="s">
        <v>554</v>
      </c>
      <c r="E167" s="506">
        <f t="shared" si="32"/>
        <v>22</v>
      </c>
      <c r="F167" s="506" t="s">
        <v>32</v>
      </c>
      <c r="G167" s="505" t="s">
        <v>555</v>
      </c>
      <c r="H167" s="506">
        <f t="shared" si="24"/>
        <v>23</v>
      </c>
      <c r="I167" s="506" t="str">
        <f>F167</f>
        <v>y</v>
      </c>
      <c r="J167" s="505" t="s">
        <v>556</v>
      </c>
      <c r="K167" s="506">
        <f t="shared" si="25"/>
        <v>24</v>
      </c>
      <c r="L167" s="507" t="str">
        <f>F167</f>
        <v>y</v>
      </c>
      <c r="M167" s="378" t="s">
        <v>32</v>
      </c>
      <c r="N167" s="378" t="s">
        <v>32</v>
      </c>
      <c r="O167" s="378" t="s">
        <v>32</v>
      </c>
      <c r="P167" s="507">
        <f>P166</f>
        <v>24859.73</v>
      </c>
      <c r="Q167" s="505" t="s">
        <v>313</v>
      </c>
      <c r="R167" s="505" t="s">
        <v>266</v>
      </c>
      <c r="S167" s="505" t="s">
        <v>267</v>
      </c>
      <c r="T167" s="506">
        <v>78.8</v>
      </c>
      <c r="U167" s="506">
        <v>1</v>
      </c>
      <c r="V167" s="508">
        <f>P167*(1/(2.22*10^12))*(1/(78.8))*(1/(0.125))*10^9</f>
        <v>1.1368605661499063</v>
      </c>
      <c r="W167" s="505" t="s">
        <v>268</v>
      </c>
      <c r="X167" s="506">
        <v>3</v>
      </c>
      <c r="Y167" s="506">
        <v>0.75</v>
      </c>
      <c r="Z167" s="506">
        <v>15</v>
      </c>
      <c r="AA167" s="506">
        <v>4.26</v>
      </c>
      <c r="AB167" s="381">
        <v>1</v>
      </c>
      <c r="AC167" s="382">
        <f t="shared" si="26"/>
        <v>4.26</v>
      </c>
      <c r="AD167" s="383">
        <f t="shared" si="27"/>
        <v>3.4079999999999999</v>
      </c>
      <c r="AE167" s="383">
        <f t="shared" si="28"/>
        <v>0.85199999999999998</v>
      </c>
      <c r="AF167" s="505" t="s">
        <v>269</v>
      </c>
      <c r="AG167" s="506">
        <v>0.25</v>
      </c>
      <c r="AH167" s="506">
        <v>0.25</v>
      </c>
    </row>
    <row r="168" spans="1:34" s="384" customFormat="1" x14ac:dyDescent="0.25">
      <c r="A168" s="503" t="s">
        <v>56</v>
      </c>
      <c r="B168" s="503" t="s">
        <v>503</v>
      </c>
      <c r="C168" s="504" t="s">
        <v>523</v>
      </c>
      <c r="D168" s="505" t="s">
        <v>557</v>
      </c>
      <c r="E168" s="506">
        <f t="shared" si="32"/>
        <v>25</v>
      </c>
      <c r="F168" s="506" t="s">
        <v>32</v>
      </c>
      <c r="G168" s="505" t="s">
        <v>558</v>
      </c>
      <c r="H168" s="506">
        <f t="shared" si="24"/>
        <v>26</v>
      </c>
      <c r="I168" s="506" t="str">
        <f>F168</f>
        <v>y</v>
      </c>
      <c r="J168" s="505" t="s">
        <v>559</v>
      </c>
      <c r="K168" s="506">
        <f t="shared" si="25"/>
        <v>27</v>
      </c>
      <c r="L168" s="507" t="str">
        <f>F168</f>
        <v>y</v>
      </c>
      <c r="M168" s="378" t="s">
        <v>32</v>
      </c>
      <c r="N168" s="378" t="s">
        <v>32</v>
      </c>
      <c r="O168" s="378" t="s">
        <v>32</v>
      </c>
      <c r="P168" s="507">
        <f>P167</f>
        <v>24859.73</v>
      </c>
      <c r="Q168" s="505" t="s">
        <v>313</v>
      </c>
      <c r="R168" s="505" t="s">
        <v>266</v>
      </c>
      <c r="S168" s="505" t="s">
        <v>267</v>
      </c>
      <c r="T168" s="506">
        <v>78.8</v>
      </c>
      <c r="U168" s="506">
        <v>1</v>
      </c>
      <c r="V168" s="508">
        <f>P168*(1/(2.22*10^12))*(1/(78.8))*(1/(0.125))*10^9</f>
        <v>1.1368605661499063</v>
      </c>
      <c r="W168" s="505" t="s">
        <v>268</v>
      </c>
      <c r="X168" s="506">
        <v>3</v>
      </c>
      <c r="Y168" s="506">
        <v>0.75</v>
      </c>
      <c r="Z168" s="506">
        <v>15</v>
      </c>
      <c r="AA168" s="506">
        <v>4.26</v>
      </c>
      <c r="AB168" s="381">
        <v>1</v>
      </c>
      <c r="AC168" s="382">
        <f t="shared" si="26"/>
        <v>4.26</v>
      </c>
      <c r="AD168" s="383">
        <f t="shared" si="27"/>
        <v>3.4079999999999999</v>
      </c>
      <c r="AE168" s="383">
        <f t="shared" si="28"/>
        <v>0.85199999999999998</v>
      </c>
      <c r="AF168" s="505" t="s">
        <v>269</v>
      </c>
      <c r="AG168" s="506">
        <v>0.25</v>
      </c>
      <c r="AH168" s="506">
        <v>0.25</v>
      </c>
    </row>
    <row r="169" spans="1:34" x14ac:dyDescent="0.25">
      <c r="A169" s="425" t="s">
        <v>28</v>
      </c>
      <c r="B169" s="425" t="s">
        <v>86</v>
      </c>
      <c r="C169" s="426" t="s">
        <v>560</v>
      </c>
      <c r="D169" s="427" t="s">
        <v>561</v>
      </c>
      <c r="E169" s="428">
        <v>4</v>
      </c>
      <c r="F169" s="428" t="s">
        <v>32</v>
      </c>
      <c r="G169" s="427"/>
      <c r="H169" s="428" t="str">
        <f t="shared" si="24"/>
        <v/>
      </c>
      <c r="I169" s="428"/>
      <c r="J169" s="427"/>
      <c r="K169" s="428" t="str">
        <f t="shared" si="25"/>
        <v/>
      </c>
      <c r="L169" s="429"/>
      <c r="M169" s="390" t="s">
        <v>32</v>
      </c>
      <c r="N169" s="390" t="s">
        <v>32</v>
      </c>
      <c r="O169" s="390" t="s">
        <v>32</v>
      </c>
      <c r="P169" s="429">
        <v>50276.89</v>
      </c>
      <c r="Q169" s="427" t="s">
        <v>89</v>
      </c>
      <c r="R169" s="427" t="s">
        <v>90</v>
      </c>
      <c r="S169" s="427" t="s">
        <v>91</v>
      </c>
      <c r="T169" s="428">
        <v>33.200000000000003</v>
      </c>
      <c r="U169" s="428">
        <v>5</v>
      </c>
      <c r="V169" s="430">
        <f>P169*(1/(2.22*10^12))*(1/(33.2))*(1/(0.125))*10^9</f>
        <v>5.4571681319874088</v>
      </c>
      <c r="W169" s="427" t="s">
        <v>92</v>
      </c>
      <c r="X169" s="428">
        <v>1</v>
      </c>
      <c r="Y169" s="428">
        <v>1</v>
      </c>
      <c r="Z169" s="428">
        <v>5</v>
      </c>
      <c r="AA169" s="428">
        <v>2.99</v>
      </c>
      <c r="AB169" s="369">
        <v>1</v>
      </c>
      <c r="AC169" s="393">
        <f t="shared" si="26"/>
        <v>2.99</v>
      </c>
      <c r="AD169" s="394">
        <f t="shared" si="27"/>
        <v>2.3920000000000003</v>
      </c>
      <c r="AE169" s="394">
        <f t="shared" si="28"/>
        <v>0.59800000000000009</v>
      </c>
      <c r="AF169" s="427" t="s">
        <v>49</v>
      </c>
      <c r="AG169" s="428">
        <v>1</v>
      </c>
      <c r="AH169" s="428">
        <v>1</v>
      </c>
    </row>
    <row r="170" spans="1:34" x14ac:dyDescent="0.25">
      <c r="A170" s="425" t="s">
        <v>28</v>
      </c>
      <c r="B170" s="425" t="s">
        <v>93</v>
      </c>
      <c r="C170" s="426" t="s">
        <v>560</v>
      </c>
      <c r="D170" s="427" t="s">
        <v>562</v>
      </c>
      <c r="E170" s="428">
        <f t="shared" ref="E170:E181" si="34">IF(A169="SEC", K169 + 1, E169 + 1)</f>
        <v>5</v>
      </c>
      <c r="F170" s="428" t="s">
        <v>32</v>
      </c>
      <c r="G170" s="427"/>
      <c r="H170" s="428" t="str">
        <f t="shared" si="24"/>
        <v/>
      </c>
      <c r="I170" s="428"/>
      <c r="J170" s="427"/>
      <c r="K170" s="428" t="str">
        <f t="shared" si="25"/>
        <v/>
      </c>
      <c r="L170" s="429"/>
      <c r="M170" s="390" t="s">
        <v>32</v>
      </c>
      <c r="N170" s="390" t="s">
        <v>32</v>
      </c>
      <c r="O170" s="390" t="s">
        <v>32</v>
      </c>
      <c r="P170" s="429">
        <f>P169</f>
        <v>50276.89</v>
      </c>
      <c r="Q170" s="427" t="s">
        <v>89</v>
      </c>
      <c r="R170" s="427" t="s">
        <v>90</v>
      </c>
      <c r="S170" s="427" t="s">
        <v>91</v>
      </c>
      <c r="T170" s="428">
        <v>33.200000000000003</v>
      </c>
      <c r="U170" s="428">
        <v>5</v>
      </c>
      <c r="V170" s="430">
        <f>P170*(1/(2.22*10^12))*(1/(33.2))*(1/(0.125))*10^9</f>
        <v>5.4571681319874088</v>
      </c>
      <c r="W170" s="427" t="s">
        <v>92</v>
      </c>
      <c r="X170" s="428">
        <v>1</v>
      </c>
      <c r="Y170" s="428">
        <v>1</v>
      </c>
      <c r="Z170" s="428">
        <v>5</v>
      </c>
      <c r="AA170" s="428">
        <v>2.99</v>
      </c>
      <c r="AB170" s="369">
        <v>1</v>
      </c>
      <c r="AC170" s="393">
        <f t="shared" si="26"/>
        <v>2.99</v>
      </c>
      <c r="AD170" s="394">
        <f t="shared" si="27"/>
        <v>2.3920000000000003</v>
      </c>
      <c r="AE170" s="394">
        <f t="shared" si="28"/>
        <v>0.59800000000000009</v>
      </c>
      <c r="AF170" s="427" t="s">
        <v>49</v>
      </c>
      <c r="AG170" s="428">
        <v>1</v>
      </c>
      <c r="AH170" s="428">
        <v>1</v>
      </c>
    </row>
    <row r="171" spans="1:34" x14ac:dyDescent="0.25">
      <c r="A171" s="425" t="s">
        <v>28</v>
      </c>
      <c r="B171" s="425" t="s">
        <v>563</v>
      </c>
      <c r="C171" s="426" t="s">
        <v>560</v>
      </c>
      <c r="D171" s="427" t="s">
        <v>564</v>
      </c>
      <c r="E171" s="428">
        <f t="shared" si="34"/>
        <v>6</v>
      </c>
      <c r="F171" s="428" t="s">
        <v>32</v>
      </c>
      <c r="G171" s="427"/>
      <c r="H171" s="428" t="str">
        <f t="shared" si="24"/>
        <v/>
      </c>
      <c r="I171" s="428"/>
      <c r="J171" s="427"/>
      <c r="K171" s="428" t="str">
        <f t="shared" si="25"/>
        <v/>
      </c>
      <c r="L171" s="429"/>
      <c r="M171" s="390" t="s">
        <v>32</v>
      </c>
      <c r="N171" s="390" t="s">
        <v>32</v>
      </c>
      <c r="O171" s="390" t="s">
        <v>32</v>
      </c>
      <c r="P171" s="429">
        <v>27335.82</v>
      </c>
      <c r="Q171" s="427" t="s">
        <v>565</v>
      </c>
      <c r="R171" s="427" t="s">
        <v>333</v>
      </c>
      <c r="S171" s="427" t="s">
        <v>334</v>
      </c>
      <c r="T171" s="428">
        <v>30</v>
      </c>
      <c r="U171" s="428">
        <v>1</v>
      </c>
      <c r="V171" s="430">
        <f>P171*(1/(2.22*10^12))*(1/(30))*(1/(0.125))*10^9</f>
        <v>3.2835819819819818</v>
      </c>
      <c r="W171" s="427" t="s">
        <v>335</v>
      </c>
      <c r="X171" s="428">
        <v>1</v>
      </c>
      <c r="Y171" s="428">
        <v>1</v>
      </c>
      <c r="Z171" s="428">
        <v>5</v>
      </c>
      <c r="AA171" s="428">
        <v>0.54</v>
      </c>
      <c r="AB171" s="369">
        <v>1</v>
      </c>
      <c r="AC171" s="393">
        <f t="shared" si="26"/>
        <v>0.54</v>
      </c>
      <c r="AD171" s="394">
        <f t="shared" si="27"/>
        <v>0.43200000000000005</v>
      </c>
      <c r="AE171" s="394">
        <f t="shared" si="28"/>
        <v>0.10800000000000001</v>
      </c>
      <c r="AF171" s="427" t="s">
        <v>336</v>
      </c>
      <c r="AG171" s="428">
        <v>1</v>
      </c>
      <c r="AH171" s="428">
        <v>1</v>
      </c>
    </row>
    <row r="172" spans="1:34" x14ac:dyDescent="0.25">
      <c r="A172" s="425" t="s">
        <v>28</v>
      </c>
      <c r="B172" s="425" t="s">
        <v>566</v>
      </c>
      <c r="C172" s="426" t="s">
        <v>560</v>
      </c>
      <c r="D172" s="427" t="s">
        <v>567</v>
      </c>
      <c r="E172" s="428">
        <f t="shared" si="34"/>
        <v>7</v>
      </c>
      <c r="F172" s="428" t="s">
        <v>32</v>
      </c>
      <c r="G172" s="427"/>
      <c r="H172" s="428" t="str">
        <f t="shared" si="24"/>
        <v/>
      </c>
      <c r="I172" s="428"/>
      <c r="J172" s="427"/>
      <c r="K172" s="428" t="str">
        <f t="shared" si="25"/>
        <v/>
      </c>
      <c r="L172" s="429"/>
      <c r="M172" s="390" t="s">
        <v>32</v>
      </c>
      <c r="N172" s="390" t="s">
        <v>32</v>
      </c>
      <c r="O172" s="390" t="s">
        <v>32</v>
      </c>
      <c r="P172" s="429">
        <f>P171</f>
        <v>27335.82</v>
      </c>
      <c r="Q172" s="427" t="s">
        <v>565</v>
      </c>
      <c r="R172" s="427" t="s">
        <v>333</v>
      </c>
      <c r="S172" s="427" t="s">
        <v>334</v>
      </c>
      <c r="T172" s="428">
        <v>30</v>
      </c>
      <c r="U172" s="428">
        <v>1</v>
      </c>
      <c r="V172" s="430">
        <f>P172*(1/(2.22*10^12))*(1/(30))*(1/(0.125))*10^9</f>
        <v>3.2835819819819818</v>
      </c>
      <c r="W172" s="427" t="s">
        <v>335</v>
      </c>
      <c r="X172" s="428">
        <v>1</v>
      </c>
      <c r="Y172" s="428">
        <v>1</v>
      </c>
      <c r="Z172" s="428">
        <v>5</v>
      </c>
      <c r="AA172" s="428">
        <v>0.54</v>
      </c>
      <c r="AB172" s="369">
        <v>1</v>
      </c>
      <c r="AC172" s="393">
        <f t="shared" si="26"/>
        <v>0.54</v>
      </c>
      <c r="AD172" s="394">
        <f t="shared" si="27"/>
        <v>0.43200000000000005</v>
      </c>
      <c r="AE172" s="394">
        <f t="shared" si="28"/>
        <v>0.10800000000000001</v>
      </c>
      <c r="AF172" s="427" t="s">
        <v>336</v>
      </c>
      <c r="AG172" s="428">
        <v>1</v>
      </c>
      <c r="AH172" s="428">
        <v>1</v>
      </c>
    </row>
    <row r="173" spans="1:34" x14ac:dyDescent="0.25">
      <c r="A173" s="425" t="s">
        <v>28</v>
      </c>
      <c r="B173" s="425" t="s">
        <v>475</v>
      </c>
      <c r="C173" s="426" t="s">
        <v>560</v>
      </c>
      <c r="D173" s="427" t="s">
        <v>568</v>
      </c>
      <c r="E173" s="428">
        <f t="shared" si="34"/>
        <v>8</v>
      </c>
      <c r="F173" s="428" t="s">
        <v>32</v>
      </c>
      <c r="G173" s="427"/>
      <c r="H173" s="428" t="str">
        <f t="shared" si="24"/>
        <v/>
      </c>
      <c r="I173" s="428"/>
      <c r="J173" s="427"/>
      <c r="K173" s="428" t="str">
        <f t="shared" si="25"/>
        <v/>
      </c>
      <c r="L173" s="429"/>
      <c r="M173" s="390" t="s">
        <v>32</v>
      </c>
      <c r="N173" s="390" t="s">
        <v>32</v>
      </c>
      <c r="O173" s="390" t="s">
        <v>32</v>
      </c>
      <c r="P173" s="429">
        <v>69669</v>
      </c>
      <c r="Q173" s="427" t="s">
        <v>479</v>
      </c>
      <c r="R173" s="427" t="s">
        <v>480</v>
      </c>
      <c r="S173" s="427" t="s">
        <v>481</v>
      </c>
      <c r="T173" s="428">
        <v>37.6</v>
      </c>
      <c r="U173" s="428">
        <v>6</v>
      </c>
      <c r="V173" s="430">
        <f>P173*(1/(2.22*10^12))*(1/(37.6))*(1/(0.125))*10^9</f>
        <v>6.6771132834962614</v>
      </c>
      <c r="W173" s="427" t="s">
        <v>482</v>
      </c>
      <c r="X173" s="428">
        <v>1</v>
      </c>
      <c r="Y173" s="428">
        <v>1</v>
      </c>
      <c r="Z173" s="428">
        <v>5</v>
      </c>
      <c r="AA173" s="428">
        <v>4.0599999999999996</v>
      </c>
      <c r="AB173" s="369">
        <v>1</v>
      </c>
      <c r="AC173" s="393">
        <f t="shared" si="26"/>
        <v>4.0599999999999996</v>
      </c>
      <c r="AD173" s="394">
        <f t="shared" si="27"/>
        <v>3.2479999999999998</v>
      </c>
      <c r="AE173" s="394">
        <f t="shared" si="28"/>
        <v>0.81199999999999994</v>
      </c>
      <c r="AF173" s="427" t="s">
        <v>483</v>
      </c>
      <c r="AG173" s="428">
        <v>1</v>
      </c>
      <c r="AH173" s="428">
        <v>1</v>
      </c>
    </row>
    <row r="174" spans="1:34" x14ac:dyDescent="0.25">
      <c r="A174" s="425" t="s">
        <v>28</v>
      </c>
      <c r="B174" s="425" t="s">
        <v>484</v>
      </c>
      <c r="C174" s="426" t="s">
        <v>560</v>
      </c>
      <c r="D174" s="427" t="s">
        <v>569</v>
      </c>
      <c r="E174" s="428">
        <f t="shared" si="34"/>
        <v>9</v>
      </c>
      <c r="F174" s="428" t="s">
        <v>32</v>
      </c>
      <c r="G174" s="427"/>
      <c r="H174" s="428" t="str">
        <f t="shared" si="24"/>
        <v/>
      </c>
      <c r="I174" s="428"/>
      <c r="J174" s="427"/>
      <c r="K174" s="428" t="str">
        <f t="shared" si="25"/>
        <v/>
      </c>
      <c r="L174" s="429"/>
      <c r="M174" s="390" t="s">
        <v>32</v>
      </c>
      <c r="N174" s="390" t="s">
        <v>32</v>
      </c>
      <c r="O174" s="390" t="s">
        <v>32</v>
      </c>
      <c r="P174" s="429">
        <f>P173</f>
        <v>69669</v>
      </c>
      <c r="Q174" s="427" t="s">
        <v>479</v>
      </c>
      <c r="R174" s="427" t="s">
        <v>480</v>
      </c>
      <c r="S174" s="427" t="s">
        <v>481</v>
      </c>
      <c r="T174" s="428">
        <v>37.6</v>
      </c>
      <c r="U174" s="428">
        <v>6</v>
      </c>
      <c r="V174" s="430">
        <f>P174*(1/(2.22*10^12))*(1/(37.6))*(1/(0.125))*10^9</f>
        <v>6.6771132834962614</v>
      </c>
      <c r="W174" s="427" t="s">
        <v>482</v>
      </c>
      <c r="X174" s="428">
        <v>1</v>
      </c>
      <c r="Y174" s="428">
        <v>1</v>
      </c>
      <c r="Z174" s="428">
        <v>5</v>
      </c>
      <c r="AA174" s="428">
        <v>4.0599999999999996</v>
      </c>
      <c r="AB174" s="369">
        <v>1</v>
      </c>
      <c r="AC174" s="393">
        <f t="shared" si="26"/>
        <v>4.0599999999999996</v>
      </c>
      <c r="AD174" s="394">
        <f t="shared" si="27"/>
        <v>3.2479999999999998</v>
      </c>
      <c r="AE174" s="394">
        <f t="shared" si="28"/>
        <v>0.81199999999999994</v>
      </c>
      <c r="AF174" s="427" t="s">
        <v>483</v>
      </c>
      <c r="AG174" s="428">
        <v>1</v>
      </c>
      <c r="AH174" s="428">
        <v>1</v>
      </c>
    </row>
    <row r="175" spans="1:34" x14ac:dyDescent="0.25">
      <c r="A175" s="425" t="s">
        <v>28</v>
      </c>
      <c r="B175" s="425" t="s">
        <v>570</v>
      </c>
      <c r="C175" s="426" t="s">
        <v>560</v>
      </c>
      <c r="D175" s="427" t="s">
        <v>571</v>
      </c>
      <c r="E175" s="428">
        <f t="shared" si="34"/>
        <v>10</v>
      </c>
      <c r="F175" s="428" t="s">
        <v>32</v>
      </c>
      <c r="G175" s="427"/>
      <c r="H175" s="428" t="str">
        <f t="shared" si="24"/>
        <v/>
      </c>
      <c r="I175" s="428"/>
      <c r="J175" s="427"/>
      <c r="K175" s="428" t="str">
        <f t="shared" si="25"/>
        <v/>
      </c>
      <c r="L175" s="429"/>
      <c r="M175" s="390" t="s">
        <v>32</v>
      </c>
      <c r="N175" s="390" t="s">
        <v>32</v>
      </c>
      <c r="O175" s="390" t="s">
        <v>32</v>
      </c>
      <c r="P175" s="429">
        <f>P174</f>
        <v>69669</v>
      </c>
      <c r="Q175" s="427" t="s">
        <v>479</v>
      </c>
      <c r="R175" s="427" t="s">
        <v>480</v>
      </c>
      <c r="S175" s="427" t="s">
        <v>481</v>
      </c>
      <c r="T175" s="428">
        <v>37.6</v>
      </c>
      <c r="U175" s="428">
        <v>6</v>
      </c>
      <c r="V175" s="430">
        <f>P175*(1/(2.22*10^12))*(1/(37.6))*(1/(0.125))*10^9</f>
        <v>6.6771132834962614</v>
      </c>
      <c r="W175" s="427" t="s">
        <v>482</v>
      </c>
      <c r="X175" s="428">
        <v>1</v>
      </c>
      <c r="Y175" s="428">
        <v>1</v>
      </c>
      <c r="Z175" s="428">
        <v>5</v>
      </c>
      <c r="AA175" s="428">
        <v>4.0599999999999996</v>
      </c>
      <c r="AB175" s="369">
        <v>1</v>
      </c>
      <c r="AC175" s="393">
        <f t="shared" si="26"/>
        <v>4.0599999999999996</v>
      </c>
      <c r="AD175" s="394">
        <f t="shared" si="27"/>
        <v>3.2479999999999998</v>
      </c>
      <c r="AE175" s="394">
        <f t="shared" si="28"/>
        <v>0.81199999999999994</v>
      </c>
      <c r="AF175" s="427" t="s">
        <v>483</v>
      </c>
      <c r="AG175" s="428">
        <v>1</v>
      </c>
      <c r="AH175" s="428">
        <v>1</v>
      </c>
    </row>
    <row r="176" spans="1:34" x14ac:dyDescent="0.25">
      <c r="A176" s="425" t="s">
        <v>28</v>
      </c>
      <c r="B176" s="425" t="s">
        <v>572</v>
      </c>
      <c r="C176" s="426" t="s">
        <v>560</v>
      </c>
      <c r="D176" s="427" t="s">
        <v>573</v>
      </c>
      <c r="E176" s="428">
        <f t="shared" si="34"/>
        <v>11</v>
      </c>
      <c r="F176" s="428" t="s">
        <v>32</v>
      </c>
      <c r="G176" s="427"/>
      <c r="H176" s="428" t="str">
        <f t="shared" si="24"/>
        <v/>
      </c>
      <c r="I176" s="428"/>
      <c r="J176" s="427"/>
      <c r="K176" s="428" t="str">
        <f t="shared" si="25"/>
        <v/>
      </c>
      <c r="L176" s="429"/>
      <c r="M176" s="390" t="s">
        <v>32</v>
      </c>
      <c r="N176" s="390" t="s">
        <v>32</v>
      </c>
      <c r="O176" s="390" t="s">
        <v>32</v>
      </c>
      <c r="P176" s="429">
        <v>36671.19</v>
      </c>
      <c r="Q176" s="427" t="s">
        <v>574</v>
      </c>
      <c r="R176" s="427" t="s">
        <v>575</v>
      </c>
      <c r="S176" s="427" t="s">
        <v>576</v>
      </c>
      <c r="T176" s="428">
        <v>45</v>
      </c>
      <c r="U176" s="428">
        <v>1</v>
      </c>
      <c r="V176" s="430">
        <f>P176*(1/(2.22*10^12))*(1/(45))*(1/(0.125))*10^9</f>
        <v>2.9366318318318325</v>
      </c>
      <c r="W176" s="427" t="s">
        <v>577</v>
      </c>
      <c r="X176" s="428">
        <v>1</v>
      </c>
      <c r="Y176" s="428">
        <v>1</v>
      </c>
      <c r="Z176" s="428">
        <v>5</v>
      </c>
      <c r="AA176" s="428">
        <v>0.81</v>
      </c>
      <c r="AB176" s="369">
        <v>1</v>
      </c>
      <c r="AC176" s="393">
        <f t="shared" si="26"/>
        <v>0.81</v>
      </c>
      <c r="AD176" s="394">
        <f t="shared" si="27"/>
        <v>0.64800000000000013</v>
      </c>
      <c r="AE176" s="394">
        <f t="shared" si="28"/>
        <v>0.16200000000000003</v>
      </c>
      <c r="AF176" s="427" t="s">
        <v>49</v>
      </c>
      <c r="AG176" s="428">
        <v>1</v>
      </c>
      <c r="AH176" s="428">
        <v>1</v>
      </c>
    </row>
    <row r="177" spans="1:35" x14ac:dyDescent="0.25">
      <c r="A177" s="425" t="s">
        <v>56</v>
      </c>
      <c r="B177" s="425" t="s">
        <v>419</v>
      </c>
      <c r="C177" s="426" t="s">
        <v>560</v>
      </c>
      <c r="D177" s="427" t="s">
        <v>578</v>
      </c>
      <c r="E177" s="428">
        <f t="shared" si="34"/>
        <v>12</v>
      </c>
      <c r="F177" s="428" t="s">
        <v>32</v>
      </c>
      <c r="G177" s="427" t="s">
        <v>579</v>
      </c>
      <c r="H177" s="428">
        <f t="shared" si="24"/>
        <v>13</v>
      </c>
      <c r="I177" s="428" t="str">
        <f>F177</f>
        <v>y</v>
      </c>
      <c r="J177" s="427" t="s">
        <v>580</v>
      </c>
      <c r="K177" s="428">
        <f t="shared" si="25"/>
        <v>14</v>
      </c>
      <c r="L177" s="429" t="str">
        <f>F177</f>
        <v>y</v>
      </c>
      <c r="M177" s="390" t="s">
        <v>32</v>
      </c>
      <c r="N177" s="390" t="s">
        <v>32</v>
      </c>
      <c r="O177" s="390" t="s">
        <v>32</v>
      </c>
      <c r="P177" s="429">
        <v>30456.71</v>
      </c>
      <c r="Q177" s="427" t="s">
        <v>423</v>
      </c>
      <c r="R177" s="427" t="s">
        <v>128</v>
      </c>
      <c r="S177" s="427" t="s">
        <v>581</v>
      </c>
      <c r="T177" s="428">
        <v>80</v>
      </c>
      <c r="U177" s="428">
        <v>1.5</v>
      </c>
      <c r="V177" s="430">
        <f>P177*(1/(2.22*10^12))*(1/(80))*(1/(0.125))*10^9</f>
        <v>1.3719238738738737</v>
      </c>
      <c r="W177" s="427" t="s">
        <v>424</v>
      </c>
      <c r="X177" s="428">
        <v>3</v>
      </c>
      <c r="Y177" s="428">
        <v>3</v>
      </c>
      <c r="Z177" s="428">
        <v>15</v>
      </c>
      <c r="AA177" s="428">
        <v>6.48</v>
      </c>
      <c r="AB177" s="369">
        <v>1</v>
      </c>
      <c r="AC177" s="393">
        <f t="shared" si="26"/>
        <v>6.48</v>
      </c>
      <c r="AD177" s="394">
        <f t="shared" si="27"/>
        <v>5.1840000000000011</v>
      </c>
      <c r="AE177" s="394">
        <f t="shared" si="28"/>
        <v>1.2960000000000003</v>
      </c>
      <c r="AF177" s="427" t="s">
        <v>49</v>
      </c>
      <c r="AG177" s="428">
        <v>1</v>
      </c>
      <c r="AH177" s="428">
        <v>1</v>
      </c>
    </row>
    <row r="178" spans="1:35" x14ac:dyDescent="0.25">
      <c r="A178" s="425" t="s">
        <v>56</v>
      </c>
      <c r="B178" s="425" t="s">
        <v>425</v>
      </c>
      <c r="C178" s="426" t="s">
        <v>560</v>
      </c>
      <c r="D178" s="427" t="s">
        <v>582</v>
      </c>
      <c r="E178" s="428">
        <f t="shared" si="34"/>
        <v>15</v>
      </c>
      <c r="F178" s="428" t="s">
        <v>32</v>
      </c>
      <c r="G178" s="427" t="s">
        <v>583</v>
      </c>
      <c r="H178" s="428">
        <f t="shared" si="24"/>
        <v>16</v>
      </c>
      <c r="I178" s="428" t="str">
        <f>F178</f>
        <v>y</v>
      </c>
      <c r="J178" s="427" t="s">
        <v>584</v>
      </c>
      <c r="K178" s="428">
        <f t="shared" si="25"/>
        <v>17</v>
      </c>
      <c r="L178" s="429" t="str">
        <f>F178</f>
        <v>y</v>
      </c>
      <c r="M178" s="390" t="s">
        <v>32</v>
      </c>
      <c r="N178" s="390" t="s">
        <v>32</v>
      </c>
      <c r="O178" s="390" t="s">
        <v>32</v>
      </c>
      <c r="P178" s="429">
        <f>P177</f>
        <v>30456.71</v>
      </c>
      <c r="Q178" s="427" t="s">
        <v>423</v>
      </c>
      <c r="R178" s="427" t="s">
        <v>128</v>
      </c>
      <c r="S178" s="427" t="s">
        <v>581</v>
      </c>
      <c r="T178" s="428">
        <v>80</v>
      </c>
      <c r="U178" s="428">
        <v>1.5</v>
      </c>
      <c r="V178" s="430">
        <f>P178*(1/(2.22*10^12))*(1/(80))*(1/(0.125))*10^9</f>
        <v>1.3719238738738737</v>
      </c>
      <c r="W178" s="427" t="s">
        <v>424</v>
      </c>
      <c r="X178" s="428">
        <v>3</v>
      </c>
      <c r="Y178" s="428">
        <v>3</v>
      </c>
      <c r="Z178" s="428">
        <v>15</v>
      </c>
      <c r="AA178" s="428">
        <v>6.48</v>
      </c>
      <c r="AB178" s="369">
        <v>1</v>
      </c>
      <c r="AC178" s="393">
        <f t="shared" si="26"/>
        <v>6.48</v>
      </c>
      <c r="AD178" s="394">
        <f t="shared" si="27"/>
        <v>5.1840000000000011</v>
      </c>
      <c r="AE178" s="394">
        <f t="shared" si="28"/>
        <v>1.2960000000000003</v>
      </c>
      <c r="AF178" s="427" t="s">
        <v>49</v>
      </c>
      <c r="AG178" s="428">
        <v>1</v>
      </c>
      <c r="AH178" s="428">
        <v>1</v>
      </c>
    </row>
    <row r="179" spans="1:35" x14ac:dyDescent="0.25">
      <c r="A179" s="425" t="s">
        <v>56</v>
      </c>
      <c r="B179" s="425" t="s">
        <v>429</v>
      </c>
      <c r="C179" s="426" t="s">
        <v>560</v>
      </c>
      <c r="D179" s="427" t="s">
        <v>585</v>
      </c>
      <c r="E179" s="428">
        <f t="shared" si="34"/>
        <v>18</v>
      </c>
      <c r="F179" s="428" t="s">
        <v>32</v>
      </c>
      <c r="G179" s="427" t="s">
        <v>586</v>
      </c>
      <c r="H179" s="428">
        <f t="shared" si="24"/>
        <v>19</v>
      </c>
      <c r="I179" s="428" t="str">
        <f>F179</f>
        <v>y</v>
      </c>
      <c r="J179" s="427" t="s">
        <v>587</v>
      </c>
      <c r="K179" s="428">
        <f t="shared" si="25"/>
        <v>20</v>
      </c>
      <c r="L179" s="429" t="str">
        <f>F179</f>
        <v>y</v>
      </c>
      <c r="M179" s="390" t="s">
        <v>32</v>
      </c>
      <c r="N179" s="390" t="s">
        <v>32</v>
      </c>
      <c r="O179" s="390" t="s">
        <v>32</v>
      </c>
      <c r="P179" s="429">
        <f>P178</f>
        <v>30456.71</v>
      </c>
      <c r="Q179" s="427" t="s">
        <v>423</v>
      </c>
      <c r="R179" s="427" t="s">
        <v>128</v>
      </c>
      <c r="S179" s="427" t="s">
        <v>581</v>
      </c>
      <c r="T179" s="428">
        <v>80</v>
      </c>
      <c r="U179" s="428">
        <v>1.5</v>
      </c>
      <c r="V179" s="430">
        <f>P179*(1/(2.22*10^12))*(1/(80))*(1/(0.125))*10^9</f>
        <v>1.3719238738738737</v>
      </c>
      <c r="W179" s="427" t="s">
        <v>424</v>
      </c>
      <c r="X179" s="428">
        <v>3</v>
      </c>
      <c r="Y179" s="428">
        <v>3</v>
      </c>
      <c r="Z179" s="428">
        <v>15</v>
      </c>
      <c r="AA179" s="428">
        <v>6.48</v>
      </c>
      <c r="AB179" s="369">
        <v>1</v>
      </c>
      <c r="AC179" s="393">
        <f t="shared" si="26"/>
        <v>6.48</v>
      </c>
      <c r="AD179" s="394">
        <f t="shared" si="27"/>
        <v>5.1840000000000011</v>
      </c>
      <c r="AE179" s="394">
        <f t="shared" si="28"/>
        <v>1.2960000000000003</v>
      </c>
      <c r="AF179" s="427" t="s">
        <v>49</v>
      </c>
      <c r="AG179" s="428">
        <v>1</v>
      </c>
      <c r="AH179" s="428">
        <v>1</v>
      </c>
    </row>
    <row r="180" spans="1:35" x14ac:dyDescent="0.25">
      <c r="A180" s="425" t="s">
        <v>56</v>
      </c>
      <c r="B180" s="425" t="s">
        <v>588</v>
      </c>
      <c r="C180" s="426" t="s">
        <v>560</v>
      </c>
      <c r="D180" s="427" t="s">
        <v>589</v>
      </c>
      <c r="E180" s="428">
        <f t="shared" si="34"/>
        <v>21</v>
      </c>
      <c r="F180" s="428" t="s">
        <v>32</v>
      </c>
      <c r="G180" s="427" t="s">
        <v>590</v>
      </c>
      <c r="H180" s="428">
        <f t="shared" si="24"/>
        <v>22</v>
      </c>
      <c r="I180" s="428" t="str">
        <f>F180</f>
        <v>y</v>
      </c>
      <c r="J180" s="427" t="s">
        <v>591</v>
      </c>
      <c r="K180" s="428">
        <f t="shared" si="25"/>
        <v>23</v>
      </c>
      <c r="L180" s="429" t="str">
        <f>F180</f>
        <v>y</v>
      </c>
      <c r="M180" s="390" t="s">
        <v>32</v>
      </c>
      <c r="N180" s="390" t="s">
        <v>32</v>
      </c>
      <c r="O180" s="390" t="s">
        <v>32</v>
      </c>
      <c r="P180" s="429">
        <f>P179</f>
        <v>30456.71</v>
      </c>
      <c r="Q180" s="427" t="s">
        <v>423</v>
      </c>
      <c r="R180" s="427" t="s">
        <v>128</v>
      </c>
      <c r="S180" s="427" t="s">
        <v>581</v>
      </c>
      <c r="T180" s="428">
        <v>80</v>
      </c>
      <c r="U180" s="428">
        <v>1.5</v>
      </c>
      <c r="V180" s="430">
        <f>P180*(1/(2.22*10^12))*(1/(80))*(1/(0.125))*10^9</f>
        <v>1.3719238738738737</v>
      </c>
      <c r="W180" s="427" t="s">
        <v>424</v>
      </c>
      <c r="X180" s="428">
        <v>3</v>
      </c>
      <c r="Y180" s="428">
        <v>3</v>
      </c>
      <c r="Z180" s="428">
        <v>15</v>
      </c>
      <c r="AA180" s="428">
        <v>6.48</v>
      </c>
      <c r="AB180" s="369">
        <v>1</v>
      </c>
      <c r="AC180" s="393">
        <f t="shared" si="26"/>
        <v>6.48</v>
      </c>
      <c r="AD180" s="394">
        <f t="shared" si="27"/>
        <v>5.1840000000000011</v>
      </c>
      <c r="AE180" s="394">
        <f t="shared" si="28"/>
        <v>1.2960000000000003</v>
      </c>
      <c r="AF180" s="427" t="s">
        <v>49</v>
      </c>
      <c r="AG180" s="428">
        <v>1</v>
      </c>
      <c r="AH180" s="428">
        <v>1</v>
      </c>
    </row>
    <row r="181" spans="1:35" x14ac:dyDescent="0.25">
      <c r="A181" s="425" t="s">
        <v>56</v>
      </c>
      <c r="B181" s="425" t="s">
        <v>592</v>
      </c>
      <c r="C181" s="426" t="s">
        <v>560</v>
      </c>
      <c r="D181" s="427" t="s">
        <v>593</v>
      </c>
      <c r="E181" s="428">
        <f t="shared" si="34"/>
        <v>24</v>
      </c>
      <c r="F181" s="428" t="s">
        <v>32</v>
      </c>
      <c r="G181" s="427" t="s">
        <v>594</v>
      </c>
      <c r="H181" s="428">
        <f t="shared" si="24"/>
        <v>25</v>
      </c>
      <c r="I181" s="428" t="str">
        <f>F181</f>
        <v>y</v>
      </c>
      <c r="J181" s="427" t="s">
        <v>595</v>
      </c>
      <c r="K181" s="428">
        <f t="shared" si="25"/>
        <v>26</v>
      </c>
      <c r="L181" s="429" t="str">
        <f>F181</f>
        <v>y</v>
      </c>
      <c r="M181" s="390" t="s">
        <v>32</v>
      </c>
      <c r="N181" s="390" t="s">
        <v>32</v>
      </c>
      <c r="O181" s="390" t="s">
        <v>32</v>
      </c>
      <c r="P181" s="429">
        <f>P180</f>
        <v>30456.71</v>
      </c>
      <c r="Q181" s="427" t="s">
        <v>423</v>
      </c>
      <c r="R181" s="427" t="s">
        <v>128</v>
      </c>
      <c r="S181" s="427" t="s">
        <v>581</v>
      </c>
      <c r="T181" s="428">
        <v>80</v>
      </c>
      <c r="U181" s="428">
        <v>1.5</v>
      </c>
      <c r="V181" s="430">
        <f>P181*(1/(2.22*10^12))*(1/(80))*(1/(0.125))*10^9</f>
        <v>1.3719238738738737</v>
      </c>
      <c r="W181" s="427" t="s">
        <v>424</v>
      </c>
      <c r="X181" s="428">
        <v>3</v>
      </c>
      <c r="Y181" s="428">
        <v>3</v>
      </c>
      <c r="Z181" s="428">
        <v>15</v>
      </c>
      <c r="AA181" s="428">
        <v>6.48</v>
      </c>
      <c r="AB181" s="369">
        <v>1</v>
      </c>
      <c r="AC181" s="393">
        <f t="shared" si="26"/>
        <v>6.48</v>
      </c>
      <c r="AD181" s="394">
        <f t="shared" si="27"/>
        <v>5.1840000000000011</v>
      </c>
      <c r="AE181" s="394">
        <f t="shared" si="28"/>
        <v>1.2960000000000003</v>
      </c>
      <c r="AF181" s="427" t="s">
        <v>49</v>
      </c>
      <c r="AG181" s="428">
        <v>1</v>
      </c>
      <c r="AH181" s="428">
        <v>1</v>
      </c>
    </row>
    <row r="182" spans="1:35" s="384" customFormat="1" x14ac:dyDescent="0.25">
      <c r="A182" s="509" t="s">
        <v>28</v>
      </c>
      <c r="B182" s="509" t="s">
        <v>401</v>
      </c>
      <c r="C182" s="510" t="s">
        <v>596</v>
      </c>
      <c r="D182" s="511" t="s">
        <v>597</v>
      </c>
      <c r="E182" s="512">
        <v>4</v>
      </c>
      <c r="F182" s="512" t="s">
        <v>32</v>
      </c>
      <c r="G182" s="511"/>
      <c r="H182" s="512" t="str">
        <f t="shared" si="24"/>
        <v/>
      </c>
      <c r="I182" s="512"/>
      <c r="J182" s="511"/>
      <c r="K182" s="512" t="str">
        <f t="shared" si="25"/>
        <v/>
      </c>
      <c r="L182" s="513"/>
      <c r="M182" s="378" t="s">
        <v>32</v>
      </c>
      <c r="N182" s="378" t="s">
        <v>32</v>
      </c>
      <c r="O182" s="378" t="s">
        <v>32</v>
      </c>
      <c r="P182" s="513">
        <v>32271.599999999999</v>
      </c>
      <c r="Q182" s="511" t="s">
        <v>404</v>
      </c>
      <c r="R182" s="511" t="s">
        <v>405</v>
      </c>
      <c r="S182" s="511" t="s">
        <v>406</v>
      </c>
      <c r="T182" s="512">
        <v>52.9</v>
      </c>
      <c r="U182" s="512">
        <v>1</v>
      </c>
      <c r="V182" s="514">
        <f>P182*(1/(2.22*10^12))*(1/(52.9))*(1/(0.125))*10^9</f>
        <v>2.1983753129310784</v>
      </c>
      <c r="W182" s="511" t="s">
        <v>407</v>
      </c>
      <c r="X182" s="512">
        <v>1</v>
      </c>
      <c r="Y182" s="512">
        <v>1</v>
      </c>
      <c r="Z182" s="512">
        <v>5</v>
      </c>
      <c r="AA182" s="512">
        <v>0.95</v>
      </c>
      <c r="AB182" s="381">
        <v>1</v>
      </c>
      <c r="AC182" s="382">
        <f t="shared" si="26"/>
        <v>0.95</v>
      </c>
      <c r="AD182" s="383">
        <f t="shared" si="27"/>
        <v>0.76</v>
      </c>
      <c r="AE182" s="383">
        <f t="shared" si="28"/>
        <v>0.19</v>
      </c>
      <c r="AF182" s="511" t="s">
        <v>408</v>
      </c>
      <c r="AG182" s="512">
        <v>1</v>
      </c>
      <c r="AH182" s="512">
        <v>1</v>
      </c>
    </row>
    <row r="183" spans="1:35" s="384" customFormat="1" x14ac:dyDescent="0.25">
      <c r="A183" s="509" t="s">
        <v>28</v>
      </c>
      <c r="B183" s="509" t="s">
        <v>409</v>
      </c>
      <c r="C183" s="510" t="s">
        <v>596</v>
      </c>
      <c r="D183" s="511" t="s">
        <v>598</v>
      </c>
      <c r="E183" s="512">
        <f t="shared" ref="E183:E191" si="35">IF(A182="SEC", K182 + 1, E182 + 1)</f>
        <v>5</v>
      </c>
      <c r="F183" s="512" t="s">
        <v>32</v>
      </c>
      <c r="G183" s="511"/>
      <c r="H183" s="512" t="str">
        <f t="shared" si="24"/>
        <v/>
      </c>
      <c r="I183" s="512"/>
      <c r="J183" s="511"/>
      <c r="K183" s="512" t="str">
        <f t="shared" si="25"/>
        <v/>
      </c>
      <c r="L183" s="513"/>
      <c r="M183" s="378" t="s">
        <v>32</v>
      </c>
      <c r="N183" s="378" t="s">
        <v>32</v>
      </c>
      <c r="O183" s="378" t="s">
        <v>32</v>
      </c>
      <c r="P183" s="513">
        <f>P182</f>
        <v>32271.599999999999</v>
      </c>
      <c r="Q183" s="511" t="s">
        <v>404</v>
      </c>
      <c r="R183" s="511" t="s">
        <v>405</v>
      </c>
      <c r="S183" s="511" t="s">
        <v>406</v>
      </c>
      <c r="T183" s="512">
        <v>52.9</v>
      </c>
      <c r="U183" s="512">
        <v>1</v>
      </c>
      <c r="V183" s="514">
        <f>P183*(1/(2.22*10^12))*(1/(52.9))*(1/(0.125))*10^9</f>
        <v>2.1983753129310784</v>
      </c>
      <c r="W183" s="511" t="s">
        <v>407</v>
      </c>
      <c r="X183" s="512">
        <v>1</v>
      </c>
      <c r="Y183" s="512">
        <v>1</v>
      </c>
      <c r="Z183" s="512">
        <v>5</v>
      </c>
      <c r="AA183" s="512">
        <v>0.95</v>
      </c>
      <c r="AB183" s="381">
        <v>1</v>
      </c>
      <c r="AC183" s="382">
        <f t="shared" si="26"/>
        <v>0.95</v>
      </c>
      <c r="AD183" s="383">
        <f t="shared" si="27"/>
        <v>0.76</v>
      </c>
      <c r="AE183" s="383">
        <f t="shared" si="28"/>
        <v>0.19</v>
      </c>
      <c r="AF183" s="511" t="s">
        <v>408</v>
      </c>
      <c r="AG183" s="512">
        <v>1</v>
      </c>
      <c r="AH183" s="512">
        <v>1</v>
      </c>
    </row>
    <row r="184" spans="1:35" s="384" customFormat="1" x14ac:dyDescent="0.25">
      <c r="A184" s="509" t="s">
        <v>28</v>
      </c>
      <c r="B184" s="509" t="s">
        <v>390</v>
      </c>
      <c r="C184" s="510" t="s">
        <v>596</v>
      </c>
      <c r="D184" s="511" t="s">
        <v>599</v>
      </c>
      <c r="E184" s="512">
        <f t="shared" si="35"/>
        <v>6</v>
      </c>
      <c r="F184" s="512" t="s">
        <v>32</v>
      </c>
      <c r="G184" s="511"/>
      <c r="H184" s="512" t="str">
        <f t="shared" si="24"/>
        <v/>
      </c>
      <c r="I184" s="512"/>
      <c r="J184" s="511"/>
      <c r="K184" s="512" t="str">
        <f t="shared" si="25"/>
        <v/>
      </c>
      <c r="L184" s="513"/>
      <c r="M184" s="378" t="s">
        <v>32</v>
      </c>
      <c r="N184" s="378" t="s">
        <v>32</v>
      </c>
      <c r="O184" s="378" t="s">
        <v>32</v>
      </c>
      <c r="P184" s="513">
        <v>52106.879999999997</v>
      </c>
      <c r="Q184" s="511" t="s">
        <v>394</v>
      </c>
      <c r="R184" s="511" t="s">
        <v>395</v>
      </c>
      <c r="S184" s="511" t="s">
        <v>396</v>
      </c>
      <c r="T184" s="512">
        <v>41.7</v>
      </c>
      <c r="U184" s="512">
        <v>5</v>
      </c>
      <c r="V184" s="514">
        <f>P184*(1/(2.22*10^12))*(1/(41.7))*(1/(0.125))*10^9</f>
        <v>4.5029386220753125</v>
      </c>
      <c r="W184" s="511" t="s">
        <v>158</v>
      </c>
      <c r="X184" s="512">
        <v>1</v>
      </c>
      <c r="Y184" s="512">
        <v>0.5</v>
      </c>
      <c r="Z184" s="512">
        <v>5</v>
      </c>
      <c r="AA184" s="512">
        <v>3.75</v>
      </c>
      <c r="AB184" s="381">
        <v>1</v>
      </c>
      <c r="AC184" s="382">
        <f t="shared" si="26"/>
        <v>3.75</v>
      </c>
      <c r="AD184" s="383">
        <f t="shared" si="27"/>
        <v>3</v>
      </c>
      <c r="AE184" s="383">
        <f t="shared" si="28"/>
        <v>0.75</v>
      </c>
      <c r="AF184" s="511" t="s">
        <v>159</v>
      </c>
      <c r="AG184" s="512">
        <v>0.5</v>
      </c>
      <c r="AH184" s="512">
        <v>0.5</v>
      </c>
    </row>
    <row r="185" spans="1:35" s="384" customFormat="1" x14ac:dyDescent="0.25">
      <c r="A185" s="509" t="s">
        <v>28</v>
      </c>
      <c r="B185" s="509" t="s">
        <v>397</v>
      </c>
      <c r="C185" s="510" t="s">
        <v>596</v>
      </c>
      <c r="D185" s="511" t="s">
        <v>600</v>
      </c>
      <c r="E185" s="512">
        <f t="shared" si="35"/>
        <v>7</v>
      </c>
      <c r="F185" s="512" t="s">
        <v>32</v>
      </c>
      <c r="G185" s="511"/>
      <c r="H185" s="512" t="str">
        <f t="shared" si="24"/>
        <v/>
      </c>
      <c r="I185" s="512"/>
      <c r="J185" s="511"/>
      <c r="K185" s="512" t="str">
        <f t="shared" si="25"/>
        <v/>
      </c>
      <c r="L185" s="513"/>
      <c r="M185" s="378" t="s">
        <v>32</v>
      </c>
      <c r="N185" s="378" t="s">
        <v>32</v>
      </c>
      <c r="O185" s="378" t="s">
        <v>32</v>
      </c>
      <c r="P185" s="513">
        <f>P184</f>
        <v>52106.879999999997</v>
      </c>
      <c r="Q185" s="511" t="s">
        <v>394</v>
      </c>
      <c r="R185" s="511" t="s">
        <v>395</v>
      </c>
      <c r="S185" s="511" t="s">
        <v>396</v>
      </c>
      <c r="T185" s="512">
        <v>41.7</v>
      </c>
      <c r="U185" s="512">
        <v>5</v>
      </c>
      <c r="V185" s="514">
        <f>P185*(1/(2.22*10^12))*(1/(41.7))*(1/(0.125))*10^9</f>
        <v>4.5029386220753125</v>
      </c>
      <c r="W185" s="511" t="s">
        <v>158</v>
      </c>
      <c r="X185" s="512">
        <v>1</v>
      </c>
      <c r="Y185" s="512">
        <v>0.5</v>
      </c>
      <c r="Z185" s="512">
        <v>5</v>
      </c>
      <c r="AA185" s="512">
        <v>3.75</v>
      </c>
      <c r="AB185" s="381">
        <v>1</v>
      </c>
      <c r="AC185" s="382">
        <f t="shared" si="26"/>
        <v>3.75</v>
      </c>
      <c r="AD185" s="383">
        <f t="shared" si="27"/>
        <v>3</v>
      </c>
      <c r="AE185" s="383">
        <f t="shared" si="28"/>
        <v>0.75</v>
      </c>
      <c r="AF185" s="511" t="s">
        <v>159</v>
      </c>
      <c r="AG185" s="512">
        <v>0.5</v>
      </c>
      <c r="AH185" s="512">
        <v>0.5</v>
      </c>
    </row>
    <row r="186" spans="1:35" s="384" customFormat="1" x14ac:dyDescent="0.25">
      <c r="A186" s="509" t="s">
        <v>28</v>
      </c>
      <c r="B186" s="509" t="s">
        <v>601</v>
      </c>
      <c r="C186" s="510" t="s">
        <v>596</v>
      </c>
      <c r="D186" s="511" t="s">
        <v>602</v>
      </c>
      <c r="E186" s="512">
        <f t="shared" si="35"/>
        <v>8</v>
      </c>
      <c r="F186" s="512" t="s">
        <v>603</v>
      </c>
      <c r="G186" s="511"/>
      <c r="H186" s="512" t="str">
        <f t="shared" si="24"/>
        <v/>
      </c>
      <c r="I186" s="512"/>
      <c r="J186" s="511"/>
      <c r="K186" s="512" t="str">
        <f t="shared" si="25"/>
        <v/>
      </c>
      <c r="L186" s="513"/>
      <c r="M186" s="378" t="s">
        <v>32</v>
      </c>
      <c r="N186" s="378" t="s">
        <v>32</v>
      </c>
      <c r="O186" s="378" t="s">
        <v>32</v>
      </c>
      <c r="P186" s="513">
        <v>50502.35</v>
      </c>
      <c r="Q186" s="511" t="s">
        <v>604</v>
      </c>
      <c r="R186" s="511" t="s">
        <v>605</v>
      </c>
      <c r="S186" s="511" t="s">
        <v>606</v>
      </c>
      <c r="T186" s="512">
        <v>10</v>
      </c>
      <c r="U186" s="512">
        <v>20</v>
      </c>
      <c r="V186" s="514">
        <f>P186*(1/(2.22*10^12))*(1/(10))*(1/(0.125))*10^9</f>
        <v>18.199045045045047</v>
      </c>
      <c r="W186" s="511" t="s">
        <v>607</v>
      </c>
      <c r="X186" s="512">
        <v>1</v>
      </c>
      <c r="Y186" s="512">
        <v>1.5</v>
      </c>
      <c r="Z186" s="512">
        <v>5</v>
      </c>
      <c r="AA186" s="512">
        <v>3.6</v>
      </c>
      <c r="AB186" s="381">
        <v>1</v>
      </c>
      <c r="AC186" s="382">
        <f t="shared" si="26"/>
        <v>3.6</v>
      </c>
      <c r="AD186" s="383">
        <f t="shared" si="27"/>
        <v>2.8800000000000003</v>
      </c>
      <c r="AE186" s="383">
        <f t="shared" si="28"/>
        <v>0.72000000000000008</v>
      </c>
      <c r="AF186" s="511" t="s">
        <v>604</v>
      </c>
      <c r="AG186" s="512">
        <v>1.5</v>
      </c>
      <c r="AH186" s="512">
        <v>1.5</v>
      </c>
      <c r="AI186" s="384" t="s">
        <v>608</v>
      </c>
    </row>
    <row r="187" spans="1:35" s="384" customFormat="1" x14ac:dyDescent="0.25">
      <c r="A187" s="509" t="s">
        <v>28</v>
      </c>
      <c r="B187" s="509" t="s">
        <v>609</v>
      </c>
      <c r="C187" s="510" t="s">
        <v>596</v>
      </c>
      <c r="D187" s="511" t="s">
        <v>610</v>
      </c>
      <c r="E187" s="512">
        <f t="shared" si="35"/>
        <v>9</v>
      </c>
      <c r="F187" s="512" t="s">
        <v>603</v>
      </c>
      <c r="G187" s="511"/>
      <c r="H187" s="512" t="str">
        <f t="shared" si="24"/>
        <v/>
      </c>
      <c r="I187" s="512"/>
      <c r="J187" s="511"/>
      <c r="K187" s="512" t="str">
        <f t="shared" si="25"/>
        <v/>
      </c>
      <c r="L187" s="513"/>
      <c r="M187" s="378" t="s">
        <v>32</v>
      </c>
      <c r="N187" s="378" t="s">
        <v>32</v>
      </c>
      <c r="O187" s="378" t="s">
        <v>32</v>
      </c>
      <c r="P187" s="513">
        <f>P186</f>
        <v>50502.35</v>
      </c>
      <c r="Q187" s="511" t="s">
        <v>604</v>
      </c>
      <c r="R187" s="511" t="s">
        <v>605</v>
      </c>
      <c r="S187" s="511" t="s">
        <v>606</v>
      </c>
      <c r="T187" s="512">
        <v>10</v>
      </c>
      <c r="U187" s="512">
        <v>20</v>
      </c>
      <c r="V187" s="514">
        <f>P187*(1/(2.22*10^12))*(1/(10))*(1/(0.125))*10^9</f>
        <v>18.199045045045047</v>
      </c>
      <c r="W187" s="511" t="s">
        <v>607</v>
      </c>
      <c r="X187" s="512">
        <v>1</v>
      </c>
      <c r="Y187" s="512">
        <v>1.5</v>
      </c>
      <c r="Z187" s="512">
        <v>5</v>
      </c>
      <c r="AA187" s="512">
        <v>3.6</v>
      </c>
      <c r="AB187" s="381">
        <v>1</v>
      </c>
      <c r="AC187" s="382">
        <f t="shared" si="26"/>
        <v>3.6</v>
      </c>
      <c r="AD187" s="383">
        <f t="shared" si="27"/>
        <v>2.8800000000000003</v>
      </c>
      <c r="AE187" s="383">
        <f t="shared" si="28"/>
        <v>0.72000000000000008</v>
      </c>
      <c r="AF187" s="511" t="s">
        <v>604</v>
      </c>
      <c r="AG187" s="512">
        <v>1.5</v>
      </c>
      <c r="AH187" s="512">
        <v>1.5</v>
      </c>
      <c r="AI187" s="384" t="s">
        <v>608</v>
      </c>
    </row>
    <row r="188" spans="1:35" s="384" customFormat="1" x14ac:dyDescent="0.25">
      <c r="A188" s="509" t="s">
        <v>56</v>
      </c>
      <c r="B188" s="509" t="s">
        <v>323</v>
      </c>
      <c r="C188" s="510" t="s">
        <v>596</v>
      </c>
      <c r="D188" s="511" t="s">
        <v>611</v>
      </c>
      <c r="E188" s="512">
        <f t="shared" si="35"/>
        <v>10</v>
      </c>
      <c r="F188" s="512" t="s">
        <v>32</v>
      </c>
      <c r="G188" s="511" t="s">
        <v>612</v>
      </c>
      <c r="H188" s="512">
        <f t="shared" si="24"/>
        <v>11</v>
      </c>
      <c r="I188" s="512" t="str">
        <f>F188</f>
        <v>y</v>
      </c>
      <c r="J188" s="511" t="s">
        <v>613</v>
      </c>
      <c r="K188" s="512">
        <f t="shared" si="25"/>
        <v>12</v>
      </c>
      <c r="L188" s="513" t="str">
        <f>F188</f>
        <v>y</v>
      </c>
      <c r="M188" s="378" t="s">
        <v>32</v>
      </c>
      <c r="N188" s="378" t="s">
        <v>32</v>
      </c>
      <c r="O188" s="378" t="s">
        <v>32</v>
      </c>
      <c r="P188" s="513">
        <v>69108.070000000007</v>
      </c>
      <c r="Q188" s="511" t="s">
        <v>325</v>
      </c>
      <c r="R188" s="511" t="s">
        <v>128</v>
      </c>
      <c r="S188" s="511" t="s">
        <v>581</v>
      </c>
      <c r="T188" s="512">
        <v>80</v>
      </c>
      <c r="U188" s="512">
        <v>4</v>
      </c>
      <c r="V188" s="514">
        <f>P188*(1/(2.22*10^12))*(1/(80))*(1/(0.125))*10^9</f>
        <v>3.1129761261261266</v>
      </c>
      <c r="W188" s="511" t="s">
        <v>130</v>
      </c>
      <c r="X188" s="512">
        <v>3</v>
      </c>
      <c r="Y188" s="512">
        <v>1.5</v>
      </c>
      <c r="Z188" s="512">
        <v>15</v>
      </c>
      <c r="AA188" s="512">
        <v>17.28</v>
      </c>
      <c r="AB188" s="381">
        <v>1</v>
      </c>
      <c r="AC188" s="382">
        <f t="shared" si="26"/>
        <v>17.28</v>
      </c>
      <c r="AD188" s="383">
        <f t="shared" si="27"/>
        <v>13.824000000000002</v>
      </c>
      <c r="AE188" s="383">
        <f t="shared" si="28"/>
        <v>3.4560000000000004</v>
      </c>
      <c r="AF188" s="511" t="s">
        <v>49</v>
      </c>
      <c r="AG188" s="512">
        <v>0.5</v>
      </c>
      <c r="AH188" s="512">
        <v>0.5</v>
      </c>
    </row>
    <row r="189" spans="1:35" s="384" customFormat="1" x14ac:dyDescent="0.25">
      <c r="A189" s="509" t="s">
        <v>56</v>
      </c>
      <c r="B189" s="509" t="s">
        <v>326</v>
      </c>
      <c r="C189" s="510" t="s">
        <v>596</v>
      </c>
      <c r="D189" s="511" t="s">
        <v>614</v>
      </c>
      <c r="E189" s="512">
        <f t="shared" si="35"/>
        <v>13</v>
      </c>
      <c r="F189" s="512" t="s">
        <v>32</v>
      </c>
      <c r="G189" s="511" t="s">
        <v>615</v>
      </c>
      <c r="H189" s="512">
        <f t="shared" si="24"/>
        <v>14</v>
      </c>
      <c r="I189" s="512" t="str">
        <f>F189</f>
        <v>y</v>
      </c>
      <c r="J189" s="511" t="s">
        <v>616</v>
      </c>
      <c r="K189" s="512">
        <f t="shared" si="25"/>
        <v>15</v>
      </c>
      <c r="L189" s="513" t="str">
        <f>F189</f>
        <v>y</v>
      </c>
      <c r="M189" s="378" t="s">
        <v>32</v>
      </c>
      <c r="N189" s="378" t="s">
        <v>32</v>
      </c>
      <c r="O189" s="378" t="s">
        <v>32</v>
      </c>
      <c r="P189" s="513">
        <f>P188</f>
        <v>69108.070000000007</v>
      </c>
      <c r="Q189" s="511" t="s">
        <v>325</v>
      </c>
      <c r="R189" s="511" t="s">
        <v>128</v>
      </c>
      <c r="S189" s="511" t="s">
        <v>581</v>
      </c>
      <c r="T189" s="512">
        <v>80</v>
      </c>
      <c r="U189" s="512">
        <v>4</v>
      </c>
      <c r="V189" s="514">
        <f>P189*(1/(2.22*10^12))*(1/(80))*(1/(0.125))*10^9</f>
        <v>3.1129761261261266</v>
      </c>
      <c r="W189" s="511" t="s">
        <v>130</v>
      </c>
      <c r="X189" s="512">
        <v>3</v>
      </c>
      <c r="Y189" s="512">
        <v>1.5</v>
      </c>
      <c r="Z189" s="512">
        <v>15</v>
      </c>
      <c r="AA189" s="512">
        <v>17.28</v>
      </c>
      <c r="AB189" s="381">
        <v>1</v>
      </c>
      <c r="AC189" s="382">
        <f t="shared" si="26"/>
        <v>17.28</v>
      </c>
      <c r="AD189" s="383">
        <f t="shared" si="27"/>
        <v>13.824000000000002</v>
      </c>
      <c r="AE189" s="383">
        <f t="shared" si="28"/>
        <v>3.4560000000000004</v>
      </c>
      <c r="AF189" s="511" t="s">
        <v>49</v>
      </c>
      <c r="AG189" s="512">
        <v>0.5</v>
      </c>
      <c r="AH189" s="512">
        <v>0.5</v>
      </c>
    </row>
    <row r="190" spans="1:35" s="384" customFormat="1" x14ac:dyDescent="0.25">
      <c r="A190" s="509" t="s">
        <v>56</v>
      </c>
      <c r="B190" s="509" t="s">
        <v>290</v>
      </c>
      <c r="C190" s="510" t="s">
        <v>596</v>
      </c>
      <c r="D190" s="511" t="s">
        <v>617</v>
      </c>
      <c r="E190" s="512">
        <f t="shared" si="35"/>
        <v>16</v>
      </c>
      <c r="F190" s="512" t="s">
        <v>32</v>
      </c>
      <c r="G190" s="511" t="s">
        <v>618</v>
      </c>
      <c r="H190" s="512">
        <f t="shared" si="24"/>
        <v>17</v>
      </c>
      <c r="I190" s="512" t="str">
        <f>F190</f>
        <v>y</v>
      </c>
      <c r="J190" s="511" t="s">
        <v>619</v>
      </c>
      <c r="K190" s="512">
        <f t="shared" si="25"/>
        <v>18</v>
      </c>
      <c r="L190" s="513" t="str">
        <f>F190</f>
        <v>y</v>
      </c>
      <c r="M190" s="378" t="s">
        <v>32</v>
      </c>
      <c r="N190" s="378" t="s">
        <v>32</v>
      </c>
      <c r="O190" s="378" t="s">
        <v>32</v>
      </c>
      <c r="P190" s="513">
        <v>95148.35</v>
      </c>
      <c r="Q190" s="511" t="s">
        <v>292</v>
      </c>
      <c r="R190" s="511" t="s">
        <v>293</v>
      </c>
      <c r="S190" s="511" t="s">
        <v>294</v>
      </c>
      <c r="T190" s="512">
        <v>82.8</v>
      </c>
      <c r="U190" s="512">
        <v>5</v>
      </c>
      <c r="V190" s="514">
        <f>P190*(1/(2.22*10^12))*(1/(82.8))*(1/(0.125))*10^9</f>
        <v>4.1410258084171137</v>
      </c>
      <c r="W190" s="511" t="s">
        <v>295</v>
      </c>
      <c r="X190" s="512">
        <v>3</v>
      </c>
      <c r="Y190" s="512">
        <v>3</v>
      </c>
      <c r="Z190" s="512">
        <v>15</v>
      </c>
      <c r="AA190" s="512">
        <v>22.36</v>
      </c>
      <c r="AB190" s="381">
        <v>1</v>
      </c>
      <c r="AC190" s="382">
        <f t="shared" si="26"/>
        <v>22.36</v>
      </c>
      <c r="AD190" s="383">
        <f t="shared" si="27"/>
        <v>17.888000000000002</v>
      </c>
      <c r="AE190" s="383">
        <f t="shared" si="28"/>
        <v>4.4720000000000004</v>
      </c>
      <c r="AF190" s="511" t="s">
        <v>68</v>
      </c>
      <c r="AG190" s="512">
        <v>1</v>
      </c>
      <c r="AH190" s="512">
        <v>1</v>
      </c>
    </row>
    <row r="191" spans="1:35" s="384" customFormat="1" x14ac:dyDescent="0.25">
      <c r="A191" s="509" t="s">
        <v>56</v>
      </c>
      <c r="B191" s="509" t="s">
        <v>296</v>
      </c>
      <c r="C191" s="510" t="s">
        <v>596</v>
      </c>
      <c r="D191" s="511" t="s">
        <v>620</v>
      </c>
      <c r="E191" s="512">
        <f t="shared" si="35"/>
        <v>19</v>
      </c>
      <c r="F191" s="512" t="s">
        <v>32</v>
      </c>
      <c r="G191" s="511" t="s">
        <v>621</v>
      </c>
      <c r="H191" s="512">
        <f t="shared" si="24"/>
        <v>20</v>
      </c>
      <c r="I191" s="512" t="str">
        <f>F191</f>
        <v>y</v>
      </c>
      <c r="J191" s="511" t="s">
        <v>622</v>
      </c>
      <c r="K191" s="512">
        <f t="shared" si="25"/>
        <v>21</v>
      </c>
      <c r="L191" s="513" t="str">
        <f>F191</f>
        <v>y</v>
      </c>
      <c r="M191" s="378" t="s">
        <v>32</v>
      </c>
      <c r="N191" s="378" t="s">
        <v>32</v>
      </c>
      <c r="O191" s="378" t="s">
        <v>32</v>
      </c>
      <c r="P191" s="513">
        <f>P190</f>
        <v>95148.35</v>
      </c>
      <c r="Q191" s="511" t="s">
        <v>292</v>
      </c>
      <c r="R191" s="511" t="s">
        <v>293</v>
      </c>
      <c r="S191" s="511" t="s">
        <v>294</v>
      </c>
      <c r="T191" s="512">
        <v>82.8</v>
      </c>
      <c r="U191" s="512">
        <v>5</v>
      </c>
      <c r="V191" s="514">
        <f>P191*(1/(2.22*10^12))*(1/(82.8))*(1/(0.125))*10^9</f>
        <v>4.1410258084171137</v>
      </c>
      <c r="W191" s="511" t="s">
        <v>295</v>
      </c>
      <c r="X191" s="512">
        <v>3</v>
      </c>
      <c r="Y191" s="512">
        <v>3</v>
      </c>
      <c r="Z191" s="512">
        <v>15</v>
      </c>
      <c r="AA191" s="512">
        <v>22.36</v>
      </c>
      <c r="AB191" s="381">
        <v>1</v>
      </c>
      <c r="AC191" s="382">
        <f t="shared" si="26"/>
        <v>22.36</v>
      </c>
      <c r="AD191" s="383">
        <f t="shared" si="27"/>
        <v>17.888000000000002</v>
      </c>
      <c r="AE191" s="383">
        <f t="shared" si="28"/>
        <v>4.4720000000000004</v>
      </c>
      <c r="AF191" s="511" t="s">
        <v>68</v>
      </c>
      <c r="AG191" s="512">
        <v>1</v>
      </c>
      <c r="AH191" s="512">
        <v>1</v>
      </c>
    </row>
    <row r="192" spans="1:35" x14ac:dyDescent="0.25">
      <c r="A192" s="431" t="s">
        <v>28</v>
      </c>
      <c r="B192" s="431" t="s">
        <v>215</v>
      </c>
      <c r="C192" s="432" t="s">
        <v>623</v>
      </c>
      <c r="D192" s="433" t="s">
        <v>624</v>
      </c>
      <c r="E192" s="434">
        <v>4</v>
      </c>
      <c r="F192" s="434" t="s">
        <v>32</v>
      </c>
      <c r="G192" s="433"/>
      <c r="H192" s="434" t="str">
        <f t="shared" si="24"/>
        <v/>
      </c>
      <c r="I192" s="434"/>
      <c r="J192" s="433"/>
      <c r="K192" s="434" t="str">
        <f t="shared" si="25"/>
        <v/>
      </c>
      <c r="L192" s="435"/>
      <c r="M192" s="390" t="s">
        <v>32</v>
      </c>
      <c r="N192" s="390" t="s">
        <v>32</v>
      </c>
      <c r="O192" s="390" t="s">
        <v>32</v>
      </c>
      <c r="P192" s="435">
        <v>28173.48</v>
      </c>
      <c r="Q192" s="433" t="s">
        <v>217</v>
      </c>
      <c r="R192" s="433" t="s">
        <v>218</v>
      </c>
      <c r="S192" s="433" t="s">
        <v>219</v>
      </c>
      <c r="T192" s="434">
        <v>81.7</v>
      </c>
      <c r="U192" s="434">
        <v>1.7</v>
      </c>
      <c r="V192" s="436">
        <f>P192*(1/(2.22*10^12))*(1/(81.7))*(1/(0.125))*10^9</f>
        <v>1.2426689602699394</v>
      </c>
      <c r="W192" s="433" t="s">
        <v>212</v>
      </c>
      <c r="X192" s="434">
        <v>1</v>
      </c>
      <c r="Y192" s="434">
        <v>1</v>
      </c>
      <c r="Z192" s="434">
        <v>5</v>
      </c>
      <c r="AA192" s="434">
        <v>2.5</v>
      </c>
      <c r="AB192" s="369">
        <v>1</v>
      </c>
      <c r="AC192" s="393">
        <f t="shared" si="26"/>
        <v>2.5</v>
      </c>
      <c r="AD192" s="394">
        <f t="shared" si="27"/>
        <v>2</v>
      </c>
      <c r="AE192" s="394">
        <f t="shared" si="28"/>
        <v>0.5</v>
      </c>
      <c r="AF192" s="433" t="s">
        <v>212</v>
      </c>
      <c r="AG192" s="434">
        <v>1</v>
      </c>
      <c r="AH192" s="434">
        <v>1</v>
      </c>
    </row>
    <row r="193" spans="1:34" x14ac:dyDescent="0.25">
      <c r="A193" s="431" t="s">
        <v>28</v>
      </c>
      <c r="B193" s="431" t="s">
        <v>220</v>
      </c>
      <c r="C193" s="432" t="s">
        <v>623</v>
      </c>
      <c r="D193" s="433" t="s">
        <v>625</v>
      </c>
      <c r="E193" s="434">
        <f t="shared" ref="E193:E205" si="36">IF(A192="SEC", K192 + 1, E192 + 1)</f>
        <v>5</v>
      </c>
      <c r="F193" s="434" t="s">
        <v>32</v>
      </c>
      <c r="G193" s="433"/>
      <c r="H193" s="434" t="str">
        <f t="shared" si="24"/>
        <v/>
      </c>
      <c r="I193" s="434"/>
      <c r="J193" s="433"/>
      <c r="K193" s="434" t="str">
        <f t="shared" si="25"/>
        <v/>
      </c>
      <c r="L193" s="435"/>
      <c r="M193" s="390" t="s">
        <v>32</v>
      </c>
      <c r="N193" s="390" t="s">
        <v>32</v>
      </c>
      <c r="O193" s="390" t="s">
        <v>32</v>
      </c>
      <c r="P193" s="435">
        <f>P192</f>
        <v>28173.48</v>
      </c>
      <c r="Q193" s="433" t="s">
        <v>217</v>
      </c>
      <c r="R193" s="433" t="s">
        <v>218</v>
      </c>
      <c r="S193" s="433" t="s">
        <v>219</v>
      </c>
      <c r="T193" s="434">
        <v>81.7</v>
      </c>
      <c r="U193" s="434">
        <v>1.7</v>
      </c>
      <c r="V193" s="436">
        <f>P193*(1/(2.22*10^12))*(1/(81.7))*(1/(0.125))*10^9</f>
        <v>1.2426689602699394</v>
      </c>
      <c r="W193" s="433" t="s">
        <v>212</v>
      </c>
      <c r="X193" s="434">
        <v>1</v>
      </c>
      <c r="Y193" s="434">
        <v>1</v>
      </c>
      <c r="Z193" s="434">
        <v>5</v>
      </c>
      <c r="AA193" s="434">
        <v>2.5</v>
      </c>
      <c r="AB193" s="369">
        <v>1</v>
      </c>
      <c r="AC193" s="393">
        <f t="shared" si="26"/>
        <v>2.5</v>
      </c>
      <c r="AD193" s="394">
        <f t="shared" si="27"/>
        <v>2</v>
      </c>
      <c r="AE193" s="394">
        <f t="shared" si="28"/>
        <v>0.5</v>
      </c>
      <c r="AF193" s="433" t="s">
        <v>212</v>
      </c>
      <c r="AG193" s="434">
        <v>1</v>
      </c>
      <c r="AH193" s="434">
        <v>1</v>
      </c>
    </row>
    <row r="194" spans="1:34" x14ac:dyDescent="0.25">
      <c r="A194" s="431" t="s">
        <v>28</v>
      </c>
      <c r="B194" s="431" t="s">
        <v>222</v>
      </c>
      <c r="C194" s="432" t="s">
        <v>623</v>
      </c>
      <c r="D194" s="433" t="s">
        <v>626</v>
      </c>
      <c r="E194" s="434">
        <f t="shared" si="36"/>
        <v>6</v>
      </c>
      <c r="F194" s="434" t="s">
        <v>32</v>
      </c>
      <c r="G194" s="433"/>
      <c r="H194" s="434" t="str">
        <f t="shared" ref="H194:H257" si="37">IF(A194="SEC", E194 + 1, "")</f>
        <v/>
      </c>
      <c r="I194" s="434"/>
      <c r="J194" s="433"/>
      <c r="K194" s="434" t="str">
        <f t="shared" ref="K194:K257" si="38">IF(A194="SEC", H194 + 1, "")</f>
        <v/>
      </c>
      <c r="L194" s="435"/>
      <c r="M194" s="390" t="s">
        <v>32</v>
      </c>
      <c r="N194" s="390" t="s">
        <v>32</v>
      </c>
      <c r="O194" s="390" t="s">
        <v>32</v>
      </c>
      <c r="P194" s="435">
        <f>P193</f>
        <v>28173.48</v>
      </c>
      <c r="Q194" s="433" t="s">
        <v>217</v>
      </c>
      <c r="R194" s="433" t="s">
        <v>218</v>
      </c>
      <c r="S194" s="433" t="s">
        <v>219</v>
      </c>
      <c r="T194" s="434">
        <v>81.7</v>
      </c>
      <c r="U194" s="434">
        <v>1.7</v>
      </c>
      <c r="V194" s="436">
        <f>P194*(1/(2.22*10^12))*(1/(81.7))*(1/(0.125))*10^9</f>
        <v>1.2426689602699394</v>
      </c>
      <c r="W194" s="433" t="s">
        <v>212</v>
      </c>
      <c r="X194" s="434">
        <v>1</v>
      </c>
      <c r="Y194" s="434">
        <v>1</v>
      </c>
      <c r="Z194" s="434">
        <v>5</v>
      </c>
      <c r="AA194" s="434">
        <v>2.5</v>
      </c>
      <c r="AB194" s="369">
        <v>1</v>
      </c>
      <c r="AC194" s="393">
        <f t="shared" ref="AC194:AC257" si="39">AA194*AB194</f>
        <v>2.5</v>
      </c>
      <c r="AD194" s="394">
        <f t="shared" ref="AD194:AD257" si="40">AC194*0.8</f>
        <v>2</v>
      </c>
      <c r="AE194" s="394">
        <f t="shared" ref="AE194:AE257" si="41">AC194*0.2</f>
        <v>0.5</v>
      </c>
      <c r="AF194" s="433" t="s">
        <v>212</v>
      </c>
      <c r="AG194" s="434">
        <v>1</v>
      </c>
      <c r="AH194" s="434">
        <v>1</v>
      </c>
    </row>
    <row r="195" spans="1:34" x14ac:dyDescent="0.25">
      <c r="A195" s="431" t="s">
        <v>28</v>
      </c>
      <c r="B195" s="431" t="s">
        <v>29</v>
      </c>
      <c r="C195" s="432" t="s">
        <v>623</v>
      </c>
      <c r="D195" s="433" t="s">
        <v>627</v>
      </c>
      <c r="E195" s="434">
        <f t="shared" si="36"/>
        <v>7</v>
      </c>
      <c r="F195" s="434" t="s">
        <v>32</v>
      </c>
      <c r="G195" s="433"/>
      <c r="H195" s="434" t="str">
        <f t="shared" si="37"/>
        <v/>
      </c>
      <c r="I195" s="434"/>
      <c r="J195" s="433"/>
      <c r="K195" s="434" t="str">
        <f t="shared" si="38"/>
        <v/>
      </c>
      <c r="L195" s="435"/>
      <c r="M195" s="390" t="s">
        <v>32</v>
      </c>
      <c r="N195" s="390" t="s">
        <v>32</v>
      </c>
      <c r="O195" s="390" t="s">
        <v>32</v>
      </c>
      <c r="P195" s="435">
        <v>77848.73</v>
      </c>
      <c r="Q195" s="433" t="s">
        <v>34</v>
      </c>
      <c r="R195" s="433" t="s">
        <v>35</v>
      </c>
      <c r="S195" s="433" t="s">
        <v>36</v>
      </c>
      <c r="T195" s="434">
        <v>83.2</v>
      </c>
      <c r="U195" s="434">
        <v>2.5</v>
      </c>
      <c r="V195" s="436">
        <f>P195*(1/(2.22*10^12))*(1/(83.2))*(1/(0.125))*10^9</f>
        <v>3.3718264899514896</v>
      </c>
      <c r="W195" s="433" t="s">
        <v>37</v>
      </c>
      <c r="X195" s="434">
        <v>1</v>
      </c>
      <c r="Y195" s="434">
        <v>0.5</v>
      </c>
      <c r="Z195" s="434">
        <v>5</v>
      </c>
      <c r="AA195" s="434">
        <v>3.74</v>
      </c>
      <c r="AB195" s="369">
        <v>1</v>
      </c>
      <c r="AC195" s="393">
        <f t="shared" si="39"/>
        <v>3.74</v>
      </c>
      <c r="AD195" s="394">
        <f t="shared" si="40"/>
        <v>2.9920000000000004</v>
      </c>
      <c r="AE195" s="394">
        <f t="shared" si="41"/>
        <v>0.74800000000000011</v>
      </c>
      <c r="AF195" s="433" t="s">
        <v>34</v>
      </c>
      <c r="AG195" s="434">
        <v>0.5</v>
      </c>
      <c r="AH195" s="434">
        <v>0.5</v>
      </c>
    </row>
    <row r="196" spans="1:34" x14ac:dyDescent="0.25">
      <c r="A196" s="431" t="s">
        <v>28</v>
      </c>
      <c r="B196" s="431" t="s">
        <v>488</v>
      </c>
      <c r="C196" s="432" t="s">
        <v>623</v>
      </c>
      <c r="D196" s="433" t="s">
        <v>628</v>
      </c>
      <c r="E196" s="434">
        <f t="shared" si="36"/>
        <v>8</v>
      </c>
      <c r="F196" s="434" t="s">
        <v>32</v>
      </c>
      <c r="G196" s="433"/>
      <c r="H196" s="434" t="str">
        <f t="shared" si="37"/>
        <v/>
      </c>
      <c r="I196" s="434"/>
      <c r="J196" s="433"/>
      <c r="K196" s="434" t="str">
        <f t="shared" si="38"/>
        <v/>
      </c>
      <c r="L196" s="435"/>
      <c r="M196" s="390" t="s">
        <v>32</v>
      </c>
      <c r="N196" s="390" t="s">
        <v>32</v>
      </c>
      <c r="O196" s="390" t="s">
        <v>32</v>
      </c>
      <c r="P196" s="435">
        <v>39157.160000000003</v>
      </c>
      <c r="Q196" s="433" t="s">
        <v>491</v>
      </c>
      <c r="R196" s="433" t="s">
        <v>492</v>
      </c>
      <c r="S196" s="433" t="s">
        <v>493</v>
      </c>
      <c r="T196" s="434">
        <v>71.7</v>
      </c>
      <c r="U196" s="434">
        <v>1</v>
      </c>
      <c r="V196" s="436">
        <f>P196*(1/(2.22*10^12))*(1/(71.7))*(1/(0.125))*10^9</f>
        <v>1.968017892369357</v>
      </c>
      <c r="W196" s="433" t="s">
        <v>494</v>
      </c>
      <c r="X196" s="434">
        <v>1</v>
      </c>
      <c r="Y196" s="434">
        <v>1</v>
      </c>
      <c r="Z196" s="434">
        <v>5</v>
      </c>
      <c r="AA196" s="434">
        <v>1.29</v>
      </c>
      <c r="AB196" s="369">
        <v>1</v>
      </c>
      <c r="AC196" s="393">
        <f t="shared" si="39"/>
        <v>1.29</v>
      </c>
      <c r="AD196" s="394">
        <f t="shared" si="40"/>
        <v>1.032</v>
      </c>
      <c r="AE196" s="394">
        <f t="shared" si="41"/>
        <v>0.25800000000000001</v>
      </c>
      <c r="AF196" s="433" t="s">
        <v>34</v>
      </c>
      <c r="AG196" s="434">
        <v>1</v>
      </c>
      <c r="AH196" s="434">
        <v>1</v>
      </c>
    </row>
    <row r="197" spans="1:34" x14ac:dyDescent="0.25">
      <c r="A197" s="431" t="s">
        <v>28</v>
      </c>
      <c r="B197" s="431" t="s">
        <v>495</v>
      </c>
      <c r="C197" s="432" t="s">
        <v>623</v>
      </c>
      <c r="D197" s="433" t="s">
        <v>629</v>
      </c>
      <c r="E197" s="434">
        <f t="shared" si="36"/>
        <v>9</v>
      </c>
      <c r="F197" s="434" t="s">
        <v>32</v>
      </c>
      <c r="G197" s="433"/>
      <c r="H197" s="434" t="str">
        <f t="shared" si="37"/>
        <v/>
      </c>
      <c r="I197" s="434"/>
      <c r="J197" s="433"/>
      <c r="K197" s="434" t="str">
        <f t="shared" si="38"/>
        <v/>
      </c>
      <c r="L197" s="435"/>
      <c r="M197" s="390" t="s">
        <v>32</v>
      </c>
      <c r="N197" s="390" t="s">
        <v>32</v>
      </c>
      <c r="O197" s="390" t="s">
        <v>32</v>
      </c>
      <c r="P197" s="435">
        <f>P196</f>
        <v>39157.160000000003</v>
      </c>
      <c r="Q197" s="433" t="s">
        <v>491</v>
      </c>
      <c r="R197" s="433" t="s">
        <v>492</v>
      </c>
      <c r="S197" s="433" t="s">
        <v>493</v>
      </c>
      <c r="T197" s="434">
        <v>71.7</v>
      </c>
      <c r="U197" s="434">
        <v>1</v>
      </c>
      <c r="V197" s="436">
        <f>P197*(1/(2.22*10^12))*(1/(71.7))*(1/(0.125))*10^9</f>
        <v>1.968017892369357</v>
      </c>
      <c r="W197" s="433" t="s">
        <v>494</v>
      </c>
      <c r="X197" s="434">
        <v>1</v>
      </c>
      <c r="Y197" s="434">
        <v>1</v>
      </c>
      <c r="Z197" s="434">
        <v>5</v>
      </c>
      <c r="AA197" s="434">
        <v>1.29</v>
      </c>
      <c r="AB197" s="369">
        <v>1</v>
      </c>
      <c r="AC197" s="393">
        <f t="shared" si="39"/>
        <v>1.29</v>
      </c>
      <c r="AD197" s="394">
        <f t="shared" si="40"/>
        <v>1.032</v>
      </c>
      <c r="AE197" s="394">
        <f t="shared" si="41"/>
        <v>0.25800000000000001</v>
      </c>
      <c r="AF197" s="433" t="s">
        <v>34</v>
      </c>
      <c r="AG197" s="434">
        <v>1</v>
      </c>
      <c r="AH197" s="434">
        <v>1</v>
      </c>
    </row>
    <row r="198" spans="1:34" x14ac:dyDescent="0.25">
      <c r="A198" s="431" t="s">
        <v>28</v>
      </c>
      <c r="B198" s="431" t="s">
        <v>60</v>
      </c>
      <c r="C198" s="432" t="s">
        <v>623</v>
      </c>
      <c r="D198" s="433" t="s">
        <v>630</v>
      </c>
      <c r="E198" s="434">
        <f t="shared" si="36"/>
        <v>10</v>
      </c>
      <c r="F198" s="434" t="s">
        <v>32</v>
      </c>
      <c r="G198" s="433"/>
      <c r="H198" s="434" t="str">
        <f t="shared" si="37"/>
        <v/>
      </c>
      <c r="I198" s="434"/>
      <c r="J198" s="433"/>
      <c r="K198" s="434" t="str">
        <f t="shared" si="38"/>
        <v/>
      </c>
      <c r="L198" s="435"/>
      <c r="M198" s="390" t="s">
        <v>32</v>
      </c>
      <c r="N198" s="390" t="s">
        <v>32</v>
      </c>
      <c r="O198" s="390" t="s">
        <v>32</v>
      </c>
      <c r="P198" s="435">
        <v>45165.21</v>
      </c>
      <c r="Q198" s="433" t="s">
        <v>64</v>
      </c>
      <c r="R198" s="433" t="s">
        <v>65</v>
      </c>
      <c r="S198" s="433" t="s">
        <v>66</v>
      </c>
      <c r="T198" s="434">
        <v>80</v>
      </c>
      <c r="U198" s="434">
        <v>2</v>
      </c>
      <c r="V198" s="436">
        <f>P198*(1/(2.22*10^12))*(1/(80))*(1/(0.125))*10^9</f>
        <v>2.0344689189189187</v>
      </c>
      <c r="W198" s="433" t="s">
        <v>67</v>
      </c>
      <c r="X198" s="434">
        <v>1</v>
      </c>
      <c r="Y198" s="434">
        <v>0.5</v>
      </c>
      <c r="Z198" s="434">
        <v>5</v>
      </c>
      <c r="AA198" s="434">
        <v>2.88</v>
      </c>
      <c r="AB198" s="369">
        <v>1</v>
      </c>
      <c r="AC198" s="393">
        <f t="shared" si="39"/>
        <v>2.88</v>
      </c>
      <c r="AD198" s="394">
        <f t="shared" si="40"/>
        <v>2.3039999999999998</v>
      </c>
      <c r="AE198" s="394">
        <f t="shared" si="41"/>
        <v>0.57599999999999996</v>
      </c>
      <c r="AF198" s="433" t="s">
        <v>68</v>
      </c>
      <c r="AG198" s="434">
        <v>0.5</v>
      </c>
      <c r="AH198" s="434">
        <v>0.67</v>
      </c>
    </row>
    <row r="199" spans="1:34" x14ac:dyDescent="0.25">
      <c r="A199" s="431" t="s">
        <v>28</v>
      </c>
      <c r="B199" s="431" t="s">
        <v>631</v>
      </c>
      <c r="C199" s="432" t="s">
        <v>623</v>
      </c>
      <c r="D199" s="433" t="s">
        <v>632</v>
      </c>
      <c r="E199" s="434">
        <f t="shared" si="36"/>
        <v>11</v>
      </c>
      <c r="F199" s="434" t="s">
        <v>32</v>
      </c>
      <c r="G199" s="433"/>
      <c r="H199" s="434" t="str">
        <f t="shared" si="37"/>
        <v/>
      </c>
      <c r="I199" s="434"/>
      <c r="J199" s="433"/>
      <c r="K199" s="434" t="str">
        <f t="shared" si="38"/>
        <v/>
      </c>
      <c r="L199" s="435"/>
      <c r="M199" s="390" t="s">
        <v>32</v>
      </c>
      <c r="N199" s="390" t="s">
        <v>32</v>
      </c>
      <c r="O199" s="390" t="s">
        <v>32</v>
      </c>
      <c r="P199" s="435">
        <f>P198</f>
        <v>45165.21</v>
      </c>
      <c r="Q199" s="433" t="s">
        <v>64</v>
      </c>
      <c r="R199" s="433" t="s">
        <v>65</v>
      </c>
      <c r="S199" s="433" t="s">
        <v>66</v>
      </c>
      <c r="T199" s="434">
        <v>80</v>
      </c>
      <c r="U199" s="434">
        <v>2</v>
      </c>
      <c r="V199" s="436">
        <f>P199*(1/(2.22*10^12))*(1/(80))*(1/(0.125))*10^9</f>
        <v>2.0344689189189187</v>
      </c>
      <c r="W199" s="433" t="s">
        <v>67</v>
      </c>
      <c r="X199" s="434">
        <v>1</v>
      </c>
      <c r="Y199" s="434">
        <v>0.5</v>
      </c>
      <c r="Z199" s="434">
        <v>5</v>
      </c>
      <c r="AA199" s="434">
        <v>2.88</v>
      </c>
      <c r="AB199" s="369">
        <v>1</v>
      </c>
      <c r="AC199" s="393">
        <f t="shared" si="39"/>
        <v>2.88</v>
      </c>
      <c r="AD199" s="394">
        <f t="shared" si="40"/>
        <v>2.3039999999999998</v>
      </c>
      <c r="AE199" s="394">
        <f t="shared" si="41"/>
        <v>0.57599999999999996</v>
      </c>
      <c r="AF199" s="433" t="s">
        <v>68</v>
      </c>
      <c r="AG199" s="434">
        <v>0.5</v>
      </c>
      <c r="AH199" s="434">
        <v>0.67</v>
      </c>
    </row>
    <row r="200" spans="1:34" x14ac:dyDescent="0.25">
      <c r="A200" s="431" t="s">
        <v>28</v>
      </c>
      <c r="B200" s="431" t="s">
        <v>633</v>
      </c>
      <c r="C200" s="432" t="s">
        <v>623</v>
      </c>
      <c r="D200" s="433" t="s">
        <v>634</v>
      </c>
      <c r="E200" s="434">
        <f t="shared" si="36"/>
        <v>12</v>
      </c>
      <c r="F200" s="434" t="s">
        <v>32</v>
      </c>
      <c r="G200" s="433"/>
      <c r="H200" s="434" t="str">
        <f t="shared" si="37"/>
        <v/>
      </c>
      <c r="I200" s="434"/>
      <c r="J200" s="433"/>
      <c r="K200" s="434" t="str">
        <f t="shared" si="38"/>
        <v/>
      </c>
      <c r="L200" s="435"/>
      <c r="M200" s="390" t="s">
        <v>32</v>
      </c>
      <c r="N200" s="390" t="s">
        <v>32</v>
      </c>
      <c r="O200" s="390" t="s">
        <v>32</v>
      </c>
      <c r="P200" s="435">
        <f>P199</f>
        <v>45165.21</v>
      </c>
      <c r="Q200" s="433" t="s">
        <v>64</v>
      </c>
      <c r="R200" s="433" t="s">
        <v>65</v>
      </c>
      <c r="S200" s="433" t="s">
        <v>66</v>
      </c>
      <c r="T200" s="434">
        <v>80</v>
      </c>
      <c r="U200" s="434">
        <v>2</v>
      </c>
      <c r="V200" s="436">
        <f>P200*(1/(2.22*10^12))*(1/(80))*(1/(0.125))*10^9</f>
        <v>2.0344689189189187</v>
      </c>
      <c r="W200" s="433" t="s">
        <v>67</v>
      </c>
      <c r="X200" s="434">
        <v>1</v>
      </c>
      <c r="Y200" s="434">
        <v>0.5</v>
      </c>
      <c r="Z200" s="434">
        <v>5</v>
      </c>
      <c r="AA200" s="434">
        <v>2.88</v>
      </c>
      <c r="AB200" s="369">
        <v>1</v>
      </c>
      <c r="AC200" s="393">
        <f t="shared" si="39"/>
        <v>2.88</v>
      </c>
      <c r="AD200" s="394">
        <f t="shared" si="40"/>
        <v>2.3039999999999998</v>
      </c>
      <c r="AE200" s="394">
        <f t="shared" si="41"/>
        <v>0.57599999999999996</v>
      </c>
      <c r="AF200" s="433" t="s">
        <v>68</v>
      </c>
      <c r="AG200" s="434">
        <v>0.5</v>
      </c>
      <c r="AH200" s="434">
        <v>0.67</v>
      </c>
    </row>
    <row r="201" spans="1:34" x14ac:dyDescent="0.25">
      <c r="A201" s="431" t="s">
        <v>56</v>
      </c>
      <c r="B201" s="431" t="s">
        <v>374</v>
      </c>
      <c r="C201" s="432" t="s">
        <v>623</v>
      </c>
      <c r="D201" s="433" t="s">
        <v>635</v>
      </c>
      <c r="E201" s="434">
        <f t="shared" si="36"/>
        <v>13</v>
      </c>
      <c r="F201" s="434" t="s">
        <v>32</v>
      </c>
      <c r="G201" s="433" t="s">
        <v>636</v>
      </c>
      <c r="H201" s="434">
        <f t="shared" si="37"/>
        <v>14</v>
      </c>
      <c r="I201" s="434" t="str">
        <f>F201</f>
        <v>y</v>
      </c>
      <c r="J201" s="433" t="s">
        <v>637</v>
      </c>
      <c r="K201" s="434">
        <f t="shared" si="38"/>
        <v>15</v>
      </c>
      <c r="L201" s="435" t="str">
        <f>F201</f>
        <v>y</v>
      </c>
      <c r="M201" s="390" t="s">
        <v>32</v>
      </c>
      <c r="N201" s="390" t="s">
        <v>32</v>
      </c>
      <c r="O201" s="390" t="s">
        <v>32</v>
      </c>
      <c r="P201" s="435">
        <v>44649.82</v>
      </c>
      <c r="Q201" s="433" t="s">
        <v>376</v>
      </c>
      <c r="R201" s="433" t="s">
        <v>140</v>
      </c>
      <c r="S201" s="433" t="s">
        <v>638</v>
      </c>
      <c r="T201" s="434">
        <v>83.1</v>
      </c>
      <c r="U201" s="434">
        <v>1.5</v>
      </c>
      <c r="V201" s="436">
        <f>P201*(1/(2.22*10^12))*(1/(83.1))*(1/(0.125))*10^9</f>
        <v>1.9362244555024339</v>
      </c>
      <c r="W201" s="433" t="s">
        <v>352</v>
      </c>
      <c r="X201" s="434">
        <v>3</v>
      </c>
      <c r="Y201" s="434">
        <v>1.5</v>
      </c>
      <c r="Z201" s="434">
        <v>15</v>
      </c>
      <c r="AA201" s="434">
        <v>6.73</v>
      </c>
      <c r="AB201" s="369">
        <v>1</v>
      </c>
      <c r="AC201" s="393">
        <f t="shared" si="39"/>
        <v>6.73</v>
      </c>
      <c r="AD201" s="394">
        <f t="shared" si="40"/>
        <v>5.3840000000000003</v>
      </c>
      <c r="AE201" s="394">
        <f t="shared" si="41"/>
        <v>1.3460000000000001</v>
      </c>
      <c r="AF201" s="433" t="s">
        <v>143</v>
      </c>
      <c r="AG201" s="434">
        <v>0.5</v>
      </c>
      <c r="AH201" s="434">
        <v>0.5</v>
      </c>
    </row>
    <row r="202" spans="1:34" x14ac:dyDescent="0.25">
      <c r="A202" s="431" t="s">
        <v>56</v>
      </c>
      <c r="B202" s="431" t="s">
        <v>377</v>
      </c>
      <c r="C202" s="432" t="s">
        <v>623</v>
      </c>
      <c r="D202" s="433" t="s">
        <v>639</v>
      </c>
      <c r="E202" s="434">
        <f t="shared" si="36"/>
        <v>16</v>
      </c>
      <c r="F202" s="434" t="s">
        <v>32</v>
      </c>
      <c r="G202" s="433" t="s">
        <v>640</v>
      </c>
      <c r="H202" s="434">
        <f t="shared" si="37"/>
        <v>17</v>
      </c>
      <c r="I202" s="434" t="str">
        <f>F202</f>
        <v>y</v>
      </c>
      <c r="J202" s="433" t="s">
        <v>641</v>
      </c>
      <c r="K202" s="434">
        <f t="shared" si="38"/>
        <v>18</v>
      </c>
      <c r="L202" s="435" t="str">
        <f>F202</f>
        <v>y</v>
      </c>
      <c r="M202" s="390" t="s">
        <v>32</v>
      </c>
      <c r="N202" s="390" t="s">
        <v>32</v>
      </c>
      <c r="O202" s="390" t="s">
        <v>32</v>
      </c>
      <c r="P202" s="435">
        <f>P201</f>
        <v>44649.82</v>
      </c>
      <c r="Q202" s="433" t="s">
        <v>376</v>
      </c>
      <c r="R202" s="433" t="s">
        <v>140</v>
      </c>
      <c r="S202" s="433" t="s">
        <v>638</v>
      </c>
      <c r="T202" s="434">
        <v>83.1</v>
      </c>
      <c r="U202" s="434">
        <v>1.5</v>
      </c>
      <c r="V202" s="436">
        <f>P202*(1/(2.22*10^12))*(1/(83.1))*(1/(0.125))*10^9</f>
        <v>1.9362244555024339</v>
      </c>
      <c r="W202" s="433" t="s">
        <v>352</v>
      </c>
      <c r="X202" s="434">
        <v>3</v>
      </c>
      <c r="Y202" s="434">
        <v>1.5</v>
      </c>
      <c r="Z202" s="434">
        <v>15</v>
      </c>
      <c r="AA202" s="434">
        <v>6.73</v>
      </c>
      <c r="AB202" s="369">
        <v>1</v>
      </c>
      <c r="AC202" s="393">
        <f t="shared" si="39"/>
        <v>6.73</v>
      </c>
      <c r="AD202" s="394">
        <f t="shared" si="40"/>
        <v>5.3840000000000003</v>
      </c>
      <c r="AE202" s="394">
        <f t="shared" si="41"/>
        <v>1.3460000000000001</v>
      </c>
      <c r="AF202" s="433" t="s">
        <v>143</v>
      </c>
      <c r="AG202" s="434">
        <v>0.5</v>
      </c>
      <c r="AH202" s="434">
        <v>0.5</v>
      </c>
    </row>
    <row r="203" spans="1:34" x14ac:dyDescent="0.25">
      <c r="A203" s="431" t="s">
        <v>56</v>
      </c>
      <c r="B203" s="431" t="s">
        <v>151</v>
      </c>
      <c r="C203" s="432" t="s">
        <v>623</v>
      </c>
      <c r="D203" s="433" t="s">
        <v>642</v>
      </c>
      <c r="E203" s="434">
        <f t="shared" si="36"/>
        <v>19</v>
      </c>
      <c r="F203" s="434" t="s">
        <v>32</v>
      </c>
      <c r="G203" s="433" t="s">
        <v>643</v>
      </c>
      <c r="H203" s="434">
        <f t="shared" si="37"/>
        <v>20</v>
      </c>
      <c r="I203" s="434" t="str">
        <f>F203</f>
        <v>y</v>
      </c>
      <c r="J203" s="433" t="s">
        <v>644</v>
      </c>
      <c r="K203" s="434">
        <f t="shared" si="38"/>
        <v>21</v>
      </c>
      <c r="L203" s="435" t="str">
        <f>F203</f>
        <v>y</v>
      </c>
      <c r="M203" s="390" t="s">
        <v>32</v>
      </c>
      <c r="N203" s="390" t="s">
        <v>32</v>
      </c>
      <c r="O203" s="390" t="s">
        <v>32</v>
      </c>
      <c r="P203" s="435">
        <v>41208.36</v>
      </c>
      <c r="Q203" s="433" t="s">
        <v>155</v>
      </c>
      <c r="R203" s="433" t="s">
        <v>156</v>
      </c>
      <c r="S203" s="433" t="s">
        <v>157</v>
      </c>
      <c r="T203" s="434">
        <v>28.4</v>
      </c>
      <c r="U203" s="434">
        <v>5.5</v>
      </c>
      <c r="V203" s="436">
        <f>P203*(1/(2.22*10^12))*(1/(28.4))*(1/(0.125))*10^9</f>
        <v>5.2288237533307962</v>
      </c>
      <c r="W203" s="433" t="s">
        <v>158</v>
      </c>
      <c r="X203" s="434">
        <v>3</v>
      </c>
      <c r="Y203" s="434">
        <v>3</v>
      </c>
      <c r="Z203" s="434">
        <v>15</v>
      </c>
      <c r="AA203" s="434">
        <v>8.43</v>
      </c>
      <c r="AB203" s="369">
        <v>1</v>
      </c>
      <c r="AC203" s="393">
        <f t="shared" si="39"/>
        <v>8.43</v>
      </c>
      <c r="AD203" s="394">
        <f t="shared" si="40"/>
        <v>6.7439999999999998</v>
      </c>
      <c r="AE203" s="394">
        <f t="shared" si="41"/>
        <v>1.6859999999999999</v>
      </c>
      <c r="AF203" s="433" t="s">
        <v>159</v>
      </c>
      <c r="AG203" s="434">
        <v>1</v>
      </c>
      <c r="AH203" s="434">
        <v>1</v>
      </c>
    </row>
    <row r="204" spans="1:34" x14ac:dyDescent="0.25">
      <c r="A204" s="431" t="s">
        <v>56</v>
      </c>
      <c r="B204" s="431" t="s">
        <v>160</v>
      </c>
      <c r="C204" s="432" t="s">
        <v>623</v>
      </c>
      <c r="D204" s="433" t="s">
        <v>645</v>
      </c>
      <c r="E204" s="434">
        <f t="shared" si="36"/>
        <v>22</v>
      </c>
      <c r="F204" s="434" t="s">
        <v>32</v>
      </c>
      <c r="G204" s="433" t="s">
        <v>646</v>
      </c>
      <c r="H204" s="434">
        <f t="shared" si="37"/>
        <v>23</v>
      </c>
      <c r="I204" s="434" t="str">
        <f>F204</f>
        <v>y</v>
      </c>
      <c r="J204" s="433" t="s">
        <v>647</v>
      </c>
      <c r="K204" s="434">
        <f t="shared" si="38"/>
        <v>24</v>
      </c>
      <c r="L204" s="435" t="str">
        <f>F204</f>
        <v>y</v>
      </c>
      <c r="M204" s="390" t="s">
        <v>32</v>
      </c>
      <c r="N204" s="390" t="s">
        <v>32</v>
      </c>
      <c r="O204" s="390" t="s">
        <v>32</v>
      </c>
      <c r="P204" s="435">
        <f>P203</f>
        <v>41208.36</v>
      </c>
      <c r="Q204" s="433" t="s">
        <v>155</v>
      </c>
      <c r="R204" s="433" t="s">
        <v>156</v>
      </c>
      <c r="S204" s="433" t="s">
        <v>157</v>
      </c>
      <c r="T204" s="434">
        <v>28.4</v>
      </c>
      <c r="U204" s="434">
        <v>5.5</v>
      </c>
      <c r="V204" s="436">
        <f>P204*(1/(2.22*10^12))*(1/(28.4))*(1/(0.125))*10^9</f>
        <v>5.2288237533307962</v>
      </c>
      <c r="W204" s="433" t="s">
        <v>158</v>
      </c>
      <c r="X204" s="434">
        <v>3</v>
      </c>
      <c r="Y204" s="434">
        <v>3</v>
      </c>
      <c r="Z204" s="434">
        <v>15</v>
      </c>
      <c r="AA204" s="434">
        <v>8.43</v>
      </c>
      <c r="AB204" s="369">
        <v>1</v>
      </c>
      <c r="AC204" s="393">
        <f t="shared" si="39"/>
        <v>8.43</v>
      </c>
      <c r="AD204" s="394">
        <f t="shared" si="40"/>
        <v>6.7439999999999998</v>
      </c>
      <c r="AE204" s="394">
        <f t="shared" si="41"/>
        <v>1.6859999999999999</v>
      </c>
      <c r="AF204" s="433" t="s">
        <v>159</v>
      </c>
      <c r="AG204" s="434">
        <v>1</v>
      </c>
      <c r="AH204" s="434">
        <v>1</v>
      </c>
    </row>
    <row r="205" spans="1:34" x14ac:dyDescent="0.25">
      <c r="A205" s="431" t="s">
        <v>56</v>
      </c>
      <c r="B205" s="431" t="s">
        <v>164</v>
      </c>
      <c r="C205" s="432" t="s">
        <v>623</v>
      </c>
      <c r="D205" s="433" t="s">
        <v>648</v>
      </c>
      <c r="E205" s="434">
        <f t="shared" si="36"/>
        <v>25</v>
      </c>
      <c r="F205" s="434" t="s">
        <v>32</v>
      </c>
      <c r="G205" s="433" t="s">
        <v>649</v>
      </c>
      <c r="H205" s="434">
        <f t="shared" si="37"/>
        <v>26</v>
      </c>
      <c r="I205" s="434" t="str">
        <f>F205</f>
        <v>y</v>
      </c>
      <c r="J205" s="433" t="s">
        <v>650</v>
      </c>
      <c r="K205" s="434">
        <f t="shared" si="38"/>
        <v>27</v>
      </c>
      <c r="L205" s="435" t="str">
        <f>F205</f>
        <v>y</v>
      </c>
      <c r="M205" s="390" t="s">
        <v>32</v>
      </c>
      <c r="N205" s="390" t="s">
        <v>32</v>
      </c>
      <c r="O205" s="390" t="s">
        <v>32</v>
      </c>
      <c r="P205" s="435">
        <f>P204</f>
        <v>41208.36</v>
      </c>
      <c r="Q205" s="433" t="s">
        <v>155</v>
      </c>
      <c r="R205" s="433" t="s">
        <v>156</v>
      </c>
      <c r="S205" s="433" t="s">
        <v>157</v>
      </c>
      <c r="T205" s="434">
        <v>28.4</v>
      </c>
      <c r="U205" s="434">
        <v>5.5</v>
      </c>
      <c r="V205" s="436">
        <f>P205*(1/(2.22*10^12))*(1/(28.4))*(1/(0.125))*10^9</f>
        <v>5.2288237533307962</v>
      </c>
      <c r="W205" s="433" t="s">
        <v>158</v>
      </c>
      <c r="X205" s="434">
        <v>3</v>
      </c>
      <c r="Y205" s="434">
        <v>3</v>
      </c>
      <c r="Z205" s="434">
        <v>15</v>
      </c>
      <c r="AA205" s="434">
        <v>8.43</v>
      </c>
      <c r="AB205" s="369">
        <v>1</v>
      </c>
      <c r="AC205" s="393">
        <f t="shared" si="39"/>
        <v>8.43</v>
      </c>
      <c r="AD205" s="394">
        <f t="shared" si="40"/>
        <v>6.7439999999999998</v>
      </c>
      <c r="AE205" s="394">
        <f t="shared" si="41"/>
        <v>1.6859999999999999</v>
      </c>
      <c r="AF205" s="433" t="s">
        <v>159</v>
      </c>
      <c r="AG205" s="434">
        <v>1</v>
      </c>
      <c r="AH205" s="434">
        <v>1</v>
      </c>
    </row>
    <row r="206" spans="1:34" s="384" customFormat="1" x14ac:dyDescent="0.25">
      <c r="A206" s="515" t="s">
        <v>28</v>
      </c>
      <c r="B206" s="515" t="s">
        <v>651</v>
      </c>
      <c r="C206" s="516" t="s">
        <v>652</v>
      </c>
      <c r="D206" s="517" t="s">
        <v>653</v>
      </c>
      <c r="E206" s="518">
        <v>4</v>
      </c>
      <c r="F206" s="518" t="s">
        <v>32</v>
      </c>
      <c r="G206" s="517"/>
      <c r="H206" s="518" t="str">
        <f t="shared" si="37"/>
        <v/>
      </c>
      <c r="I206" s="518"/>
      <c r="J206" s="517"/>
      <c r="K206" s="518" t="str">
        <f t="shared" si="38"/>
        <v/>
      </c>
      <c r="L206" s="519"/>
      <c r="M206" s="378" t="s">
        <v>32</v>
      </c>
      <c r="N206" s="378" t="s">
        <v>32</v>
      </c>
      <c r="O206" s="378" t="s">
        <v>32</v>
      </c>
      <c r="P206" s="519">
        <v>39412.71</v>
      </c>
      <c r="Q206" s="517" t="s">
        <v>654</v>
      </c>
      <c r="R206" s="517" t="s">
        <v>655</v>
      </c>
      <c r="S206" s="517" t="s">
        <v>656</v>
      </c>
      <c r="T206" s="518">
        <v>20.7</v>
      </c>
      <c r="U206" s="518">
        <v>1.3</v>
      </c>
      <c r="V206" s="520">
        <f>P206*(1/(2.22*10^12))*(1/(20.7))*(1/(0.125))*10^9</f>
        <v>6.8612455934195067</v>
      </c>
      <c r="W206" s="517" t="s">
        <v>657</v>
      </c>
      <c r="X206" s="518">
        <v>1</v>
      </c>
      <c r="Y206" s="518">
        <v>1</v>
      </c>
      <c r="Z206" s="518">
        <v>5</v>
      </c>
      <c r="AA206" s="518">
        <v>0.48</v>
      </c>
      <c r="AB206" s="381">
        <v>1</v>
      </c>
      <c r="AC206" s="382">
        <f t="shared" si="39"/>
        <v>0.48</v>
      </c>
      <c r="AD206" s="383">
        <f t="shared" si="40"/>
        <v>0.38400000000000001</v>
      </c>
      <c r="AE206" s="383">
        <f t="shared" si="41"/>
        <v>9.6000000000000002E-2</v>
      </c>
      <c r="AF206" s="517" t="s">
        <v>212</v>
      </c>
      <c r="AG206" s="518">
        <v>1</v>
      </c>
      <c r="AH206" s="518">
        <v>1</v>
      </c>
    </row>
    <row r="207" spans="1:34" s="384" customFormat="1" x14ac:dyDescent="0.25">
      <c r="A207" s="515" t="s">
        <v>28</v>
      </c>
      <c r="B207" s="515" t="s">
        <v>658</v>
      </c>
      <c r="C207" s="516" t="s">
        <v>652</v>
      </c>
      <c r="D207" s="517" t="s">
        <v>659</v>
      </c>
      <c r="E207" s="518">
        <f t="shared" ref="E207:E217" si="42">IF(A206="SEC", K206 + 1, E206 + 1)</f>
        <v>5</v>
      </c>
      <c r="F207" s="518" t="s">
        <v>32</v>
      </c>
      <c r="G207" s="517"/>
      <c r="H207" s="518" t="str">
        <f t="shared" si="37"/>
        <v/>
      </c>
      <c r="I207" s="518"/>
      <c r="J207" s="517"/>
      <c r="K207" s="518" t="str">
        <f t="shared" si="38"/>
        <v/>
      </c>
      <c r="L207" s="519"/>
      <c r="M207" s="378" t="s">
        <v>32</v>
      </c>
      <c r="N207" s="378" t="s">
        <v>32</v>
      </c>
      <c r="O207" s="378" t="s">
        <v>32</v>
      </c>
      <c r="P207" s="519">
        <v>68443.509999999995</v>
      </c>
      <c r="Q207" s="517" t="s">
        <v>660</v>
      </c>
      <c r="R207" s="517" t="s">
        <v>661</v>
      </c>
      <c r="S207" s="517" t="s">
        <v>662</v>
      </c>
      <c r="T207" s="518">
        <v>80</v>
      </c>
      <c r="U207" s="518">
        <v>4</v>
      </c>
      <c r="V207" s="520">
        <f>P207*(1/(2.22*10^12))*(1/(80))*(1/(0.125))*10^9</f>
        <v>3.083040990990991</v>
      </c>
      <c r="W207" s="517" t="s">
        <v>663</v>
      </c>
      <c r="X207" s="518">
        <v>1</v>
      </c>
      <c r="Y207" s="518">
        <v>0.5</v>
      </c>
      <c r="Z207" s="518">
        <v>5</v>
      </c>
      <c r="AA207" s="518">
        <v>5.76</v>
      </c>
      <c r="AB207" s="381">
        <v>1</v>
      </c>
      <c r="AC207" s="382">
        <f t="shared" si="39"/>
        <v>5.76</v>
      </c>
      <c r="AD207" s="383">
        <f t="shared" si="40"/>
        <v>4.6079999999999997</v>
      </c>
      <c r="AE207" s="383">
        <f t="shared" si="41"/>
        <v>1.1519999999999999</v>
      </c>
      <c r="AF207" s="517" t="s">
        <v>660</v>
      </c>
      <c r="AG207" s="518">
        <v>0.5</v>
      </c>
      <c r="AH207" s="518">
        <v>0.5</v>
      </c>
    </row>
    <row r="208" spans="1:34" s="384" customFormat="1" x14ac:dyDescent="0.25">
      <c r="A208" s="515" t="s">
        <v>28</v>
      </c>
      <c r="B208" s="515" t="s">
        <v>330</v>
      </c>
      <c r="C208" s="516" t="s">
        <v>652</v>
      </c>
      <c r="D208" s="517" t="s">
        <v>664</v>
      </c>
      <c r="E208" s="518">
        <f t="shared" si="42"/>
        <v>6</v>
      </c>
      <c r="F208" s="518" t="s">
        <v>32</v>
      </c>
      <c r="G208" s="517"/>
      <c r="H208" s="518" t="str">
        <f t="shared" si="37"/>
        <v/>
      </c>
      <c r="I208" s="518"/>
      <c r="J208" s="517"/>
      <c r="K208" s="518" t="str">
        <f t="shared" si="38"/>
        <v/>
      </c>
      <c r="L208" s="519"/>
      <c r="M208" s="378" t="s">
        <v>32</v>
      </c>
      <c r="N208" s="378" t="s">
        <v>32</v>
      </c>
      <c r="O208" s="378" t="s">
        <v>32</v>
      </c>
      <c r="P208" s="519">
        <v>25529.57</v>
      </c>
      <c r="Q208" s="517" t="s">
        <v>332</v>
      </c>
      <c r="R208" s="517" t="s">
        <v>333</v>
      </c>
      <c r="S208" s="517" t="s">
        <v>334</v>
      </c>
      <c r="T208" s="518">
        <v>30</v>
      </c>
      <c r="U208" s="518">
        <v>1</v>
      </c>
      <c r="V208" s="520">
        <f>P208*(1/(2.22*10^12))*(1/(30))*(1/(0.125))*10^9</f>
        <v>3.0666150150150147</v>
      </c>
      <c r="W208" s="517" t="s">
        <v>335</v>
      </c>
      <c r="X208" s="518">
        <v>1</v>
      </c>
      <c r="Y208" s="518">
        <v>1.5</v>
      </c>
      <c r="Z208" s="518">
        <v>5</v>
      </c>
      <c r="AA208" s="518">
        <v>0.54</v>
      </c>
      <c r="AB208" s="381">
        <v>1</v>
      </c>
      <c r="AC208" s="382">
        <f t="shared" si="39"/>
        <v>0.54</v>
      </c>
      <c r="AD208" s="383">
        <f t="shared" si="40"/>
        <v>0.43200000000000005</v>
      </c>
      <c r="AE208" s="383">
        <f t="shared" si="41"/>
        <v>0.10800000000000001</v>
      </c>
      <c r="AF208" s="517" t="s">
        <v>336</v>
      </c>
      <c r="AG208" s="518">
        <v>1.5</v>
      </c>
      <c r="AH208" s="518">
        <v>1.5</v>
      </c>
    </row>
    <row r="209" spans="1:34" s="384" customFormat="1" x14ac:dyDescent="0.25">
      <c r="A209" s="515" t="s">
        <v>28</v>
      </c>
      <c r="B209" s="515" t="s">
        <v>309</v>
      </c>
      <c r="C209" s="516" t="s">
        <v>652</v>
      </c>
      <c r="D209" s="517" t="s">
        <v>665</v>
      </c>
      <c r="E209" s="518">
        <f t="shared" si="42"/>
        <v>7</v>
      </c>
      <c r="F209" s="518" t="s">
        <v>32</v>
      </c>
      <c r="G209" s="517"/>
      <c r="H209" s="518" t="str">
        <f t="shared" si="37"/>
        <v/>
      </c>
      <c r="I209" s="518"/>
      <c r="J209" s="517"/>
      <c r="K209" s="518" t="str">
        <f t="shared" si="38"/>
        <v/>
      </c>
      <c r="L209" s="519"/>
      <c r="M209" s="378" t="s">
        <v>32</v>
      </c>
      <c r="N209" s="378" t="s">
        <v>32</v>
      </c>
      <c r="O209" s="378" t="s">
        <v>32</v>
      </c>
      <c r="P209" s="519">
        <v>25250.84</v>
      </c>
      <c r="Q209" s="517" t="s">
        <v>313</v>
      </c>
      <c r="R209" s="517" t="s">
        <v>266</v>
      </c>
      <c r="S209" s="517" t="s">
        <v>267</v>
      </c>
      <c r="T209" s="518">
        <v>78.8</v>
      </c>
      <c r="U209" s="518">
        <v>1</v>
      </c>
      <c r="V209" s="520">
        <f>P209*(1/(2.22*10^12))*(1/(78.8))*(1/(0.125))*10^9</f>
        <v>1.154746421548452</v>
      </c>
      <c r="W209" s="517" t="s">
        <v>268</v>
      </c>
      <c r="X209" s="518">
        <v>1</v>
      </c>
      <c r="Y209" s="518">
        <v>0.25</v>
      </c>
      <c r="Z209" s="518">
        <v>5</v>
      </c>
      <c r="AA209" s="518">
        <v>1.42</v>
      </c>
      <c r="AB209" s="381">
        <v>1</v>
      </c>
      <c r="AC209" s="382">
        <f t="shared" si="39"/>
        <v>1.42</v>
      </c>
      <c r="AD209" s="383">
        <f t="shared" si="40"/>
        <v>1.1359999999999999</v>
      </c>
      <c r="AE209" s="383">
        <f t="shared" si="41"/>
        <v>0.28399999999999997</v>
      </c>
      <c r="AF209" s="517" t="s">
        <v>269</v>
      </c>
      <c r="AG209" s="518">
        <v>0.25</v>
      </c>
      <c r="AH209" s="518">
        <v>0.25</v>
      </c>
    </row>
    <row r="210" spans="1:34" s="384" customFormat="1" x14ac:dyDescent="0.25">
      <c r="A210" s="515" t="s">
        <v>28</v>
      </c>
      <c r="B210" s="515" t="s">
        <v>314</v>
      </c>
      <c r="C210" s="516" t="s">
        <v>652</v>
      </c>
      <c r="D210" s="517" t="s">
        <v>666</v>
      </c>
      <c r="E210" s="518">
        <f t="shared" si="42"/>
        <v>8</v>
      </c>
      <c r="F210" s="518" t="s">
        <v>32</v>
      </c>
      <c r="G210" s="517"/>
      <c r="H210" s="518" t="str">
        <f t="shared" si="37"/>
        <v/>
      </c>
      <c r="I210" s="518"/>
      <c r="J210" s="517"/>
      <c r="K210" s="518" t="str">
        <f t="shared" si="38"/>
        <v/>
      </c>
      <c r="L210" s="519"/>
      <c r="M210" s="378" t="s">
        <v>32</v>
      </c>
      <c r="N210" s="378" t="s">
        <v>32</v>
      </c>
      <c r="O210" s="378" t="s">
        <v>32</v>
      </c>
      <c r="P210" s="519">
        <f>P209</f>
        <v>25250.84</v>
      </c>
      <c r="Q210" s="517" t="s">
        <v>313</v>
      </c>
      <c r="R210" s="517" t="s">
        <v>266</v>
      </c>
      <c r="S210" s="517" t="s">
        <v>267</v>
      </c>
      <c r="T210" s="518">
        <v>78.8</v>
      </c>
      <c r="U210" s="518">
        <v>1</v>
      </c>
      <c r="V210" s="520">
        <f>P210*(1/(2.22*10^12))*(1/(78.8))*(1/(0.125))*10^9</f>
        <v>1.154746421548452</v>
      </c>
      <c r="W210" s="517" t="s">
        <v>268</v>
      </c>
      <c r="X210" s="518">
        <v>1</v>
      </c>
      <c r="Y210" s="518">
        <v>0.25</v>
      </c>
      <c r="Z210" s="518">
        <v>5</v>
      </c>
      <c r="AA210" s="518">
        <v>1.42</v>
      </c>
      <c r="AB210" s="381">
        <v>1</v>
      </c>
      <c r="AC210" s="382">
        <f t="shared" si="39"/>
        <v>1.42</v>
      </c>
      <c r="AD210" s="383">
        <f t="shared" si="40"/>
        <v>1.1359999999999999</v>
      </c>
      <c r="AE210" s="383">
        <f t="shared" si="41"/>
        <v>0.28399999999999997</v>
      </c>
      <c r="AF210" s="517" t="s">
        <v>269</v>
      </c>
      <c r="AG210" s="518">
        <v>0.25</v>
      </c>
      <c r="AH210" s="518">
        <v>0.25</v>
      </c>
    </row>
    <row r="211" spans="1:34" s="384" customFormat="1" x14ac:dyDescent="0.25">
      <c r="A211" s="515" t="s">
        <v>28</v>
      </c>
      <c r="B211" s="515" t="s">
        <v>234</v>
      </c>
      <c r="C211" s="516" t="s">
        <v>652</v>
      </c>
      <c r="D211" s="517" t="s">
        <v>667</v>
      </c>
      <c r="E211" s="518">
        <f t="shared" si="42"/>
        <v>9</v>
      </c>
      <c r="F211" s="518" t="s">
        <v>32</v>
      </c>
      <c r="G211" s="517"/>
      <c r="H211" s="518" t="str">
        <f t="shared" si="37"/>
        <v/>
      </c>
      <c r="I211" s="518"/>
      <c r="J211" s="517"/>
      <c r="K211" s="518" t="str">
        <f t="shared" si="38"/>
        <v/>
      </c>
      <c r="L211" s="519"/>
      <c r="M211" s="378" t="s">
        <v>32</v>
      </c>
      <c r="N211" s="378" t="s">
        <v>32</v>
      </c>
      <c r="O211" s="378" t="s">
        <v>32</v>
      </c>
      <c r="P211" s="519">
        <v>31747.34</v>
      </c>
      <c r="Q211" s="517" t="s">
        <v>236</v>
      </c>
      <c r="R211" s="517" t="s">
        <v>237</v>
      </c>
      <c r="S211" s="517" t="s">
        <v>238</v>
      </c>
      <c r="T211" s="518">
        <v>82</v>
      </c>
      <c r="U211" s="518">
        <v>1.5</v>
      </c>
      <c r="V211" s="520">
        <f>P211*(1/(2.22*10^12))*(1/(82))*(1/(0.125))*10^9</f>
        <v>1.3951808393759615</v>
      </c>
      <c r="W211" s="517" t="s">
        <v>239</v>
      </c>
      <c r="X211" s="518">
        <v>1</v>
      </c>
      <c r="Y211" s="518">
        <v>1</v>
      </c>
      <c r="Z211" s="518">
        <v>5</v>
      </c>
      <c r="AA211" s="518">
        <v>2.21</v>
      </c>
      <c r="AB211" s="381">
        <v>1</v>
      </c>
      <c r="AC211" s="382">
        <f t="shared" si="39"/>
        <v>2.21</v>
      </c>
      <c r="AD211" s="383">
        <f t="shared" si="40"/>
        <v>1.768</v>
      </c>
      <c r="AE211" s="383">
        <f t="shared" si="41"/>
        <v>0.442</v>
      </c>
      <c r="AF211" s="517" t="s">
        <v>107</v>
      </c>
      <c r="AG211" s="518">
        <v>1</v>
      </c>
      <c r="AH211" s="518">
        <v>1</v>
      </c>
    </row>
    <row r="212" spans="1:34" s="384" customFormat="1" x14ac:dyDescent="0.25">
      <c r="A212" s="515" t="s">
        <v>28</v>
      </c>
      <c r="B212" s="515" t="s">
        <v>278</v>
      </c>
      <c r="C212" s="516" t="s">
        <v>652</v>
      </c>
      <c r="D212" s="517" t="s">
        <v>668</v>
      </c>
      <c r="E212" s="518">
        <f t="shared" si="42"/>
        <v>10</v>
      </c>
      <c r="F212" s="518" t="s">
        <v>32</v>
      </c>
      <c r="G212" s="517"/>
      <c r="H212" s="518" t="str">
        <f t="shared" si="37"/>
        <v/>
      </c>
      <c r="I212" s="518"/>
      <c r="J212" s="517"/>
      <c r="K212" s="518" t="str">
        <f t="shared" si="38"/>
        <v/>
      </c>
      <c r="L212" s="519"/>
      <c r="M212" s="378" t="s">
        <v>32</v>
      </c>
      <c r="N212" s="378" t="s">
        <v>32</v>
      </c>
      <c r="O212" s="378" t="s">
        <v>32</v>
      </c>
      <c r="P212" s="519">
        <f>P211</f>
        <v>31747.34</v>
      </c>
      <c r="Q212" s="517" t="s">
        <v>281</v>
      </c>
      <c r="R212" s="517" t="s">
        <v>237</v>
      </c>
      <c r="S212" s="517" t="s">
        <v>238</v>
      </c>
      <c r="T212" s="518">
        <v>82</v>
      </c>
      <c r="U212" s="518">
        <v>1.5</v>
      </c>
      <c r="V212" s="520">
        <f>P212*(1/(2.22*10^12))*(1/(82))*(1/(0.125))*10^9</f>
        <v>1.3951808393759615</v>
      </c>
      <c r="W212" s="517" t="s">
        <v>158</v>
      </c>
      <c r="X212" s="518">
        <v>1</v>
      </c>
      <c r="Y212" s="518">
        <v>1</v>
      </c>
      <c r="Z212" s="518">
        <v>5</v>
      </c>
      <c r="AA212" s="518">
        <v>2.21</v>
      </c>
      <c r="AB212" s="381">
        <v>1</v>
      </c>
      <c r="AC212" s="382">
        <f t="shared" si="39"/>
        <v>2.21</v>
      </c>
      <c r="AD212" s="383">
        <f t="shared" si="40"/>
        <v>1.768</v>
      </c>
      <c r="AE212" s="383">
        <f t="shared" si="41"/>
        <v>0.442</v>
      </c>
      <c r="AF212" s="517" t="s">
        <v>107</v>
      </c>
      <c r="AG212" s="518">
        <v>1</v>
      </c>
      <c r="AH212" s="518">
        <v>1</v>
      </c>
    </row>
    <row r="213" spans="1:34" s="384" customFormat="1" x14ac:dyDescent="0.25">
      <c r="A213" s="515" t="s">
        <v>56</v>
      </c>
      <c r="B213" s="515" t="s">
        <v>278</v>
      </c>
      <c r="C213" s="516" t="s">
        <v>652</v>
      </c>
      <c r="D213" s="517" t="s">
        <v>669</v>
      </c>
      <c r="E213" s="518">
        <f t="shared" si="42"/>
        <v>11</v>
      </c>
      <c r="F213" s="518" t="s">
        <v>32</v>
      </c>
      <c r="G213" s="517" t="s">
        <v>670</v>
      </c>
      <c r="H213" s="518">
        <f t="shared" si="37"/>
        <v>12</v>
      </c>
      <c r="I213" s="518" t="str">
        <f>F213</f>
        <v>y</v>
      </c>
      <c r="J213" s="517" t="s">
        <v>671</v>
      </c>
      <c r="K213" s="518">
        <f t="shared" si="38"/>
        <v>13</v>
      </c>
      <c r="L213" s="519" t="str">
        <f>F213</f>
        <v>y</v>
      </c>
      <c r="M213" s="378" t="s">
        <v>32</v>
      </c>
      <c r="N213" s="378" t="s">
        <v>32</v>
      </c>
      <c r="O213" s="378" t="s">
        <v>32</v>
      </c>
      <c r="P213" s="519">
        <f>P212</f>
        <v>31747.34</v>
      </c>
      <c r="Q213" s="517" t="s">
        <v>281</v>
      </c>
      <c r="R213" s="517" t="s">
        <v>237</v>
      </c>
      <c r="S213" s="517" t="s">
        <v>238</v>
      </c>
      <c r="T213" s="518">
        <v>82</v>
      </c>
      <c r="U213" s="518">
        <v>1.5</v>
      </c>
      <c r="V213" s="520">
        <f>P213*(1/(2.22*10^12))*(1/(82))*(1/(0.125))*10^9</f>
        <v>1.3951808393759615</v>
      </c>
      <c r="W213" s="517" t="s">
        <v>158</v>
      </c>
      <c r="X213" s="518">
        <v>3</v>
      </c>
      <c r="Y213" s="518">
        <v>3</v>
      </c>
      <c r="Z213" s="518">
        <v>15</v>
      </c>
      <c r="AA213" s="518">
        <v>6.64</v>
      </c>
      <c r="AB213" s="381">
        <v>1</v>
      </c>
      <c r="AC213" s="382">
        <f t="shared" si="39"/>
        <v>6.64</v>
      </c>
      <c r="AD213" s="383">
        <f t="shared" si="40"/>
        <v>5.3120000000000003</v>
      </c>
      <c r="AE213" s="383">
        <f t="shared" si="41"/>
        <v>1.3280000000000001</v>
      </c>
      <c r="AF213" s="517" t="s">
        <v>107</v>
      </c>
      <c r="AG213" s="518">
        <v>1</v>
      </c>
      <c r="AH213" s="518">
        <v>1</v>
      </c>
    </row>
    <row r="214" spans="1:34" s="384" customFormat="1" x14ac:dyDescent="0.25">
      <c r="A214" s="515" t="s">
        <v>56</v>
      </c>
      <c r="B214" s="515" t="s">
        <v>86</v>
      </c>
      <c r="C214" s="516" t="s">
        <v>652</v>
      </c>
      <c r="D214" s="517" t="s">
        <v>672</v>
      </c>
      <c r="E214" s="518">
        <f t="shared" si="42"/>
        <v>14</v>
      </c>
      <c r="F214" s="518" t="s">
        <v>32</v>
      </c>
      <c r="G214" s="517" t="s">
        <v>673</v>
      </c>
      <c r="H214" s="518">
        <f t="shared" si="37"/>
        <v>15</v>
      </c>
      <c r="I214" s="518" t="str">
        <f>F214</f>
        <v>y</v>
      </c>
      <c r="J214" s="517" t="s">
        <v>674</v>
      </c>
      <c r="K214" s="518">
        <f t="shared" si="38"/>
        <v>16</v>
      </c>
      <c r="L214" s="519" t="str">
        <f>F214</f>
        <v>y</v>
      </c>
      <c r="M214" s="378" t="s">
        <v>32</v>
      </c>
      <c r="N214" s="378" t="s">
        <v>32</v>
      </c>
      <c r="O214" s="378" t="s">
        <v>32</v>
      </c>
      <c r="P214" s="519">
        <v>37418.050000000003</v>
      </c>
      <c r="Q214" s="517" t="s">
        <v>89</v>
      </c>
      <c r="R214" s="517" t="s">
        <v>90</v>
      </c>
      <c r="S214" s="517" t="s">
        <v>91</v>
      </c>
      <c r="T214" s="518">
        <v>33.200000000000003</v>
      </c>
      <c r="U214" s="518">
        <v>5</v>
      </c>
      <c r="V214" s="520">
        <f>P214*(1/(2.22*10^12))*(1/(33.2))*(1/(0.125))*10^9</f>
        <v>4.0614403560186689</v>
      </c>
      <c r="W214" s="517" t="s">
        <v>92</v>
      </c>
      <c r="X214" s="518">
        <v>3</v>
      </c>
      <c r="Y214" s="518">
        <v>3</v>
      </c>
      <c r="Z214" s="518">
        <v>15</v>
      </c>
      <c r="AA214" s="518">
        <v>8.9600000000000009</v>
      </c>
      <c r="AB214" s="381">
        <v>1</v>
      </c>
      <c r="AC214" s="382">
        <f t="shared" si="39"/>
        <v>8.9600000000000009</v>
      </c>
      <c r="AD214" s="383">
        <f t="shared" si="40"/>
        <v>7.168000000000001</v>
      </c>
      <c r="AE214" s="383">
        <f t="shared" si="41"/>
        <v>1.7920000000000003</v>
      </c>
      <c r="AF214" s="517" t="s">
        <v>49</v>
      </c>
      <c r="AG214" s="518">
        <v>1</v>
      </c>
      <c r="AH214" s="518">
        <v>1</v>
      </c>
    </row>
    <row r="215" spans="1:34" s="384" customFormat="1" x14ac:dyDescent="0.25">
      <c r="A215" s="515" t="s">
        <v>56</v>
      </c>
      <c r="B215" s="515" t="s">
        <v>93</v>
      </c>
      <c r="C215" s="516" t="s">
        <v>652</v>
      </c>
      <c r="D215" s="517" t="s">
        <v>675</v>
      </c>
      <c r="E215" s="518">
        <f t="shared" si="42"/>
        <v>17</v>
      </c>
      <c r="F215" s="518" t="s">
        <v>32</v>
      </c>
      <c r="G215" s="517" t="s">
        <v>676</v>
      </c>
      <c r="H215" s="518">
        <f t="shared" si="37"/>
        <v>18</v>
      </c>
      <c r="I215" s="518" t="str">
        <f>F215</f>
        <v>y</v>
      </c>
      <c r="J215" s="517" t="s">
        <v>677</v>
      </c>
      <c r="K215" s="518">
        <f t="shared" si="38"/>
        <v>19</v>
      </c>
      <c r="L215" s="519" t="str">
        <f>F215</f>
        <v>y</v>
      </c>
      <c r="M215" s="378" t="s">
        <v>32</v>
      </c>
      <c r="N215" s="378" t="s">
        <v>32</v>
      </c>
      <c r="O215" s="378" t="s">
        <v>32</v>
      </c>
      <c r="P215" s="519">
        <f>P214</f>
        <v>37418.050000000003</v>
      </c>
      <c r="Q215" s="517" t="s">
        <v>89</v>
      </c>
      <c r="R215" s="517" t="s">
        <v>90</v>
      </c>
      <c r="S215" s="517" t="s">
        <v>91</v>
      </c>
      <c r="T215" s="518">
        <v>33.200000000000003</v>
      </c>
      <c r="U215" s="518">
        <v>5</v>
      </c>
      <c r="V215" s="520">
        <f>P215*(1/(2.22*10^12))*(1/(33.2))*(1/(0.125))*10^9</f>
        <v>4.0614403560186689</v>
      </c>
      <c r="W215" s="517" t="s">
        <v>92</v>
      </c>
      <c r="X215" s="518">
        <v>3</v>
      </c>
      <c r="Y215" s="518">
        <v>3</v>
      </c>
      <c r="Z215" s="518">
        <v>15</v>
      </c>
      <c r="AA215" s="518">
        <v>8.9600000000000009</v>
      </c>
      <c r="AB215" s="381">
        <v>1</v>
      </c>
      <c r="AC215" s="382">
        <f t="shared" si="39"/>
        <v>8.9600000000000009</v>
      </c>
      <c r="AD215" s="383">
        <f t="shared" si="40"/>
        <v>7.168000000000001</v>
      </c>
      <c r="AE215" s="383">
        <f t="shared" si="41"/>
        <v>1.7920000000000003</v>
      </c>
      <c r="AF215" s="517" t="s">
        <v>49</v>
      </c>
      <c r="AG215" s="518">
        <v>1</v>
      </c>
      <c r="AH215" s="518">
        <v>1</v>
      </c>
    </row>
    <row r="216" spans="1:34" s="384" customFormat="1" x14ac:dyDescent="0.25">
      <c r="A216" s="515" t="s">
        <v>56</v>
      </c>
      <c r="B216" s="515" t="s">
        <v>124</v>
      </c>
      <c r="C216" s="516" t="s">
        <v>652</v>
      </c>
      <c r="D216" s="517" t="s">
        <v>678</v>
      </c>
      <c r="E216" s="518">
        <f t="shared" si="42"/>
        <v>20</v>
      </c>
      <c r="F216" s="518" t="s">
        <v>32</v>
      </c>
      <c r="G216" s="517" t="s">
        <v>679</v>
      </c>
      <c r="H216" s="518">
        <f t="shared" si="37"/>
        <v>21</v>
      </c>
      <c r="I216" s="518" t="str">
        <f>F216</f>
        <v>y</v>
      </c>
      <c r="J216" s="517" t="s">
        <v>680</v>
      </c>
      <c r="K216" s="518">
        <f t="shared" si="38"/>
        <v>22</v>
      </c>
      <c r="L216" s="519" t="str">
        <f>F216</f>
        <v>y</v>
      </c>
      <c r="M216" s="378" t="s">
        <v>32</v>
      </c>
      <c r="N216" s="378" t="s">
        <v>32</v>
      </c>
      <c r="O216" s="378" t="s">
        <v>32</v>
      </c>
      <c r="P216" s="519">
        <v>83516.52</v>
      </c>
      <c r="Q216" s="517" t="s">
        <v>127</v>
      </c>
      <c r="R216" s="517" t="s">
        <v>128</v>
      </c>
      <c r="S216" s="517" t="s">
        <v>581</v>
      </c>
      <c r="T216" s="518">
        <v>80</v>
      </c>
      <c r="U216" s="518">
        <v>5</v>
      </c>
      <c r="V216" s="520">
        <f>P216*(1/(2.22*10^12))*(1/(80))*(1/(0.125))*10^9</f>
        <v>3.7620054054054055</v>
      </c>
      <c r="W216" s="517" t="s">
        <v>130</v>
      </c>
      <c r="X216" s="518">
        <v>3</v>
      </c>
      <c r="Y216" s="518">
        <v>1</v>
      </c>
      <c r="Z216" s="518">
        <v>15</v>
      </c>
      <c r="AA216" s="518">
        <v>21.6</v>
      </c>
      <c r="AB216" s="381">
        <v>1</v>
      </c>
      <c r="AC216" s="382">
        <f t="shared" si="39"/>
        <v>21.6</v>
      </c>
      <c r="AD216" s="383">
        <f t="shared" si="40"/>
        <v>17.28</v>
      </c>
      <c r="AE216" s="383">
        <f t="shared" si="41"/>
        <v>4.32</v>
      </c>
      <c r="AF216" s="517" t="s">
        <v>49</v>
      </c>
      <c r="AG216" s="518">
        <v>0.5</v>
      </c>
      <c r="AH216" s="518">
        <v>0.33</v>
      </c>
    </row>
    <row r="217" spans="1:34" s="384" customFormat="1" x14ac:dyDescent="0.25">
      <c r="A217" s="515" t="s">
        <v>56</v>
      </c>
      <c r="B217" s="515" t="s">
        <v>131</v>
      </c>
      <c r="C217" s="516" t="s">
        <v>652</v>
      </c>
      <c r="D217" s="517" t="s">
        <v>681</v>
      </c>
      <c r="E217" s="518">
        <f t="shared" si="42"/>
        <v>23</v>
      </c>
      <c r="F217" s="518" t="s">
        <v>32</v>
      </c>
      <c r="G217" s="517" t="s">
        <v>682</v>
      </c>
      <c r="H217" s="518">
        <f t="shared" si="37"/>
        <v>24</v>
      </c>
      <c r="I217" s="518" t="str">
        <f>F217</f>
        <v>y</v>
      </c>
      <c r="J217" s="517" t="s">
        <v>683</v>
      </c>
      <c r="K217" s="518">
        <f t="shared" si="38"/>
        <v>25</v>
      </c>
      <c r="L217" s="519" t="str">
        <f>F217</f>
        <v>y</v>
      </c>
      <c r="M217" s="378" t="s">
        <v>32</v>
      </c>
      <c r="N217" s="378" t="s">
        <v>32</v>
      </c>
      <c r="O217" s="378" t="s">
        <v>32</v>
      </c>
      <c r="P217" s="519">
        <f>P216</f>
        <v>83516.52</v>
      </c>
      <c r="Q217" s="517" t="s">
        <v>127</v>
      </c>
      <c r="R217" s="517" t="s">
        <v>128</v>
      </c>
      <c r="S217" s="517" t="s">
        <v>581</v>
      </c>
      <c r="T217" s="518">
        <v>80</v>
      </c>
      <c r="U217" s="518">
        <v>5</v>
      </c>
      <c r="V217" s="520">
        <f>P217*(1/(2.22*10^12))*(1/(80))*(1/(0.125))*10^9</f>
        <v>3.7620054054054055</v>
      </c>
      <c r="W217" s="517" t="s">
        <v>130</v>
      </c>
      <c r="X217" s="518">
        <v>3</v>
      </c>
      <c r="Y217" s="518">
        <v>1</v>
      </c>
      <c r="Z217" s="518">
        <v>15</v>
      </c>
      <c r="AA217" s="518">
        <v>21.6</v>
      </c>
      <c r="AB217" s="381">
        <v>1</v>
      </c>
      <c r="AC217" s="382">
        <f t="shared" si="39"/>
        <v>21.6</v>
      </c>
      <c r="AD217" s="383">
        <f t="shared" si="40"/>
        <v>17.28</v>
      </c>
      <c r="AE217" s="383">
        <f t="shared" si="41"/>
        <v>4.32</v>
      </c>
      <c r="AF217" s="517" t="s">
        <v>49</v>
      </c>
      <c r="AG217" s="518">
        <v>0.5</v>
      </c>
      <c r="AH217" s="518">
        <v>0.33</v>
      </c>
    </row>
    <row r="218" spans="1:34" x14ac:dyDescent="0.25">
      <c r="A218" s="437" t="s">
        <v>28</v>
      </c>
      <c r="B218" s="437" t="s">
        <v>86</v>
      </c>
      <c r="C218" s="438" t="s">
        <v>684</v>
      </c>
      <c r="D218" s="439" t="s">
        <v>685</v>
      </c>
      <c r="E218" s="440">
        <v>4</v>
      </c>
      <c r="F218" s="440" t="s">
        <v>32</v>
      </c>
      <c r="G218" s="439"/>
      <c r="H218" s="440" t="str">
        <f t="shared" si="37"/>
        <v/>
      </c>
      <c r="I218" s="440"/>
      <c r="J218" s="439"/>
      <c r="K218" s="440" t="str">
        <f t="shared" si="38"/>
        <v/>
      </c>
      <c r="L218" s="441"/>
      <c r="M218" s="390" t="s">
        <v>32</v>
      </c>
      <c r="N218" s="390" t="s">
        <v>32</v>
      </c>
      <c r="O218" s="390" t="s">
        <v>32</v>
      </c>
      <c r="P218" s="441">
        <v>43136.32</v>
      </c>
      <c r="Q218" s="439" t="s">
        <v>89</v>
      </c>
      <c r="R218" s="439" t="s">
        <v>90</v>
      </c>
      <c r="S218" s="439" t="s">
        <v>91</v>
      </c>
      <c r="T218" s="440">
        <v>33.200000000000003</v>
      </c>
      <c r="U218" s="440">
        <v>5</v>
      </c>
      <c r="V218" s="442">
        <f>P218*(1/(2.22*10^12))*(1/(33.2))*(1/(0.125))*10^9</f>
        <v>4.6821144035601865</v>
      </c>
      <c r="W218" s="439" t="s">
        <v>92</v>
      </c>
      <c r="X218" s="440">
        <v>1</v>
      </c>
      <c r="Y218" s="440">
        <v>1</v>
      </c>
      <c r="Z218" s="440">
        <v>5</v>
      </c>
      <c r="AA218" s="440">
        <v>2.99</v>
      </c>
      <c r="AB218" s="369">
        <v>1</v>
      </c>
      <c r="AC218" s="393">
        <f t="shared" si="39"/>
        <v>2.99</v>
      </c>
      <c r="AD218" s="394">
        <f t="shared" si="40"/>
        <v>2.3920000000000003</v>
      </c>
      <c r="AE218" s="394">
        <f t="shared" si="41"/>
        <v>0.59800000000000009</v>
      </c>
      <c r="AF218" s="439" t="s">
        <v>49</v>
      </c>
      <c r="AG218" s="440">
        <v>1</v>
      </c>
      <c r="AH218" s="440">
        <v>1</v>
      </c>
    </row>
    <row r="219" spans="1:34" x14ac:dyDescent="0.25">
      <c r="A219" s="437" t="s">
        <v>28</v>
      </c>
      <c r="B219" s="437" t="s">
        <v>189</v>
      </c>
      <c r="C219" s="438" t="s">
        <v>684</v>
      </c>
      <c r="D219" s="439" t="s">
        <v>686</v>
      </c>
      <c r="E219" s="440">
        <f t="shared" ref="E219:E226" si="43">IF(A218="SEC", K218 + 1, E218 + 1)</f>
        <v>5</v>
      </c>
      <c r="F219" s="440" t="s">
        <v>32</v>
      </c>
      <c r="G219" s="439"/>
      <c r="H219" s="440" t="str">
        <f t="shared" si="37"/>
        <v/>
      </c>
      <c r="I219" s="440"/>
      <c r="J219" s="439"/>
      <c r="K219" s="440" t="str">
        <f t="shared" si="38"/>
        <v/>
      </c>
      <c r="L219" s="441"/>
      <c r="M219" s="390" t="s">
        <v>32</v>
      </c>
      <c r="N219" s="390" t="s">
        <v>32</v>
      </c>
      <c r="O219" s="390" t="s">
        <v>32</v>
      </c>
      <c r="P219" s="441">
        <v>38971.339999999997</v>
      </c>
      <c r="Q219" s="439" t="s">
        <v>191</v>
      </c>
      <c r="R219" s="439" t="s">
        <v>192</v>
      </c>
      <c r="S219" s="439" t="s">
        <v>193</v>
      </c>
      <c r="T219" s="440">
        <v>77</v>
      </c>
      <c r="U219" s="440">
        <v>1.5</v>
      </c>
      <c r="V219" s="442">
        <f>P219*(1/(2.22*10^12))*(1/(77))*(1/(0.125))*10^9</f>
        <v>1.8238605358605358</v>
      </c>
      <c r="W219" s="439" t="s">
        <v>194</v>
      </c>
      <c r="X219" s="440">
        <v>1</v>
      </c>
      <c r="Y219" s="440">
        <v>1</v>
      </c>
      <c r="Z219" s="440">
        <v>5</v>
      </c>
      <c r="AA219" s="440">
        <v>2.08</v>
      </c>
      <c r="AB219" s="369">
        <v>1</v>
      </c>
      <c r="AC219" s="393">
        <f t="shared" si="39"/>
        <v>2.08</v>
      </c>
      <c r="AD219" s="394">
        <f t="shared" si="40"/>
        <v>1.6640000000000001</v>
      </c>
      <c r="AE219" s="394">
        <f t="shared" si="41"/>
        <v>0.41600000000000004</v>
      </c>
      <c r="AF219" s="439" t="s">
        <v>49</v>
      </c>
      <c r="AG219" s="440">
        <v>1</v>
      </c>
      <c r="AH219" s="440">
        <v>1</v>
      </c>
    </row>
    <row r="220" spans="1:34" x14ac:dyDescent="0.25">
      <c r="A220" s="437" t="s">
        <v>28</v>
      </c>
      <c r="B220" s="437" t="s">
        <v>124</v>
      </c>
      <c r="C220" s="438" t="s">
        <v>684</v>
      </c>
      <c r="D220" s="439" t="s">
        <v>687</v>
      </c>
      <c r="E220" s="440">
        <f t="shared" si="43"/>
        <v>6</v>
      </c>
      <c r="F220" s="440" t="s">
        <v>32</v>
      </c>
      <c r="G220" s="439"/>
      <c r="H220" s="440" t="str">
        <f t="shared" si="37"/>
        <v/>
      </c>
      <c r="I220" s="440"/>
      <c r="J220" s="439"/>
      <c r="K220" s="440" t="str">
        <f t="shared" si="38"/>
        <v/>
      </c>
      <c r="L220" s="441"/>
      <c r="M220" s="390" t="s">
        <v>32</v>
      </c>
      <c r="N220" s="390" t="s">
        <v>32</v>
      </c>
      <c r="O220" s="390" t="s">
        <v>32</v>
      </c>
      <c r="P220" s="441">
        <v>79743.649999999994</v>
      </c>
      <c r="Q220" s="439" t="s">
        <v>127</v>
      </c>
      <c r="R220" s="439" t="s">
        <v>128</v>
      </c>
      <c r="S220" s="439" t="s">
        <v>581</v>
      </c>
      <c r="T220" s="440">
        <v>80</v>
      </c>
      <c r="U220" s="440">
        <v>5</v>
      </c>
      <c r="V220" s="442">
        <f>P220*(1/(2.22*10^12))*(1/(80))*(1/(0.125))*10^9</f>
        <v>3.5920563063063065</v>
      </c>
      <c r="W220" s="439" t="s">
        <v>130</v>
      </c>
      <c r="X220" s="440">
        <v>1</v>
      </c>
      <c r="Y220" s="440">
        <v>0.5</v>
      </c>
      <c r="Z220" s="440">
        <v>5</v>
      </c>
      <c r="AA220" s="440">
        <v>7.2</v>
      </c>
      <c r="AB220" s="369">
        <v>1</v>
      </c>
      <c r="AC220" s="393">
        <f t="shared" si="39"/>
        <v>7.2</v>
      </c>
      <c r="AD220" s="394">
        <f t="shared" si="40"/>
        <v>5.7600000000000007</v>
      </c>
      <c r="AE220" s="394">
        <f t="shared" si="41"/>
        <v>1.4400000000000002</v>
      </c>
      <c r="AF220" s="439" t="s">
        <v>49</v>
      </c>
      <c r="AG220" s="440">
        <v>0.5</v>
      </c>
      <c r="AH220" s="440">
        <v>0.33</v>
      </c>
    </row>
    <row r="221" spans="1:34" x14ac:dyDescent="0.25">
      <c r="A221" s="437" t="s">
        <v>28</v>
      </c>
      <c r="B221" s="437" t="s">
        <v>563</v>
      </c>
      <c r="C221" s="438" t="s">
        <v>684</v>
      </c>
      <c r="D221" s="439" t="s">
        <v>688</v>
      </c>
      <c r="E221" s="440">
        <f t="shared" si="43"/>
        <v>7</v>
      </c>
      <c r="F221" s="440" t="s">
        <v>32</v>
      </c>
      <c r="G221" s="439"/>
      <c r="H221" s="440" t="str">
        <f t="shared" si="37"/>
        <v/>
      </c>
      <c r="I221" s="440"/>
      <c r="J221" s="439"/>
      <c r="K221" s="440" t="str">
        <f t="shared" si="38"/>
        <v/>
      </c>
      <c r="L221" s="441"/>
      <c r="M221" s="390" t="s">
        <v>32</v>
      </c>
      <c r="N221" s="390" t="s">
        <v>32</v>
      </c>
      <c r="O221" s="390" t="s">
        <v>32</v>
      </c>
      <c r="P221" s="441">
        <v>21873.87</v>
      </c>
      <c r="Q221" s="439" t="s">
        <v>565</v>
      </c>
      <c r="R221" s="439" t="s">
        <v>333</v>
      </c>
      <c r="S221" s="439" t="s">
        <v>334</v>
      </c>
      <c r="T221" s="440">
        <v>30</v>
      </c>
      <c r="U221" s="440">
        <v>1</v>
      </c>
      <c r="V221" s="442">
        <f>P221*(1/(2.22*10^12))*(1/(30))*(1/(0.125))*10^9</f>
        <v>2.6274918918918919</v>
      </c>
      <c r="W221" s="439" t="s">
        <v>335</v>
      </c>
      <c r="X221" s="440">
        <v>1</v>
      </c>
      <c r="Y221" s="440">
        <v>1</v>
      </c>
      <c r="Z221" s="440">
        <v>5</v>
      </c>
      <c r="AA221" s="440">
        <v>0.54</v>
      </c>
      <c r="AB221" s="369">
        <v>1</v>
      </c>
      <c r="AC221" s="393">
        <f t="shared" si="39"/>
        <v>0.54</v>
      </c>
      <c r="AD221" s="394">
        <f t="shared" si="40"/>
        <v>0.43200000000000005</v>
      </c>
      <c r="AE221" s="394">
        <f t="shared" si="41"/>
        <v>0.10800000000000001</v>
      </c>
      <c r="AF221" s="439" t="s">
        <v>336</v>
      </c>
      <c r="AG221" s="440">
        <v>1</v>
      </c>
      <c r="AH221" s="440">
        <v>1</v>
      </c>
    </row>
    <row r="222" spans="1:34" x14ac:dyDescent="0.25">
      <c r="A222" s="437" t="s">
        <v>56</v>
      </c>
      <c r="B222" s="437" t="s">
        <v>419</v>
      </c>
      <c r="C222" s="438" t="s">
        <v>684</v>
      </c>
      <c r="D222" s="439" t="s">
        <v>689</v>
      </c>
      <c r="E222" s="440">
        <f t="shared" si="43"/>
        <v>8</v>
      </c>
      <c r="F222" s="440" t="s">
        <v>32</v>
      </c>
      <c r="G222" s="439" t="s">
        <v>690</v>
      </c>
      <c r="H222" s="440">
        <f t="shared" si="37"/>
        <v>9</v>
      </c>
      <c r="I222" s="440" t="str">
        <f>F222</f>
        <v>y</v>
      </c>
      <c r="J222" s="439" t="s">
        <v>691</v>
      </c>
      <c r="K222" s="440">
        <f t="shared" si="38"/>
        <v>10</v>
      </c>
      <c r="L222" s="441" t="str">
        <f>F222</f>
        <v>y</v>
      </c>
      <c r="M222" s="390" t="s">
        <v>32</v>
      </c>
      <c r="N222" s="390" t="s">
        <v>32</v>
      </c>
      <c r="O222" s="390" t="s">
        <v>32</v>
      </c>
      <c r="P222" s="441">
        <v>37514.449999999997</v>
      </c>
      <c r="Q222" s="439" t="s">
        <v>423</v>
      </c>
      <c r="R222" s="439" t="s">
        <v>128</v>
      </c>
      <c r="S222" s="439" t="s">
        <v>581</v>
      </c>
      <c r="T222" s="440">
        <v>80</v>
      </c>
      <c r="U222" s="440">
        <v>1.5</v>
      </c>
      <c r="V222" s="442">
        <f>P222*(1/(2.22*10^12))*(1/(80))*(1/(0.125))*10^9</f>
        <v>1.6898400900900901</v>
      </c>
      <c r="W222" s="439" t="s">
        <v>424</v>
      </c>
      <c r="X222" s="440">
        <v>3</v>
      </c>
      <c r="Y222" s="440">
        <v>3</v>
      </c>
      <c r="Z222" s="440">
        <v>15</v>
      </c>
      <c r="AA222" s="440">
        <v>6.48</v>
      </c>
      <c r="AB222" s="369">
        <v>1</v>
      </c>
      <c r="AC222" s="393">
        <f t="shared" si="39"/>
        <v>6.48</v>
      </c>
      <c r="AD222" s="394">
        <f t="shared" si="40"/>
        <v>5.1840000000000011</v>
      </c>
      <c r="AE222" s="394">
        <f t="shared" si="41"/>
        <v>1.2960000000000003</v>
      </c>
      <c r="AF222" s="439" t="s">
        <v>49</v>
      </c>
      <c r="AG222" s="440">
        <v>1</v>
      </c>
      <c r="AH222" s="440">
        <v>1</v>
      </c>
    </row>
    <row r="223" spans="1:34" x14ac:dyDescent="0.25">
      <c r="A223" s="437" t="s">
        <v>56</v>
      </c>
      <c r="B223" s="437" t="s">
        <v>425</v>
      </c>
      <c r="C223" s="438" t="s">
        <v>684</v>
      </c>
      <c r="D223" s="439" t="s">
        <v>692</v>
      </c>
      <c r="E223" s="440">
        <f t="shared" si="43"/>
        <v>11</v>
      </c>
      <c r="F223" s="440" t="s">
        <v>32</v>
      </c>
      <c r="G223" s="439" t="s">
        <v>693</v>
      </c>
      <c r="H223" s="440">
        <f t="shared" si="37"/>
        <v>12</v>
      </c>
      <c r="I223" s="440" t="str">
        <f>F223</f>
        <v>y</v>
      </c>
      <c r="J223" s="439" t="s">
        <v>694</v>
      </c>
      <c r="K223" s="440">
        <f t="shared" si="38"/>
        <v>13</v>
      </c>
      <c r="L223" s="441" t="str">
        <f>F223</f>
        <v>y</v>
      </c>
      <c r="M223" s="390" t="s">
        <v>32</v>
      </c>
      <c r="N223" s="390" t="s">
        <v>32</v>
      </c>
      <c r="O223" s="390" t="s">
        <v>32</v>
      </c>
      <c r="P223" s="441">
        <f>P222</f>
        <v>37514.449999999997</v>
      </c>
      <c r="Q223" s="439" t="s">
        <v>423</v>
      </c>
      <c r="R223" s="439" t="s">
        <v>128</v>
      </c>
      <c r="S223" s="439" t="s">
        <v>581</v>
      </c>
      <c r="T223" s="440">
        <v>80</v>
      </c>
      <c r="U223" s="440">
        <v>1.5</v>
      </c>
      <c r="V223" s="442">
        <f>P223*(1/(2.22*10^12))*(1/(80))*(1/(0.125))*10^9</f>
        <v>1.6898400900900901</v>
      </c>
      <c r="W223" s="439" t="s">
        <v>424</v>
      </c>
      <c r="X223" s="440">
        <v>3</v>
      </c>
      <c r="Y223" s="440">
        <v>3</v>
      </c>
      <c r="Z223" s="440">
        <v>15</v>
      </c>
      <c r="AA223" s="440">
        <v>6.48</v>
      </c>
      <c r="AB223" s="369">
        <v>1</v>
      </c>
      <c r="AC223" s="393">
        <f t="shared" si="39"/>
        <v>6.48</v>
      </c>
      <c r="AD223" s="394">
        <f t="shared" si="40"/>
        <v>5.1840000000000011</v>
      </c>
      <c r="AE223" s="394">
        <f t="shared" si="41"/>
        <v>1.2960000000000003</v>
      </c>
      <c r="AF223" s="439" t="s">
        <v>49</v>
      </c>
      <c r="AG223" s="440">
        <v>1</v>
      </c>
      <c r="AH223" s="440">
        <v>1</v>
      </c>
    </row>
    <row r="224" spans="1:34" x14ac:dyDescent="0.25">
      <c r="A224" s="437" t="s">
        <v>56</v>
      </c>
      <c r="B224" s="437" t="s">
        <v>429</v>
      </c>
      <c r="C224" s="438" t="s">
        <v>684</v>
      </c>
      <c r="D224" s="439" t="s">
        <v>695</v>
      </c>
      <c r="E224" s="440">
        <f t="shared" si="43"/>
        <v>14</v>
      </c>
      <c r="F224" s="440" t="s">
        <v>32</v>
      </c>
      <c r="G224" s="439" t="s">
        <v>696</v>
      </c>
      <c r="H224" s="440">
        <f t="shared" si="37"/>
        <v>15</v>
      </c>
      <c r="I224" s="440" t="str">
        <f>F224</f>
        <v>y</v>
      </c>
      <c r="J224" s="439" t="s">
        <v>697</v>
      </c>
      <c r="K224" s="440">
        <f t="shared" si="38"/>
        <v>16</v>
      </c>
      <c r="L224" s="441" t="str">
        <f>F224</f>
        <v>y</v>
      </c>
      <c r="M224" s="390" t="s">
        <v>32</v>
      </c>
      <c r="N224" s="390" t="s">
        <v>32</v>
      </c>
      <c r="O224" s="390" t="s">
        <v>32</v>
      </c>
      <c r="P224" s="441">
        <f>P223</f>
        <v>37514.449999999997</v>
      </c>
      <c r="Q224" s="439" t="s">
        <v>423</v>
      </c>
      <c r="R224" s="439" t="s">
        <v>128</v>
      </c>
      <c r="S224" s="439" t="s">
        <v>581</v>
      </c>
      <c r="T224" s="440">
        <v>80</v>
      </c>
      <c r="U224" s="440">
        <v>1.5</v>
      </c>
      <c r="V224" s="442">
        <f>P224*(1/(2.22*10^12))*(1/(80))*(1/(0.125))*10^9</f>
        <v>1.6898400900900901</v>
      </c>
      <c r="W224" s="439" t="s">
        <v>424</v>
      </c>
      <c r="X224" s="440">
        <v>3</v>
      </c>
      <c r="Y224" s="440">
        <v>3</v>
      </c>
      <c r="Z224" s="440">
        <v>15</v>
      </c>
      <c r="AA224" s="440">
        <v>6.48</v>
      </c>
      <c r="AB224" s="369">
        <v>1</v>
      </c>
      <c r="AC224" s="393">
        <f t="shared" si="39"/>
        <v>6.48</v>
      </c>
      <c r="AD224" s="394">
        <f t="shared" si="40"/>
        <v>5.1840000000000011</v>
      </c>
      <c r="AE224" s="394">
        <f t="shared" si="41"/>
        <v>1.2960000000000003</v>
      </c>
      <c r="AF224" s="439" t="s">
        <v>49</v>
      </c>
      <c r="AG224" s="440">
        <v>1</v>
      </c>
      <c r="AH224" s="440">
        <v>1</v>
      </c>
    </row>
    <row r="225" spans="1:35" x14ac:dyDescent="0.25">
      <c r="A225" s="437" t="s">
        <v>56</v>
      </c>
      <c r="B225" s="437" t="s">
        <v>588</v>
      </c>
      <c r="C225" s="438" t="s">
        <v>684</v>
      </c>
      <c r="D225" s="439" t="s">
        <v>698</v>
      </c>
      <c r="E225" s="440">
        <f t="shared" si="43"/>
        <v>17</v>
      </c>
      <c r="F225" s="440" t="s">
        <v>32</v>
      </c>
      <c r="G225" s="439" t="s">
        <v>699</v>
      </c>
      <c r="H225" s="440">
        <f t="shared" si="37"/>
        <v>18</v>
      </c>
      <c r="I225" s="440" t="str">
        <f>F225</f>
        <v>y</v>
      </c>
      <c r="J225" s="439" t="s">
        <v>700</v>
      </c>
      <c r="K225" s="440">
        <f t="shared" si="38"/>
        <v>19</v>
      </c>
      <c r="L225" s="441" t="str">
        <f>F225</f>
        <v>y</v>
      </c>
      <c r="M225" s="390" t="s">
        <v>32</v>
      </c>
      <c r="N225" s="390" t="s">
        <v>32</v>
      </c>
      <c r="O225" s="390" t="s">
        <v>32</v>
      </c>
      <c r="P225" s="441">
        <f>P224</f>
        <v>37514.449999999997</v>
      </c>
      <c r="Q225" s="439" t="s">
        <v>423</v>
      </c>
      <c r="R225" s="439" t="s">
        <v>128</v>
      </c>
      <c r="S225" s="439" t="s">
        <v>581</v>
      </c>
      <c r="T225" s="440">
        <v>80</v>
      </c>
      <c r="U225" s="440">
        <v>1.5</v>
      </c>
      <c r="V225" s="442">
        <f>P225*(1/(2.22*10^12))*(1/(80))*(1/(0.125))*10^9</f>
        <v>1.6898400900900901</v>
      </c>
      <c r="W225" s="439" t="s">
        <v>424</v>
      </c>
      <c r="X225" s="440">
        <v>3</v>
      </c>
      <c r="Y225" s="440">
        <v>3</v>
      </c>
      <c r="Z225" s="440">
        <v>15</v>
      </c>
      <c r="AA225" s="440">
        <v>6.48</v>
      </c>
      <c r="AB225" s="369">
        <v>1</v>
      </c>
      <c r="AC225" s="393">
        <f t="shared" si="39"/>
        <v>6.48</v>
      </c>
      <c r="AD225" s="394">
        <f t="shared" si="40"/>
        <v>5.1840000000000011</v>
      </c>
      <c r="AE225" s="394">
        <f t="shared" si="41"/>
        <v>1.2960000000000003</v>
      </c>
      <c r="AF225" s="439" t="s">
        <v>49</v>
      </c>
      <c r="AG225" s="440">
        <v>1</v>
      </c>
      <c r="AH225" s="440">
        <v>1</v>
      </c>
    </row>
    <row r="226" spans="1:35" x14ac:dyDescent="0.25">
      <c r="A226" s="437" t="s">
        <v>56</v>
      </c>
      <c r="B226" s="437" t="s">
        <v>592</v>
      </c>
      <c r="C226" s="438" t="s">
        <v>684</v>
      </c>
      <c r="D226" s="439" t="s">
        <v>701</v>
      </c>
      <c r="E226" s="440">
        <f t="shared" si="43"/>
        <v>20</v>
      </c>
      <c r="F226" s="440" t="s">
        <v>32</v>
      </c>
      <c r="G226" s="439" t="s">
        <v>702</v>
      </c>
      <c r="H226" s="440">
        <f t="shared" si="37"/>
        <v>21</v>
      </c>
      <c r="I226" s="440" t="str">
        <f>F226</f>
        <v>y</v>
      </c>
      <c r="J226" s="439" t="s">
        <v>703</v>
      </c>
      <c r="K226" s="440">
        <f t="shared" si="38"/>
        <v>22</v>
      </c>
      <c r="L226" s="441" t="str">
        <f>F226</f>
        <v>y</v>
      </c>
      <c r="M226" s="390" t="s">
        <v>32</v>
      </c>
      <c r="N226" s="390" t="s">
        <v>32</v>
      </c>
      <c r="O226" s="390" t="s">
        <v>32</v>
      </c>
      <c r="P226" s="441">
        <f>P225</f>
        <v>37514.449999999997</v>
      </c>
      <c r="Q226" s="439" t="s">
        <v>423</v>
      </c>
      <c r="R226" s="439" t="s">
        <v>128</v>
      </c>
      <c r="S226" s="439" t="s">
        <v>581</v>
      </c>
      <c r="T226" s="440">
        <v>80</v>
      </c>
      <c r="U226" s="440">
        <v>1.5</v>
      </c>
      <c r="V226" s="442">
        <f>P226*(1/(2.22*10^12))*(1/(80))*(1/(0.125))*10^9</f>
        <v>1.6898400900900901</v>
      </c>
      <c r="W226" s="439" t="s">
        <v>424</v>
      </c>
      <c r="X226" s="440">
        <v>3</v>
      </c>
      <c r="Y226" s="440">
        <v>3</v>
      </c>
      <c r="Z226" s="440">
        <v>15</v>
      </c>
      <c r="AA226" s="440">
        <v>6.48</v>
      </c>
      <c r="AB226" s="369">
        <v>1</v>
      </c>
      <c r="AC226" s="393">
        <f t="shared" si="39"/>
        <v>6.48</v>
      </c>
      <c r="AD226" s="394">
        <f t="shared" si="40"/>
        <v>5.1840000000000011</v>
      </c>
      <c r="AE226" s="394">
        <f t="shared" si="41"/>
        <v>1.2960000000000003</v>
      </c>
      <c r="AF226" s="439" t="s">
        <v>49</v>
      </c>
      <c r="AG226" s="440">
        <v>1</v>
      </c>
      <c r="AH226" s="440">
        <v>1</v>
      </c>
    </row>
    <row r="227" spans="1:35" s="384" customFormat="1" x14ac:dyDescent="0.25">
      <c r="A227" s="521" t="s">
        <v>28</v>
      </c>
      <c r="B227" s="521" t="s">
        <v>419</v>
      </c>
      <c r="C227" s="522" t="s">
        <v>704</v>
      </c>
      <c r="D227" s="523" t="s">
        <v>705</v>
      </c>
      <c r="E227" s="524">
        <v>4</v>
      </c>
      <c r="F227" s="524" t="s">
        <v>32</v>
      </c>
      <c r="G227" s="523"/>
      <c r="H227" s="524" t="str">
        <f t="shared" si="37"/>
        <v/>
      </c>
      <c r="I227" s="524"/>
      <c r="J227" s="523"/>
      <c r="K227" s="524" t="str">
        <f t="shared" si="38"/>
        <v/>
      </c>
      <c r="L227" s="525"/>
      <c r="M227" s="378" t="s">
        <v>32</v>
      </c>
      <c r="N227" s="378" t="s">
        <v>32</v>
      </c>
      <c r="O227" s="378" t="s">
        <v>32</v>
      </c>
      <c r="P227" s="525">
        <v>47220.08</v>
      </c>
      <c r="Q227" s="523" t="s">
        <v>423</v>
      </c>
      <c r="R227" s="523" t="s">
        <v>128</v>
      </c>
      <c r="S227" s="523" t="s">
        <v>706</v>
      </c>
      <c r="T227" s="524">
        <v>83.2</v>
      </c>
      <c r="U227" s="524">
        <v>1.5</v>
      </c>
      <c r="V227" s="526">
        <f>P227*(1/(2.22*10^12))*(1/(83.2))*(1/(0.125))*10^9</f>
        <v>2.0452217602217604</v>
      </c>
      <c r="W227" s="523" t="s">
        <v>424</v>
      </c>
      <c r="X227" s="524">
        <v>1</v>
      </c>
      <c r="Y227" s="524">
        <v>1</v>
      </c>
      <c r="Z227" s="524">
        <v>5</v>
      </c>
      <c r="AA227" s="524">
        <v>2.25</v>
      </c>
      <c r="AB227" s="381">
        <v>1</v>
      </c>
      <c r="AC227" s="382">
        <f t="shared" si="39"/>
        <v>2.25</v>
      </c>
      <c r="AD227" s="383">
        <f t="shared" si="40"/>
        <v>1.8</v>
      </c>
      <c r="AE227" s="383">
        <f t="shared" si="41"/>
        <v>0.45</v>
      </c>
      <c r="AF227" s="523" t="s">
        <v>49</v>
      </c>
      <c r="AG227" s="524">
        <v>1</v>
      </c>
      <c r="AH227" s="524">
        <v>1</v>
      </c>
    </row>
    <row r="228" spans="1:35" s="384" customFormat="1" x14ac:dyDescent="0.25">
      <c r="A228" s="521" t="s">
        <v>28</v>
      </c>
      <c r="B228" s="521" t="s">
        <v>323</v>
      </c>
      <c r="C228" s="522" t="s">
        <v>704</v>
      </c>
      <c r="D228" s="523" t="s">
        <v>707</v>
      </c>
      <c r="E228" s="524">
        <f t="shared" ref="E228:E239" si="44">IF(A227="SEC", K227 + 1, E227 + 1)</f>
        <v>5</v>
      </c>
      <c r="F228" s="524" t="s">
        <v>32</v>
      </c>
      <c r="G228" s="523"/>
      <c r="H228" s="524" t="str">
        <f t="shared" si="37"/>
        <v/>
      </c>
      <c r="I228" s="524"/>
      <c r="J228" s="523"/>
      <c r="K228" s="524" t="str">
        <f t="shared" si="38"/>
        <v/>
      </c>
      <c r="L228" s="525"/>
      <c r="M228" s="378" t="s">
        <v>32</v>
      </c>
      <c r="N228" s="378" t="s">
        <v>32</v>
      </c>
      <c r="O228" s="378" t="s">
        <v>32</v>
      </c>
      <c r="P228" s="525">
        <v>72746.3</v>
      </c>
      <c r="Q228" s="523" t="s">
        <v>325</v>
      </c>
      <c r="R228" s="523" t="s">
        <v>128</v>
      </c>
      <c r="S228" s="523" t="s">
        <v>706</v>
      </c>
      <c r="T228" s="524">
        <v>83.2</v>
      </c>
      <c r="U228" s="524">
        <v>4</v>
      </c>
      <c r="V228" s="526">
        <f>P228*(1/(2.22*10^12))*(1/(83.2))*(1/(0.125))*10^9</f>
        <v>3.1508272695772694</v>
      </c>
      <c r="W228" s="523" t="s">
        <v>130</v>
      </c>
      <c r="X228" s="524">
        <v>1</v>
      </c>
      <c r="Y228" s="524">
        <v>0.5</v>
      </c>
      <c r="Z228" s="524">
        <v>5</v>
      </c>
      <c r="AA228" s="524">
        <v>5.99</v>
      </c>
      <c r="AB228" s="381">
        <v>1</v>
      </c>
      <c r="AC228" s="382">
        <f t="shared" si="39"/>
        <v>5.99</v>
      </c>
      <c r="AD228" s="383">
        <f t="shared" si="40"/>
        <v>4.7920000000000007</v>
      </c>
      <c r="AE228" s="383">
        <f t="shared" si="41"/>
        <v>1.1980000000000002</v>
      </c>
      <c r="AF228" s="523" t="s">
        <v>49</v>
      </c>
      <c r="AG228" s="524">
        <v>0.5</v>
      </c>
      <c r="AH228" s="524">
        <v>0.5</v>
      </c>
    </row>
    <row r="229" spans="1:35" s="384" customFormat="1" x14ac:dyDescent="0.25">
      <c r="A229" s="521" t="s">
        <v>28</v>
      </c>
      <c r="B229" s="521" t="s">
        <v>708</v>
      </c>
      <c r="C229" s="522" t="s">
        <v>704</v>
      </c>
      <c r="D229" s="523" t="s">
        <v>709</v>
      </c>
      <c r="E229" s="524">
        <f t="shared" si="44"/>
        <v>6</v>
      </c>
      <c r="F229" s="524" t="s">
        <v>32</v>
      </c>
      <c r="G229" s="523"/>
      <c r="H229" s="524" t="str">
        <f t="shared" si="37"/>
        <v/>
      </c>
      <c r="I229" s="524"/>
      <c r="J229" s="523"/>
      <c r="K229" s="524" t="str">
        <f t="shared" si="38"/>
        <v/>
      </c>
      <c r="L229" s="525"/>
      <c r="M229" s="378" t="s">
        <v>32</v>
      </c>
      <c r="N229" s="378" t="s">
        <v>32</v>
      </c>
      <c r="O229" s="378" t="s">
        <v>32</v>
      </c>
      <c r="P229" s="525">
        <v>52924.57</v>
      </c>
      <c r="Q229" s="523" t="s">
        <v>483</v>
      </c>
      <c r="R229" s="523" t="s">
        <v>710</v>
      </c>
      <c r="S229" s="523" t="s">
        <v>711</v>
      </c>
      <c r="T229" s="524">
        <v>29.5</v>
      </c>
      <c r="U229" s="524">
        <v>10</v>
      </c>
      <c r="V229" s="526">
        <f>P229*(1/(2.22*10^12))*(1/(29.5))*(1/(0.125))*10^9</f>
        <v>6.4650566498702098</v>
      </c>
      <c r="W229" s="523" t="s">
        <v>712</v>
      </c>
      <c r="X229" s="524">
        <v>1</v>
      </c>
      <c r="Y229" s="524">
        <v>1</v>
      </c>
      <c r="Z229" s="524">
        <v>5</v>
      </c>
      <c r="AA229" s="524">
        <v>5.31</v>
      </c>
      <c r="AB229" s="381">
        <v>1</v>
      </c>
      <c r="AC229" s="382">
        <f t="shared" si="39"/>
        <v>5.31</v>
      </c>
      <c r="AD229" s="383">
        <f t="shared" si="40"/>
        <v>4.2480000000000002</v>
      </c>
      <c r="AE229" s="383">
        <f t="shared" si="41"/>
        <v>1.0620000000000001</v>
      </c>
      <c r="AF229" s="523" t="s">
        <v>483</v>
      </c>
      <c r="AG229" s="524">
        <v>1</v>
      </c>
      <c r="AH229" s="524">
        <v>1</v>
      </c>
    </row>
    <row r="230" spans="1:35" s="384" customFormat="1" x14ac:dyDescent="0.25">
      <c r="A230" s="521" t="s">
        <v>28</v>
      </c>
      <c r="B230" s="521" t="s">
        <v>713</v>
      </c>
      <c r="C230" s="522" t="s">
        <v>704</v>
      </c>
      <c r="D230" s="523" t="s">
        <v>714</v>
      </c>
      <c r="E230" s="524">
        <f t="shared" si="44"/>
        <v>7</v>
      </c>
      <c r="F230" s="524" t="s">
        <v>32</v>
      </c>
      <c r="G230" s="523"/>
      <c r="H230" s="524" t="str">
        <f t="shared" si="37"/>
        <v/>
      </c>
      <c r="I230" s="524"/>
      <c r="J230" s="523"/>
      <c r="K230" s="524" t="str">
        <f t="shared" si="38"/>
        <v/>
      </c>
      <c r="L230" s="525"/>
      <c r="M230" s="378" t="s">
        <v>32</v>
      </c>
      <c r="N230" s="378" t="s">
        <v>32</v>
      </c>
      <c r="O230" s="378" t="s">
        <v>32</v>
      </c>
      <c r="P230" s="525">
        <v>10674.37</v>
      </c>
      <c r="Q230" s="523" t="s">
        <v>715</v>
      </c>
      <c r="R230" s="523" t="s">
        <v>333</v>
      </c>
      <c r="S230" s="523" t="s">
        <v>334</v>
      </c>
      <c r="T230" s="524">
        <v>30</v>
      </c>
      <c r="U230" s="524">
        <v>1.5</v>
      </c>
      <c r="V230" s="526">
        <f t="shared" ref="V230:V236" si="45">P230*(1/(2.22*10^12))*(1/(30))*(1/(0.125))*10^9</f>
        <v>1.2822066066066067</v>
      </c>
      <c r="W230" s="523" t="s">
        <v>335</v>
      </c>
      <c r="X230" s="524">
        <v>1</v>
      </c>
      <c r="Y230" s="524">
        <v>1</v>
      </c>
      <c r="Z230" s="524">
        <v>5</v>
      </c>
      <c r="AA230" s="524">
        <v>0.81</v>
      </c>
      <c r="AB230" s="381">
        <v>1</v>
      </c>
      <c r="AC230" s="382">
        <f t="shared" si="39"/>
        <v>0.81</v>
      </c>
      <c r="AD230" s="383">
        <f t="shared" si="40"/>
        <v>0.64800000000000013</v>
      </c>
      <c r="AE230" s="383">
        <f t="shared" si="41"/>
        <v>0.16200000000000003</v>
      </c>
      <c r="AF230" s="523" t="s">
        <v>336</v>
      </c>
      <c r="AG230" s="524">
        <v>1</v>
      </c>
      <c r="AH230" s="524">
        <v>1</v>
      </c>
    </row>
    <row r="231" spans="1:35" s="384" customFormat="1" x14ac:dyDescent="0.25">
      <c r="A231" s="521" t="s">
        <v>28</v>
      </c>
      <c r="B231" s="521" t="s">
        <v>716</v>
      </c>
      <c r="C231" s="522" t="s">
        <v>704</v>
      </c>
      <c r="D231" s="523" t="s">
        <v>717</v>
      </c>
      <c r="E231" s="524">
        <f t="shared" si="44"/>
        <v>8</v>
      </c>
      <c r="F231" s="524" t="s">
        <v>32</v>
      </c>
      <c r="G231" s="523"/>
      <c r="H231" s="524" t="str">
        <f t="shared" si="37"/>
        <v/>
      </c>
      <c r="I231" s="524"/>
      <c r="J231" s="523"/>
      <c r="K231" s="524" t="str">
        <f t="shared" si="38"/>
        <v/>
      </c>
      <c r="L231" s="525"/>
      <c r="M231" s="378" t="s">
        <v>32</v>
      </c>
      <c r="N231" s="378" t="s">
        <v>32</v>
      </c>
      <c r="O231" s="378" t="s">
        <v>32</v>
      </c>
      <c r="P231" s="525">
        <f>P230</f>
        <v>10674.37</v>
      </c>
      <c r="Q231" s="523" t="s">
        <v>718</v>
      </c>
      <c r="R231" s="523" t="s">
        <v>333</v>
      </c>
      <c r="S231" s="523" t="s">
        <v>334</v>
      </c>
      <c r="T231" s="524">
        <v>30</v>
      </c>
      <c r="U231" s="524">
        <v>1.5</v>
      </c>
      <c r="V231" s="526">
        <f t="shared" si="45"/>
        <v>1.2822066066066067</v>
      </c>
      <c r="W231" s="523" t="s">
        <v>335</v>
      </c>
      <c r="X231" s="524">
        <v>1</v>
      </c>
      <c r="Y231" s="524">
        <v>1</v>
      </c>
      <c r="Z231" s="524">
        <v>5</v>
      </c>
      <c r="AA231" s="524">
        <v>0.81</v>
      </c>
      <c r="AB231" s="381">
        <v>1</v>
      </c>
      <c r="AC231" s="382">
        <f t="shared" si="39"/>
        <v>0.81</v>
      </c>
      <c r="AD231" s="383">
        <f t="shared" si="40"/>
        <v>0.64800000000000013</v>
      </c>
      <c r="AE231" s="383">
        <f t="shared" si="41"/>
        <v>0.16200000000000003</v>
      </c>
      <c r="AF231" s="523" t="s">
        <v>336</v>
      </c>
      <c r="AG231" s="524">
        <v>1</v>
      </c>
      <c r="AH231" s="524">
        <v>1</v>
      </c>
    </row>
    <row r="232" spans="1:35" s="384" customFormat="1" x14ac:dyDescent="0.25">
      <c r="A232" s="521" t="s">
        <v>28</v>
      </c>
      <c r="B232" s="521" t="s">
        <v>719</v>
      </c>
      <c r="C232" s="522" t="s">
        <v>704</v>
      </c>
      <c r="D232" s="523" t="s">
        <v>720</v>
      </c>
      <c r="E232" s="524">
        <f t="shared" si="44"/>
        <v>9</v>
      </c>
      <c r="F232" s="524" t="s">
        <v>32</v>
      </c>
      <c r="G232" s="523"/>
      <c r="H232" s="524" t="str">
        <f t="shared" si="37"/>
        <v/>
      </c>
      <c r="I232" s="524"/>
      <c r="J232" s="523"/>
      <c r="K232" s="524" t="str">
        <f t="shared" si="38"/>
        <v/>
      </c>
      <c r="L232" s="525"/>
      <c r="M232" s="378" t="s">
        <v>32</v>
      </c>
      <c r="N232" s="378" t="s">
        <v>32</v>
      </c>
      <c r="O232" s="378" t="s">
        <v>32</v>
      </c>
      <c r="P232" s="525">
        <f>P231</f>
        <v>10674.37</v>
      </c>
      <c r="Q232" s="523" t="s">
        <v>721</v>
      </c>
      <c r="R232" s="523" t="s">
        <v>333</v>
      </c>
      <c r="S232" s="523" t="s">
        <v>334</v>
      </c>
      <c r="T232" s="524">
        <v>30</v>
      </c>
      <c r="U232" s="524">
        <v>1.5</v>
      </c>
      <c r="V232" s="526">
        <f t="shared" si="45"/>
        <v>1.2822066066066067</v>
      </c>
      <c r="W232" s="523" t="s">
        <v>335</v>
      </c>
      <c r="X232" s="524">
        <v>1</v>
      </c>
      <c r="Y232" s="524">
        <v>1</v>
      </c>
      <c r="Z232" s="524">
        <v>5</v>
      </c>
      <c r="AA232" s="524">
        <v>0.81</v>
      </c>
      <c r="AB232" s="381">
        <v>1</v>
      </c>
      <c r="AC232" s="382">
        <f t="shared" si="39"/>
        <v>0.81</v>
      </c>
      <c r="AD232" s="383">
        <f t="shared" si="40"/>
        <v>0.64800000000000013</v>
      </c>
      <c r="AE232" s="383">
        <f t="shared" si="41"/>
        <v>0.16200000000000003</v>
      </c>
      <c r="AF232" s="523" t="s">
        <v>336</v>
      </c>
      <c r="AG232" s="524">
        <v>1</v>
      </c>
      <c r="AH232" s="524">
        <v>1</v>
      </c>
    </row>
    <row r="233" spans="1:35" s="384" customFormat="1" x14ac:dyDescent="0.25">
      <c r="A233" s="521" t="s">
        <v>28</v>
      </c>
      <c r="B233" s="521" t="s">
        <v>722</v>
      </c>
      <c r="C233" s="522" t="s">
        <v>704</v>
      </c>
      <c r="D233" s="523" t="s">
        <v>723</v>
      </c>
      <c r="E233" s="524">
        <f t="shared" si="44"/>
        <v>10</v>
      </c>
      <c r="F233" s="524" t="s">
        <v>32</v>
      </c>
      <c r="G233" s="523"/>
      <c r="H233" s="524" t="str">
        <f t="shared" si="37"/>
        <v/>
      </c>
      <c r="I233" s="524"/>
      <c r="J233" s="523"/>
      <c r="K233" s="524" t="str">
        <f t="shared" si="38"/>
        <v/>
      </c>
      <c r="L233" s="525"/>
      <c r="M233" s="378" t="s">
        <v>32</v>
      </c>
      <c r="N233" s="378" t="s">
        <v>32</v>
      </c>
      <c r="O233" s="378" t="s">
        <v>32</v>
      </c>
      <c r="P233" s="525">
        <f>P232</f>
        <v>10674.37</v>
      </c>
      <c r="Q233" s="523" t="s">
        <v>724</v>
      </c>
      <c r="R233" s="523" t="s">
        <v>333</v>
      </c>
      <c r="S233" s="523" t="s">
        <v>334</v>
      </c>
      <c r="T233" s="524">
        <v>30</v>
      </c>
      <c r="U233" s="524">
        <v>1.5</v>
      </c>
      <c r="V233" s="526">
        <f t="shared" si="45"/>
        <v>1.2822066066066067</v>
      </c>
      <c r="W233" s="523" t="s">
        <v>335</v>
      </c>
      <c r="X233" s="524">
        <v>1</v>
      </c>
      <c r="Y233" s="524">
        <v>1</v>
      </c>
      <c r="Z233" s="524">
        <v>5</v>
      </c>
      <c r="AA233" s="524">
        <v>0.81</v>
      </c>
      <c r="AB233" s="381">
        <v>1</v>
      </c>
      <c r="AC233" s="382">
        <f t="shared" si="39"/>
        <v>0.81</v>
      </c>
      <c r="AD233" s="383">
        <f t="shared" si="40"/>
        <v>0.64800000000000013</v>
      </c>
      <c r="AE233" s="383">
        <f t="shared" si="41"/>
        <v>0.16200000000000003</v>
      </c>
      <c r="AF233" s="523" t="s">
        <v>336</v>
      </c>
      <c r="AG233" s="524">
        <v>1</v>
      </c>
      <c r="AH233" s="524">
        <v>1</v>
      </c>
    </row>
    <row r="234" spans="1:35" s="384" customFormat="1" x14ac:dyDescent="0.25">
      <c r="A234" s="521" t="s">
        <v>28</v>
      </c>
      <c r="B234" s="521" t="s">
        <v>725</v>
      </c>
      <c r="C234" s="522" t="s">
        <v>704</v>
      </c>
      <c r="D234" s="523" t="s">
        <v>726</v>
      </c>
      <c r="E234" s="524">
        <f t="shared" si="44"/>
        <v>11</v>
      </c>
      <c r="F234" s="524" t="s">
        <v>32</v>
      </c>
      <c r="G234" s="523"/>
      <c r="H234" s="524" t="str">
        <f t="shared" si="37"/>
        <v/>
      </c>
      <c r="I234" s="524"/>
      <c r="J234" s="523"/>
      <c r="K234" s="524" t="str">
        <f t="shared" si="38"/>
        <v/>
      </c>
      <c r="L234" s="525"/>
      <c r="M234" s="378" t="s">
        <v>32</v>
      </c>
      <c r="N234" s="378" t="s">
        <v>32</v>
      </c>
      <c r="O234" s="378" t="s">
        <v>32</v>
      </c>
      <c r="P234" s="525">
        <v>6873.39</v>
      </c>
      <c r="Q234" s="523" t="s">
        <v>727</v>
      </c>
      <c r="R234" s="523" t="s">
        <v>333</v>
      </c>
      <c r="S234" s="523" t="s">
        <v>334</v>
      </c>
      <c r="T234" s="524">
        <v>30</v>
      </c>
      <c r="U234" s="524">
        <v>1</v>
      </c>
      <c r="V234" s="526">
        <f t="shared" si="45"/>
        <v>0.82563243243243245</v>
      </c>
      <c r="W234" s="523" t="s">
        <v>335</v>
      </c>
      <c r="X234" s="524">
        <v>1</v>
      </c>
      <c r="Y234" s="524">
        <v>1.5</v>
      </c>
      <c r="Z234" s="524">
        <v>5</v>
      </c>
      <c r="AA234" s="524">
        <v>0.54</v>
      </c>
      <c r="AB234" s="381">
        <v>1</v>
      </c>
      <c r="AC234" s="382">
        <f t="shared" si="39"/>
        <v>0.54</v>
      </c>
      <c r="AD234" s="383">
        <f t="shared" si="40"/>
        <v>0.43200000000000005</v>
      </c>
      <c r="AE234" s="383">
        <f t="shared" si="41"/>
        <v>0.10800000000000001</v>
      </c>
      <c r="AF234" s="523" t="s">
        <v>336</v>
      </c>
      <c r="AG234" s="524">
        <v>1.5</v>
      </c>
      <c r="AH234" s="524">
        <v>1.5</v>
      </c>
    </row>
    <row r="235" spans="1:35" s="384" customFormat="1" x14ac:dyDescent="0.25">
      <c r="A235" s="521" t="s">
        <v>56</v>
      </c>
      <c r="B235" s="521" t="s">
        <v>526</v>
      </c>
      <c r="C235" s="522" t="s">
        <v>704</v>
      </c>
      <c r="D235" s="523" t="s">
        <v>728</v>
      </c>
      <c r="E235" s="524">
        <f t="shared" si="44"/>
        <v>12</v>
      </c>
      <c r="F235" s="524" t="s">
        <v>32</v>
      </c>
      <c r="G235" s="523" t="s">
        <v>729</v>
      </c>
      <c r="H235" s="524">
        <f t="shared" si="37"/>
        <v>13</v>
      </c>
      <c r="I235" s="524" t="str">
        <f>F235</f>
        <v>y</v>
      </c>
      <c r="J235" s="523" t="s">
        <v>730</v>
      </c>
      <c r="K235" s="524">
        <f t="shared" si="38"/>
        <v>14</v>
      </c>
      <c r="L235" s="525" t="str">
        <f>F235</f>
        <v>y</v>
      </c>
      <c r="M235" s="378" t="s">
        <v>32</v>
      </c>
      <c r="N235" s="378" t="s">
        <v>32</v>
      </c>
      <c r="O235" s="378" t="s">
        <v>32</v>
      </c>
      <c r="P235" s="525">
        <f>P234</f>
        <v>6873.39</v>
      </c>
      <c r="Q235" s="523" t="s">
        <v>528</v>
      </c>
      <c r="R235" s="523" t="s">
        <v>333</v>
      </c>
      <c r="S235" s="523" t="s">
        <v>334</v>
      </c>
      <c r="T235" s="524">
        <v>30</v>
      </c>
      <c r="U235" s="524">
        <v>1</v>
      </c>
      <c r="V235" s="526">
        <f t="shared" si="45"/>
        <v>0.82563243243243245</v>
      </c>
      <c r="W235" s="523" t="s">
        <v>335</v>
      </c>
      <c r="X235" s="524">
        <v>3</v>
      </c>
      <c r="Y235" s="524">
        <v>4.5</v>
      </c>
      <c r="Z235" s="524">
        <v>15</v>
      </c>
      <c r="AA235" s="524">
        <v>1.62</v>
      </c>
      <c r="AB235" s="381">
        <v>1</v>
      </c>
      <c r="AC235" s="382">
        <f t="shared" si="39"/>
        <v>1.62</v>
      </c>
      <c r="AD235" s="383">
        <f t="shared" si="40"/>
        <v>1.2960000000000003</v>
      </c>
      <c r="AE235" s="383">
        <f t="shared" si="41"/>
        <v>0.32400000000000007</v>
      </c>
      <c r="AF235" s="523" t="s">
        <v>336</v>
      </c>
      <c r="AG235" s="524">
        <v>1.5</v>
      </c>
      <c r="AH235" s="524">
        <v>1.5</v>
      </c>
    </row>
    <row r="236" spans="1:35" s="384" customFormat="1" x14ac:dyDescent="0.25">
      <c r="A236" s="521" t="s">
        <v>56</v>
      </c>
      <c r="B236" s="521" t="s">
        <v>529</v>
      </c>
      <c r="C236" s="522" t="s">
        <v>704</v>
      </c>
      <c r="D236" s="523" t="s">
        <v>731</v>
      </c>
      <c r="E236" s="524">
        <f t="shared" si="44"/>
        <v>15</v>
      </c>
      <c r="F236" s="524" t="s">
        <v>32</v>
      </c>
      <c r="G236" s="523" t="s">
        <v>732</v>
      </c>
      <c r="H236" s="524">
        <f t="shared" si="37"/>
        <v>16</v>
      </c>
      <c r="I236" s="524" t="str">
        <f>F236</f>
        <v>y</v>
      </c>
      <c r="J236" s="523" t="s">
        <v>733</v>
      </c>
      <c r="K236" s="524">
        <f t="shared" si="38"/>
        <v>17</v>
      </c>
      <c r="L236" s="525" t="str">
        <f>F236</f>
        <v>y</v>
      </c>
      <c r="M236" s="378" t="s">
        <v>32</v>
      </c>
      <c r="N236" s="378" t="s">
        <v>32</v>
      </c>
      <c r="O236" s="378" t="s">
        <v>32</v>
      </c>
      <c r="P236" s="525">
        <f>P235</f>
        <v>6873.39</v>
      </c>
      <c r="Q236" s="523" t="s">
        <v>528</v>
      </c>
      <c r="R236" s="523" t="s">
        <v>333</v>
      </c>
      <c r="S236" s="523" t="s">
        <v>334</v>
      </c>
      <c r="T236" s="524">
        <v>30</v>
      </c>
      <c r="U236" s="524">
        <v>1</v>
      </c>
      <c r="V236" s="526">
        <f t="shared" si="45"/>
        <v>0.82563243243243245</v>
      </c>
      <c r="W236" s="523" t="s">
        <v>335</v>
      </c>
      <c r="X236" s="524">
        <v>3</v>
      </c>
      <c r="Y236" s="524">
        <v>4.5</v>
      </c>
      <c r="Z236" s="524">
        <v>15</v>
      </c>
      <c r="AA236" s="524">
        <v>1.62</v>
      </c>
      <c r="AB236" s="381">
        <v>1</v>
      </c>
      <c r="AC236" s="382">
        <f t="shared" si="39"/>
        <v>1.62</v>
      </c>
      <c r="AD236" s="383">
        <f t="shared" si="40"/>
        <v>1.2960000000000003</v>
      </c>
      <c r="AE236" s="383">
        <f t="shared" si="41"/>
        <v>0.32400000000000007</v>
      </c>
      <c r="AF236" s="523" t="s">
        <v>336</v>
      </c>
      <c r="AG236" s="524">
        <v>1.5</v>
      </c>
      <c r="AH236" s="524">
        <v>1.5</v>
      </c>
    </row>
    <row r="237" spans="1:35" s="384" customFormat="1" x14ac:dyDescent="0.25">
      <c r="A237" s="521" t="s">
        <v>56</v>
      </c>
      <c r="B237" s="521" t="s">
        <v>533</v>
      </c>
      <c r="C237" s="522" t="s">
        <v>704</v>
      </c>
      <c r="D237" s="523" t="s">
        <v>734</v>
      </c>
      <c r="E237" s="524">
        <f t="shared" si="44"/>
        <v>18</v>
      </c>
      <c r="F237" s="524" t="s">
        <v>32</v>
      </c>
      <c r="G237" s="523" t="s">
        <v>735</v>
      </c>
      <c r="H237" s="524">
        <f t="shared" si="37"/>
        <v>19</v>
      </c>
      <c r="I237" s="524" t="str">
        <f>F237</f>
        <v>y</v>
      </c>
      <c r="J237" s="523" t="s">
        <v>736</v>
      </c>
      <c r="K237" s="524">
        <f t="shared" si="38"/>
        <v>20</v>
      </c>
      <c r="L237" s="525" t="str">
        <f>F237</f>
        <v>y</v>
      </c>
      <c r="M237" s="378" t="s">
        <v>32</v>
      </c>
      <c r="N237" s="378" t="s">
        <v>32</v>
      </c>
      <c r="O237" s="378" t="s">
        <v>32</v>
      </c>
      <c r="P237" s="525">
        <v>35312.71</v>
      </c>
      <c r="Q237" s="523" t="s">
        <v>535</v>
      </c>
      <c r="R237" s="523" t="s">
        <v>536</v>
      </c>
      <c r="S237" s="523" t="s">
        <v>537</v>
      </c>
      <c r="T237" s="524">
        <v>82.6</v>
      </c>
      <c r="U237" s="524">
        <v>2</v>
      </c>
      <c r="V237" s="526">
        <f>P237*(1/(2.22*10^12))*(1/(82.6))*(1/(0.125))*10^9</f>
        <v>1.5405933294068888</v>
      </c>
      <c r="W237" s="523" t="s">
        <v>538</v>
      </c>
      <c r="X237" s="524">
        <v>3</v>
      </c>
      <c r="Y237" s="524">
        <v>3</v>
      </c>
      <c r="Z237" s="524">
        <v>15</v>
      </c>
      <c r="AA237" s="524">
        <v>8.92</v>
      </c>
      <c r="AB237" s="381">
        <v>1</v>
      </c>
      <c r="AC237" s="382">
        <f t="shared" si="39"/>
        <v>8.92</v>
      </c>
      <c r="AD237" s="383">
        <f t="shared" si="40"/>
        <v>7.1360000000000001</v>
      </c>
      <c r="AE237" s="383">
        <f t="shared" si="41"/>
        <v>1.784</v>
      </c>
      <c r="AF237" s="523" t="s">
        <v>68</v>
      </c>
      <c r="AG237" s="524">
        <v>1</v>
      </c>
      <c r="AH237" s="524">
        <v>1</v>
      </c>
    </row>
    <row r="238" spans="1:35" s="384" customFormat="1" x14ac:dyDescent="0.25">
      <c r="A238" s="521" t="s">
        <v>56</v>
      </c>
      <c r="B238" s="521" t="s">
        <v>539</v>
      </c>
      <c r="C238" s="522" t="s">
        <v>704</v>
      </c>
      <c r="D238" s="523" t="s">
        <v>737</v>
      </c>
      <c r="E238" s="524">
        <f t="shared" si="44"/>
        <v>21</v>
      </c>
      <c r="F238" s="524" t="s">
        <v>32</v>
      </c>
      <c r="G238" s="523" t="s">
        <v>738</v>
      </c>
      <c r="H238" s="524">
        <f t="shared" si="37"/>
        <v>22</v>
      </c>
      <c r="I238" s="524" t="str">
        <f>F238</f>
        <v>y</v>
      </c>
      <c r="J238" s="523" t="s">
        <v>739</v>
      </c>
      <c r="K238" s="524">
        <f t="shared" si="38"/>
        <v>23</v>
      </c>
      <c r="L238" s="525" t="str">
        <f>F238</f>
        <v>y</v>
      </c>
      <c r="M238" s="378" t="s">
        <v>32</v>
      </c>
      <c r="N238" s="378" t="s">
        <v>32</v>
      </c>
      <c r="O238" s="378" t="s">
        <v>32</v>
      </c>
      <c r="P238" s="525">
        <f>P237</f>
        <v>35312.71</v>
      </c>
      <c r="Q238" s="523" t="s">
        <v>535</v>
      </c>
      <c r="R238" s="523" t="s">
        <v>536</v>
      </c>
      <c r="S238" s="523" t="s">
        <v>537</v>
      </c>
      <c r="T238" s="524">
        <v>82.6</v>
      </c>
      <c r="U238" s="524">
        <v>2</v>
      </c>
      <c r="V238" s="526">
        <f>P238*(1/(2.22*10^12))*(1/(82.6))*(1/(0.125))*10^9</f>
        <v>1.5405933294068888</v>
      </c>
      <c r="W238" s="523" t="s">
        <v>538</v>
      </c>
      <c r="X238" s="524">
        <v>3</v>
      </c>
      <c r="Y238" s="524">
        <v>3</v>
      </c>
      <c r="Z238" s="524">
        <v>15</v>
      </c>
      <c r="AA238" s="524">
        <v>8.92</v>
      </c>
      <c r="AB238" s="381">
        <v>1</v>
      </c>
      <c r="AC238" s="382">
        <f t="shared" si="39"/>
        <v>8.92</v>
      </c>
      <c r="AD238" s="383">
        <f t="shared" si="40"/>
        <v>7.1360000000000001</v>
      </c>
      <c r="AE238" s="383">
        <f t="shared" si="41"/>
        <v>1.784</v>
      </c>
      <c r="AF238" s="523" t="s">
        <v>68</v>
      </c>
      <c r="AG238" s="524">
        <v>1</v>
      </c>
      <c r="AH238" s="524">
        <v>1</v>
      </c>
    </row>
    <row r="239" spans="1:35" s="384" customFormat="1" x14ac:dyDescent="0.25">
      <c r="A239" s="521" t="s">
        <v>56</v>
      </c>
      <c r="B239" s="521" t="s">
        <v>541</v>
      </c>
      <c r="C239" s="522" t="s">
        <v>704</v>
      </c>
      <c r="D239" s="523" t="s">
        <v>740</v>
      </c>
      <c r="E239" s="524">
        <f t="shared" si="44"/>
        <v>24</v>
      </c>
      <c r="F239" s="524" t="s">
        <v>32</v>
      </c>
      <c r="G239" s="523" t="s">
        <v>741</v>
      </c>
      <c r="H239" s="524">
        <f t="shared" si="37"/>
        <v>25</v>
      </c>
      <c r="I239" s="524" t="str">
        <f>F239</f>
        <v>y</v>
      </c>
      <c r="J239" s="523" t="s">
        <v>742</v>
      </c>
      <c r="K239" s="524">
        <f t="shared" si="38"/>
        <v>26</v>
      </c>
      <c r="L239" s="525" t="str">
        <f>F239</f>
        <v>y</v>
      </c>
      <c r="M239" s="378" t="s">
        <v>32</v>
      </c>
      <c r="N239" s="378" t="s">
        <v>32</v>
      </c>
      <c r="O239" s="378" t="s">
        <v>32</v>
      </c>
      <c r="P239" s="525">
        <f>P238</f>
        <v>35312.71</v>
      </c>
      <c r="Q239" s="523" t="s">
        <v>535</v>
      </c>
      <c r="R239" s="523" t="s">
        <v>536</v>
      </c>
      <c r="S239" s="523" t="s">
        <v>537</v>
      </c>
      <c r="T239" s="524">
        <v>82.6</v>
      </c>
      <c r="U239" s="524">
        <v>2</v>
      </c>
      <c r="V239" s="526">
        <f>P239*(1/(2.22*10^12))*(1/(82.6))*(1/(0.125))*10^9</f>
        <v>1.5405933294068888</v>
      </c>
      <c r="W239" s="523" t="s">
        <v>538</v>
      </c>
      <c r="X239" s="524">
        <v>3</v>
      </c>
      <c r="Y239" s="524">
        <v>3</v>
      </c>
      <c r="Z239" s="524">
        <v>15</v>
      </c>
      <c r="AA239" s="524">
        <v>8.92</v>
      </c>
      <c r="AB239" s="381">
        <v>1</v>
      </c>
      <c r="AC239" s="382">
        <f t="shared" si="39"/>
        <v>8.92</v>
      </c>
      <c r="AD239" s="383">
        <f t="shared" si="40"/>
        <v>7.1360000000000001</v>
      </c>
      <c r="AE239" s="383">
        <f t="shared" si="41"/>
        <v>1.784</v>
      </c>
      <c r="AF239" s="523" t="s">
        <v>68</v>
      </c>
      <c r="AG239" s="524">
        <v>1</v>
      </c>
      <c r="AH239" s="524">
        <v>1</v>
      </c>
    </row>
    <row r="240" spans="1:35" x14ac:dyDescent="0.25">
      <c r="A240" s="443" t="s">
        <v>28</v>
      </c>
      <c r="B240" s="443" t="s">
        <v>743</v>
      </c>
      <c r="C240" s="444" t="s">
        <v>744</v>
      </c>
      <c r="D240" s="445" t="s">
        <v>745</v>
      </c>
      <c r="E240" s="446">
        <v>4</v>
      </c>
      <c r="F240" s="446" t="s">
        <v>603</v>
      </c>
      <c r="G240" s="445"/>
      <c r="H240" s="446" t="str">
        <f t="shared" si="37"/>
        <v/>
      </c>
      <c r="I240" s="446"/>
      <c r="J240" s="445"/>
      <c r="K240" s="446" t="str">
        <f t="shared" si="38"/>
        <v/>
      </c>
      <c r="L240" s="447"/>
      <c r="M240" s="390" t="s">
        <v>32</v>
      </c>
      <c r="N240" s="390" t="s">
        <v>32</v>
      </c>
      <c r="O240" s="446"/>
      <c r="P240" s="447">
        <v>14295.24</v>
      </c>
      <c r="Q240" s="445" t="s">
        <v>746</v>
      </c>
      <c r="R240" s="445" t="s">
        <v>747</v>
      </c>
      <c r="S240" s="445" t="s">
        <v>748</v>
      </c>
      <c r="T240" s="446">
        <v>61.2</v>
      </c>
      <c r="U240" s="446">
        <v>2</v>
      </c>
      <c r="V240" s="448">
        <f>P240*(1/(2.22*10^12))*(1/(61.2))*(1/(0.125))*10^9</f>
        <v>0.84173820879703243</v>
      </c>
      <c r="W240" s="445" t="s">
        <v>749</v>
      </c>
      <c r="X240" s="446">
        <v>1</v>
      </c>
      <c r="Y240" s="446">
        <v>1</v>
      </c>
      <c r="Z240" s="446">
        <v>5</v>
      </c>
      <c r="AA240" s="446">
        <v>2.2000000000000002</v>
      </c>
      <c r="AB240" s="369">
        <v>1</v>
      </c>
      <c r="AC240" s="393">
        <f t="shared" si="39"/>
        <v>2.2000000000000002</v>
      </c>
      <c r="AD240" s="394">
        <f t="shared" si="40"/>
        <v>1.7600000000000002</v>
      </c>
      <c r="AE240" s="394">
        <f t="shared" si="41"/>
        <v>0.44000000000000006</v>
      </c>
      <c r="AF240" s="445" t="s">
        <v>749</v>
      </c>
      <c r="AG240" s="446">
        <v>1</v>
      </c>
      <c r="AH240" s="446">
        <v>1</v>
      </c>
      <c r="AI240" t="s">
        <v>750</v>
      </c>
    </row>
    <row r="241" spans="1:35" x14ac:dyDescent="0.25">
      <c r="A241" s="443" t="s">
        <v>28</v>
      </c>
      <c r="B241" s="443" t="s">
        <v>751</v>
      </c>
      <c r="C241" s="444" t="s">
        <v>744</v>
      </c>
      <c r="D241" s="445" t="s">
        <v>752</v>
      </c>
      <c r="E241" s="446">
        <f t="shared" ref="E241:E252" si="46">IF(A240="SEC", K240 + 1, E240 + 1)</f>
        <v>5</v>
      </c>
      <c r="F241" s="446" t="s">
        <v>603</v>
      </c>
      <c r="G241" s="445"/>
      <c r="H241" s="446" t="str">
        <f t="shared" si="37"/>
        <v/>
      </c>
      <c r="I241" s="446"/>
      <c r="J241" s="445"/>
      <c r="K241" s="446" t="str">
        <f t="shared" si="38"/>
        <v/>
      </c>
      <c r="L241" s="447"/>
      <c r="M241" s="390" t="s">
        <v>32</v>
      </c>
      <c r="N241" s="390" t="s">
        <v>32</v>
      </c>
      <c r="O241" s="446"/>
      <c r="P241" s="447">
        <v>14295.24</v>
      </c>
      <c r="Q241" s="445" t="s">
        <v>753</v>
      </c>
      <c r="R241" s="445" t="s">
        <v>747</v>
      </c>
      <c r="S241" s="445" t="s">
        <v>748</v>
      </c>
      <c r="T241" s="446">
        <v>61.2</v>
      </c>
      <c r="U241" s="446">
        <v>1.5</v>
      </c>
      <c r="V241" s="448">
        <f>P241*(1/(2.22*10^12))*(1/(61.2))*(1/(0.125))*10^9</f>
        <v>0.84173820879703243</v>
      </c>
      <c r="W241" s="445" t="s">
        <v>749</v>
      </c>
      <c r="X241" s="446">
        <v>1</v>
      </c>
      <c r="Y241" s="446">
        <v>1</v>
      </c>
      <c r="Z241" s="446">
        <v>5</v>
      </c>
      <c r="AA241" s="446">
        <v>1.65</v>
      </c>
      <c r="AB241" s="369">
        <v>1</v>
      </c>
      <c r="AC241" s="393">
        <f t="shared" si="39"/>
        <v>1.65</v>
      </c>
      <c r="AD241" s="394">
        <f t="shared" si="40"/>
        <v>1.32</v>
      </c>
      <c r="AE241" s="394">
        <f t="shared" si="41"/>
        <v>0.33</v>
      </c>
      <c r="AF241" s="445" t="s">
        <v>749</v>
      </c>
      <c r="AG241" s="446">
        <v>1</v>
      </c>
      <c r="AH241" s="446">
        <v>1</v>
      </c>
      <c r="AI241" t="s">
        <v>750</v>
      </c>
    </row>
    <row r="242" spans="1:35" x14ac:dyDescent="0.25">
      <c r="A242" s="443" t="s">
        <v>28</v>
      </c>
      <c r="B242" s="443" t="s">
        <v>754</v>
      </c>
      <c r="C242" s="444" t="s">
        <v>744</v>
      </c>
      <c r="D242" s="445" t="s">
        <v>755</v>
      </c>
      <c r="E242" s="446">
        <f t="shared" si="46"/>
        <v>6</v>
      </c>
      <c r="F242" s="446" t="s">
        <v>603</v>
      </c>
      <c r="G242" s="445"/>
      <c r="H242" s="446" t="str">
        <f t="shared" si="37"/>
        <v/>
      </c>
      <c r="I242" s="446"/>
      <c r="J242" s="445"/>
      <c r="K242" s="446" t="str">
        <f t="shared" si="38"/>
        <v/>
      </c>
      <c r="L242" s="447"/>
      <c r="M242" s="390" t="s">
        <v>32</v>
      </c>
      <c r="N242" s="390" t="s">
        <v>32</v>
      </c>
      <c r="O242" s="446"/>
      <c r="P242" s="447">
        <f>P241</f>
        <v>14295.24</v>
      </c>
      <c r="Q242" s="445" t="s">
        <v>753</v>
      </c>
      <c r="R242" s="445" t="s">
        <v>747</v>
      </c>
      <c r="S242" s="445" t="s">
        <v>748</v>
      </c>
      <c r="T242" s="446">
        <v>61.2</v>
      </c>
      <c r="U242" s="446">
        <v>1.5</v>
      </c>
      <c r="V242" s="448">
        <f>P242*(1/(2.22*10^12))*(1/(61.2))*(1/(0.125))*10^9</f>
        <v>0.84173820879703243</v>
      </c>
      <c r="W242" s="445" t="s">
        <v>749</v>
      </c>
      <c r="X242" s="446">
        <v>1</v>
      </c>
      <c r="Y242" s="446">
        <v>1</v>
      </c>
      <c r="Z242" s="446">
        <v>5</v>
      </c>
      <c r="AA242" s="446">
        <v>1.65</v>
      </c>
      <c r="AB242" s="369">
        <v>1</v>
      </c>
      <c r="AC242" s="393">
        <f t="shared" si="39"/>
        <v>1.65</v>
      </c>
      <c r="AD242" s="394">
        <f t="shared" si="40"/>
        <v>1.32</v>
      </c>
      <c r="AE242" s="394">
        <f t="shared" si="41"/>
        <v>0.33</v>
      </c>
      <c r="AF242" s="445" t="s">
        <v>749</v>
      </c>
      <c r="AG242" s="446">
        <v>1</v>
      </c>
      <c r="AH242" s="446">
        <v>1</v>
      </c>
      <c r="AI242" t="s">
        <v>750</v>
      </c>
    </row>
    <row r="243" spans="1:35" x14ac:dyDescent="0.25">
      <c r="A243" s="443" t="s">
        <v>28</v>
      </c>
      <c r="B243" s="443" t="s">
        <v>756</v>
      </c>
      <c r="C243" s="444" t="s">
        <v>744</v>
      </c>
      <c r="D243" s="445" t="s">
        <v>757</v>
      </c>
      <c r="E243" s="446">
        <f t="shared" si="46"/>
        <v>7</v>
      </c>
      <c r="F243" s="446" t="s">
        <v>603</v>
      </c>
      <c r="G243" s="445"/>
      <c r="H243" s="446" t="str">
        <f t="shared" si="37"/>
        <v/>
      </c>
      <c r="I243" s="446"/>
      <c r="J243" s="445"/>
      <c r="K243" s="446" t="str">
        <f t="shared" si="38"/>
        <v/>
      </c>
      <c r="L243" s="447"/>
      <c r="M243" s="390" t="s">
        <v>32</v>
      </c>
      <c r="N243" s="390" t="s">
        <v>32</v>
      </c>
      <c r="O243" s="446"/>
      <c r="P243" s="447">
        <v>14295.24</v>
      </c>
      <c r="Q243" s="445" t="s">
        <v>758</v>
      </c>
      <c r="R243" s="445" t="s">
        <v>747</v>
      </c>
      <c r="S243" s="445" t="s">
        <v>748</v>
      </c>
      <c r="T243" s="446">
        <v>61.2</v>
      </c>
      <c r="U243" s="446">
        <v>2</v>
      </c>
      <c r="V243" s="448">
        <f>P243*(1/(2.22*10^12))*(1/(61.2))*(1/(0.125))*10^9</f>
        <v>0.84173820879703243</v>
      </c>
      <c r="W243" s="445" t="s">
        <v>749</v>
      </c>
      <c r="X243" s="446">
        <v>1</v>
      </c>
      <c r="Y243" s="446">
        <v>1</v>
      </c>
      <c r="Z243" s="446">
        <v>5</v>
      </c>
      <c r="AA243" s="446">
        <v>2.2000000000000002</v>
      </c>
      <c r="AB243" s="369">
        <v>1</v>
      </c>
      <c r="AC243" s="393">
        <f t="shared" si="39"/>
        <v>2.2000000000000002</v>
      </c>
      <c r="AD243" s="394">
        <f t="shared" si="40"/>
        <v>1.7600000000000002</v>
      </c>
      <c r="AE243" s="394">
        <f t="shared" si="41"/>
        <v>0.44000000000000006</v>
      </c>
      <c r="AF243" s="445" t="s">
        <v>749</v>
      </c>
      <c r="AG243" s="446">
        <v>1</v>
      </c>
      <c r="AH243" s="446">
        <v>1</v>
      </c>
      <c r="AI243" t="s">
        <v>750</v>
      </c>
    </row>
    <row r="244" spans="1:35" x14ac:dyDescent="0.25">
      <c r="A244" s="443" t="s">
        <v>28</v>
      </c>
      <c r="B244" s="443" t="s">
        <v>759</v>
      </c>
      <c r="C244" s="444" t="s">
        <v>744</v>
      </c>
      <c r="D244" s="445" t="s">
        <v>760</v>
      </c>
      <c r="E244" s="446">
        <f t="shared" si="46"/>
        <v>8</v>
      </c>
      <c r="F244" s="446" t="s">
        <v>603</v>
      </c>
      <c r="G244" s="445"/>
      <c r="H244" s="446" t="str">
        <f t="shared" si="37"/>
        <v/>
      </c>
      <c r="I244" s="446"/>
      <c r="J244" s="445"/>
      <c r="K244" s="446" t="str">
        <f t="shared" si="38"/>
        <v/>
      </c>
      <c r="L244" s="447"/>
      <c r="M244" s="390" t="s">
        <v>32</v>
      </c>
      <c r="N244" s="390" t="s">
        <v>32</v>
      </c>
      <c r="O244" s="446"/>
      <c r="P244" s="447">
        <f>P243</f>
        <v>14295.24</v>
      </c>
      <c r="Q244" s="445" t="s">
        <v>758</v>
      </c>
      <c r="R244" s="445" t="s">
        <v>747</v>
      </c>
      <c r="S244" s="445" t="s">
        <v>748</v>
      </c>
      <c r="T244" s="446">
        <v>61.2</v>
      </c>
      <c r="U244" s="446">
        <v>2</v>
      </c>
      <c r="V244" s="448">
        <f>P244*(1/(2.22*10^12))*(1/(61.2))*(1/(0.125))*10^9</f>
        <v>0.84173820879703243</v>
      </c>
      <c r="W244" s="445" t="s">
        <v>749</v>
      </c>
      <c r="X244" s="446">
        <v>1</v>
      </c>
      <c r="Y244" s="446">
        <v>1</v>
      </c>
      <c r="Z244" s="446">
        <v>5</v>
      </c>
      <c r="AA244" s="446">
        <v>2.2000000000000002</v>
      </c>
      <c r="AB244" s="369">
        <v>1</v>
      </c>
      <c r="AC244" s="393">
        <f t="shared" si="39"/>
        <v>2.2000000000000002</v>
      </c>
      <c r="AD244" s="394">
        <f t="shared" si="40"/>
        <v>1.7600000000000002</v>
      </c>
      <c r="AE244" s="394">
        <f t="shared" si="41"/>
        <v>0.44000000000000006</v>
      </c>
      <c r="AF244" s="445" t="s">
        <v>749</v>
      </c>
      <c r="AG244" s="446">
        <v>1</v>
      </c>
      <c r="AH244" s="446">
        <v>1</v>
      </c>
      <c r="AI244" t="s">
        <v>750</v>
      </c>
    </row>
    <row r="245" spans="1:35" x14ac:dyDescent="0.25">
      <c r="A245" s="443" t="s">
        <v>28</v>
      </c>
      <c r="B245" s="443" t="s">
        <v>374</v>
      </c>
      <c r="C245" s="444" t="s">
        <v>744</v>
      </c>
      <c r="D245" s="445" t="s">
        <v>761</v>
      </c>
      <c r="E245" s="446">
        <f t="shared" si="46"/>
        <v>9</v>
      </c>
      <c r="F245" s="446" t="s">
        <v>603</v>
      </c>
      <c r="G245" s="445"/>
      <c r="H245" s="446" t="str">
        <f t="shared" si="37"/>
        <v/>
      </c>
      <c r="I245" s="446"/>
      <c r="J245" s="445"/>
      <c r="K245" s="446" t="str">
        <f t="shared" si="38"/>
        <v/>
      </c>
      <c r="L245" s="447"/>
      <c r="M245" s="390" t="s">
        <v>32</v>
      </c>
      <c r="N245" s="390" t="s">
        <v>32</v>
      </c>
      <c r="O245" s="446"/>
      <c r="P245" s="447">
        <v>46384.52</v>
      </c>
      <c r="Q245" s="445" t="s">
        <v>376</v>
      </c>
      <c r="R245" s="445" t="s">
        <v>140</v>
      </c>
      <c r="S245" s="445" t="s">
        <v>638</v>
      </c>
      <c r="T245" s="446">
        <v>83.1</v>
      </c>
      <c r="U245" s="446">
        <v>1.5</v>
      </c>
      <c r="V245" s="448">
        <f>P245*(1/(2.22*10^12))*(1/(83.1))*(1/(0.125))*10^9</f>
        <v>2.0114491386693549</v>
      </c>
      <c r="W245" s="445" t="s">
        <v>352</v>
      </c>
      <c r="X245" s="446">
        <v>1</v>
      </c>
      <c r="Y245" s="446">
        <v>0.5</v>
      </c>
      <c r="Z245" s="446">
        <v>5</v>
      </c>
      <c r="AA245" s="446">
        <v>2.2400000000000002</v>
      </c>
      <c r="AB245" s="369">
        <v>1</v>
      </c>
      <c r="AC245" s="393">
        <f t="shared" si="39"/>
        <v>2.2400000000000002</v>
      </c>
      <c r="AD245" s="394">
        <f t="shared" si="40"/>
        <v>1.7920000000000003</v>
      </c>
      <c r="AE245" s="394">
        <f t="shared" si="41"/>
        <v>0.44800000000000006</v>
      </c>
      <c r="AF245" s="445" t="s">
        <v>143</v>
      </c>
      <c r="AG245" s="446">
        <v>0.5</v>
      </c>
      <c r="AH245" s="446">
        <v>0.5</v>
      </c>
      <c r="AI245" t="s">
        <v>750</v>
      </c>
    </row>
    <row r="246" spans="1:35" x14ac:dyDescent="0.25">
      <c r="A246" s="443" t="s">
        <v>28</v>
      </c>
      <c r="B246" s="443" t="s">
        <v>401</v>
      </c>
      <c r="C246" s="444" t="s">
        <v>744</v>
      </c>
      <c r="D246" s="445" t="s">
        <v>762</v>
      </c>
      <c r="E246" s="446">
        <f t="shared" si="46"/>
        <v>10</v>
      </c>
      <c r="F246" s="446" t="s">
        <v>603</v>
      </c>
      <c r="G246" s="445"/>
      <c r="H246" s="446" t="str">
        <f t="shared" si="37"/>
        <v/>
      </c>
      <c r="I246" s="446"/>
      <c r="J246" s="445"/>
      <c r="K246" s="446" t="str">
        <f t="shared" si="38"/>
        <v/>
      </c>
      <c r="L246" s="447"/>
      <c r="M246" s="390" t="s">
        <v>32</v>
      </c>
      <c r="N246" s="390" t="s">
        <v>32</v>
      </c>
      <c r="O246" s="446"/>
      <c r="P246" s="447">
        <v>29708.91</v>
      </c>
      <c r="Q246" s="445" t="s">
        <v>404</v>
      </c>
      <c r="R246" s="445" t="s">
        <v>405</v>
      </c>
      <c r="S246" s="445" t="s">
        <v>406</v>
      </c>
      <c r="T246" s="446">
        <v>52.9</v>
      </c>
      <c r="U246" s="446">
        <v>1</v>
      </c>
      <c r="V246" s="448">
        <f>P246*(1/(2.22*10^12))*(1/(52.9))*(1/(0.125))*10^9</f>
        <v>2.0238021764675826</v>
      </c>
      <c r="W246" s="445" t="s">
        <v>407</v>
      </c>
      <c r="X246" s="446">
        <v>1</v>
      </c>
      <c r="Y246" s="446">
        <v>1</v>
      </c>
      <c r="Z246" s="446">
        <v>5</v>
      </c>
      <c r="AA246" s="446">
        <v>0.95</v>
      </c>
      <c r="AB246" s="369">
        <v>1</v>
      </c>
      <c r="AC246" s="393">
        <f t="shared" si="39"/>
        <v>0.95</v>
      </c>
      <c r="AD246" s="394">
        <f t="shared" si="40"/>
        <v>0.76</v>
      </c>
      <c r="AE246" s="394">
        <f t="shared" si="41"/>
        <v>0.19</v>
      </c>
      <c r="AF246" s="445" t="s">
        <v>408</v>
      </c>
      <c r="AG246" s="446">
        <v>1</v>
      </c>
      <c r="AH246" s="446">
        <v>1</v>
      </c>
      <c r="AI246" t="s">
        <v>750</v>
      </c>
    </row>
    <row r="247" spans="1:35" x14ac:dyDescent="0.25">
      <c r="A247" s="443" t="s">
        <v>28</v>
      </c>
      <c r="B247" s="443" t="s">
        <v>390</v>
      </c>
      <c r="C247" s="444" t="s">
        <v>744</v>
      </c>
      <c r="D247" s="445" t="s">
        <v>763</v>
      </c>
      <c r="E247" s="446">
        <f t="shared" si="46"/>
        <v>11</v>
      </c>
      <c r="F247" s="446" t="s">
        <v>603</v>
      </c>
      <c r="G247" s="445"/>
      <c r="H247" s="446" t="str">
        <f t="shared" si="37"/>
        <v/>
      </c>
      <c r="I247" s="446"/>
      <c r="J247" s="445"/>
      <c r="K247" s="446" t="str">
        <f t="shared" si="38"/>
        <v/>
      </c>
      <c r="L247" s="447"/>
      <c r="M247" s="390" t="s">
        <v>32</v>
      </c>
      <c r="N247" s="390" t="s">
        <v>32</v>
      </c>
      <c r="O247" s="446"/>
      <c r="P247" s="447">
        <v>63192.02</v>
      </c>
      <c r="Q247" s="445" t="s">
        <v>394</v>
      </c>
      <c r="R247" s="445" t="s">
        <v>395</v>
      </c>
      <c r="S247" s="445" t="s">
        <v>764</v>
      </c>
      <c r="T247" s="446">
        <v>37.799999999999997</v>
      </c>
      <c r="U247" s="446">
        <v>5</v>
      </c>
      <c r="V247" s="448">
        <f>P247*(1/(2.22*10^12))*(1/(37.8))*(1/(0.125))*10^9</f>
        <v>6.0243119309785982</v>
      </c>
      <c r="W247" s="445" t="s">
        <v>158</v>
      </c>
      <c r="X247" s="446">
        <v>1</v>
      </c>
      <c r="Y247" s="446">
        <v>0.5</v>
      </c>
      <c r="Z247" s="446">
        <v>5</v>
      </c>
      <c r="AA247" s="446">
        <v>3.4</v>
      </c>
      <c r="AB247" s="369">
        <v>1</v>
      </c>
      <c r="AC247" s="393">
        <f t="shared" si="39"/>
        <v>3.4</v>
      </c>
      <c r="AD247" s="394">
        <f t="shared" si="40"/>
        <v>2.72</v>
      </c>
      <c r="AE247" s="394">
        <f t="shared" si="41"/>
        <v>0.68</v>
      </c>
      <c r="AF247" s="445" t="s">
        <v>159</v>
      </c>
      <c r="AG247" s="446">
        <v>0.5</v>
      </c>
      <c r="AH247" s="446">
        <v>0.5</v>
      </c>
      <c r="AI247" t="s">
        <v>750</v>
      </c>
    </row>
    <row r="248" spans="1:35" x14ac:dyDescent="0.25">
      <c r="A248" s="443" t="s">
        <v>56</v>
      </c>
      <c r="B248" s="443" t="s">
        <v>330</v>
      </c>
      <c r="C248" s="444" t="s">
        <v>744</v>
      </c>
      <c r="D248" s="445" t="s">
        <v>765</v>
      </c>
      <c r="E248" s="446">
        <f t="shared" si="46"/>
        <v>12</v>
      </c>
      <c r="F248" s="446" t="s">
        <v>32</v>
      </c>
      <c r="G248" s="445" t="s">
        <v>766</v>
      </c>
      <c r="H248" s="446">
        <f t="shared" si="37"/>
        <v>13</v>
      </c>
      <c r="I248" s="446" t="str">
        <f t="shared" ref="I248:I256" si="47">F248</f>
        <v>y</v>
      </c>
      <c r="J248" s="445" t="s">
        <v>767</v>
      </c>
      <c r="K248" s="446">
        <f t="shared" si="38"/>
        <v>14</v>
      </c>
      <c r="L248" s="447" t="str">
        <f t="shared" ref="L248:L256" si="48">F248</f>
        <v>y</v>
      </c>
      <c r="M248" s="390" t="s">
        <v>32</v>
      </c>
      <c r="N248" s="390" t="s">
        <v>32</v>
      </c>
      <c r="O248" s="390" t="s">
        <v>32</v>
      </c>
      <c r="P248" s="447">
        <v>5474.72</v>
      </c>
      <c r="Q248" s="445" t="s">
        <v>332</v>
      </c>
      <c r="R248" s="445" t="s">
        <v>333</v>
      </c>
      <c r="S248" s="445" t="s">
        <v>334</v>
      </c>
      <c r="T248" s="446">
        <v>30</v>
      </c>
      <c r="U248" s="446">
        <v>1</v>
      </c>
      <c r="V248" s="448">
        <f>P248*(1/(2.22*10^12))*(1/(30))*(1/(0.125))*10^9</f>
        <v>0.65762402402402409</v>
      </c>
      <c r="W248" s="445" t="s">
        <v>335</v>
      </c>
      <c r="X248" s="446">
        <v>3</v>
      </c>
      <c r="Y248" s="446">
        <v>4.5</v>
      </c>
      <c r="Z248" s="446">
        <v>15</v>
      </c>
      <c r="AA248" s="446">
        <v>1.62</v>
      </c>
      <c r="AB248" s="369">
        <v>1</v>
      </c>
      <c r="AC248" s="393">
        <f t="shared" si="39"/>
        <v>1.62</v>
      </c>
      <c r="AD248" s="394">
        <f t="shared" si="40"/>
        <v>1.2960000000000003</v>
      </c>
      <c r="AE248" s="394">
        <f t="shared" si="41"/>
        <v>0.32400000000000007</v>
      </c>
      <c r="AF248" s="445" t="s">
        <v>336</v>
      </c>
      <c r="AG248" s="446">
        <v>1.5</v>
      </c>
      <c r="AH248" s="446">
        <v>1.5</v>
      </c>
    </row>
    <row r="249" spans="1:35" x14ac:dyDescent="0.25">
      <c r="A249" s="443" t="s">
        <v>56</v>
      </c>
      <c r="B249" s="443" t="s">
        <v>361</v>
      </c>
      <c r="C249" s="444" t="s">
        <v>744</v>
      </c>
      <c r="D249" s="445" t="s">
        <v>768</v>
      </c>
      <c r="E249" s="446">
        <f t="shared" si="46"/>
        <v>15</v>
      </c>
      <c r="F249" s="446" t="s">
        <v>32</v>
      </c>
      <c r="G249" s="445" t="s">
        <v>769</v>
      </c>
      <c r="H249" s="446">
        <f t="shared" si="37"/>
        <v>16</v>
      </c>
      <c r="I249" s="446" t="str">
        <f t="shared" si="47"/>
        <v>y</v>
      </c>
      <c r="J249" s="445" t="s">
        <v>770</v>
      </c>
      <c r="K249" s="446">
        <f t="shared" si="38"/>
        <v>17</v>
      </c>
      <c r="L249" s="447" t="str">
        <f t="shared" si="48"/>
        <v>y</v>
      </c>
      <c r="M249" s="390" t="s">
        <v>32</v>
      </c>
      <c r="N249" s="390" t="s">
        <v>32</v>
      </c>
      <c r="O249" s="390" t="s">
        <v>32</v>
      </c>
      <c r="P249" s="447">
        <f>P248</f>
        <v>5474.72</v>
      </c>
      <c r="Q249" s="445" t="s">
        <v>364</v>
      </c>
      <c r="R249" s="445" t="s">
        <v>333</v>
      </c>
      <c r="S249" s="445" t="s">
        <v>334</v>
      </c>
      <c r="T249" s="446">
        <v>30</v>
      </c>
      <c r="U249" s="446">
        <v>1</v>
      </c>
      <c r="V249" s="448">
        <f>P249*(1/(2.22*10^12))*(1/(30))*(1/(0.125))*10^9</f>
        <v>0.65762402402402409</v>
      </c>
      <c r="W249" s="445" t="s">
        <v>335</v>
      </c>
      <c r="X249" s="446">
        <v>3</v>
      </c>
      <c r="Y249" s="446">
        <v>4.5</v>
      </c>
      <c r="Z249" s="446">
        <v>15</v>
      </c>
      <c r="AA249" s="446">
        <v>1.62</v>
      </c>
      <c r="AB249" s="369">
        <v>1</v>
      </c>
      <c r="AC249" s="393">
        <f t="shared" si="39"/>
        <v>1.62</v>
      </c>
      <c r="AD249" s="394">
        <f t="shared" si="40"/>
        <v>1.2960000000000003</v>
      </c>
      <c r="AE249" s="394">
        <f t="shared" si="41"/>
        <v>0.32400000000000007</v>
      </c>
      <c r="AF249" s="445" t="s">
        <v>336</v>
      </c>
      <c r="AG249" s="446">
        <v>1.5</v>
      </c>
      <c r="AH249" s="446">
        <v>1.5</v>
      </c>
    </row>
    <row r="250" spans="1:35" x14ac:dyDescent="0.25">
      <c r="A250" s="443" t="s">
        <v>56</v>
      </c>
      <c r="B250" s="443" t="s">
        <v>365</v>
      </c>
      <c r="C250" s="444" t="s">
        <v>744</v>
      </c>
      <c r="D250" s="445" t="s">
        <v>771</v>
      </c>
      <c r="E250" s="446">
        <f t="shared" si="46"/>
        <v>18</v>
      </c>
      <c r="F250" s="446" t="s">
        <v>32</v>
      </c>
      <c r="G250" s="445" t="s">
        <v>772</v>
      </c>
      <c r="H250" s="446">
        <f t="shared" si="37"/>
        <v>19</v>
      </c>
      <c r="I250" s="446" t="str">
        <f t="shared" si="47"/>
        <v>y</v>
      </c>
      <c r="J250" s="445" t="s">
        <v>773</v>
      </c>
      <c r="K250" s="446">
        <f t="shared" si="38"/>
        <v>20</v>
      </c>
      <c r="L250" s="447" t="str">
        <f t="shared" si="48"/>
        <v>y</v>
      </c>
      <c r="M250" s="390" t="s">
        <v>32</v>
      </c>
      <c r="N250" s="390" t="s">
        <v>32</v>
      </c>
      <c r="O250" s="390" t="s">
        <v>32</v>
      </c>
      <c r="P250" s="447">
        <f>P249</f>
        <v>5474.72</v>
      </c>
      <c r="Q250" s="445" t="s">
        <v>364</v>
      </c>
      <c r="R250" s="445" t="s">
        <v>333</v>
      </c>
      <c r="S250" s="445" t="s">
        <v>334</v>
      </c>
      <c r="T250" s="446">
        <v>30</v>
      </c>
      <c r="U250" s="446">
        <v>1</v>
      </c>
      <c r="V250" s="448">
        <f>P250*(1/(2.22*10^12))*(1/(30))*(1/(0.125))*10^9</f>
        <v>0.65762402402402409</v>
      </c>
      <c r="W250" s="445" t="s">
        <v>335</v>
      </c>
      <c r="X250" s="446">
        <v>3</v>
      </c>
      <c r="Y250" s="446">
        <v>4.5</v>
      </c>
      <c r="Z250" s="446">
        <v>15</v>
      </c>
      <c r="AA250" s="446">
        <v>1.62</v>
      </c>
      <c r="AB250" s="369">
        <v>1</v>
      </c>
      <c r="AC250" s="393">
        <f t="shared" si="39"/>
        <v>1.62</v>
      </c>
      <c r="AD250" s="394">
        <f t="shared" si="40"/>
        <v>1.2960000000000003</v>
      </c>
      <c r="AE250" s="394">
        <f t="shared" si="41"/>
        <v>0.32400000000000007</v>
      </c>
      <c r="AF250" s="445" t="s">
        <v>336</v>
      </c>
      <c r="AG250" s="446">
        <v>1.5</v>
      </c>
      <c r="AH250" s="446">
        <v>1.5</v>
      </c>
    </row>
    <row r="251" spans="1:35" x14ac:dyDescent="0.25">
      <c r="A251" s="443" t="s">
        <v>56</v>
      </c>
      <c r="B251" s="443" t="s">
        <v>563</v>
      </c>
      <c r="C251" s="444" t="s">
        <v>744</v>
      </c>
      <c r="D251" s="445" t="s">
        <v>774</v>
      </c>
      <c r="E251" s="446">
        <f t="shared" si="46"/>
        <v>21</v>
      </c>
      <c r="F251" s="446" t="s">
        <v>32</v>
      </c>
      <c r="G251" s="445" t="s">
        <v>775</v>
      </c>
      <c r="H251" s="446">
        <f t="shared" si="37"/>
        <v>22</v>
      </c>
      <c r="I251" s="446" t="str">
        <f t="shared" si="47"/>
        <v>y</v>
      </c>
      <c r="J251" s="445" t="s">
        <v>776</v>
      </c>
      <c r="K251" s="446">
        <f t="shared" si="38"/>
        <v>23</v>
      </c>
      <c r="L251" s="447" t="str">
        <f t="shared" si="48"/>
        <v>y</v>
      </c>
      <c r="M251" s="390" t="s">
        <v>32</v>
      </c>
      <c r="N251" s="390" t="s">
        <v>32</v>
      </c>
      <c r="O251" s="390" t="s">
        <v>32</v>
      </c>
      <c r="P251" s="447">
        <f>P250</f>
        <v>5474.72</v>
      </c>
      <c r="Q251" s="445" t="s">
        <v>565</v>
      </c>
      <c r="R251" s="445" t="s">
        <v>333</v>
      </c>
      <c r="S251" s="445" t="s">
        <v>334</v>
      </c>
      <c r="T251" s="446">
        <v>30</v>
      </c>
      <c r="U251" s="446">
        <v>1</v>
      </c>
      <c r="V251" s="448">
        <f>P251*(1/(2.22*10^12))*(1/(30))*(1/(0.125))*10^9</f>
        <v>0.65762402402402409</v>
      </c>
      <c r="W251" s="445" t="s">
        <v>335</v>
      </c>
      <c r="X251" s="446">
        <v>3</v>
      </c>
      <c r="Y251" s="446">
        <v>3</v>
      </c>
      <c r="Z251" s="446">
        <v>15</v>
      </c>
      <c r="AA251" s="446">
        <v>1.62</v>
      </c>
      <c r="AB251" s="369">
        <v>1</v>
      </c>
      <c r="AC251" s="393">
        <f t="shared" si="39"/>
        <v>1.62</v>
      </c>
      <c r="AD251" s="394">
        <f t="shared" si="40"/>
        <v>1.2960000000000003</v>
      </c>
      <c r="AE251" s="394">
        <f t="shared" si="41"/>
        <v>0.32400000000000007</v>
      </c>
      <c r="AF251" s="445" t="s">
        <v>336</v>
      </c>
      <c r="AG251" s="446">
        <v>1</v>
      </c>
      <c r="AH251" s="446">
        <v>1</v>
      </c>
    </row>
    <row r="252" spans="1:35" x14ac:dyDescent="0.25">
      <c r="A252" s="443" t="s">
        <v>56</v>
      </c>
      <c r="B252" s="443" t="s">
        <v>566</v>
      </c>
      <c r="C252" s="444" t="s">
        <v>744</v>
      </c>
      <c r="D252" s="445" t="s">
        <v>777</v>
      </c>
      <c r="E252" s="446">
        <f t="shared" si="46"/>
        <v>24</v>
      </c>
      <c r="F252" s="446" t="s">
        <v>32</v>
      </c>
      <c r="G252" s="445" t="s">
        <v>778</v>
      </c>
      <c r="H252" s="446">
        <f t="shared" si="37"/>
        <v>25</v>
      </c>
      <c r="I252" s="446" t="str">
        <f t="shared" si="47"/>
        <v>y</v>
      </c>
      <c r="J252" s="445" t="s">
        <v>779</v>
      </c>
      <c r="K252" s="446">
        <f t="shared" si="38"/>
        <v>26</v>
      </c>
      <c r="L252" s="447" t="str">
        <f t="shared" si="48"/>
        <v>y</v>
      </c>
      <c r="M252" s="390" t="s">
        <v>32</v>
      </c>
      <c r="N252" s="390" t="s">
        <v>32</v>
      </c>
      <c r="O252" s="390" t="s">
        <v>32</v>
      </c>
      <c r="P252" s="447">
        <f>P251</f>
        <v>5474.72</v>
      </c>
      <c r="Q252" s="445" t="s">
        <v>565</v>
      </c>
      <c r="R252" s="445" t="s">
        <v>333</v>
      </c>
      <c r="S252" s="445" t="s">
        <v>334</v>
      </c>
      <c r="T252" s="446">
        <v>30</v>
      </c>
      <c r="U252" s="446">
        <v>1</v>
      </c>
      <c r="V252" s="448">
        <f>P252*(1/(2.22*10^12))*(1/(30))*(1/(0.125))*10^9</f>
        <v>0.65762402402402409</v>
      </c>
      <c r="W252" s="445" t="s">
        <v>335</v>
      </c>
      <c r="X252" s="446">
        <v>3</v>
      </c>
      <c r="Y252" s="446">
        <v>3</v>
      </c>
      <c r="Z252" s="446">
        <v>15</v>
      </c>
      <c r="AA252" s="446">
        <v>1.62</v>
      </c>
      <c r="AB252" s="369">
        <v>1</v>
      </c>
      <c r="AC252" s="393">
        <f t="shared" si="39"/>
        <v>1.62</v>
      </c>
      <c r="AD252" s="394">
        <f t="shared" si="40"/>
        <v>1.2960000000000003</v>
      </c>
      <c r="AE252" s="394">
        <f t="shared" si="41"/>
        <v>0.32400000000000007</v>
      </c>
      <c r="AF252" s="445" t="s">
        <v>336</v>
      </c>
      <c r="AG252" s="446">
        <v>1</v>
      </c>
      <c r="AH252" s="446">
        <v>1</v>
      </c>
    </row>
    <row r="253" spans="1:35" s="384" customFormat="1" x14ac:dyDescent="0.25">
      <c r="A253" s="527" t="s">
        <v>56</v>
      </c>
      <c r="B253" s="527" t="s">
        <v>347</v>
      </c>
      <c r="C253" s="528" t="s">
        <v>780</v>
      </c>
      <c r="D253" s="529" t="s">
        <v>781</v>
      </c>
      <c r="E253" s="530">
        <v>4</v>
      </c>
      <c r="F253" s="530" t="s">
        <v>32</v>
      </c>
      <c r="G253" s="529" t="s">
        <v>782</v>
      </c>
      <c r="H253" s="530">
        <f t="shared" si="37"/>
        <v>5</v>
      </c>
      <c r="I253" s="530" t="str">
        <f t="shared" si="47"/>
        <v>y</v>
      </c>
      <c r="J253" s="529" t="s">
        <v>783</v>
      </c>
      <c r="K253" s="530">
        <f t="shared" si="38"/>
        <v>6</v>
      </c>
      <c r="L253" s="531" t="str">
        <f t="shared" si="48"/>
        <v>y</v>
      </c>
      <c r="M253" s="378" t="s">
        <v>32</v>
      </c>
      <c r="N253" s="378" t="s">
        <v>32</v>
      </c>
      <c r="O253" s="378" t="s">
        <v>32</v>
      </c>
      <c r="P253" s="531">
        <v>37678.53</v>
      </c>
      <c r="Q253" s="529" t="s">
        <v>351</v>
      </c>
      <c r="R253" s="529" t="s">
        <v>140</v>
      </c>
      <c r="S253" s="529" t="s">
        <v>638</v>
      </c>
      <c r="T253" s="530">
        <v>83.1</v>
      </c>
      <c r="U253" s="530">
        <v>1.5</v>
      </c>
      <c r="V253" s="532">
        <f>P253*(1/(2.22*10^12))*(1/(83.1))*(1/(0.125))*10^9</f>
        <v>1.6339168048915342</v>
      </c>
      <c r="W253" s="529" t="s">
        <v>352</v>
      </c>
      <c r="X253" s="530">
        <v>3</v>
      </c>
      <c r="Y253" s="530">
        <v>0.5</v>
      </c>
      <c r="Z253" s="530">
        <v>15</v>
      </c>
      <c r="AA253" s="530">
        <v>6.73</v>
      </c>
      <c r="AB253" s="381">
        <v>1</v>
      </c>
      <c r="AC253" s="382">
        <f t="shared" si="39"/>
        <v>6.73</v>
      </c>
      <c r="AD253" s="383">
        <f t="shared" si="40"/>
        <v>5.3840000000000003</v>
      </c>
      <c r="AE253" s="383">
        <f t="shared" si="41"/>
        <v>1.3460000000000001</v>
      </c>
      <c r="AF253" s="529" t="s">
        <v>143</v>
      </c>
      <c r="AG253" s="530">
        <v>0.25</v>
      </c>
      <c r="AH253" s="530">
        <v>0.2</v>
      </c>
    </row>
    <row r="254" spans="1:35" s="384" customFormat="1" x14ac:dyDescent="0.25">
      <c r="A254" s="527" t="s">
        <v>56</v>
      </c>
      <c r="B254" s="527" t="s">
        <v>353</v>
      </c>
      <c r="C254" s="528" t="s">
        <v>780</v>
      </c>
      <c r="D254" s="529" t="s">
        <v>784</v>
      </c>
      <c r="E254" s="530">
        <f>IF(A253="SEC", K253 + 1, E253 + 1)</f>
        <v>7</v>
      </c>
      <c r="F254" s="530" t="s">
        <v>32</v>
      </c>
      <c r="G254" s="529" t="s">
        <v>785</v>
      </c>
      <c r="H254" s="530">
        <f t="shared" si="37"/>
        <v>8</v>
      </c>
      <c r="I254" s="530" t="str">
        <f t="shared" si="47"/>
        <v>y</v>
      </c>
      <c r="J254" s="529" t="s">
        <v>786</v>
      </c>
      <c r="K254" s="530">
        <f t="shared" si="38"/>
        <v>9</v>
      </c>
      <c r="L254" s="531" t="str">
        <f t="shared" si="48"/>
        <v>y</v>
      </c>
      <c r="M254" s="378" t="s">
        <v>32</v>
      </c>
      <c r="N254" s="378" t="s">
        <v>32</v>
      </c>
      <c r="O254" s="378" t="s">
        <v>32</v>
      </c>
      <c r="P254" s="531">
        <f>P253</f>
        <v>37678.53</v>
      </c>
      <c r="Q254" s="529" t="s">
        <v>351</v>
      </c>
      <c r="R254" s="529" t="s">
        <v>140</v>
      </c>
      <c r="S254" s="529" t="s">
        <v>638</v>
      </c>
      <c r="T254" s="530">
        <v>83.1</v>
      </c>
      <c r="U254" s="530">
        <v>1.5</v>
      </c>
      <c r="V254" s="532">
        <f>P254*(1/(2.22*10^12))*(1/(83.1))*(1/(0.125))*10^9</f>
        <v>1.6339168048915342</v>
      </c>
      <c r="W254" s="529" t="s">
        <v>352</v>
      </c>
      <c r="X254" s="530">
        <v>3</v>
      </c>
      <c r="Y254" s="530">
        <v>0.5</v>
      </c>
      <c r="Z254" s="530">
        <v>15</v>
      </c>
      <c r="AA254" s="530">
        <v>6.73</v>
      </c>
      <c r="AB254" s="381">
        <v>1</v>
      </c>
      <c r="AC254" s="382">
        <f t="shared" si="39"/>
        <v>6.73</v>
      </c>
      <c r="AD254" s="383">
        <f t="shared" si="40"/>
        <v>5.3840000000000003</v>
      </c>
      <c r="AE254" s="383">
        <f t="shared" si="41"/>
        <v>1.3460000000000001</v>
      </c>
      <c r="AF254" s="529" t="s">
        <v>143</v>
      </c>
      <c r="AG254" s="530">
        <v>0.25</v>
      </c>
      <c r="AH254" s="530">
        <v>0.2</v>
      </c>
    </row>
    <row r="255" spans="1:35" s="384" customFormat="1" x14ac:dyDescent="0.25">
      <c r="A255" s="527" t="s">
        <v>56</v>
      </c>
      <c r="B255" s="527" t="s">
        <v>374</v>
      </c>
      <c r="C255" s="528" t="s">
        <v>780</v>
      </c>
      <c r="D255" s="529" t="s">
        <v>787</v>
      </c>
      <c r="E255" s="530">
        <f>IF(A254="SEC", K254 + 1, E254 + 1)</f>
        <v>10</v>
      </c>
      <c r="F255" s="530" t="s">
        <v>32</v>
      </c>
      <c r="G255" s="529" t="s">
        <v>788</v>
      </c>
      <c r="H255" s="530">
        <f t="shared" si="37"/>
        <v>11</v>
      </c>
      <c r="I255" s="530" t="str">
        <f t="shared" si="47"/>
        <v>y</v>
      </c>
      <c r="J255" s="529" t="s">
        <v>789</v>
      </c>
      <c r="K255" s="530">
        <f t="shared" si="38"/>
        <v>12</v>
      </c>
      <c r="L255" s="531" t="str">
        <f t="shared" si="48"/>
        <v>y</v>
      </c>
      <c r="M255" s="378" t="s">
        <v>32</v>
      </c>
      <c r="N255" s="378" t="s">
        <v>32</v>
      </c>
      <c r="O255" s="378" t="s">
        <v>32</v>
      </c>
      <c r="P255" s="531">
        <f>P254</f>
        <v>37678.53</v>
      </c>
      <c r="Q255" s="529" t="s">
        <v>376</v>
      </c>
      <c r="R255" s="529" t="s">
        <v>140</v>
      </c>
      <c r="S255" s="529" t="s">
        <v>638</v>
      </c>
      <c r="T255" s="530">
        <v>83.1</v>
      </c>
      <c r="U255" s="530">
        <v>1.5</v>
      </c>
      <c r="V255" s="532">
        <f>P255*(1/(2.22*10^12))*(1/(83.1))*(1/(0.125))*10^9</f>
        <v>1.6339168048915342</v>
      </c>
      <c r="W255" s="529" t="s">
        <v>352</v>
      </c>
      <c r="X255" s="530">
        <v>3</v>
      </c>
      <c r="Y255" s="530">
        <v>1.5</v>
      </c>
      <c r="Z255" s="530">
        <v>15</v>
      </c>
      <c r="AA255" s="530">
        <v>6.73</v>
      </c>
      <c r="AB255" s="381">
        <v>1</v>
      </c>
      <c r="AC255" s="382">
        <f t="shared" si="39"/>
        <v>6.73</v>
      </c>
      <c r="AD255" s="383">
        <f t="shared" si="40"/>
        <v>5.3840000000000003</v>
      </c>
      <c r="AE255" s="383">
        <f t="shared" si="41"/>
        <v>1.3460000000000001</v>
      </c>
      <c r="AF255" s="529" t="s">
        <v>143</v>
      </c>
      <c r="AG255" s="530">
        <v>0.5</v>
      </c>
      <c r="AH255" s="530">
        <v>0.5</v>
      </c>
    </row>
    <row r="256" spans="1:35" s="384" customFormat="1" x14ac:dyDescent="0.25">
      <c r="A256" s="527" t="s">
        <v>56</v>
      </c>
      <c r="B256" s="527" t="s">
        <v>377</v>
      </c>
      <c r="C256" s="528" t="s">
        <v>780</v>
      </c>
      <c r="D256" s="529" t="s">
        <v>790</v>
      </c>
      <c r="E256" s="530">
        <f>IF(A255="SEC", K255 + 1, E255 + 1)</f>
        <v>13</v>
      </c>
      <c r="F256" s="530" t="s">
        <v>32</v>
      </c>
      <c r="G256" s="529" t="s">
        <v>791</v>
      </c>
      <c r="H256" s="530">
        <f t="shared" si="37"/>
        <v>14</v>
      </c>
      <c r="I256" s="530" t="str">
        <f t="shared" si="47"/>
        <v>y</v>
      </c>
      <c r="J256" s="529" t="s">
        <v>792</v>
      </c>
      <c r="K256" s="530">
        <f t="shared" si="38"/>
        <v>15</v>
      </c>
      <c r="L256" s="531" t="str">
        <f t="shared" si="48"/>
        <v>y</v>
      </c>
      <c r="M256" s="378" t="s">
        <v>32</v>
      </c>
      <c r="N256" s="378" t="s">
        <v>32</v>
      </c>
      <c r="O256" s="378" t="s">
        <v>32</v>
      </c>
      <c r="P256" s="531">
        <f>P255</f>
        <v>37678.53</v>
      </c>
      <c r="Q256" s="529" t="s">
        <v>376</v>
      </c>
      <c r="R256" s="529" t="s">
        <v>140</v>
      </c>
      <c r="S256" s="529" t="s">
        <v>638</v>
      </c>
      <c r="T256" s="530">
        <v>83.1</v>
      </c>
      <c r="U256" s="530">
        <v>1.5</v>
      </c>
      <c r="V256" s="532">
        <f>P256*(1/(2.22*10^12))*(1/(83.1))*(1/(0.125))*10^9</f>
        <v>1.6339168048915342</v>
      </c>
      <c r="W256" s="529" t="s">
        <v>352</v>
      </c>
      <c r="X256" s="530">
        <v>3</v>
      </c>
      <c r="Y256" s="530">
        <v>1.5</v>
      </c>
      <c r="Z256" s="530">
        <v>15</v>
      </c>
      <c r="AA256" s="530">
        <v>6.73</v>
      </c>
      <c r="AB256" s="381">
        <v>1</v>
      </c>
      <c r="AC256" s="382">
        <f t="shared" si="39"/>
        <v>6.73</v>
      </c>
      <c r="AD256" s="383">
        <f t="shared" si="40"/>
        <v>5.3840000000000003</v>
      </c>
      <c r="AE256" s="383">
        <f t="shared" si="41"/>
        <v>1.3460000000000001</v>
      </c>
      <c r="AF256" s="529" t="s">
        <v>143</v>
      </c>
      <c r="AG256" s="530">
        <v>0.5</v>
      </c>
      <c r="AH256" s="530">
        <v>0.5</v>
      </c>
    </row>
    <row r="257" spans="1:34" x14ac:dyDescent="0.25">
      <c r="A257" s="449" t="s">
        <v>28</v>
      </c>
      <c r="B257" s="449" t="s">
        <v>743</v>
      </c>
      <c r="C257" s="450" t="s">
        <v>793</v>
      </c>
      <c r="D257" s="451" t="s">
        <v>794</v>
      </c>
      <c r="E257" s="452">
        <v>4</v>
      </c>
      <c r="F257" s="452" t="s">
        <v>32</v>
      </c>
      <c r="G257" s="451"/>
      <c r="H257" s="452" t="str">
        <f t="shared" si="37"/>
        <v/>
      </c>
      <c r="I257" s="452"/>
      <c r="J257" s="451"/>
      <c r="K257" s="452" t="str">
        <f t="shared" si="38"/>
        <v/>
      </c>
      <c r="L257" s="453"/>
      <c r="M257" s="390" t="s">
        <v>32</v>
      </c>
      <c r="N257" s="390" t="s">
        <v>32</v>
      </c>
      <c r="O257" s="390" t="s">
        <v>32</v>
      </c>
      <c r="P257" s="453">
        <v>8702.32</v>
      </c>
      <c r="Q257" s="451" t="s">
        <v>746</v>
      </c>
      <c r="R257" s="451" t="s">
        <v>747</v>
      </c>
      <c r="S257" s="451" t="s">
        <v>795</v>
      </c>
      <c r="T257" s="452">
        <v>61.2</v>
      </c>
      <c r="U257" s="452">
        <v>2</v>
      </c>
      <c r="V257" s="454">
        <f>P257*(1/(2.22*10^12))*(1/(61.2))*(1/(0.125))*10^9</f>
        <v>0.5124135900606489</v>
      </c>
      <c r="W257" s="451" t="s">
        <v>749</v>
      </c>
      <c r="X257" s="452">
        <v>1</v>
      </c>
      <c r="Y257" s="452">
        <v>1</v>
      </c>
      <c r="Z257" s="452">
        <v>5</v>
      </c>
      <c r="AA257" s="452">
        <v>2.2000000000000002</v>
      </c>
      <c r="AB257" s="369">
        <v>1</v>
      </c>
      <c r="AC257" s="393">
        <f t="shared" si="39"/>
        <v>2.2000000000000002</v>
      </c>
      <c r="AD257" s="394">
        <f t="shared" si="40"/>
        <v>1.7600000000000002</v>
      </c>
      <c r="AE257" s="394">
        <f t="shared" si="41"/>
        <v>0.44000000000000006</v>
      </c>
      <c r="AF257" s="451" t="s">
        <v>749</v>
      </c>
      <c r="AG257" s="452">
        <v>1</v>
      </c>
      <c r="AH257" s="452">
        <v>1</v>
      </c>
    </row>
    <row r="258" spans="1:34" x14ac:dyDescent="0.25">
      <c r="A258" s="449" t="s">
        <v>28</v>
      </c>
      <c r="B258" s="449" t="s">
        <v>751</v>
      </c>
      <c r="C258" s="450" t="s">
        <v>793</v>
      </c>
      <c r="D258" s="451" t="s">
        <v>796</v>
      </c>
      <c r="E258" s="452">
        <f t="shared" ref="E258:E267" si="49">IF(A257="SEC", K257 + 1, E257 + 1)</f>
        <v>5</v>
      </c>
      <c r="F258" s="452" t="s">
        <v>32</v>
      </c>
      <c r="G258" s="451"/>
      <c r="H258" s="452" t="str">
        <f t="shared" ref="H258:H321" si="50">IF(A258="SEC", E258 + 1, "")</f>
        <v/>
      </c>
      <c r="I258" s="452"/>
      <c r="J258" s="451"/>
      <c r="K258" s="452" t="str">
        <f t="shared" ref="K258:K321" si="51">IF(A258="SEC", H258 + 1, "")</f>
        <v/>
      </c>
      <c r="L258" s="453"/>
      <c r="M258" s="390" t="s">
        <v>32</v>
      </c>
      <c r="N258" s="390" t="s">
        <v>32</v>
      </c>
      <c r="O258" s="390" t="s">
        <v>32</v>
      </c>
      <c r="P258" s="453">
        <v>8702.32</v>
      </c>
      <c r="Q258" s="451" t="s">
        <v>753</v>
      </c>
      <c r="R258" s="451" t="s">
        <v>747</v>
      </c>
      <c r="S258" s="451" t="s">
        <v>795</v>
      </c>
      <c r="T258" s="452">
        <v>61.2</v>
      </c>
      <c r="U258" s="452">
        <v>1.5</v>
      </c>
      <c r="V258" s="454">
        <f>P258*(1/(2.22*10^12))*(1/(61.2))*(1/(0.125))*10^9</f>
        <v>0.5124135900606489</v>
      </c>
      <c r="W258" s="451" t="s">
        <v>749</v>
      </c>
      <c r="X258" s="452">
        <v>1</v>
      </c>
      <c r="Y258" s="452">
        <v>1</v>
      </c>
      <c r="Z258" s="452">
        <v>5</v>
      </c>
      <c r="AA258" s="452">
        <v>1.65</v>
      </c>
      <c r="AB258" s="369">
        <v>1</v>
      </c>
      <c r="AC258" s="393">
        <f t="shared" ref="AC258:AC321" si="52">AA258*AB258</f>
        <v>1.65</v>
      </c>
      <c r="AD258" s="394">
        <f t="shared" ref="AD258:AD321" si="53">AC258*0.8</f>
        <v>1.32</v>
      </c>
      <c r="AE258" s="394">
        <f t="shared" ref="AE258:AE321" si="54">AC258*0.2</f>
        <v>0.33</v>
      </c>
      <c r="AF258" s="451" t="s">
        <v>749</v>
      </c>
      <c r="AG258" s="452">
        <v>1</v>
      </c>
      <c r="AH258" s="452">
        <v>1</v>
      </c>
    </row>
    <row r="259" spans="1:34" x14ac:dyDescent="0.25">
      <c r="A259" s="449" t="s">
        <v>28</v>
      </c>
      <c r="B259" s="449" t="s">
        <v>754</v>
      </c>
      <c r="C259" s="450" t="s">
        <v>793</v>
      </c>
      <c r="D259" s="451" t="s">
        <v>797</v>
      </c>
      <c r="E259" s="452">
        <f t="shared" si="49"/>
        <v>6</v>
      </c>
      <c r="F259" s="452" t="s">
        <v>32</v>
      </c>
      <c r="G259" s="451"/>
      <c r="H259" s="452" t="str">
        <f t="shared" si="50"/>
        <v/>
      </c>
      <c r="I259" s="452"/>
      <c r="J259" s="451"/>
      <c r="K259" s="452" t="str">
        <f t="shared" si="51"/>
        <v/>
      </c>
      <c r="L259" s="453"/>
      <c r="M259" s="390" t="s">
        <v>32</v>
      </c>
      <c r="N259" s="390" t="s">
        <v>32</v>
      </c>
      <c r="O259" s="390" t="s">
        <v>32</v>
      </c>
      <c r="P259" s="453">
        <f>P258</f>
        <v>8702.32</v>
      </c>
      <c r="Q259" s="451" t="s">
        <v>753</v>
      </c>
      <c r="R259" s="451" t="s">
        <v>747</v>
      </c>
      <c r="S259" s="451" t="s">
        <v>795</v>
      </c>
      <c r="T259" s="452">
        <v>61.2</v>
      </c>
      <c r="U259" s="452">
        <v>1.5</v>
      </c>
      <c r="V259" s="454">
        <f>P259*(1/(2.22*10^12))*(1/(61.2))*(1/(0.125))*10^9</f>
        <v>0.5124135900606489</v>
      </c>
      <c r="W259" s="451" t="s">
        <v>749</v>
      </c>
      <c r="X259" s="452">
        <v>1</v>
      </c>
      <c r="Y259" s="452">
        <v>1</v>
      </c>
      <c r="Z259" s="452">
        <v>5</v>
      </c>
      <c r="AA259" s="452">
        <v>1.65</v>
      </c>
      <c r="AB259" s="369">
        <v>1</v>
      </c>
      <c r="AC259" s="393">
        <f t="shared" si="52"/>
        <v>1.65</v>
      </c>
      <c r="AD259" s="394">
        <f t="shared" si="53"/>
        <v>1.32</v>
      </c>
      <c r="AE259" s="394">
        <f t="shared" si="54"/>
        <v>0.33</v>
      </c>
      <c r="AF259" s="451" t="s">
        <v>749</v>
      </c>
      <c r="AG259" s="452">
        <v>1</v>
      </c>
      <c r="AH259" s="452">
        <v>1</v>
      </c>
    </row>
    <row r="260" spans="1:34" x14ac:dyDescent="0.25">
      <c r="A260" s="449" t="s">
        <v>28</v>
      </c>
      <c r="B260" s="449" t="s">
        <v>756</v>
      </c>
      <c r="C260" s="450" t="s">
        <v>793</v>
      </c>
      <c r="D260" s="451" t="s">
        <v>798</v>
      </c>
      <c r="E260" s="452">
        <f t="shared" si="49"/>
        <v>7</v>
      </c>
      <c r="F260" s="452" t="s">
        <v>32</v>
      </c>
      <c r="G260" s="451"/>
      <c r="H260" s="452" t="str">
        <f t="shared" si="50"/>
        <v/>
      </c>
      <c r="I260" s="452"/>
      <c r="J260" s="451"/>
      <c r="K260" s="452" t="str">
        <f t="shared" si="51"/>
        <v/>
      </c>
      <c r="L260" s="453"/>
      <c r="M260" s="390" t="s">
        <v>32</v>
      </c>
      <c r="N260" s="390" t="s">
        <v>32</v>
      </c>
      <c r="O260" s="390" t="s">
        <v>32</v>
      </c>
      <c r="P260" s="453">
        <v>8702.32</v>
      </c>
      <c r="Q260" s="451" t="s">
        <v>758</v>
      </c>
      <c r="R260" s="451" t="s">
        <v>747</v>
      </c>
      <c r="S260" s="451" t="s">
        <v>795</v>
      </c>
      <c r="T260" s="452">
        <v>61.2</v>
      </c>
      <c r="U260" s="452">
        <v>2</v>
      </c>
      <c r="V260" s="454">
        <f>P260*(1/(2.22*10^12))*(1/(61.2))*(1/(0.125))*10^9</f>
        <v>0.5124135900606489</v>
      </c>
      <c r="W260" s="451" t="s">
        <v>749</v>
      </c>
      <c r="X260" s="452">
        <v>1</v>
      </c>
      <c r="Y260" s="452">
        <v>1</v>
      </c>
      <c r="Z260" s="452">
        <v>5</v>
      </c>
      <c r="AA260" s="452">
        <v>2.2000000000000002</v>
      </c>
      <c r="AB260" s="369">
        <v>1</v>
      </c>
      <c r="AC260" s="393">
        <f t="shared" si="52"/>
        <v>2.2000000000000002</v>
      </c>
      <c r="AD260" s="394">
        <f t="shared" si="53"/>
        <v>1.7600000000000002</v>
      </c>
      <c r="AE260" s="394">
        <f t="shared" si="54"/>
        <v>0.44000000000000006</v>
      </c>
      <c r="AF260" s="451" t="s">
        <v>749</v>
      </c>
      <c r="AG260" s="452">
        <v>1</v>
      </c>
      <c r="AH260" s="452">
        <v>1</v>
      </c>
    </row>
    <row r="261" spans="1:34" x14ac:dyDescent="0.25">
      <c r="A261" s="449" t="s">
        <v>28</v>
      </c>
      <c r="B261" s="449" t="s">
        <v>759</v>
      </c>
      <c r="C261" s="450" t="s">
        <v>793</v>
      </c>
      <c r="D261" s="451" t="s">
        <v>799</v>
      </c>
      <c r="E261" s="452">
        <f t="shared" si="49"/>
        <v>8</v>
      </c>
      <c r="F261" s="452" t="s">
        <v>32</v>
      </c>
      <c r="G261" s="451"/>
      <c r="H261" s="452" t="str">
        <f t="shared" si="50"/>
        <v/>
      </c>
      <c r="I261" s="452"/>
      <c r="J261" s="451"/>
      <c r="K261" s="452" t="str">
        <f t="shared" si="51"/>
        <v/>
      </c>
      <c r="L261" s="453"/>
      <c r="M261" s="390" t="s">
        <v>32</v>
      </c>
      <c r="N261" s="390" t="s">
        <v>32</v>
      </c>
      <c r="O261" s="390" t="s">
        <v>32</v>
      </c>
      <c r="P261" s="453">
        <f>P260</f>
        <v>8702.32</v>
      </c>
      <c r="Q261" s="451" t="s">
        <v>758</v>
      </c>
      <c r="R261" s="451" t="s">
        <v>747</v>
      </c>
      <c r="S261" s="451" t="s">
        <v>795</v>
      </c>
      <c r="T261" s="452">
        <v>61.2</v>
      </c>
      <c r="U261" s="452">
        <v>2</v>
      </c>
      <c r="V261" s="454">
        <f>P261*(1/(2.22*10^12))*(1/(61.2))*(1/(0.125))*10^9</f>
        <v>0.5124135900606489</v>
      </c>
      <c r="W261" s="451" t="s">
        <v>749</v>
      </c>
      <c r="X261" s="452">
        <v>1</v>
      </c>
      <c r="Y261" s="452">
        <v>1</v>
      </c>
      <c r="Z261" s="452">
        <v>5</v>
      </c>
      <c r="AA261" s="452">
        <v>2.2000000000000002</v>
      </c>
      <c r="AB261" s="369">
        <v>1</v>
      </c>
      <c r="AC261" s="393">
        <f t="shared" si="52"/>
        <v>2.2000000000000002</v>
      </c>
      <c r="AD261" s="394">
        <f t="shared" si="53"/>
        <v>1.7600000000000002</v>
      </c>
      <c r="AE261" s="394">
        <f t="shared" si="54"/>
        <v>0.44000000000000006</v>
      </c>
      <c r="AF261" s="451" t="s">
        <v>749</v>
      </c>
      <c r="AG261" s="452">
        <v>1</v>
      </c>
      <c r="AH261" s="452">
        <v>1</v>
      </c>
    </row>
    <row r="262" spans="1:34" x14ac:dyDescent="0.25">
      <c r="A262" s="449" t="s">
        <v>28</v>
      </c>
      <c r="B262" s="449" t="s">
        <v>401</v>
      </c>
      <c r="C262" s="450" t="s">
        <v>793</v>
      </c>
      <c r="D262" s="451" t="s">
        <v>800</v>
      </c>
      <c r="E262" s="452">
        <f t="shared" si="49"/>
        <v>9</v>
      </c>
      <c r="F262" s="452" t="s">
        <v>32</v>
      </c>
      <c r="G262" s="451"/>
      <c r="H262" s="452" t="str">
        <f t="shared" si="50"/>
        <v/>
      </c>
      <c r="I262" s="452"/>
      <c r="J262" s="451"/>
      <c r="K262" s="452" t="str">
        <f t="shared" si="51"/>
        <v/>
      </c>
      <c r="L262" s="453"/>
      <c r="M262" s="390" t="s">
        <v>32</v>
      </c>
      <c r="N262" s="390" t="s">
        <v>32</v>
      </c>
      <c r="O262" s="390" t="s">
        <v>32</v>
      </c>
      <c r="P262" s="453">
        <v>32290.29</v>
      </c>
      <c r="Q262" s="451" t="s">
        <v>404</v>
      </c>
      <c r="R262" s="451" t="s">
        <v>405</v>
      </c>
      <c r="S262" s="451" t="s">
        <v>406</v>
      </c>
      <c r="T262" s="452">
        <v>52.9</v>
      </c>
      <c r="U262" s="452">
        <v>1</v>
      </c>
      <c r="V262" s="454">
        <f>P262*(1/(2.22*10^12))*(1/(52.9))*(1/(0.125))*10^9</f>
        <v>2.1996484953762838</v>
      </c>
      <c r="W262" s="451" t="s">
        <v>407</v>
      </c>
      <c r="X262" s="452">
        <v>1</v>
      </c>
      <c r="Y262" s="452">
        <v>1</v>
      </c>
      <c r="Z262" s="452">
        <v>5</v>
      </c>
      <c r="AA262" s="452">
        <v>0.95</v>
      </c>
      <c r="AB262" s="369">
        <v>1</v>
      </c>
      <c r="AC262" s="393">
        <f t="shared" si="52"/>
        <v>0.95</v>
      </c>
      <c r="AD262" s="394">
        <f t="shared" si="53"/>
        <v>0.76</v>
      </c>
      <c r="AE262" s="394">
        <f t="shared" si="54"/>
        <v>0.19</v>
      </c>
      <c r="AF262" s="451" t="s">
        <v>408</v>
      </c>
      <c r="AG262" s="452">
        <v>1</v>
      </c>
      <c r="AH262" s="452">
        <v>1</v>
      </c>
    </row>
    <row r="263" spans="1:34" x14ac:dyDescent="0.25">
      <c r="A263" s="449" t="s">
        <v>28</v>
      </c>
      <c r="B263" s="449" t="s">
        <v>390</v>
      </c>
      <c r="C263" s="450" t="s">
        <v>793</v>
      </c>
      <c r="D263" s="451" t="s">
        <v>801</v>
      </c>
      <c r="E263" s="452">
        <f t="shared" si="49"/>
        <v>10</v>
      </c>
      <c r="F263" s="452" t="s">
        <v>32</v>
      </c>
      <c r="G263" s="451"/>
      <c r="H263" s="452" t="str">
        <f t="shared" si="50"/>
        <v/>
      </c>
      <c r="I263" s="452"/>
      <c r="J263" s="451"/>
      <c r="K263" s="452" t="str">
        <f t="shared" si="51"/>
        <v/>
      </c>
      <c r="L263" s="453"/>
      <c r="M263" s="390" t="s">
        <v>32</v>
      </c>
      <c r="N263" s="390" t="s">
        <v>32</v>
      </c>
      <c r="O263" s="390" t="s">
        <v>32</v>
      </c>
      <c r="P263" s="453">
        <v>56262.86</v>
      </c>
      <c r="Q263" s="451" t="s">
        <v>394</v>
      </c>
      <c r="R263" s="451" t="s">
        <v>395</v>
      </c>
      <c r="S263" s="451" t="s">
        <v>764</v>
      </c>
      <c r="T263" s="452">
        <v>37.799999999999997</v>
      </c>
      <c r="U263" s="452">
        <v>5</v>
      </c>
      <c r="V263" s="454">
        <f>P263*(1/(2.22*10^12))*(1/(37.8))*(1/(0.125))*10^9</f>
        <v>5.3637313503980177</v>
      </c>
      <c r="W263" s="451" t="s">
        <v>158</v>
      </c>
      <c r="X263" s="452">
        <v>1</v>
      </c>
      <c r="Y263" s="452">
        <v>0.5</v>
      </c>
      <c r="Z263" s="452">
        <v>5</v>
      </c>
      <c r="AA263" s="452">
        <v>3.4</v>
      </c>
      <c r="AB263" s="369">
        <v>1</v>
      </c>
      <c r="AC263" s="393">
        <f t="shared" si="52"/>
        <v>3.4</v>
      </c>
      <c r="AD263" s="394">
        <f t="shared" si="53"/>
        <v>2.72</v>
      </c>
      <c r="AE263" s="394">
        <f t="shared" si="54"/>
        <v>0.68</v>
      </c>
      <c r="AF263" s="451" t="s">
        <v>159</v>
      </c>
      <c r="AG263" s="452">
        <v>0.5</v>
      </c>
      <c r="AH263" s="452">
        <v>0.5</v>
      </c>
    </row>
    <row r="264" spans="1:34" x14ac:dyDescent="0.25">
      <c r="A264" s="449" t="s">
        <v>28</v>
      </c>
      <c r="B264" s="449" t="s">
        <v>716</v>
      </c>
      <c r="C264" s="450" t="s">
        <v>793</v>
      </c>
      <c r="D264" s="451" t="s">
        <v>802</v>
      </c>
      <c r="E264" s="452">
        <f t="shared" si="49"/>
        <v>11</v>
      </c>
      <c r="F264" s="452" t="s">
        <v>32</v>
      </c>
      <c r="G264" s="451"/>
      <c r="H264" s="452" t="str">
        <f t="shared" si="50"/>
        <v/>
      </c>
      <c r="I264" s="452"/>
      <c r="J264" s="451"/>
      <c r="K264" s="452" t="str">
        <f t="shared" si="51"/>
        <v/>
      </c>
      <c r="L264" s="453"/>
      <c r="M264" s="390" t="s">
        <v>32</v>
      </c>
      <c r="N264" s="390" t="s">
        <v>32</v>
      </c>
      <c r="O264" s="390" t="s">
        <v>32</v>
      </c>
      <c r="P264" s="453">
        <v>19400.57</v>
      </c>
      <c r="Q264" s="451" t="s">
        <v>718</v>
      </c>
      <c r="R264" s="451" t="s">
        <v>333</v>
      </c>
      <c r="S264" s="451" t="s">
        <v>334</v>
      </c>
      <c r="T264" s="452">
        <v>30</v>
      </c>
      <c r="U264" s="452">
        <v>2</v>
      </c>
      <c r="V264" s="454">
        <f>P264*(1/(2.22*10^12))*(1/(30))*(1/(0.125))*10^9</f>
        <v>2.3303987987987989</v>
      </c>
      <c r="W264" s="451" t="s">
        <v>335</v>
      </c>
      <c r="X264" s="452">
        <v>1</v>
      </c>
      <c r="Y264" s="452">
        <v>2</v>
      </c>
      <c r="Z264" s="452">
        <v>5</v>
      </c>
      <c r="AA264" s="452">
        <v>1.08</v>
      </c>
      <c r="AB264" s="369">
        <v>1</v>
      </c>
      <c r="AC264" s="393">
        <f t="shared" si="52"/>
        <v>1.08</v>
      </c>
      <c r="AD264" s="394">
        <f t="shared" si="53"/>
        <v>0.8640000000000001</v>
      </c>
      <c r="AE264" s="394">
        <f t="shared" si="54"/>
        <v>0.21600000000000003</v>
      </c>
      <c r="AF264" s="451" t="s">
        <v>336</v>
      </c>
      <c r="AG264" s="452">
        <v>2</v>
      </c>
      <c r="AH264" s="452">
        <v>2</v>
      </c>
    </row>
    <row r="265" spans="1:34" x14ac:dyDescent="0.25">
      <c r="A265" s="449" t="s">
        <v>28</v>
      </c>
      <c r="B265" s="449" t="s">
        <v>708</v>
      </c>
      <c r="C265" s="450" t="s">
        <v>793</v>
      </c>
      <c r="D265" s="451" t="s">
        <v>803</v>
      </c>
      <c r="E265" s="452">
        <f t="shared" si="49"/>
        <v>12</v>
      </c>
      <c r="F265" s="452" t="s">
        <v>32</v>
      </c>
      <c r="G265" s="451"/>
      <c r="H265" s="452" t="str">
        <f t="shared" si="50"/>
        <v/>
      </c>
      <c r="I265" s="452"/>
      <c r="J265" s="451"/>
      <c r="K265" s="452" t="str">
        <f t="shared" si="51"/>
        <v/>
      </c>
      <c r="L265" s="453"/>
      <c r="M265" s="390" t="s">
        <v>32</v>
      </c>
      <c r="N265" s="390" t="s">
        <v>32</v>
      </c>
      <c r="O265" s="390" t="s">
        <v>32</v>
      </c>
      <c r="P265" s="453">
        <v>52682.18</v>
      </c>
      <c r="Q265" s="451" t="s">
        <v>483</v>
      </c>
      <c r="R265" s="451" t="s">
        <v>710</v>
      </c>
      <c r="S265" s="451" t="s">
        <v>711</v>
      </c>
      <c r="T265" s="452">
        <v>29.5</v>
      </c>
      <c r="U265" s="452">
        <v>10</v>
      </c>
      <c r="V265" s="454">
        <f>P265*(1/(2.22*10^12))*(1/(29.5))*(1/(0.125))*10^9</f>
        <v>6.4354472438540231</v>
      </c>
      <c r="W265" s="451" t="s">
        <v>804</v>
      </c>
      <c r="X265" s="452">
        <v>1</v>
      </c>
      <c r="Y265" s="452">
        <v>1</v>
      </c>
      <c r="Z265" s="452">
        <v>5</v>
      </c>
      <c r="AA265" s="452">
        <v>5.31</v>
      </c>
      <c r="AB265" s="369">
        <v>1</v>
      </c>
      <c r="AC265" s="393">
        <f t="shared" si="52"/>
        <v>5.31</v>
      </c>
      <c r="AD265" s="394">
        <f t="shared" si="53"/>
        <v>4.2480000000000002</v>
      </c>
      <c r="AE265" s="394">
        <f t="shared" si="54"/>
        <v>1.0620000000000001</v>
      </c>
      <c r="AF265" s="451" t="s">
        <v>483</v>
      </c>
      <c r="AG265" s="452">
        <v>1</v>
      </c>
      <c r="AH265" s="452">
        <v>1</v>
      </c>
    </row>
    <row r="266" spans="1:34" x14ac:dyDescent="0.25">
      <c r="A266" s="449" t="s">
        <v>28</v>
      </c>
      <c r="B266" s="449" t="s">
        <v>805</v>
      </c>
      <c r="C266" s="450" t="s">
        <v>793</v>
      </c>
      <c r="D266" s="451" t="s">
        <v>806</v>
      </c>
      <c r="E266" s="452">
        <f t="shared" si="49"/>
        <v>13</v>
      </c>
      <c r="F266" s="452" t="s">
        <v>32</v>
      </c>
      <c r="G266" s="451"/>
      <c r="H266" s="452" t="str">
        <f t="shared" si="50"/>
        <v/>
      </c>
      <c r="I266" s="452"/>
      <c r="J266" s="451"/>
      <c r="K266" s="452" t="str">
        <f t="shared" si="51"/>
        <v/>
      </c>
      <c r="L266" s="453"/>
      <c r="M266" s="390" t="s">
        <v>32</v>
      </c>
      <c r="N266" s="390" t="s">
        <v>32</v>
      </c>
      <c r="O266" s="390" t="s">
        <v>32</v>
      </c>
      <c r="P266" s="453">
        <f>P265</f>
        <v>52682.18</v>
      </c>
      <c r="Q266" s="451" t="s">
        <v>483</v>
      </c>
      <c r="R266" s="451" t="s">
        <v>710</v>
      </c>
      <c r="S266" s="451" t="s">
        <v>711</v>
      </c>
      <c r="T266" s="452">
        <v>29.5</v>
      </c>
      <c r="U266" s="452">
        <v>10</v>
      </c>
      <c r="V266" s="454">
        <f>P266*(1/(2.22*10^12))*(1/(29.5))*(1/(0.125))*10^9</f>
        <v>6.4354472438540231</v>
      </c>
      <c r="W266" s="451" t="s">
        <v>804</v>
      </c>
      <c r="X266" s="452">
        <v>1</v>
      </c>
      <c r="Y266" s="452">
        <v>1</v>
      </c>
      <c r="Z266" s="452">
        <v>5</v>
      </c>
      <c r="AA266" s="452">
        <v>5.31</v>
      </c>
      <c r="AB266" s="369">
        <v>1</v>
      </c>
      <c r="AC266" s="393">
        <f t="shared" si="52"/>
        <v>5.31</v>
      </c>
      <c r="AD266" s="394">
        <f t="shared" si="53"/>
        <v>4.2480000000000002</v>
      </c>
      <c r="AE266" s="394">
        <f t="shared" si="54"/>
        <v>1.0620000000000001</v>
      </c>
      <c r="AF266" s="451" t="s">
        <v>483</v>
      </c>
      <c r="AG266" s="452">
        <v>1</v>
      </c>
      <c r="AH266" s="452">
        <v>1</v>
      </c>
    </row>
    <row r="267" spans="1:34" x14ac:dyDescent="0.25">
      <c r="A267" s="449" t="s">
        <v>28</v>
      </c>
      <c r="B267" s="449" t="s">
        <v>807</v>
      </c>
      <c r="C267" s="450" t="s">
        <v>793</v>
      </c>
      <c r="D267" s="451" t="s">
        <v>808</v>
      </c>
      <c r="E267" s="452">
        <f t="shared" si="49"/>
        <v>14</v>
      </c>
      <c r="F267" s="452" t="s">
        <v>32</v>
      </c>
      <c r="G267" s="451"/>
      <c r="H267" s="452" t="str">
        <f t="shared" si="50"/>
        <v/>
      </c>
      <c r="I267" s="452"/>
      <c r="J267" s="451"/>
      <c r="K267" s="452" t="str">
        <f t="shared" si="51"/>
        <v/>
      </c>
      <c r="L267" s="453"/>
      <c r="M267" s="390" t="s">
        <v>32</v>
      </c>
      <c r="N267" s="390" t="s">
        <v>32</v>
      </c>
      <c r="O267" s="390" t="s">
        <v>32</v>
      </c>
      <c r="P267" s="453">
        <v>5612.87</v>
      </c>
      <c r="Q267" s="451" t="s">
        <v>809</v>
      </c>
      <c r="R267" s="451" t="s">
        <v>810</v>
      </c>
      <c r="S267" s="451" t="s">
        <v>811</v>
      </c>
      <c r="T267" s="452">
        <v>89.8</v>
      </c>
      <c r="U267" s="452">
        <v>1</v>
      </c>
      <c r="V267" s="454">
        <f>P267*(1/(2.22*10^12))*(1/(89.8))*(1/(0.125))*10^9</f>
        <v>0.22524007303517324</v>
      </c>
      <c r="W267" s="451" t="s">
        <v>812</v>
      </c>
      <c r="X267" s="452">
        <v>1</v>
      </c>
      <c r="Y267" s="452">
        <v>1</v>
      </c>
      <c r="Z267" s="452">
        <v>5</v>
      </c>
      <c r="AA267" s="452">
        <v>1.62</v>
      </c>
      <c r="AB267" s="369">
        <v>1</v>
      </c>
      <c r="AC267" s="393">
        <f t="shared" si="52"/>
        <v>1.62</v>
      </c>
      <c r="AD267" s="394">
        <f t="shared" si="53"/>
        <v>1.2960000000000003</v>
      </c>
      <c r="AE267" s="394">
        <f t="shared" si="54"/>
        <v>0.32400000000000007</v>
      </c>
      <c r="AF267" s="451" t="s">
        <v>49</v>
      </c>
      <c r="AG267" s="452">
        <v>1</v>
      </c>
      <c r="AH267" s="452">
        <v>1</v>
      </c>
    </row>
    <row r="268" spans="1:34" s="384" customFormat="1" x14ac:dyDescent="0.25">
      <c r="A268" s="533" t="s">
        <v>28</v>
      </c>
      <c r="B268" s="533" t="s">
        <v>813</v>
      </c>
      <c r="C268" s="534" t="s">
        <v>814</v>
      </c>
      <c r="D268" s="535" t="s">
        <v>815</v>
      </c>
      <c r="E268" s="536">
        <v>4</v>
      </c>
      <c r="F268" s="536" t="s">
        <v>32</v>
      </c>
      <c r="G268" s="535"/>
      <c r="H268" s="536" t="str">
        <f t="shared" si="50"/>
        <v/>
      </c>
      <c r="I268" s="536"/>
      <c r="J268" s="535"/>
      <c r="K268" s="536" t="str">
        <f t="shared" si="51"/>
        <v/>
      </c>
      <c r="L268" s="537"/>
      <c r="M268" s="378" t="s">
        <v>32</v>
      </c>
      <c r="N268" s="378" t="s">
        <v>32</v>
      </c>
      <c r="O268" s="378" t="s">
        <v>32</v>
      </c>
      <c r="P268" s="537">
        <v>30842.15</v>
      </c>
      <c r="Q268" s="535" t="s">
        <v>816</v>
      </c>
      <c r="R268" s="535" t="s">
        <v>817</v>
      </c>
      <c r="S268" s="535" t="s">
        <v>818</v>
      </c>
      <c r="T268" s="536">
        <v>83</v>
      </c>
      <c r="U268" s="536">
        <v>2</v>
      </c>
      <c r="V268" s="538">
        <f>P268*(1/(2.22*10^12))*(1/(83))*(1/(0.125))*10^9</f>
        <v>1.3390708781070229</v>
      </c>
      <c r="W268" s="535" t="s">
        <v>819</v>
      </c>
      <c r="X268" s="536">
        <v>1</v>
      </c>
      <c r="Y268" s="536">
        <v>0.5</v>
      </c>
      <c r="Z268" s="536">
        <v>5</v>
      </c>
      <c r="AA268" s="536">
        <v>2.99</v>
      </c>
      <c r="AB268" s="381">
        <v>1</v>
      </c>
      <c r="AC268" s="382">
        <f t="shared" si="52"/>
        <v>2.99</v>
      </c>
      <c r="AD268" s="383">
        <f t="shared" si="53"/>
        <v>2.3920000000000003</v>
      </c>
      <c r="AE268" s="383">
        <f t="shared" si="54"/>
        <v>0.59800000000000009</v>
      </c>
      <c r="AF268" s="535" t="s">
        <v>49</v>
      </c>
      <c r="AG268" s="536">
        <v>0.5</v>
      </c>
      <c r="AH268" s="536">
        <v>0.5</v>
      </c>
    </row>
    <row r="269" spans="1:34" s="384" customFormat="1" x14ac:dyDescent="0.25">
      <c r="A269" s="533" t="s">
        <v>28</v>
      </c>
      <c r="B269" s="533" t="s">
        <v>820</v>
      </c>
      <c r="C269" s="534" t="s">
        <v>814</v>
      </c>
      <c r="D269" s="535" t="s">
        <v>821</v>
      </c>
      <c r="E269" s="536">
        <f t="shared" ref="E269:E281" si="55">IF(A268="SEC", K268 + 1, E268 + 1)</f>
        <v>5</v>
      </c>
      <c r="F269" s="536" t="s">
        <v>32</v>
      </c>
      <c r="G269" s="535"/>
      <c r="H269" s="536" t="str">
        <f t="shared" si="50"/>
        <v/>
      </c>
      <c r="I269" s="536"/>
      <c r="J269" s="535"/>
      <c r="K269" s="536" t="str">
        <f t="shared" si="51"/>
        <v/>
      </c>
      <c r="L269" s="537"/>
      <c r="M269" s="378" t="s">
        <v>32</v>
      </c>
      <c r="N269" s="378" t="s">
        <v>32</v>
      </c>
      <c r="O269" s="378" t="s">
        <v>32</v>
      </c>
      <c r="P269" s="537">
        <f>P268</f>
        <v>30842.15</v>
      </c>
      <c r="Q269" s="535" t="s">
        <v>816</v>
      </c>
      <c r="R269" s="535" t="s">
        <v>817</v>
      </c>
      <c r="S269" s="535" t="s">
        <v>818</v>
      </c>
      <c r="T269" s="536">
        <v>83</v>
      </c>
      <c r="U269" s="536">
        <v>2</v>
      </c>
      <c r="V269" s="538">
        <f>P269*(1/(2.22*10^12))*(1/(83))*(1/(0.125))*10^9</f>
        <v>1.3390708781070229</v>
      </c>
      <c r="W269" s="535" t="s">
        <v>819</v>
      </c>
      <c r="X269" s="536">
        <v>1</v>
      </c>
      <c r="Y269" s="536">
        <v>0.5</v>
      </c>
      <c r="Z269" s="536">
        <v>5</v>
      </c>
      <c r="AA269" s="536">
        <v>2.99</v>
      </c>
      <c r="AB269" s="381">
        <v>1</v>
      </c>
      <c r="AC269" s="382">
        <f t="shared" si="52"/>
        <v>2.99</v>
      </c>
      <c r="AD269" s="383">
        <f t="shared" si="53"/>
        <v>2.3920000000000003</v>
      </c>
      <c r="AE269" s="383">
        <f t="shared" si="54"/>
        <v>0.59800000000000009</v>
      </c>
      <c r="AF269" s="535" t="s">
        <v>49</v>
      </c>
      <c r="AG269" s="536">
        <v>0.5</v>
      </c>
      <c r="AH269" s="536">
        <v>0.5</v>
      </c>
    </row>
    <row r="270" spans="1:34" s="384" customFormat="1" x14ac:dyDescent="0.25">
      <c r="A270" s="533" t="s">
        <v>28</v>
      </c>
      <c r="B270" s="533" t="s">
        <v>822</v>
      </c>
      <c r="C270" s="534" t="s">
        <v>814</v>
      </c>
      <c r="D270" s="535" t="s">
        <v>823</v>
      </c>
      <c r="E270" s="536">
        <f t="shared" si="55"/>
        <v>6</v>
      </c>
      <c r="F270" s="536" t="s">
        <v>32</v>
      </c>
      <c r="G270" s="535"/>
      <c r="H270" s="536" t="str">
        <f t="shared" si="50"/>
        <v/>
      </c>
      <c r="I270" s="536"/>
      <c r="J270" s="535"/>
      <c r="K270" s="536" t="str">
        <f t="shared" si="51"/>
        <v/>
      </c>
      <c r="L270" s="537"/>
      <c r="M270" s="378" t="s">
        <v>32</v>
      </c>
      <c r="N270" s="378" t="s">
        <v>32</v>
      </c>
      <c r="O270" s="378" t="s">
        <v>32</v>
      </c>
      <c r="P270" s="537">
        <f>P269</f>
        <v>30842.15</v>
      </c>
      <c r="Q270" s="535" t="s">
        <v>816</v>
      </c>
      <c r="R270" s="535" t="s">
        <v>817</v>
      </c>
      <c r="S270" s="535" t="s">
        <v>818</v>
      </c>
      <c r="T270" s="536">
        <v>83</v>
      </c>
      <c r="U270" s="536">
        <v>2</v>
      </c>
      <c r="V270" s="538">
        <f>P270*(1/(2.22*10^12))*(1/(83))*(1/(0.125))*10^9</f>
        <v>1.3390708781070229</v>
      </c>
      <c r="W270" s="535" t="s">
        <v>819</v>
      </c>
      <c r="X270" s="536">
        <v>1</v>
      </c>
      <c r="Y270" s="536">
        <v>0.5</v>
      </c>
      <c r="Z270" s="536">
        <v>5</v>
      </c>
      <c r="AA270" s="536">
        <v>2.99</v>
      </c>
      <c r="AB270" s="381">
        <v>1</v>
      </c>
      <c r="AC270" s="382">
        <f t="shared" si="52"/>
        <v>2.99</v>
      </c>
      <c r="AD270" s="383">
        <f t="shared" si="53"/>
        <v>2.3920000000000003</v>
      </c>
      <c r="AE270" s="383">
        <f t="shared" si="54"/>
        <v>0.59800000000000009</v>
      </c>
      <c r="AF270" s="535" t="s">
        <v>49</v>
      </c>
      <c r="AG270" s="536">
        <v>0.5</v>
      </c>
      <c r="AH270" s="536">
        <v>0.5</v>
      </c>
    </row>
    <row r="271" spans="1:34" s="384" customFormat="1" x14ac:dyDescent="0.25">
      <c r="A271" s="533" t="s">
        <v>28</v>
      </c>
      <c r="B271" s="533" t="s">
        <v>86</v>
      </c>
      <c r="C271" s="534" t="s">
        <v>814</v>
      </c>
      <c r="D271" s="535" t="s">
        <v>824</v>
      </c>
      <c r="E271" s="536">
        <f t="shared" si="55"/>
        <v>7</v>
      </c>
      <c r="F271" s="536" t="s">
        <v>32</v>
      </c>
      <c r="G271" s="535"/>
      <c r="H271" s="536" t="str">
        <f t="shared" si="50"/>
        <v/>
      </c>
      <c r="I271" s="536"/>
      <c r="J271" s="535"/>
      <c r="K271" s="536" t="str">
        <f t="shared" si="51"/>
        <v/>
      </c>
      <c r="L271" s="537"/>
      <c r="M271" s="378" t="s">
        <v>32</v>
      </c>
      <c r="N271" s="378" t="s">
        <v>32</v>
      </c>
      <c r="O271" s="378" t="s">
        <v>32</v>
      </c>
      <c r="P271" s="537">
        <v>35867.54</v>
      </c>
      <c r="Q271" s="535" t="s">
        <v>89</v>
      </c>
      <c r="R271" s="535" t="s">
        <v>90</v>
      </c>
      <c r="S271" s="535" t="s">
        <v>91</v>
      </c>
      <c r="T271" s="536">
        <v>33.200000000000003</v>
      </c>
      <c r="U271" s="536">
        <v>5</v>
      </c>
      <c r="V271" s="538">
        <f>P271*(1/(2.22*10^12))*(1/(33.2))*(1/(0.125))*10^9</f>
        <v>3.8931444697709749</v>
      </c>
      <c r="W271" s="535" t="s">
        <v>92</v>
      </c>
      <c r="X271" s="536">
        <v>1</v>
      </c>
      <c r="Y271" s="536">
        <v>1</v>
      </c>
      <c r="Z271" s="536">
        <v>5</v>
      </c>
      <c r="AA271" s="536">
        <v>2.99</v>
      </c>
      <c r="AB271" s="381">
        <v>1</v>
      </c>
      <c r="AC271" s="382">
        <f t="shared" si="52"/>
        <v>2.99</v>
      </c>
      <c r="AD271" s="383">
        <f t="shared" si="53"/>
        <v>2.3920000000000003</v>
      </c>
      <c r="AE271" s="383">
        <f t="shared" si="54"/>
        <v>0.59800000000000009</v>
      </c>
      <c r="AF271" s="535" t="s">
        <v>49</v>
      </c>
      <c r="AG271" s="536">
        <v>1</v>
      </c>
      <c r="AH271" s="536">
        <v>1</v>
      </c>
    </row>
    <row r="272" spans="1:34" s="384" customFormat="1" x14ac:dyDescent="0.25">
      <c r="A272" s="533" t="s">
        <v>28</v>
      </c>
      <c r="B272" s="533" t="s">
        <v>93</v>
      </c>
      <c r="C272" s="534" t="s">
        <v>814</v>
      </c>
      <c r="D272" s="535" t="s">
        <v>825</v>
      </c>
      <c r="E272" s="536">
        <f t="shared" si="55"/>
        <v>8</v>
      </c>
      <c r="F272" s="536" t="s">
        <v>32</v>
      </c>
      <c r="G272" s="535"/>
      <c r="H272" s="536" t="str">
        <f t="shared" si="50"/>
        <v/>
      </c>
      <c r="I272" s="536"/>
      <c r="J272" s="535"/>
      <c r="K272" s="536" t="str">
        <f t="shared" si="51"/>
        <v/>
      </c>
      <c r="L272" s="537"/>
      <c r="M272" s="378" t="s">
        <v>32</v>
      </c>
      <c r="N272" s="378" t="s">
        <v>32</v>
      </c>
      <c r="O272" s="378" t="s">
        <v>32</v>
      </c>
      <c r="P272" s="537">
        <f>P271</f>
        <v>35867.54</v>
      </c>
      <c r="Q272" s="535" t="s">
        <v>89</v>
      </c>
      <c r="R272" s="535" t="s">
        <v>90</v>
      </c>
      <c r="S272" s="535" t="s">
        <v>91</v>
      </c>
      <c r="T272" s="536">
        <v>33.200000000000003</v>
      </c>
      <c r="U272" s="536">
        <v>5</v>
      </c>
      <c r="V272" s="538">
        <f>P272*(1/(2.22*10^12))*(1/(33.2))*(1/(0.125))*10^9</f>
        <v>3.8931444697709749</v>
      </c>
      <c r="W272" s="535" t="s">
        <v>92</v>
      </c>
      <c r="X272" s="536">
        <v>1</v>
      </c>
      <c r="Y272" s="536">
        <v>1</v>
      </c>
      <c r="Z272" s="536">
        <v>5</v>
      </c>
      <c r="AA272" s="536">
        <v>2.99</v>
      </c>
      <c r="AB272" s="381">
        <v>1</v>
      </c>
      <c r="AC272" s="382">
        <f t="shared" si="52"/>
        <v>2.99</v>
      </c>
      <c r="AD272" s="383">
        <f t="shared" si="53"/>
        <v>2.3920000000000003</v>
      </c>
      <c r="AE272" s="383">
        <f t="shared" si="54"/>
        <v>0.59800000000000009</v>
      </c>
      <c r="AF272" s="535" t="s">
        <v>49</v>
      </c>
      <c r="AG272" s="536">
        <v>1</v>
      </c>
      <c r="AH272" s="536">
        <v>1</v>
      </c>
    </row>
    <row r="273" spans="1:35" s="384" customFormat="1" x14ac:dyDescent="0.25">
      <c r="A273" s="533" t="s">
        <v>28</v>
      </c>
      <c r="B273" s="533" t="s">
        <v>95</v>
      </c>
      <c r="C273" s="534" t="s">
        <v>814</v>
      </c>
      <c r="D273" s="535" t="s">
        <v>826</v>
      </c>
      <c r="E273" s="536">
        <f t="shared" si="55"/>
        <v>9</v>
      </c>
      <c r="F273" s="536" t="s">
        <v>32</v>
      </c>
      <c r="G273" s="535"/>
      <c r="H273" s="536" t="str">
        <f t="shared" si="50"/>
        <v/>
      </c>
      <c r="I273" s="536"/>
      <c r="J273" s="535"/>
      <c r="K273" s="536" t="str">
        <f t="shared" si="51"/>
        <v/>
      </c>
      <c r="L273" s="537"/>
      <c r="M273" s="378" t="s">
        <v>32</v>
      </c>
      <c r="N273" s="378" t="s">
        <v>32</v>
      </c>
      <c r="O273" s="378" t="s">
        <v>32</v>
      </c>
      <c r="P273" s="537">
        <f>P272</f>
        <v>35867.54</v>
      </c>
      <c r="Q273" s="535" t="s">
        <v>89</v>
      </c>
      <c r="R273" s="535" t="s">
        <v>90</v>
      </c>
      <c r="S273" s="535" t="s">
        <v>91</v>
      </c>
      <c r="T273" s="536">
        <v>33.200000000000003</v>
      </c>
      <c r="U273" s="536">
        <v>5</v>
      </c>
      <c r="V273" s="538">
        <f>P273*(1/(2.22*10^12))*(1/(33.2))*(1/(0.125))*10^9</f>
        <v>3.8931444697709749</v>
      </c>
      <c r="W273" s="535" t="s">
        <v>92</v>
      </c>
      <c r="X273" s="536">
        <v>1</v>
      </c>
      <c r="Y273" s="536">
        <v>1</v>
      </c>
      <c r="Z273" s="536">
        <v>5</v>
      </c>
      <c r="AA273" s="536">
        <v>2.99</v>
      </c>
      <c r="AB273" s="381">
        <v>1</v>
      </c>
      <c r="AC273" s="382">
        <f t="shared" si="52"/>
        <v>2.99</v>
      </c>
      <c r="AD273" s="383">
        <f t="shared" si="53"/>
        <v>2.3920000000000003</v>
      </c>
      <c r="AE273" s="383">
        <f t="shared" si="54"/>
        <v>0.59800000000000009</v>
      </c>
      <c r="AF273" s="535" t="s">
        <v>49</v>
      </c>
      <c r="AG273" s="536">
        <v>1</v>
      </c>
      <c r="AH273" s="536">
        <v>1</v>
      </c>
    </row>
    <row r="274" spans="1:35" s="384" customFormat="1" x14ac:dyDescent="0.25">
      <c r="A274" s="533" t="s">
        <v>28</v>
      </c>
      <c r="B274" s="533" t="s">
        <v>176</v>
      </c>
      <c r="C274" s="534" t="s">
        <v>814</v>
      </c>
      <c r="D274" s="535" t="s">
        <v>827</v>
      </c>
      <c r="E274" s="536">
        <f t="shared" si="55"/>
        <v>10</v>
      </c>
      <c r="F274" s="536" t="s">
        <v>32</v>
      </c>
      <c r="G274" s="535"/>
      <c r="H274" s="536" t="str">
        <f t="shared" si="50"/>
        <v/>
      </c>
      <c r="I274" s="536"/>
      <c r="J274" s="535"/>
      <c r="K274" s="536" t="str">
        <f t="shared" si="51"/>
        <v/>
      </c>
      <c r="L274" s="537"/>
      <c r="M274" s="378" t="s">
        <v>32</v>
      </c>
      <c r="N274" s="378" t="s">
        <v>32</v>
      </c>
      <c r="O274" s="378" t="s">
        <v>32</v>
      </c>
      <c r="P274" s="537">
        <v>13423.67</v>
      </c>
      <c r="Q274" s="535" t="s">
        <v>179</v>
      </c>
      <c r="R274" s="535" t="s">
        <v>180</v>
      </c>
      <c r="S274" s="535" t="s">
        <v>181</v>
      </c>
      <c r="T274" s="536">
        <v>22.8</v>
      </c>
      <c r="U274" s="536">
        <v>1.5</v>
      </c>
      <c r="V274" s="538">
        <f>P274*(1/(2.22*10^12))*(1/(22.8))*(1/(0.125))*10^9</f>
        <v>2.121648490595859</v>
      </c>
      <c r="W274" s="535" t="s">
        <v>182</v>
      </c>
      <c r="X274" s="536">
        <v>1</v>
      </c>
      <c r="Y274" s="536">
        <v>1</v>
      </c>
      <c r="Z274" s="536">
        <v>5</v>
      </c>
      <c r="AA274" s="536">
        <v>0.62</v>
      </c>
      <c r="AB274" s="381">
        <v>1</v>
      </c>
      <c r="AC274" s="382">
        <f t="shared" si="52"/>
        <v>0.62</v>
      </c>
      <c r="AD274" s="383">
        <f t="shared" si="53"/>
        <v>0.496</v>
      </c>
      <c r="AE274" s="383">
        <f t="shared" si="54"/>
        <v>0.124</v>
      </c>
      <c r="AF274" s="535" t="s">
        <v>49</v>
      </c>
      <c r="AG274" s="536">
        <v>1</v>
      </c>
      <c r="AH274" s="536">
        <v>1</v>
      </c>
    </row>
    <row r="275" spans="1:35" s="384" customFormat="1" x14ac:dyDescent="0.25">
      <c r="A275" s="533" t="s">
        <v>28</v>
      </c>
      <c r="B275" s="533" t="s">
        <v>183</v>
      </c>
      <c r="C275" s="534" t="s">
        <v>814</v>
      </c>
      <c r="D275" s="535" t="s">
        <v>828</v>
      </c>
      <c r="E275" s="536">
        <f t="shared" si="55"/>
        <v>11</v>
      </c>
      <c r="F275" s="536" t="s">
        <v>32</v>
      </c>
      <c r="G275" s="535"/>
      <c r="H275" s="536" t="str">
        <f t="shared" si="50"/>
        <v/>
      </c>
      <c r="I275" s="536"/>
      <c r="J275" s="535"/>
      <c r="K275" s="536" t="str">
        <f t="shared" si="51"/>
        <v/>
      </c>
      <c r="L275" s="537"/>
      <c r="M275" s="378" t="s">
        <v>32</v>
      </c>
      <c r="N275" s="378" t="s">
        <v>32</v>
      </c>
      <c r="O275" s="378" t="s">
        <v>32</v>
      </c>
      <c r="P275" s="537">
        <f>P274</f>
        <v>13423.67</v>
      </c>
      <c r="Q275" s="535" t="s">
        <v>179</v>
      </c>
      <c r="R275" s="535" t="s">
        <v>180</v>
      </c>
      <c r="S275" s="535" t="s">
        <v>181</v>
      </c>
      <c r="T275" s="536">
        <v>22.8</v>
      </c>
      <c r="U275" s="536">
        <v>1.5</v>
      </c>
      <c r="V275" s="538">
        <f>P275*(1/(2.22*10^12))*(1/(22.8))*(1/(0.125))*10^9</f>
        <v>2.121648490595859</v>
      </c>
      <c r="W275" s="535" t="s">
        <v>182</v>
      </c>
      <c r="X275" s="536">
        <v>1</v>
      </c>
      <c r="Y275" s="536">
        <v>1</v>
      </c>
      <c r="Z275" s="536">
        <v>5</v>
      </c>
      <c r="AA275" s="536">
        <v>0.62</v>
      </c>
      <c r="AB275" s="381">
        <v>1</v>
      </c>
      <c r="AC275" s="382">
        <f t="shared" si="52"/>
        <v>0.62</v>
      </c>
      <c r="AD275" s="383">
        <f t="shared" si="53"/>
        <v>0.496</v>
      </c>
      <c r="AE275" s="383">
        <f t="shared" si="54"/>
        <v>0.124</v>
      </c>
      <c r="AF275" s="535" t="s">
        <v>49</v>
      </c>
      <c r="AG275" s="536">
        <v>1</v>
      </c>
      <c r="AH275" s="536">
        <v>1</v>
      </c>
    </row>
    <row r="276" spans="1:35" s="384" customFormat="1" x14ac:dyDescent="0.25">
      <c r="A276" s="533" t="s">
        <v>28</v>
      </c>
      <c r="B276" s="533" t="s">
        <v>185</v>
      </c>
      <c r="C276" s="534" t="s">
        <v>814</v>
      </c>
      <c r="D276" s="535" t="s">
        <v>829</v>
      </c>
      <c r="E276" s="536">
        <f t="shared" si="55"/>
        <v>12</v>
      </c>
      <c r="F276" s="536" t="s">
        <v>32</v>
      </c>
      <c r="G276" s="535"/>
      <c r="H276" s="536" t="str">
        <f t="shared" si="50"/>
        <v/>
      </c>
      <c r="I276" s="536"/>
      <c r="J276" s="535"/>
      <c r="K276" s="536" t="str">
        <f t="shared" si="51"/>
        <v/>
      </c>
      <c r="L276" s="537"/>
      <c r="M276" s="378" t="s">
        <v>32</v>
      </c>
      <c r="N276" s="378" t="s">
        <v>32</v>
      </c>
      <c r="O276" s="378" t="s">
        <v>32</v>
      </c>
      <c r="P276" s="537">
        <f>P275</f>
        <v>13423.67</v>
      </c>
      <c r="Q276" s="535" t="s">
        <v>179</v>
      </c>
      <c r="R276" s="535" t="s">
        <v>180</v>
      </c>
      <c r="S276" s="535" t="s">
        <v>181</v>
      </c>
      <c r="T276" s="536">
        <v>22.8</v>
      </c>
      <c r="U276" s="536">
        <v>1.5</v>
      </c>
      <c r="V276" s="538">
        <f>P276*(1/(2.22*10^12))*(1/(22.8))*(1/(0.125))*10^9</f>
        <v>2.121648490595859</v>
      </c>
      <c r="W276" s="535" t="s">
        <v>182</v>
      </c>
      <c r="X276" s="536">
        <v>1</v>
      </c>
      <c r="Y276" s="536">
        <v>1</v>
      </c>
      <c r="Z276" s="536">
        <v>5</v>
      </c>
      <c r="AA276" s="536">
        <v>0.62</v>
      </c>
      <c r="AB276" s="381">
        <v>1</v>
      </c>
      <c r="AC276" s="382">
        <f t="shared" si="52"/>
        <v>0.62</v>
      </c>
      <c r="AD276" s="383">
        <f t="shared" si="53"/>
        <v>0.496</v>
      </c>
      <c r="AE276" s="383">
        <f t="shared" si="54"/>
        <v>0.124</v>
      </c>
      <c r="AF276" s="535" t="s">
        <v>49</v>
      </c>
      <c r="AG276" s="536">
        <v>1</v>
      </c>
      <c r="AH276" s="536">
        <v>1</v>
      </c>
    </row>
    <row r="277" spans="1:35" s="384" customFormat="1" x14ac:dyDescent="0.25">
      <c r="A277" s="533" t="s">
        <v>56</v>
      </c>
      <c r="B277" s="533" t="s">
        <v>290</v>
      </c>
      <c r="C277" s="534" t="s">
        <v>814</v>
      </c>
      <c r="D277" s="535" t="s">
        <v>830</v>
      </c>
      <c r="E277" s="536">
        <f t="shared" si="55"/>
        <v>13</v>
      </c>
      <c r="F277" s="536" t="s">
        <v>32</v>
      </c>
      <c r="G277" s="535" t="s">
        <v>831</v>
      </c>
      <c r="H277" s="536">
        <f t="shared" si="50"/>
        <v>14</v>
      </c>
      <c r="I277" s="536" t="str">
        <f>F277</f>
        <v>y</v>
      </c>
      <c r="J277" s="535" t="s">
        <v>832</v>
      </c>
      <c r="K277" s="536">
        <f t="shared" si="51"/>
        <v>15</v>
      </c>
      <c r="L277" s="537" t="str">
        <f>F277</f>
        <v>y</v>
      </c>
      <c r="M277" s="378" t="s">
        <v>32</v>
      </c>
      <c r="N277" s="378" t="s">
        <v>32</v>
      </c>
      <c r="O277" s="378" t="s">
        <v>32</v>
      </c>
      <c r="P277" s="537">
        <v>89733.66</v>
      </c>
      <c r="Q277" s="535" t="s">
        <v>292</v>
      </c>
      <c r="R277" s="535" t="s">
        <v>293</v>
      </c>
      <c r="S277" s="535" t="s">
        <v>294</v>
      </c>
      <c r="T277" s="536">
        <v>82.8</v>
      </c>
      <c r="U277" s="536">
        <v>5</v>
      </c>
      <c r="V277" s="538">
        <f>P277*(1/(2.22*10^12))*(1/(82.8))*(1/(0.125))*10^9</f>
        <v>3.9053688471079773</v>
      </c>
      <c r="W277" s="535" t="s">
        <v>295</v>
      </c>
      <c r="X277" s="536">
        <v>3</v>
      </c>
      <c r="Y277" s="536">
        <v>3</v>
      </c>
      <c r="Z277" s="536">
        <v>15</v>
      </c>
      <c r="AA277" s="536">
        <v>22.36</v>
      </c>
      <c r="AB277" s="381">
        <v>1</v>
      </c>
      <c r="AC277" s="382">
        <f t="shared" si="52"/>
        <v>22.36</v>
      </c>
      <c r="AD277" s="383">
        <f t="shared" si="53"/>
        <v>17.888000000000002</v>
      </c>
      <c r="AE277" s="383">
        <f t="shared" si="54"/>
        <v>4.4720000000000004</v>
      </c>
      <c r="AF277" s="535" t="s">
        <v>68</v>
      </c>
      <c r="AG277" s="536">
        <v>1</v>
      </c>
      <c r="AH277" s="536">
        <v>1</v>
      </c>
      <c r="AI277" s="384" t="s">
        <v>833</v>
      </c>
    </row>
    <row r="278" spans="1:35" s="384" customFormat="1" x14ac:dyDescent="0.25">
      <c r="A278" s="533" t="s">
        <v>56</v>
      </c>
      <c r="B278" s="533" t="s">
        <v>296</v>
      </c>
      <c r="C278" s="534" t="s">
        <v>814</v>
      </c>
      <c r="D278" s="535" t="s">
        <v>834</v>
      </c>
      <c r="E278" s="536">
        <f t="shared" si="55"/>
        <v>16</v>
      </c>
      <c r="F278" s="536" t="s">
        <v>32</v>
      </c>
      <c r="G278" s="535" t="s">
        <v>835</v>
      </c>
      <c r="H278" s="536">
        <f t="shared" si="50"/>
        <v>17</v>
      </c>
      <c r="I278" s="536" t="str">
        <f>F278</f>
        <v>y</v>
      </c>
      <c r="J278" s="535" t="s">
        <v>836</v>
      </c>
      <c r="K278" s="536">
        <f t="shared" si="51"/>
        <v>18</v>
      </c>
      <c r="L278" s="537" t="str">
        <f>F278</f>
        <v>y</v>
      </c>
      <c r="M278" s="378" t="s">
        <v>32</v>
      </c>
      <c r="N278" s="378" t="s">
        <v>32</v>
      </c>
      <c r="O278" s="378" t="s">
        <v>32</v>
      </c>
      <c r="P278" s="537">
        <f>P277</f>
        <v>89733.66</v>
      </c>
      <c r="Q278" s="535" t="s">
        <v>292</v>
      </c>
      <c r="R278" s="535" t="s">
        <v>293</v>
      </c>
      <c r="S278" s="535" t="s">
        <v>294</v>
      </c>
      <c r="T278" s="536">
        <v>82.8</v>
      </c>
      <c r="U278" s="536">
        <v>5</v>
      </c>
      <c r="V278" s="538">
        <f>P278*(1/(2.22*10^12))*(1/(82.8))*(1/(0.125))*10^9</f>
        <v>3.9053688471079773</v>
      </c>
      <c r="W278" s="535" t="s">
        <v>295</v>
      </c>
      <c r="X278" s="536">
        <v>3</v>
      </c>
      <c r="Y278" s="536">
        <v>3</v>
      </c>
      <c r="Z278" s="536">
        <v>15</v>
      </c>
      <c r="AA278" s="536">
        <v>22.36</v>
      </c>
      <c r="AB278" s="381">
        <v>1</v>
      </c>
      <c r="AC278" s="382">
        <f t="shared" si="52"/>
        <v>22.36</v>
      </c>
      <c r="AD278" s="383">
        <f t="shared" si="53"/>
        <v>17.888000000000002</v>
      </c>
      <c r="AE278" s="383">
        <f t="shared" si="54"/>
        <v>4.4720000000000004</v>
      </c>
      <c r="AF278" s="535" t="s">
        <v>68</v>
      </c>
      <c r="AG278" s="536">
        <v>1</v>
      </c>
      <c r="AH278" s="536">
        <v>1</v>
      </c>
    </row>
    <row r="279" spans="1:35" s="384" customFormat="1" x14ac:dyDescent="0.25">
      <c r="A279" s="533" t="s">
        <v>56</v>
      </c>
      <c r="B279" s="533" t="s">
        <v>390</v>
      </c>
      <c r="C279" s="534" t="s">
        <v>814</v>
      </c>
      <c r="D279" s="535" t="s">
        <v>837</v>
      </c>
      <c r="E279" s="536">
        <f t="shared" si="55"/>
        <v>19</v>
      </c>
      <c r="F279" s="536" t="s">
        <v>32</v>
      </c>
      <c r="G279" s="535" t="s">
        <v>838</v>
      </c>
      <c r="H279" s="536">
        <f t="shared" si="50"/>
        <v>20</v>
      </c>
      <c r="I279" s="536" t="str">
        <f>F279</f>
        <v>y</v>
      </c>
      <c r="J279" s="535" t="s">
        <v>839</v>
      </c>
      <c r="K279" s="536">
        <f t="shared" si="51"/>
        <v>21</v>
      </c>
      <c r="L279" s="537" t="str">
        <f>F279</f>
        <v>y</v>
      </c>
      <c r="M279" s="378" t="s">
        <v>32</v>
      </c>
      <c r="N279" s="378" t="s">
        <v>32</v>
      </c>
      <c r="O279" s="378" t="s">
        <v>32</v>
      </c>
      <c r="P279" s="537">
        <v>50584.57</v>
      </c>
      <c r="Q279" s="535" t="s">
        <v>394</v>
      </c>
      <c r="R279" s="535" t="s">
        <v>395</v>
      </c>
      <c r="S279" s="535" t="s">
        <v>764</v>
      </c>
      <c r="T279" s="536">
        <v>37.799999999999997</v>
      </c>
      <c r="U279" s="536">
        <v>5</v>
      </c>
      <c r="V279" s="538">
        <f>P279*(1/(2.22*10^12))*(1/(37.8))*(1/(0.125))*10^9</f>
        <v>4.82240049573383</v>
      </c>
      <c r="W279" s="535" t="s">
        <v>158</v>
      </c>
      <c r="X279" s="536">
        <v>3</v>
      </c>
      <c r="Y279" s="536">
        <v>1.5</v>
      </c>
      <c r="Z279" s="536">
        <v>15</v>
      </c>
      <c r="AA279" s="536">
        <v>10.210000000000001</v>
      </c>
      <c r="AB279" s="381">
        <v>1</v>
      </c>
      <c r="AC279" s="382">
        <f t="shared" si="52"/>
        <v>10.210000000000001</v>
      </c>
      <c r="AD279" s="383">
        <f t="shared" si="53"/>
        <v>8.168000000000001</v>
      </c>
      <c r="AE279" s="383">
        <f t="shared" si="54"/>
        <v>2.0420000000000003</v>
      </c>
      <c r="AF279" s="535" t="s">
        <v>159</v>
      </c>
      <c r="AG279" s="536">
        <v>0.5</v>
      </c>
      <c r="AH279" s="536">
        <v>0.5</v>
      </c>
    </row>
    <row r="280" spans="1:35" s="384" customFormat="1" x14ac:dyDescent="0.25">
      <c r="A280" s="533" t="s">
        <v>56</v>
      </c>
      <c r="B280" s="533" t="s">
        <v>397</v>
      </c>
      <c r="C280" s="534" t="s">
        <v>814</v>
      </c>
      <c r="D280" s="535" t="s">
        <v>840</v>
      </c>
      <c r="E280" s="536">
        <f t="shared" si="55"/>
        <v>22</v>
      </c>
      <c r="F280" s="536" t="s">
        <v>32</v>
      </c>
      <c r="G280" s="535" t="s">
        <v>841</v>
      </c>
      <c r="H280" s="536">
        <f t="shared" si="50"/>
        <v>23</v>
      </c>
      <c r="I280" s="536" t="str">
        <f>F280</f>
        <v>y</v>
      </c>
      <c r="J280" s="535" t="s">
        <v>842</v>
      </c>
      <c r="K280" s="536">
        <f t="shared" si="51"/>
        <v>24</v>
      </c>
      <c r="L280" s="537" t="str">
        <f>F280</f>
        <v>y</v>
      </c>
      <c r="M280" s="378" t="s">
        <v>32</v>
      </c>
      <c r="N280" s="378" t="s">
        <v>32</v>
      </c>
      <c r="O280" s="378" t="s">
        <v>32</v>
      </c>
      <c r="P280" s="537">
        <f>P279</f>
        <v>50584.57</v>
      </c>
      <c r="Q280" s="535" t="s">
        <v>394</v>
      </c>
      <c r="R280" s="535" t="s">
        <v>395</v>
      </c>
      <c r="S280" s="535" t="s">
        <v>764</v>
      </c>
      <c r="T280" s="536">
        <v>37.799999999999997</v>
      </c>
      <c r="U280" s="536">
        <v>5</v>
      </c>
      <c r="V280" s="538">
        <f>P280*(1/(2.22*10^12))*(1/(37.8))*(1/(0.125))*10^9</f>
        <v>4.82240049573383</v>
      </c>
      <c r="W280" s="535" t="s">
        <v>158</v>
      </c>
      <c r="X280" s="536">
        <v>3</v>
      </c>
      <c r="Y280" s="536">
        <v>1.5</v>
      </c>
      <c r="Z280" s="536">
        <v>15</v>
      </c>
      <c r="AA280" s="536">
        <v>10.210000000000001</v>
      </c>
      <c r="AB280" s="381">
        <v>1</v>
      </c>
      <c r="AC280" s="382">
        <f t="shared" si="52"/>
        <v>10.210000000000001</v>
      </c>
      <c r="AD280" s="383">
        <f t="shared" si="53"/>
        <v>8.168000000000001</v>
      </c>
      <c r="AE280" s="383">
        <f t="shared" si="54"/>
        <v>2.0420000000000003</v>
      </c>
      <c r="AF280" s="535" t="s">
        <v>159</v>
      </c>
      <c r="AG280" s="536">
        <v>0.5</v>
      </c>
      <c r="AH280" s="536">
        <v>0.5</v>
      </c>
    </row>
    <row r="281" spans="1:35" s="384" customFormat="1" x14ac:dyDescent="0.25">
      <c r="A281" s="533" t="s">
        <v>56</v>
      </c>
      <c r="B281" s="533" t="s">
        <v>843</v>
      </c>
      <c r="C281" s="534" t="s">
        <v>814</v>
      </c>
      <c r="D281" s="535" t="s">
        <v>844</v>
      </c>
      <c r="E281" s="536">
        <f t="shared" si="55"/>
        <v>25</v>
      </c>
      <c r="F281" s="536" t="s">
        <v>32</v>
      </c>
      <c r="G281" s="535" t="s">
        <v>845</v>
      </c>
      <c r="H281" s="536">
        <f t="shared" si="50"/>
        <v>26</v>
      </c>
      <c r="I281" s="536" t="str">
        <f>F281</f>
        <v>y</v>
      </c>
      <c r="J281" s="535" t="s">
        <v>846</v>
      </c>
      <c r="K281" s="536">
        <f t="shared" si="51"/>
        <v>27</v>
      </c>
      <c r="L281" s="537" t="str">
        <f>F281</f>
        <v>y</v>
      </c>
      <c r="M281" s="378" t="s">
        <v>32</v>
      </c>
      <c r="N281" s="378" t="s">
        <v>32</v>
      </c>
      <c r="O281" s="378" t="s">
        <v>32</v>
      </c>
      <c r="P281" s="537">
        <f>P280</f>
        <v>50584.57</v>
      </c>
      <c r="Q281" s="535" t="s">
        <v>394</v>
      </c>
      <c r="R281" s="535" t="s">
        <v>395</v>
      </c>
      <c r="S281" s="535" t="s">
        <v>764</v>
      </c>
      <c r="T281" s="536">
        <v>37.799999999999997</v>
      </c>
      <c r="U281" s="536">
        <v>5</v>
      </c>
      <c r="V281" s="538">
        <f>P281*(1/(2.22*10^12))*(1/(37.8))*(1/(0.125))*10^9</f>
        <v>4.82240049573383</v>
      </c>
      <c r="W281" s="535" t="s">
        <v>158</v>
      </c>
      <c r="X281" s="536">
        <v>3</v>
      </c>
      <c r="Y281" s="536">
        <v>1.5</v>
      </c>
      <c r="Z281" s="536">
        <v>15</v>
      </c>
      <c r="AA281" s="536">
        <v>10.210000000000001</v>
      </c>
      <c r="AB281" s="381">
        <v>1</v>
      </c>
      <c r="AC281" s="382">
        <f t="shared" si="52"/>
        <v>10.210000000000001</v>
      </c>
      <c r="AD281" s="383">
        <f t="shared" si="53"/>
        <v>8.168000000000001</v>
      </c>
      <c r="AE281" s="383">
        <f t="shared" si="54"/>
        <v>2.0420000000000003</v>
      </c>
      <c r="AF281" s="535" t="s">
        <v>159</v>
      </c>
      <c r="AG281" s="536">
        <v>0.5</v>
      </c>
      <c r="AH281" s="536">
        <v>0.5</v>
      </c>
    </row>
    <row r="282" spans="1:35" x14ac:dyDescent="0.25">
      <c r="A282" s="455" t="s">
        <v>28</v>
      </c>
      <c r="B282" s="455" t="s">
        <v>99</v>
      </c>
      <c r="C282" s="456" t="s">
        <v>847</v>
      </c>
      <c r="D282" s="457" t="s">
        <v>848</v>
      </c>
      <c r="E282" s="458">
        <v>4</v>
      </c>
      <c r="F282" s="458" t="s">
        <v>32</v>
      </c>
      <c r="G282" s="457"/>
      <c r="H282" s="458" t="str">
        <f t="shared" si="50"/>
        <v/>
      </c>
      <c r="I282" s="458"/>
      <c r="J282" s="457"/>
      <c r="K282" s="458" t="str">
        <f t="shared" si="51"/>
        <v/>
      </c>
      <c r="L282" s="459"/>
      <c r="M282" s="390" t="s">
        <v>32</v>
      </c>
      <c r="N282" s="390" t="s">
        <v>32</v>
      </c>
      <c r="O282" s="390" t="s">
        <v>32</v>
      </c>
      <c r="P282" s="459">
        <v>29219.53</v>
      </c>
      <c r="Q282" s="457" t="s">
        <v>103</v>
      </c>
      <c r="R282" s="457" t="s">
        <v>104</v>
      </c>
      <c r="S282" s="457" t="s">
        <v>105</v>
      </c>
      <c r="T282" s="458">
        <v>82</v>
      </c>
      <c r="U282" s="458">
        <v>2</v>
      </c>
      <c r="V282" s="460">
        <f t="shared" ref="V282:V295" si="56">P282*(1/(2.22*10^12))*(1/(82))*(1/(0.125))*10^9</f>
        <v>1.2840927268732147</v>
      </c>
      <c r="W282" s="457" t="s">
        <v>106</v>
      </c>
      <c r="X282" s="458">
        <v>1</v>
      </c>
      <c r="Y282" s="458">
        <v>1</v>
      </c>
      <c r="Z282" s="458">
        <v>5</v>
      </c>
      <c r="AA282" s="458">
        <v>2.95</v>
      </c>
      <c r="AB282" s="369">
        <v>1</v>
      </c>
      <c r="AC282" s="393">
        <f t="shared" si="52"/>
        <v>2.95</v>
      </c>
      <c r="AD282" s="394">
        <f t="shared" si="53"/>
        <v>2.3600000000000003</v>
      </c>
      <c r="AE282" s="394">
        <f t="shared" si="54"/>
        <v>0.59000000000000008</v>
      </c>
      <c r="AF282" s="457" t="s">
        <v>107</v>
      </c>
      <c r="AG282" s="458">
        <v>1</v>
      </c>
      <c r="AH282" s="458">
        <v>1</v>
      </c>
    </row>
    <row r="283" spans="1:35" x14ac:dyDescent="0.25">
      <c r="A283" s="455" t="s">
        <v>28</v>
      </c>
      <c r="B283" s="455" t="s">
        <v>108</v>
      </c>
      <c r="C283" s="456" t="s">
        <v>847</v>
      </c>
      <c r="D283" s="457" t="s">
        <v>849</v>
      </c>
      <c r="E283" s="458">
        <f t="shared" ref="E283:E296" si="57">IF(A282="SEC", K282 + 1, E282 + 1)</f>
        <v>5</v>
      </c>
      <c r="F283" s="458" t="s">
        <v>32</v>
      </c>
      <c r="G283" s="457"/>
      <c r="H283" s="458" t="str">
        <f t="shared" si="50"/>
        <v/>
      </c>
      <c r="I283" s="458"/>
      <c r="J283" s="457"/>
      <c r="K283" s="458" t="str">
        <f t="shared" si="51"/>
        <v/>
      </c>
      <c r="L283" s="459"/>
      <c r="M283" s="390" t="s">
        <v>32</v>
      </c>
      <c r="N283" s="390" t="s">
        <v>32</v>
      </c>
      <c r="O283" s="390" t="s">
        <v>32</v>
      </c>
      <c r="P283" s="459">
        <f>P282</f>
        <v>29219.53</v>
      </c>
      <c r="Q283" s="457" t="s">
        <v>103</v>
      </c>
      <c r="R283" s="457" t="s">
        <v>104</v>
      </c>
      <c r="S283" s="457" t="s">
        <v>105</v>
      </c>
      <c r="T283" s="458">
        <v>82</v>
      </c>
      <c r="U283" s="458">
        <v>2</v>
      </c>
      <c r="V283" s="460">
        <f t="shared" si="56"/>
        <v>1.2840927268732147</v>
      </c>
      <c r="W283" s="457" t="s">
        <v>106</v>
      </c>
      <c r="X283" s="458">
        <v>1</v>
      </c>
      <c r="Y283" s="458">
        <v>1</v>
      </c>
      <c r="Z283" s="458">
        <v>5</v>
      </c>
      <c r="AA283" s="458">
        <v>2.95</v>
      </c>
      <c r="AB283" s="369">
        <v>1</v>
      </c>
      <c r="AC283" s="393">
        <f t="shared" si="52"/>
        <v>2.95</v>
      </c>
      <c r="AD283" s="394">
        <f t="shared" si="53"/>
        <v>2.3600000000000003</v>
      </c>
      <c r="AE283" s="394">
        <f t="shared" si="54"/>
        <v>0.59000000000000008</v>
      </c>
      <c r="AF283" s="457" t="s">
        <v>107</v>
      </c>
      <c r="AG283" s="458">
        <v>1</v>
      </c>
      <c r="AH283" s="458">
        <v>1</v>
      </c>
    </row>
    <row r="284" spans="1:35" x14ac:dyDescent="0.25">
      <c r="A284" s="455" t="s">
        <v>28</v>
      </c>
      <c r="B284" s="455" t="s">
        <v>112</v>
      </c>
      <c r="C284" s="456" t="s">
        <v>847</v>
      </c>
      <c r="D284" s="457" t="s">
        <v>850</v>
      </c>
      <c r="E284" s="458">
        <f t="shared" si="57"/>
        <v>6</v>
      </c>
      <c r="F284" s="458" t="s">
        <v>32</v>
      </c>
      <c r="G284" s="457"/>
      <c r="H284" s="458" t="str">
        <f t="shared" si="50"/>
        <v/>
      </c>
      <c r="I284" s="458"/>
      <c r="J284" s="457"/>
      <c r="K284" s="458" t="str">
        <f t="shared" si="51"/>
        <v/>
      </c>
      <c r="L284" s="459"/>
      <c r="M284" s="390" t="s">
        <v>32</v>
      </c>
      <c r="N284" s="390" t="s">
        <v>32</v>
      </c>
      <c r="O284" s="390" t="s">
        <v>32</v>
      </c>
      <c r="P284" s="459">
        <f>P283</f>
        <v>29219.53</v>
      </c>
      <c r="Q284" s="457" t="s">
        <v>103</v>
      </c>
      <c r="R284" s="457" t="s">
        <v>104</v>
      </c>
      <c r="S284" s="457" t="s">
        <v>105</v>
      </c>
      <c r="T284" s="458">
        <v>82</v>
      </c>
      <c r="U284" s="458">
        <v>2</v>
      </c>
      <c r="V284" s="460">
        <f t="shared" si="56"/>
        <v>1.2840927268732147</v>
      </c>
      <c r="W284" s="457" t="s">
        <v>106</v>
      </c>
      <c r="X284" s="458">
        <v>1</v>
      </c>
      <c r="Y284" s="458">
        <v>1</v>
      </c>
      <c r="Z284" s="458">
        <v>5</v>
      </c>
      <c r="AA284" s="458">
        <v>2.95</v>
      </c>
      <c r="AB284" s="369">
        <v>1</v>
      </c>
      <c r="AC284" s="393">
        <f t="shared" si="52"/>
        <v>2.95</v>
      </c>
      <c r="AD284" s="394">
        <f t="shared" si="53"/>
        <v>2.3600000000000003</v>
      </c>
      <c r="AE284" s="394">
        <f t="shared" si="54"/>
        <v>0.59000000000000008</v>
      </c>
      <c r="AF284" s="457" t="s">
        <v>107</v>
      </c>
      <c r="AG284" s="458">
        <v>1</v>
      </c>
      <c r="AH284" s="458">
        <v>1</v>
      </c>
    </row>
    <row r="285" spans="1:35" x14ac:dyDescent="0.25">
      <c r="A285" s="455" t="s">
        <v>28</v>
      </c>
      <c r="B285" s="455" t="s">
        <v>278</v>
      </c>
      <c r="C285" s="456" t="s">
        <v>847</v>
      </c>
      <c r="D285" s="457" t="s">
        <v>851</v>
      </c>
      <c r="E285" s="458">
        <f t="shared" si="57"/>
        <v>7</v>
      </c>
      <c r="F285" s="458" t="s">
        <v>32</v>
      </c>
      <c r="G285" s="457"/>
      <c r="H285" s="458" t="str">
        <f t="shared" si="50"/>
        <v/>
      </c>
      <c r="I285" s="458"/>
      <c r="J285" s="457"/>
      <c r="K285" s="458" t="str">
        <f t="shared" si="51"/>
        <v/>
      </c>
      <c r="L285" s="459"/>
      <c r="M285" s="390" t="s">
        <v>32</v>
      </c>
      <c r="N285" s="390" t="s">
        <v>32</v>
      </c>
      <c r="O285" s="390" t="s">
        <v>32</v>
      </c>
      <c r="P285" s="459">
        <v>22141.03</v>
      </c>
      <c r="Q285" s="457" t="s">
        <v>281</v>
      </c>
      <c r="R285" s="457" t="s">
        <v>237</v>
      </c>
      <c r="S285" s="457" t="s">
        <v>238</v>
      </c>
      <c r="T285" s="458">
        <v>82</v>
      </c>
      <c r="U285" s="458">
        <v>1.5</v>
      </c>
      <c r="V285" s="460">
        <f t="shared" si="56"/>
        <v>0.97301823774994511</v>
      </c>
      <c r="W285" s="457" t="s">
        <v>158</v>
      </c>
      <c r="X285" s="458">
        <v>1</v>
      </c>
      <c r="Y285" s="458">
        <v>1</v>
      </c>
      <c r="Z285" s="458">
        <v>5</v>
      </c>
      <c r="AA285" s="458">
        <v>2.21</v>
      </c>
      <c r="AB285" s="369">
        <v>1</v>
      </c>
      <c r="AC285" s="393">
        <f t="shared" si="52"/>
        <v>2.21</v>
      </c>
      <c r="AD285" s="394">
        <f t="shared" si="53"/>
        <v>1.768</v>
      </c>
      <c r="AE285" s="394">
        <f t="shared" si="54"/>
        <v>0.442</v>
      </c>
      <c r="AF285" s="457" t="s">
        <v>107</v>
      </c>
      <c r="AG285" s="458">
        <v>1</v>
      </c>
      <c r="AH285" s="458">
        <v>1</v>
      </c>
    </row>
    <row r="286" spans="1:35" x14ac:dyDescent="0.25">
      <c r="A286" s="455" t="s">
        <v>28</v>
      </c>
      <c r="B286" s="455" t="s">
        <v>282</v>
      </c>
      <c r="C286" s="456" t="s">
        <v>847</v>
      </c>
      <c r="D286" s="457" t="s">
        <v>852</v>
      </c>
      <c r="E286" s="458">
        <f t="shared" si="57"/>
        <v>8</v>
      </c>
      <c r="F286" s="458" t="s">
        <v>32</v>
      </c>
      <c r="G286" s="457"/>
      <c r="H286" s="458" t="str">
        <f t="shared" si="50"/>
        <v/>
      </c>
      <c r="I286" s="458"/>
      <c r="J286" s="457"/>
      <c r="K286" s="458" t="str">
        <f t="shared" si="51"/>
        <v/>
      </c>
      <c r="L286" s="459"/>
      <c r="M286" s="390" t="s">
        <v>32</v>
      </c>
      <c r="N286" s="390" t="s">
        <v>32</v>
      </c>
      <c r="O286" s="390" t="s">
        <v>32</v>
      </c>
      <c r="P286" s="459">
        <f>P285</f>
        <v>22141.03</v>
      </c>
      <c r="Q286" s="457" t="s">
        <v>281</v>
      </c>
      <c r="R286" s="457" t="s">
        <v>237</v>
      </c>
      <c r="S286" s="457" t="s">
        <v>238</v>
      </c>
      <c r="T286" s="458">
        <v>82</v>
      </c>
      <c r="U286" s="458">
        <v>1.5</v>
      </c>
      <c r="V286" s="460">
        <f t="shared" si="56"/>
        <v>0.97301823774994511</v>
      </c>
      <c r="W286" s="457" t="s">
        <v>158</v>
      </c>
      <c r="X286" s="458">
        <v>1</v>
      </c>
      <c r="Y286" s="458">
        <v>1</v>
      </c>
      <c r="Z286" s="458">
        <v>5</v>
      </c>
      <c r="AA286" s="458">
        <v>2.21</v>
      </c>
      <c r="AB286" s="369">
        <v>1</v>
      </c>
      <c r="AC286" s="393">
        <f t="shared" si="52"/>
        <v>2.21</v>
      </c>
      <c r="AD286" s="394">
        <f t="shared" si="53"/>
        <v>1.768</v>
      </c>
      <c r="AE286" s="394">
        <f t="shared" si="54"/>
        <v>0.442</v>
      </c>
      <c r="AF286" s="457" t="s">
        <v>107</v>
      </c>
      <c r="AG286" s="458">
        <v>1</v>
      </c>
      <c r="AH286" s="458">
        <v>1</v>
      </c>
    </row>
    <row r="287" spans="1:35" x14ac:dyDescent="0.25">
      <c r="A287" s="455" t="s">
        <v>28</v>
      </c>
      <c r="B287" s="455" t="s">
        <v>284</v>
      </c>
      <c r="C287" s="456" t="s">
        <v>847</v>
      </c>
      <c r="D287" s="457" t="s">
        <v>853</v>
      </c>
      <c r="E287" s="458">
        <f t="shared" si="57"/>
        <v>9</v>
      </c>
      <c r="F287" s="458" t="s">
        <v>32</v>
      </c>
      <c r="G287" s="457"/>
      <c r="H287" s="458" t="str">
        <f t="shared" si="50"/>
        <v/>
      </c>
      <c r="I287" s="458"/>
      <c r="J287" s="457"/>
      <c r="K287" s="458" t="str">
        <f t="shared" si="51"/>
        <v/>
      </c>
      <c r="L287" s="459"/>
      <c r="M287" s="390" t="s">
        <v>32</v>
      </c>
      <c r="N287" s="390" t="s">
        <v>32</v>
      </c>
      <c r="O287" s="390" t="s">
        <v>32</v>
      </c>
      <c r="P287" s="459">
        <f>P286</f>
        <v>22141.03</v>
      </c>
      <c r="Q287" s="457" t="s">
        <v>281</v>
      </c>
      <c r="R287" s="457" t="s">
        <v>237</v>
      </c>
      <c r="S287" s="457" t="s">
        <v>238</v>
      </c>
      <c r="T287" s="458">
        <v>82</v>
      </c>
      <c r="U287" s="458">
        <v>1.5</v>
      </c>
      <c r="V287" s="460">
        <f t="shared" si="56"/>
        <v>0.97301823774994511</v>
      </c>
      <c r="W287" s="457" t="s">
        <v>158</v>
      </c>
      <c r="X287" s="458">
        <v>1</v>
      </c>
      <c r="Y287" s="458">
        <v>1</v>
      </c>
      <c r="Z287" s="458">
        <v>5</v>
      </c>
      <c r="AA287" s="458">
        <v>2.21</v>
      </c>
      <c r="AB287" s="369">
        <v>1</v>
      </c>
      <c r="AC287" s="393">
        <f t="shared" si="52"/>
        <v>2.21</v>
      </c>
      <c r="AD287" s="394">
        <f t="shared" si="53"/>
        <v>1.768</v>
      </c>
      <c r="AE287" s="394">
        <f t="shared" si="54"/>
        <v>0.442</v>
      </c>
      <c r="AF287" s="457" t="s">
        <v>107</v>
      </c>
      <c r="AG287" s="458">
        <v>1</v>
      </c>
      <c r="AH287" s="458">
        <v>1</v>
      </c>
    </row>
    <row r="288" spans="1:35" x14ac:dyDescent="0.25">
      <c r="A288" s="455" t="s">
        <v>28</v>
      </c>
      <c r="B288" s="455" t="s">
        <v>251</v>
      </c>
      <c r="C288" s="456" t="s">
        <v>847</v>
      </c>
      <c r="D288" s="457" t="s">
        <v>854</v>
      </c>
      <c r="E288" s="458">
        <f t="shared" si="57"/>
        <v>10</v>
      </c>
      <c r="F288" s="458" t="s">
        <v>32</v>
      </c>
      <c r="G288" s="457"/>
      <c r="H288" s="458" t="str">
        <f t="shared" si="50"/>
        <v/>
      </c>
      <c r="I288" s="458"/>
      <c r="J288" s="457"/>
      <c r="K288" s="458" t="str">
        <f t="shared" si="51"/>
        <v/>
      </c>
      <c r="L288" s="459"/>
      <c r="M288" s="390" t="s">
        <v>32</v>
      </c>
      <c r="N288" s="390" t="s">
        <v>32</v>
      </c>
      <c r="O288" s="390" t="s">
        <v>32</v>
      </c>
      <c r="P288" s="459">
        <v>29219.53</v>
      </c>
      <c r="Q288" s="457" t="s">
        <v>255</v>
      </c>
      <c r="R288" s="457" t="s">
        <v>104</v>
      </c>
      <c r="S288" s="457" t="s">
        <v>105</v>
      </c>
      <c r="T288" s="458">
        <v>82</v>
      </c>
      <c r="U288" s="458">
        <v>2</v>
      </c>
      <c r="V288" s="460">
        <f t="shared" si="56"/>
        <v>1.2840927268732147</v>
      </c>
      <c r="W288" s="457" t="s">
        <v>256</v>
      </c>
      <c r="X288" s="458">
        <v>1</v>
      </c>
      <c r="Y288" s="458">
        <v>2</v>
      </c>
      <c r="Z288" s="458">
        <v>5</v>
      </c>
      <c r="AA288" s="458">
        <v>2.95</v>
      </c>
      <c r="AB288" s="369">
        <v>1</v>
      </c>
      <c r="AC288" s="393">
        <f t="shared" si="52"/>
        <v>2.95</v>
      </c>
      <c r="AD288" s="394">
        <f t="shared" si="53"/>
        <v>2.3600000000000003</v>
      </c>
      <c r="AE288" s="394">
        <f t="shared" si="54"/>
        <v>0.59000000000000008</v>
      </c>
      <c r="AF288" s="457" t="s">
        <v>107</v>
      </c>
      <c r="AG288" s="458">
        <v>2</v>
      </c>
      <c r="AH288" s="458">
        <v>2</v>
      </c>
    </row>
    <row r="289" spans="1:35" x14ac:dyDescent="0.25">
      <c r="A289" s="455" t="s">
        <v>28</v>
      </c>
      <c r="B289" s="455" t="s">
        <v>257</v>
      </c>
      <c r="C289" s="456" t="s">
        <v>847</v>
      </c>
      <c r="D289" s="457" t="s">
        <v>855</v>
      </c>
      <c r="E289" s="458">
        <f t="shared" si="57"/>
        <v>11</v>
      </c>
      <c r="F289" s="458" t="s">
        <v>32</v>
      </c>
      <c r="G289" s="457"/>
      <c r="H289" s="458" t="str">
        <f t="shared" si="50"/>
        <v/>
      </c>
      <c r="I289" s="458"/>
      <c r="J289" s="457"/>
      <c r="K289" s="458" t="str">
        <f t="shared" si="51"/>
        <v/>
      </c>
      <c r="L289" s="459"/>
      <c r="M289" s="390" t="s">
        <v>32</v>
      </c>
      <c r="N289" s="390" t="s">
        <v>32</v>
      </c>
      <c r="O289" s="390" t="s">
        <v>32</v>
      </c>
      <c r="P289" s="459">
        <f>P288</f>
        <v>29219.53</v>
      </c>
      <c r="Q289" s="457" t="s">
        <v>255</v>
      </c>
      <c r="R289" s="457" t="s">
        <v>104</v>
      </c>
      <c r="S289" s="457" t="s">
        <v>105</v>
      </c>
      <c r="T289" s="458">
        <v>82</v>
      </c>
      <c r="U289" s="458">
        <v>2</v>
      </c>
      <c r="V289" s="460">
        <f t="shared" si="56"/>
        <v>1.2840927268732147</v>
      </c>
      <c r="W289" s="457" t="s">
        <v>256</v>
      </c>
      <c r="X289" s="458">
        <v>1</v>
      </c>
      <c r="Y289" s="458">
        <v>2</v>
      </c>
      <c r="Z289" s="458">
        <v>5</v>
      </c>
      <c r="AA289" s="458">
        <v>2.95</v>
      </c>
      <c r="AB289" s="369">
        <v>1</v>
      </c>
      <c r="AC289" s="393">
        <f t="shared" si="52"/>
        <v>2.95</v>
      </c>
      <c r="AD289" s="394">
        <f t="shared" si="53"/>
        <v>2.3600000000000003</v>
      </c>
      <c r="AE289" s="394">
        <f t="shared" si="54"/>
        <v>0.59000000000000008</v>
      </c>
      <c r="AF289" s="457" t="s">
        <v>107</v>
      </c>
      <c r="AG289" s="458">
        <v>2</v>
      </c>
      <c r="AH289" s="458">
        <v>2</v>
      </c>
    </row>
    <row r="290" spans="1:35" x14ac:dyDescent="0.25">
      <c r="A290" s="455" t="s">
        <v>28</v>
      </c>
      <c r="B290" s="455" t="s">
        <v>288</v>
      </c>
      <c r="C290" s="456" t="s">
        <v>847</v>
      </c>
      <c r="D290" s="457" t="s">
        <v>856</v>
      </c>
      <c r="E290" s="458">
        <f t="shared" si="57"/>
        <v>12</v>
      </c>
      <c r="F290" s="458" t="s">
        <v>32</v>
      </c>
      <c r="G290" s="457"/>
      <c r="H290" s="458" t="str">
        <f t="shared" si="50"/>
        <v/>
      </c>
      <c r="I290" s="458"/>
      <c r="J290" s="457"/>
      <c r="K290" s="458" t="str">
        <f t="shared" si="51"/>
        <v/>
      </c>
      <c r="L290" s="459"/>
      <c r="M290" s="390" t="s">
        <v>32</v>
      </c>
      <c r="N290" s="390" t="s">
        <v>32</v>
      </c>
      <c r="O290" s="390" t="s">
        <v>32</v>
      </c>
      <c r="P290" s="459">
        <f>P289</f>
        <v>29219.53</v>
      </c>
      <c r="Q290" s="457" t="s">
        <v>255</v>
      </c>
      <c r="R290" s="457" t="s">
        <v>104</v>
      </c>
      <c r="S290" s="457" t="s">
        <v>105</v>
      </c>
      <c r="T290" s="458">
        <v>82</v>
      </c>
      <c r="U290" s="458">
        <v>2</v>
      </c>
      <c r="V290" s="460">
        <f t="shared" si="56"/>
        <v>1.2840927268732147</v>
      </c>
      <c r="W290" s="457" t="s">
        <v>256</v>
      </c>
      <c r="X290" s="458">
        <v>1</v>
      </c>
      <c r="Y290" s="458">
        <v>2</v>
      </c>
      <c r="Z290" s="458">
        <v>5</v>
      </c>
      <c r="AA290" s="458">
        <v>2.95</v>
      </c>
      <c r="AB290" s="369">
        <v>1</v>
      </c>
      <c r="AC290" s="393">
        <f t="shared" si="52"/>
        <v>2.95</v>
      </c>
      <c r="AD290" s="394">
        <f t="shared" si="53"/>
        <v>2.3600000000000003</v>
      </c>
      <c r="AE290" s="394">
        <f t="shared" si="54"/>
        <v>0.59000000000000008</v>
      </c>
      <c r="AF290" s="457" t="s">
        <v>107</v>
      </c>
      <c r="AG290" s="458">
        <v>2</v>
      </c>
      <c r="AH290" s="458">
        <v>2</v>
      </c>
    </row>
    <row r="291" spans="1:35" x14ac:dyDescent="0.25">
      <c r="A291" s="455" t="s">
        <v>28</v>
      </c>
      <c r="B291" s="455" t="s">
        <v>234</v>
      </c>
      <c r="C291" s="456" t="s">
        <v>847</v>
      </c>
      <c r="D291" s="457" t="s">
        <v>857</v>
      </c>
      <c r="E291" s="458">
        <f t="shared" si="57"/>
        <v>13</v>
      </c>
      <c r="F291" s="458" t="s">
        <v>32</v>
      </c>
      <c r="G291" s="457"/>
      <c r="H291" s="458" t="str">
        <f t="shared" si="50"/>
        <v/>
      </c>
      <c r="I291" s="458"/>
      <c r="J291" s="457"/>
      <c r="K291" s="458" t="str">
        <f t="shared" si="51"/>
        <v/>
      </c>
      <c r="L291" s="459"/>
      <c r="M291" s="390" t="s">
        <v>32</v>
      </c>
      <c r="N291" s="390" t="s">
        <v>32</v>
      </c>
      <c r="O291" s="390" t="s">
        <v>32</v>
      </c>
      <c r="P291" s="459">
        <v>22141.03</v>
      </c>
      <c r="Q291" s="457" t="s">
        <v>236</v>
      </c>
      <c r="R291" s="457" t="s">
        <v>237</v>
      </c>
      <c r="S291" s="457" t="s">
        <v>238</v>
      </c>
      <c r="T291" s="458">
        <v>82</v>
      </c>
      <c r="U291" s="458">
        <v>1.5</v>
      </c>
      <c r="V291" s="460">
        <f t="shared" si="56"/>
        <v>0.97301823774994511</v>
      </c>
      <c r="W291" s="457" t="s">
        <v>239</v>
      </c>
      <c r="X291" s="458">
        <v>1</v>
      </c>
      <c r="Y291" s="458">
        <v>1</v>
      </c>
      <c r="Z291" s="458">
        <v>5</v>
      </c>
      <c r="AA291" s="458">
        <v>2.21</v>
      </c>
      <c r="AB291" s="369">
        <v>1</v>
      </c>
      <c r="AC291" s="393">
        <f t="shared" si="52"/>
        <v>2.21</v>
      </c>
      <c r="AD291" s="394">
        <f t="shared" si="53"/>
        <v>1.768</v>
      </c>
      <c r="AE291" s="394">
        <f t="shared" si="54"/>
        <v>0.442</v>
      </c>
      <c r="AF291" s="457" t="s">
        <v>107</v>
      </c>
      <c r="AG291" s="458">
        <v>1</v>
      </c>
      <c r="AH291" s="458">
        <v>1</v>
      </c>
    </row>
    <row r="292" spans="1:35" x14ac:dyDescent="0.25">
      <c r="A292" s="455" t="s">
        <v>28</v>
      </c>
      <c r="B292" s="455" t="s">
        <v>240</v>
      </c>
      <c r="C292" s="456" t="s">
        <v>847</v>
      </c>
      <c r="D292" s="457" t="s">
        <v>858</v>
      </c>
      <c r="E292" s="458">
        <f t="shared" si="57"/>
        <v>14</v>
      </c>
      <c r="F292" s="458" t="s">
        <v>32</v>
      </c>
      <c r="G292" s="457"/>
      <c r="H292" s="458" t="str">
        <f t="shared" si="50"/>
        <v/>
      </c>
      <c r="I292" s="458"/>
      <c r="J292" s="457"/>
      <c r="K292" s="458" t="str">
        <f t="shared" si="51"/>
        <v/>
      </c>
      <c r="L292" s="459"/>
      <c r="M292" s="390" t="s">
        <v>32</v>
      </c>
      <c r="N292" s="390" t="s">
        <v>32</v>
      </c>
      <c r="O292" s="390" t="s">
        <v>32</v>
      </c>
      <c r="P292" s="459">
        <f>P291</f>
        <v>22141.03</v>
      </c>
      <c r="Q292" s="457" t="s">
        <v>236</v>
      </c>
      <c r="R292" s="457" t="s">
        <v>237</v>
      </c>
      <c r="S292" s="457" t="s">
        <v>238</v>
      </c>
      <c r="T292" s="458">
        <v>82</v>
      </c>
      <c r="U292" s="458">
        <v>1.5</v>
      </c>
      <c r="V292" s="460">
        <f t="shared" si="56"/>
        <v>0.97301823774994511</v>
      </c>
      <c r="W292" s="457" t="s">
        <v>239</v>
      </c>
      <c r="X292" s="458">
        <v>1</v>
      </c>
      <c r="Y292" s="458">
        <v>1</v>
      </c>
      <c r="Z292" s="458">
        <v>5</v>
      </c>
      <c r="AA292" s="458">
        <v>2.21</v>
      </c>
      <c r="AB292" s="369">
        <v>1</v>
      </c>
      <c r="AC292" s="393">
        <f t="shared" si="52"/>
        <v>2.21</v>
      </c>
      <c r="AD292" s="394">
        <f t="shared" si="53"/>
        <v>1.768</v>
      </c>
      <c r="AE292" s="394">
        <f t="shared" si="54"/>
        <v>0.442</v>
      </c>
      <c r="AF292" s="457" t="s">
        <v>107</v>
      </c>
      <c r="AG292" s="458">
        <v>1</v>
      </c>
      <c r="AH292" s="458">
        <v>1</v>
      </c>
    </row>
    <row r="293" spans="1:35" x14ac:dyDescent="0.25">
      <c r="A293" s="455" t="s">
        <v>28</v>
      </c>
      <c r="B293" s="455" t="s">
        <v>242</v>
      </c>
      <c r="C293" s="456" t="s">
        <v>847</v>
      </c>
      <c r="D293" s="457" t="s">
        <v>859</v>
      </c>
      <c r="E293" s="458">
        <f t="shared" si="57"/>
        <v>15</v>
      </c>
      <c r="F293" s="458" t="s">
        <v>32</v>
      </c>
      <c r="G293" s="457"/>
      <c r="H293" s="458" t="str">
        <f t="shared" si="50"/>
        <v/>
      </c>
      <c r="I293" s="458"/>
      <c r="J293" s="457"/>
      <c r="K293" s="458" t="str">
        <f t="shared" si="51"/>
        <v/>
      </c>
      <c r="L293" s="459"/>
      <c r="M293" s="390" t="s">
        <v>32</v>
      </c>
      <c r="N293" s="390" t="s">
        <v>32</v>
      </c>
      <c r="O293" s="390" t="s">
        <v>32</v>
      </c>
      <c r="P293" s="459">
        <f>P292</f>
        <v>22141.03</v>
      </c>
      <c r="Q293" s="457" t="s">
        <v>236</v>
      </c>
      <c r="R293" s="457" t="s">
        <v>237</v>
      </c>
      <c r="S293" s="457" t="s">
        <v>238</v>
      </c>
      <c r="T293" s="458">
        <v>82</v>
      </c>
      <c r="U293" s="458">
        <v>1.5</v>
      </c>
      <c r="V293" s="460">
        <f t="shared" si="56"/>
        <v>0.97301823774994511</v>
      </c>
      <c r="W293" s="457" t="s">
        <v>239</v>
      </c>
      <c r="X293" s="458">
        <v>1</v>
      </c>
      <c r="Y293" s="458">
        <v>1</v>
      </c>
      <c r="Z293" s="458">
        <v>5</v>
      </c>
      <c r="AA293" s="458">
        <v>2.21</v>
      </c>
      <c r="AB293" s="369">
        <v>1</v>
      </c>
      <c r="AC293" s="393">
        <f t="shared" si="52"/>
        <v>2.21</v>
      </c>
      <c r="AD293" s="394">
        <f t="shared" si="53"/>
        <v>1.768</v>
      </c>
      <c r="AE293" s="394">
        <f t="shared" si="54"/>
        <v>0.442</v>
      </c>
      <c r="AF293" s="457" t="s">
        <v>107</v>
      </c>
      <c r="AG293" s="458">
        <v>1</v>
      </c>
      <c r="AH293" s="458">
        <v>1</v>
      </c>
    </row>
    <row r="294" spans="1:35" x14ac:dyDescent="0.25">
      <c r="A294" s="455" t="s">
        <v>56</v>
      </c>
      <c r="B294" s="455" t="s">
        <v>234</v>
      </c>
      <c r="C294" s="456" t="s">
        <v>847</v>
      </c>
      <c r="D294" s="457" t="s">
        <v>860</v>
      </c>
      <c r="E294" s="458">
        <f t="shared" si="57"/>
        <v>16</v>
      </c>
      <c r="F294" s="458" t="s">
        <v>32</v>
      </c>
      <c r="G294" s="457" t="s">
        <v>861</v>
      </c>
      <c r="H294" s="458">
        <f t="shared" si="50"/>
        <v>17</v>
      </c>
      <c r="I294" s="458" t="str">
        <f>F294</f>
        <v>y</v>
      </c>
      <c r="J294" s="457" t="s">
        <v>862</v>
      </c>
      <c r="K294" s="458">
        <f t="shared" si="51"/>
        <v>18</v>
      </c>
      <c r="L294" s="459" t="str">
        <f>F294</f>
        <v>y</v>
      </c>
      <c r="M294" s="390" t="s">
        <v>32</v>
      </c>
      <c r="N294" s="390" t="s">
        <v>32</v>
      </c>
      <c r="O294" s="390" t="s">
        <v>32</v>
      </c>
      <c r="P294" s="459">
        <f>P293</f>
        <v>22141.03</v>
      </c>
      <c r="Q294" s="457" t="s">
        <v>236</v>
      </c>
      <c r="R294" s="457" t="s">
        <v>237</v>
      </c>
      <c r="S294" s="457" t="s">
        <v>238</v>
      </c>
      <c r="T294" s="458">
        <v>82</v>
      </c>
      <c r="U294" s="458">
        <v>1.5</v>
      </c>
      <c r="V294" s="460">
        <f t="shared" si="56"/>
        <v>0.97301823774994511</v>
      </c>
      <c r="W294" s="457" t="s">
        <v>239</v>
      </c>
      <c r="X294" s="458">
        <v>3</v>
      </c>
      <c r="Y294" s="458">
        <v>3</v>
      </c>
      <c r="Z294" s="458">
        <v>15</v>
      </c>
      <c r="AA294" s="458">
        <v>6.64</v>
      </c>
      <c r="AB294" s="369">
        <v>1</v>
      </c>
      <c r="AC294" s="393">
        <f t="shared" si="52"/>
        <v>6.64</v>
      </c>
      <c r="AD294" s="394">
        <f t="shared" si="53"/>
        <v>5.3120000000000003</v>
      </c>
      <c r="AE294" s="394">
        <f t="shared" si="54"/>
        <v>1.3280000000000001</v>
      </c>
      <c r="AF294" s="457" t="s">
        <v>107</v>
      </c>
      <c r="AG294" s="458">
        <v>1</v>
      </c>
      <c r="AH294" s="458">
        <v>1</v>
      </c>
    </row>
    <row r="295" spans="1:35" x14ac:dyDescent="0.25">
      <c r="A295" s="455" t="s">
        <v>56</v>
      </c>
      <c r="B295" s="455" t="s">
        <v>240</v>
      </c>
      <c r="C295" s="456" t="s">
        <v>847</v>
      </c>
      <c r="D295" s="457" t="s">
        <v>863</v>
      </c>
      <c r="E295" s="458">
        <f t="shared" si="57"/>
        <v>19</v>
      </c>
      <c r="F295" s="458" t="s">
        <v>32</v>
      </c>
      <c r="G295" s="457" t="s">
        <v>864</v>
      </c>
      <c r="H295" s="458">
        <f t="shared" si="50"/>
        <v>20</v>
      </c>
      <c r="I295" s="458" t="str">
        <f>F295</f>
        <v>y</v>
      </c>
      <c r="J295" s="457" t="s">
        <v>865</v>
      </c>
      <c r="K295" s="458">
        <f t="shared" si="51"/>
        <v>21</v>
      </c>
      <c r="L295" s="459" t="str">
        <f>F295</f>
        <v>y</v>
      </c>
      <c r="M295" s="390" t="s">
        <v>32</v>
      </c>
      <c r="N295" s="390" t="s">
        <v>32</v>
      </c>
      <c r="O295" s="390" t="s">
        <v>32</v>
      </c>
      <c r="P295" s="459">
        <f>P294</f>
        <v>22141.03</v>
      </c>
      <c r="Q295" s="457" t="s">
        <v>236</v>
      </c>
      <c r="R295" s="457" t="s">
        <v>237</v>
      </c>
      <c r="S295" s="457" t="s">
        <v>238</v>
      </c>
      <c r="T295" s="458">
        <v>82</v>
      </c>
      <c r="U295" s="458">
        <v>1.5</v>
      </c>
      <c r="V295" s="460">
        <f t="shared" si="56"/>
        <v>0.97301823774994511</v>
      </c>
      <c r="W295" s="457" t="s">
        <v>239</v>
      </c>
      <c r="X295" s="458">
        <v>3</v>
      </c>
      <c r="Y295" s="458">
        <v>3</v>
      </c>
      <c r="Z295" s="458">
        <v>15</v>
      </c>
      <c r="AA295" s="458">
        <v>6.64</v>
      </c>
      <c r="AB295" s="369">
        <v>1</v>
      </c>
      <c r="AC295" s="393">
        <f t="shared" si="52"/>
        <v>6.64</v>
      </c>
      <c r="AD295" s="394">
        <f t="shared" si="53"/>
        <v>5.3120000000000003</v>
      </c>
      <c r="AE295" s="394">
        <f t="shared" si="54"/>
        <v>1.3280000000000001</v>
      </c>
      <c r="AF295" s="457" t="s">
        <v>107</v>
      </c>
      <c r="AG295" s="458">
        <v>1</v>
      </c>
      <c r="AH295" s="458">
        <v>1</v>
      </c>
    </row>
    <row r="296" spans="1:35" x14ac:dyDescent="0.25">
      <c r="A296" s="455" t="s">
        <v>56</v>
      </c>
      <c r="B296" s="455" t="s">
        <v>658</v>
      </c>
      <c r="C296" s="456" t="s">
        <v>847</v>
      </c>
      <c r="D296" s="457" t="s">
        <v>866</v>
      </c>
      <c r="E296" s="458">
        <f t="shared" si="57"/>
        <v>22</v>
      </c>
      <c r="F296" s="458" t="s">
        <v>32</v>
      </c>
      <c r="G296" s="457" t="s">
        <v>867</v>
      </c>
      <c r="H296" s="458">
        <f t="shared" si="50"/>
        <v>23</v>
      </c>
      <c r="I296" s="458" t="str">
        <f>F296</f>
        <v>y</v>
      </c>
      <c r="J296" s="457" t="s">
        <v>868</v>
      </c>
      <c r="K296" s="458">
        <f t="shared" si="51"/>
        <v>24</v>
      </c>
      <c r="L296" s="459" t="str">
        <f>F296</f>
        <v>y</v>
      </c>
      <c r="M296" s="390" t="s">
        <v>32</v>
      </c>
      <c r="N296" s="390" t="s">
        <v>32</v>
      </c>
      <c r="O296" s="390" t="s">
        <v>32</v>
      </c>
      <c r="P296" s="459">
        <v>63416.54</v>
      </c>
      <c r="Q296" s="457" t="s">
        <v>660</v>
      </c>
      <c r="R296" s="457" t="s">
        <v>661</v>
      </c>
      <c r="S296" s="457" t="s">
        <v>662</v>
      </c>
      <c r="T296" s="458">
        <v>80</v>
      </c>
      <c r="U296" s="458">
        <v>4</v>
      </c>
      <c r="V296" s="460">
        <f>P296*(1/(2.22*10^12))*(1/(80))*(1/(0.125))*10^9</f>
        <v>2.8566009009009012</v>
      </c>
      <c r="W296" s="457" t="s">
        <v>663</v>
      </c>
      <c r="X296" s="458">
        <v>3</v>
      </c>
      <c r="Y296" s="458">
        <v>1.5</v>
      </c>
      <c r="Z296" s="458">
        <v>15</v>
      </c>
      <c r="AA296" s="458">
        <v>17.28</v>
      </c>
      <c r="AB296" s="369">
        <v>1</v>
      </c>
      <c r="AC296" s="393">
        <f t="shared" si="52"/>
        <v>17.28</v>
      </c>
      <c r="AD296" s="394">
        <f t="shared" si="53"/>
        <v>13.824000000000002</v>
      </c>
      <c r="AE296" s="394">
        <f t="shared" si="54"/>
        <v>3.4560000000000004</v>
      </c>
      <c r="AF296" s="457" t="s">
        <v>660</v>
      </c>
      <c r="AG296" s="458">
        <v>0.5</v>
      </c>
      <c r="AH296" s="458">
        <v>0.5</v>
      </c>
    </row>
    <row r="297" spans="1:35" x14ac:dyDescent="0.25">
      <c r="A297" s="455" t="s">
        <v>56</v>
      </c>
      <c r="B297" s="455" t="s">
        <v>475</v>
      </c>
      <c r="C297" s="456" t="s">
        <v>847</v>
      </c>
      <c r="D297" s="457" t="s">
        <v>869</v>
      </c>
      <c r="E297" s="458">
        <v>4</v>
      </c>
      <c r="F297" s="458" t="s">
        <v>32</v>
      </c>
      <c r="G297" s="457" t="s">
        <v>870</v>
      </c>
      <c r="H297" s="458">
        <f t="shared" si="50"/>
        <v>5</v>
      </c>
      <c r="I297" s="458" t="str">
        <f>F297</f>
        <v>y</v>
      </c>
      <c r="J297" s="457" t="s">
        <v>871</v>
      </c>
      <c r="K297" s="458">
        <f t="shared" si="51"/>
        <v>6</v>
      </c>
      <c r="L297" s="459" t="str">
        <f>F297</f>
        <v>y</v>
      </c>
      <c r="M297" s="390" t="s">
        <v>32</v>
      </c>
      <c r="N297" s="390" t="s">
        <v>32</v>
      </c>
      <c r="O297" s="390" t="s">
        <v>32</v>
      </c>
      <c r="P297" s="459">
        <v>47358.82</v>
      </c>
      <c r="Q297" s="457" t="s">
        <v>479</v>
      </c>
      <c r="R297" s="457" t="s">
        <v>480</v>
      </c>
      <c r="S297" s="457" t="s">
        <v>481</v>
      </c>
      <c r="T297" s="458">
        <v>37.6</v>
      </c>
      <c r="U297" s="458">
        <v>6</v>
      </c>
      <c r="V297" s="460">
        <f>P297*(1/(2.22*10^12))*(1/(37.6))*(1/(0.125))*10^9</f>
        <v>4.5388940003833618</v>
      </c>
      <c r="W297" s="457" t="s">
        <v>482</v>
      </c>
      <c r="X297" s="458">
        <v>3</v>
      </c>
      <c r="Y297" s="458">
        <v>3</v>
      </c>
      <c r="Z297" s="458">
        <v>15</v>
      </c>
      <c r="AA297" s="458">
        <v>12.18</v>
      </c>
      <c r="AB297" s="369">
        <v>1</v>
      </c>
      <c r="AC297" s="393">
        <f t="shared" si="52"/>
        <v>12.18</v>
      </c>
      <c r="AD297" s="394">
        <f t="shared" si="53"/>
        <v>9.7439999999999998</v>
      </c>
      <c r="AE297" s="394">
        <f t="shared" si="54"/>
        <v>2.4359999999999999</v>
      </c>
      <c r="AF297" s="457" t="s">
        <v>483</v>
      </c>
      <c r="AG297" s="458">
        <v>1</v>
      </c>
      <c r="AH297" s="458">
        <v>1</v>
      </c>
      <c r="AI297" t="s">
        <v>833</v>
      </c>
    </row>
    <row r="298" spans="1:35" x14ac:dyDescent="0.25">
      <c r="A298" s="455" t="s">
        <v>56</v>
      </c>
      <c r="B298" s="455" t="s">
        <v>484</v>
      </c>
      <c r="C298" s="456" t="s">
        <v>847</v>
      </c>
      <c r="D298" s="457" t="s">
        <v>872</v>
      </c>
      <c r="E298" s="458">
        <f>IF(A297="SEC", K297 + 1, E297 + 1)</f>
        <v>7</v>
      </c>
      <c r="F298" s="458" t="s">
        <v>32</v>
      </c>
      <c r="G298" s="457" t="s">
        <v>873</v>
      </c>
      <c r="H298" s="458">
        <f t="shared" si="50"/>
        <v>8</v>
      </c>
      <c r="I298" s="458" t="str">
        <f>F298</f>
        <v>y</v>
      </c>
      <c r="J298" s="457" t="s">
        <v>874</v>
      </c>
      <c r="K298" s="458">
        <f t="shared" si="51"/>
        <v>9</v>
      </c>
      <c r="L298" s="459" t="str">
        <f>F298</f>
        <v>y</v>
      </c>
      <c r="M298" s="390" t="s">
        <v>32</v>
      </c>
      <c r="N298" s="390" t="s">
        <v>32</v>
      </c>
      <c r="O298" s="390" t="s">
        <v>32</v>
      </c>
      <c r="P298" s="459">
        <f>P297</f>
        <v>47358.82</v>
      </c>
      <c r="Q298" s="457" t="s">
        <v>479</v>
      </c>
      <c r="R298" s="457" t="s">
        <v>480</v>
      </c>
      <c r="S298" s="457" t="s">
        <v>481</v>
      </c>
      <c r="T298" s="458">
        <v>37.6</v>
      </c>
      <c r="U298" s="458">
        <v>6</v>
      </c>
      <c r="V298" s="460">
        <f>P298*(1/(2.22*10^12))*(1/(37.6))*(1/(0.125))*10^9</f>
        <v>4.5388940003833618</v>
      </c>
      <c r="W298" s="457" t="s">
        <v>482</v>
      </c>
      <c r="X298" s="458">
        <v>3</v>
      </c>
      <c r="Y298" s="458">
        <v>3</v>
      </c>
      <c r="Z298" s="458">
        <v>15</v>
      </c>
      <c r="AA298" s="458">
        <v>12.18</v>
      </c>
      <c r="AB298" s="369">
        <v>1</v>
      </c>
      <c r="AC298" s="393">
        <f t="shared" si="52"/>
        <v>12.18</v>
      </c>
      <c r="AD298" s="394">
        <f t="shared" si="53"/>
        <v>9.7439999999999998</v>
      </c>
      <c r="AE298" s="394">
        <f t="shared" si="54"/>
        <v>2.4359999999999999</v>
      </c>
      <c r="AF298" s="457" t="s">
        <v>483</v>
      </c>
      <c r="AG298" s="458">
        <v>1</v>
      </c>
      <c r="AH298" s="458">
        <v>1</v>
      </c>
    </row>
    <row r="299" spans="1:35" s="384" customFormat="1" x14ac:dyDescent="0.25">
      <c r="A299" s="539" t="s">
        <v>28</v>
      </c>
      <c r="B299" s="539" t="s">
        <v>526</v>
      </c>
      <c r="C299" s="540" t="s">
        <v>875</v>
      </c>
      <c r="D299" s="541" t="s">
        <v>876</v>
      </c>
      <c r="E299" s="542">
        <v>4</v>
      </c>
      <c r="F299" s="542" t="s">
        <v>32</v>
      </c>
      <c r="G299" s="541"/>
      <c r="H299" s="542" t="str">
        <f t="shared" si="50"/>
        <v/>
      </c>
      <c r="I299" s="542"/>
      <c r="J299" s="541"/>
      <c r="K299" s="542" t="str">
        <f t="shared" si="51"/>
        <v/>
      </c>
      <c r="L299" s="543"/>
      <c r="M299" s="378" t="s">
        <v>32</v>
      </c>
      <c r="N299" s="378" t="s">
        <v>32</v>
      </c>
      <c r="O299" s="378" t="s">
        <v>32</v>
      </c>
      <c r="P299" s="543">
        <v>5989.82</v>
      </c>
      <c r="Q299" s="541" t="s">
        <v>528</v>
      </c>
      <c r="R299" s="541" t="s">
        <v>333</v>
      </c>
      <c r="S299" s="541" t="s">
        <v>334</v>
      </c>
      <c r="T299" s="542">
        <v>30</v>
      </c>
      <c r="U299" s="542">
        <v>1</v>
      </c>
      <c r="V299" s="544">
        <f t="shared" ref="V299:V313" si="58">P299*(1/(2.22*10^12))*(1/(30))*(1/(0.125))*10^9</f>
        <v>0.71949789789789775</v>
      </c>
      <c r="W299" s="541" t="s">
        <v>335</v>
      </c>
      <c r="X299" s="542">
        <v>1</v>
      </c>
      <c r="Y299" s="542">
        <v>1.5</v>
      </c>
      <c r="Z299" s="542">
        <v>5</v>
      </c>
      <c r="AA299" s="542">
        <v>0.54</v>
      </c>
      <c r="AB299" s="381">
        <v>1</v>
      </c>
      <c r="AC299" s="382">
        <f t="shared" si="52"/>
        <v>0.54</v>
      </c>
      <c r="AD299" s="383">
        <f t="shared" si="53"/>
        <v>0.43200000000000005</v>
      </c>
      <c r="AE299" s="383">
        <f t="shared" si="54"/>
        <v>0.10800000000000001</v>
      </c>
      <c r="AF299" s="541" t="s">
        <v>336</v>
      </c>
      <c r="AG299" s="542">
        <v>1.5</v>
      </c>
      <c r="AH299" s="542">
        <v>1.5</v>
      </c>
    </row>
    <row r="300" spans="1:35" s="384" customFormat="1" x14ac:dyDescent="0.25">
      <c r="A300" s="539" t="s">
        <v>28</v>
      </c>
      <c r="B300" s="539" t="s">
        <v>529</v>
      </c>
      <c r="C300" s="540" t="s">
        <v>875</v>
      </c>
      <c r="D300" s="541" t="s">
        <v>877</v>
      </c>
      <c r="E300" s="542">
        <f t="shared" ref="E300:E318" si="59">IF(A299="SEC", K299 + 1, E299 + 1)</f>
        <v>5</v>
      </c>
      <c r="F300" s="542" t="s">
        <v>32</v>
      </c>
      <c r="G300" s="541"/>
      <c r="H300" s="542" t="str">
        <f t="shared" si="50"/>
        <v/>
      </c>
      <c r="I300" s="542"/>
      <c r="J300" s="541"/>
      <c r="K300" s="542" t="str">
        <f t="shared" si="51"/>
        <v/>
      </c>
      <c r="L300" s="543"/>
      <c r="M300" s="378" t="s">
        <v>32</v>
      </c>
      <c r="N300" s="378" t="s">
        <v>32</v>
      </c>
      <c r="O300" s="378" t="s">
        <v>32</v>
      </c>
      <c r="P300" s="543">
        <f t="shared" ref="P300:P313" si="60">P299</f>
        <v>5989.82</v>
      </c>
      <c r="Q300" s="541" t="s">
        <v>528</v>
      </c>
      <c r="R300" s="541" t="s">
        <v>333</v>
      </c>
      <c r="S300" s="541" t="s">
        <v>334</v>
      </c>
      <c r="T300" s="542">
        <v>30</v>
      </c>
      <c r="U300" s="542">
        <v>1</v>
      </c>
      <c r="V300" s="544">
        <f t="shared" si="58"/>
        <v>0.71949789789789775</v>
      </c>
      <c r="W300" s="541" t="s">
        <v>335</v>
      </c>
      <c r="X300" s="542">
        <v>1</v>
      </c>
      <c r="Y300" s="542">
        <v>1.5</v>
      </c>
      <c r="Z300" s="542">
        <v>5</v>
      </c>
      <c r="AA300" s="542">
        <v>0.54</v>
      </c>
      <c r="AB300" s="381">
        <v>1</v>
      </c>
      <c r="AC300" s="382">
        <f t="shared" si="52"/>
        <v>0.54</v>
      </c>
      <c r="AD300" s="383">
        <f t="shared" si="53"/>
        <v>0.43200000000000005</v>
      </c>
      <c r="AE300" s="383">
        <f t="shared" si="54"/>
        <v>0.10800000000000001</v>
      </c>
      <c r="AF300" s="541" t="s">
        <v>336</v>
      </c>
      <c r="AG300" s="542">
        <v>1.5</v>
      </c>
      <c r="AH300" s="542">
        <v>1.5</v>
      </c>
    </row>
    <row r="301" spans="1:35" s="384" customFormat="1" x14ac:dyDescent="0.25">
      <c r="A301" s="539" t="s">
        <v>28</v>
      </c>
      <c r="B301" s="539" t="s">
        <v>531</v>
      </c>
      <c r="C301" s="540" t="s">
        <v>875</v>
      </c>
      <c r="D301" s="541" t="s">
        <v>878</v>
      </c>
      <c r="E301" s="542">
        <f t="shared" si="59"/>
        <v>6</v>
      </c>
      <c r="F301" s="542" t="s">
        <v>32</v>
      </c>
      <c r="G301" s="541"/>
      <c r="H301" s="542" t="str">
        <f t="shared" si="50"/>
        <v/>
      </c>
      <c r="I301" s="542"/>
      <c r="J301" s="541"/>
      <c r="K301" s="542" t="str">
        <f t="shared" si="51"/>
        <v/>
      </c>
      <c r="L301" s="543"/>
      <c r="M301" s="378" t="s">
        <v>32</v>
      </c>
      <c r="N301" s="378" t="s">
        <v>32</v>
      </c>
      <c r="O301" s="378" t="s">
        <v>32</v>
      </c>
      <c r="P301" s="543">
        <f t="shared" si="60"/>
        <v>5989.82</v>
      </c>
      <c r="Q301" s="541" t="s">
        <v>528</v>
      </c>
      <c r="R301" s="541" t="s">
        <v>333</v>
      </c>
      <c r="S301" s="541" t="s">
        <v>334</v>
      </c>
      <c r="T301" s="542">
        <v>30</v>
      </c>
      <c r="U301" s="542">
        <v>1</v>
      </c>
      <c r="V301" s="544">
        <f t="shared" si="58"/>
        <v>0.71949789789789775</v>
      </c>
      <c r="W301" s="541" t="s">
        <v>335</v>
      </c>
      <c r="X301" s="542">
        <v>1</v>
      </c>
      <c r="Y301" s="542">
        <v>1.5</v>
      </c>
      <c r="Z301" s="542">
        <v>5</v>
      </c>
      <c r="AA301" s="542">
        <v>0.54</v>
      </c>
      <c r="AB301" s="381">
        <v>1</v>
      </c>
      <c r="AC301" s="382">
        <f t="shared" si="52"/>
        <v>0.54</v>
      </c>
      <c r="AD301" s="383">
        <f t="shared" si="53"/>
        <v>0.43200000000000005</v>
      </c>
      <c r="AE301" s="383">
        <f t="shared" si="54"/>
        <v>0.10800000000000001</v>
      </c>
      <c r="AF301" s="541" t="s">
        <v>336</v>
      </c>
      <c r="AG301" s="542">
        <v>1.5</v>
      </c>
      <c r="AH301" s="542">
        <v>1.5</v>
      </c>
    </row>
    <row r="302" spans="1:35" s="384" customFormat="1" x14ac:dyDescent="0.25">
      <c r="A302" s="539" t="s">
        <v>28</v>
      </c>
      <c r="B302" s="539" t="s">
        <v>330</v>
      </c>
      <c r="C302" s="540" t="s">
        <v>875</v>
      </c>
      <c r="D302" s="541" t="s">
        <v>879</v>
      </c>
      <c r="E302" s="542">
        <f t="shared" si="59"/>
        <v>7</v>
      </c>
      <c r="F302" s="542" t="s">
        <v>32</v>
      </c>
      <c r="G302" s="541"/>
      <c r="H302" s="542" t="str">
        <f t="shared" si="50"/>
        <v/>
      </c>
      <c r="I302" s="542"/>
      <c r="J302" s="541"/>
      <c r="K302" s="542" t="str">
        <f t="shared" si="51"/>
        <v/>
      </c>
      <c r="L302" s="543"/>
      <c r="M302" s="378" t="s">
        <v>32</v>
      </c>
      <c r="N302" s="378" t="s">
        <v>32</v>
      </c>
      <c r="O302" s="378" t="s">
        <v>32</v>
      </c>
      <c r="P302" s="543">
        <f t="shared" si="60"/>
        <v>5989.82</v>
      </c>
      <c r="Q302" s="541" t="s">
        <v>332</v>
      </c>
      <c r="R302" s="541" t="s">
        <v>333</v>
      </c>
      <c r="S302" s="541" t="s">
        <v>334</v>
      </c>
      <c r="T302" s="542">
        <v>30</v>
      </c>
      <c r="U302" s="542">
        <v>1</v>
      </c>
      <c r="V302" s="544">
        <f t="shared" si="58"/>
        <v>0.71949789789789775</v>
      </c>
      <c r="W302" s="541" t="s">
        <v>335</v>
      </c>
      <c r="X302" s="542">
        <v>1</v>
      </c>
      <c r="Y302" s="542">
        <v>1.5</v>
      </c>
      <c r="Z302" s="542">
        <v>5</v>
      </c>
      <c r="AA302" s="542">
        <v>0.54</v>
      </c>
      <c r="AB302" s="381">
        <v>1</v>
      </c>
      <c r="AC302" s="382">
        <f t="shared" si="52"/>
        <v>0.54</v>
      </c>
      <c r="AD302" s="383">
        <f t="shared" si="53"/>
        <v>0.43200000000000005</v>
      </c>
      <c r="AE302" s="383">
        <f t="shared" si="54"/>
        <v>0.10800000000000001</v>
      </c>
      <c r="AF302" s="541" t="s">
        <v>336</v>
      </c>
      <c r="AG302" s="542">
        <v>1.5</v>
      </c>
      <c r="AH302" s="542">
        <v>1.5</v>
      </c>
    </row>
    <row r="303" spans="1:35" s="384" customFormat="1" x14ac:dyDescent="0.25">
      <c r="A303" s="539" t="s">
        <v>28</v>
      </c>
      <c r="B303" s="539" t="s">
        <v>337</v>
      </c>
      <c r="C303" s="540" t="s">
        <v>875</v>
      </c>
      <c r="D303" s="541" t="s">
        <v>880</v>
      </c>
      <c r="E303" s="542">
        <f t="shared" si="59"/>
        <v>8</v>
      </c>
      <c r="F303" s="542" t="s">
        <v>32</v>
      </c>
      <c r="G303" s="541"/>
      <c r="H303" s="542" t="str">
        <f t="shared" si="50"/>
        <v/>
      </c>
      <c r="I303" s="542"/>
      <c r="J303" s="541"/>
      <c r="K303" s="542" t="str">
        <f t="shared" si="51"/>
        <v/>
      </c>
      <c r="L303" s="543"/>
      <c r="M303" s="378" t="s">
        <v>32</v>
      </c>
      <c r="N303" s="378" t="s">
        <v>32</v>
      </c>
      <c r="O303" s="378" t="s">
        <v>32</v>
      </c>
      <c r="P303" s="543">
        <f t="shared" si="60"/>
        <v>5989.82</v>
      </c>
      <c r="Q303" s="541" t="s">
        <v>332</v>
      </c>
      <c r="R303" s="541" t="s">
        <v>333</v>
      </c>
      <c r="S303" s="541" t="s">
        <v>334</v>
      </c>
      <c r="T303" s="542">
        <v>30</v>
      </c>
      <c r="U303" s="542">
        <v>1</v>
      </c>
      <c r="V303" s="544">
        <f t="shared" si="58"/>
        <v>0.71949789789789775</v>
      </c>
      <c r="W303" s="541" t="s">
        <v>335</v>
      </c>
      <c r="X303" s="542">
        <v>1</v>
      </c>
      <c r="Y303" s="542">
        <v>1.5</v>
      </c>
      <c r="Z303" s="542">
        <v>5</v>
      </c>
      <c r="AA303" s="542">
        <v>0.54</v>
      </c>
      <c r="AB303" s="381">
        <v>1</v>
      </c>
      <c r="AC303" s="382">
        <f t="shared" si="52"/>
        <v>0.54</v>
      </c>
      <c r="AD303" s="383">
        <f t="shared" si="53"/>
        <v>0.43200000000000005</v>
      </c>
      <c r="AE303" s="383">
        <f t="shared" si="54"/>
        <v>0.10800000000000001</v>
      </c>
      <c r="AF303" s="541" t="s">
        <v>336</v>
      </c>
      <c r="AG303" s="542">
        <v>1.5</v>
      </c>
      <c r="AH303" s="542">
        <v>1.5</v>
      </c>
    </row>
    <row r="304" spans="1:35" s="384" customFormat="1" x14ac:dyDescent="0.25">
      <c r="A304" s="539" t="s">
        <v>28</v>
      </c>
      <c r="B304" s="539" t="s">
        <v>339</v>
      </c>
      <c r="C304" s="540" t="s">
        <v>875</v>
      </c>
      <c r="D304" s="541" t="s">
        <v>881</v>
      </c>
      <c r="E304" s="542">
        <f t="shared" si="59"/>
        <v>9</v>
      </c>
      <c r="F304" s="542" t="s">
        <v>32</v>
      </c>
      <c r="G304" s="541"/>
      <c r="H304" s="542" t="str">
        <f t="shared" si="50"/>
        <v/>
      </c>
      <c r="I304" s="542"/>
      <c r="J304" s="541"/>
      <c r="K304" s="542" t="str">
        <f t="shared" si="51"/>
        <v/>
      </c>
      <c r="L304" s="543"/>
      <c r="M304" s="378" t="s">
        <v>32</v>
      </c>
      <c r="N304" s="378" t="s">
        <v>32</v>
      </c>
      <c r="O304" s="378" t="s">
        <v>32</v>
      </c>
      <c r="P304" s="543">
        <f t="shared" si="60"/>
        <v>5989.82</v>
      </c>
      <c r="Q304" s="541" t="s">
        <v>332</v>
      </c>
      <c r="R304" s="541" t="s">
        <v>333</v>
      </c>
      <c r="S304" s="541" t="s">
        <v>334</v>
      </c>
      <c r="T304" s="542">
        <v>30</v>
      </c>
      <c r="U304" s="542">
        <v>1</v>
      </c>
      <c r="V304" s="544">
        <f t="shared" si="58"/>
        <v>0.71949789789789775</v>
      </c>
      <c r="W304" s="541" t="s">
        <v>335</v>
      </c>
      <c r="X304" s="542">
        <v>1</v>
      </c>
      <c r="Y304" s="542">
        <v>1.5</v>
      </c>
      <c r="Z304" s="542">
        <v>5</v>
      </c>
      <c r="AA304" s="542">
        <v>0.54</v>
      </c>
      <c r="AB304" s="381">
        <v>1</v>
      </c>
      <c r="AC304" s="382">
        <f t="shared" si="52"/>
        <v>0.54</v>
      </c>
      <c r="AD304" s="383">
        <f t="shared" si="53"/>
        <v>0.43200000000000005</v>
      </c>
      <c r="AE304" s="383">
        <f t="shared" si="54"/>
        <v>0.10800000000000001</v>
      </c>
      <c r="AF304" s="541" t="s">
        <v>336</v>
      </c>
      <c r="AG304" s="542">
        <v>1.5</v>
      </c>
      <c r="AH304" s="542">
        <v>1.5</v>
      </c>
    </row>
    <row r="305" spans="1:34" s="384" customFormat="1" x14ac:dyDescent="0.25">
      <c r="A305" s="539" t="s">
        <v>28</v>
      </c>
      <c r="B305" s="539" t="s">
        <v>725</v>
      </c>
      <c r="C305" s="540" t="s">
        <v>875</v>
      </c>
      <c r="D305" s="541" t="s">
        <v>882</v>
      </c>
      <c r="E305" s="542">
        <f t="shared" si="59"/>
        <v>10</v>
      </c>
      <c r="F305" s="542" t="s">
        <v>32</v>
      </c>
      <c r="G305" s="541"/>
      <c r="H305" s="542" t="str">
        <f t="shared" si="50"/>
        <v/>
      </c>
      <c r="I305" s="542"/>
      <c r="J305" s="541"/>
      <c r="K305" s="542" t="str">
        <f t="shared" si="51"/>
        <v/>
      </c>
      <c r="L305" s="543"/>
      <c r="M305" s="378" t="s">
        <v>32</v>
      </c>
      <c r="N305" s="378" t="s">
        <v>32</v>
      </c>
      <c r="O305" s="378" t="s">
        <v>32</v>
      </c>
      <c r="P305" s="543">
        <f t="shared" si="60"/>
        <v>5989.82</v>
      </c>
      <c r="Q305" s="541" t="s">
        <v>727</v>
      </c>
      <c r="R305" s="541" t="s">
        <v>333</v>
      </c>
      <c r="S305" s="541" t="s">
        <v>334</v>
      </c>
      <c r="T305" s="542">
        <v>30</v>
      </c>
      <c r="U305" s="542">
        <v>1</v>
      </c>
      <c r="V305" s="544">
        <f t="shared" si="58"/>
        <v>0.71949789789789775</v>
      </c>
      <c r="W305" s="541" t="s">
        <v>335</v>
      </c>
      <c r="X305" s="542">
        <v>1</v>
      </c>
      <c r="Y305" s="542">
        <v>1.5</v>
      </c>
      <c r="Z305" s="542">
        <v>5</v>
      </c>
      <c r="AA305" s="542">
        <v>0.54</v>
      </c>
      <c r="AB305" s="381">
        <v>1</v>
      </c>
      <c r="AC305" s="382">
        <f t="shared" si="52"/>
        <v>0.54</v>
      </c>
      <c r="AD305" s="383">
        <f t="shared" si="53"/>
        <v>0.43200000000000005</v>
      </c>
      <c r="AE305" s="383">
        <f t="shared" si="54"/>
        <v>0.10800000000000001</v>
      </c>
      <c r="AF305" s="541" t="s">
        <v>336</v>
      </c>
      <c r="AG305" s="542">
        <v>1.5</v>
      </c>
      <c r="AH305" s="542">
        <v>1.5</v>
      </c>
    </row>
    <row r="306" spans="1:34" s="384" customFormat="1" x14ac:dyDescent="0.25">
      <c r="A306" s="539" t="s">
        <v>28</v>
      </c>
      <c r="B306" s="539" t="s">
        <v>883</v>
      </c>
      <c r="C306" s="540" t="s">
        <v>875</v>
      </c>
      <c r="D306" s="541" t="s">
        <v>884</v>
      </c>
      <c r="E306" s="542">
        <f t="shared" si="59"/>
        <v>11</v>
      </c>
      <c r="F306" s="542" t="s">
        <v>32</v>
      </c>
      <c r="G306" s="541"/>
      <c r="H306" s="542" t="str">
        <f t="shared" si="50"/>
        <v/>
      </c>
      <c r="I306" s="542"/>
      <c r="J306" s="541"/>
      <c r="K306" s="542" t="str">
        <f t="shared" si="51"/>
        <v/>
      </c>
      <c r="L306" s="543"/>
      <c r="M306" s="378" t="s">
        <v>32</v>
      </c>
      <c r="N306" s="378" t="s">
        <v>32</v>
      </c>
      <c r="O306" s="378" t="s">
        <v>32</v>
      </c>
      <c r="P306" s="543">
        <f t="shared" si="60"/>
        <v>5989.82</v>
      </c>
      <c r="Q306" s="541" t="s">
        <v>727</v>
      </c>
      <c r="R306" s="541" t="s">
        <v>333</v>
      </c>
      <c r="S306" s="541" t="s">
        <v>334</v>
      </c>
      <c r="T306" s="542">
        <v>30</v>
      </c>
      <c r="U306" s="542">
        <v>1</v>
      </c>
      <c r="V306" s="544">
        <f t="shared" si="58"/>
        <v>0.71949789789789775</v>
      </c>
      <c r="W306" s="541" t="s">
        <v>335</v>
      </c>
      <c r="X306" s="542">
        <v>1</v>
      </c>
      <c r="Y306" s="542">
        <v>1.5</v>
      </c>
      <c r="Z306" s="542">
        <v>5</v>
      </c>
      <c r="AA306" s="542">
        <v>0.54</v>
      </c>
      <c r="AB306" s="381">
        <v>1</v>
      </c>
      <c r="AC306" s="382">
        <f t="shared" si="52"/>
        <v>0.54</v>
      </c>
      <c r="AD306" s="383">
        <f t="shared" si="53"/>
        <v>0.43200000000000005</v>
      </c>
      <c r="AE306" s="383">
        <f t="shared" si="54"/>
        <v>0.10800000000000001</v>
      </c>
      <c r="AF306" s="541" t="s">
        <v>336</v>
      </c>
      <c r="AG306" s="542">
        <v>1.5</v>
      </c>
      <c r="AH306" s="542">
        <v>1.5</v>
      </c>
    </row>
    <row r="307" spans="1:34" s="384" customFormat="1" x14ac:dyDescent="0.25">
      <c r="A307" s="539" t="s">
        <v>28</v>
      </c>
      <c r="B307" s="539" t="s">
        <v>885</v>
      </c>
      <c r="C307" s="540" t="s">
        <v>875</v>
      </c>
      <c r="D307" s="541" t="s">
        <v>886</v>
      </c>
      <c r="E307" s="542">
        <f t="shared" si="59"/>
        <v>12</v>
      </c>
      <c r="F307" s="542" t="s">
        <v>32</v>
      </c>
      <c r="G307" s="541"/>
      <c r="H307" s="542" t="str">
        <f t="shared" si="50"/>
        <v/>
      </c>
      <c r="I307" s="542"/>
      <c r="J307" s="541"/>
      <c r="K307" s="542" t="str">
        <f t="shared" si="51"/>
        <v/>
      </c>
      <c r="L307" s="543"/>
      <c r="M307" s="378" t="s">
        <v>32</v>
      </c>
      <c r="N307" s="378" t="s">
        <v>32</v>
      </c>
      <c r="O307" s="378" t="s">
        <v>32</v>
      </c>
      <c r="P307" s="543">
        <f t="shared" si="60"/>
        <v>5989.82</v>
      </c>
      <c r="Q307" s="541" t="s">
        <v>727</v>
      </c>
      <c r="R307" s="541" t="s">
        <v>333</v>
      </c>
      <c r="S307" s="541" t="s">
        <v>334</v>
      </c>
      <c r="T307" s="542">
        <v>30</v>
      </c>
      <c r="U307" s="542">
        <v>1</v>
      </c>
      <c r="V307" s="544">
        <f t="shared" si="58"/>
        <v>0.71949789789789775</v>
      </c>
      <c r="W307" s="541" t="s">
        <v>335</v>
      </c>
      <c r="X307" s="542">
        <v>1</v>
      </c>
      <c r="Y307" s="542">
        <v>1.5</v>
      </c>
      <c r="Z307" s="542">
        <v>5</v>
      </c>
      <c r="AA307" s="542">
        <v>0.54</v>
      </c>
      <c r="AB307" s="381">
        <v>1</v>
      </c>
      <c r="AC307" s="382">
        <f t="shared" si="52"/>
        <v>0.54</v>
      </c>
      <c r="AD307" s="383">
        <f t="shared" si="53"/>
        <v>0.43200000000000005</v>
      </c>
      <c r="AE307" s="383">
        <f t="shared" si="54"/>
        <v>0.10800000000000001</v>
      </c>
      <c r="AF307" s="541" t="s">
        <v>336</v>
      </c>
      <c r="AG307" s="542">
        <v>1.5</v>
      </c>
      <c r="AH307" s="542">
        <v>1.5</v>
      </c>
    </row>
    <row r="308" spans="1:34" s="384" customFormat="1" x14ac:dyDescent="0.25">
      <c r="A308" s="539" t="s">
        <v>28</v>
      </c>
      <c r="B308" s="539" t="s">
        <v>361</v>
      </c>
      <c r="C308" s="540" t="s">
        <v>875</v>
      </c>
      <c r="D308" s="541" t="s">
        <v>887</v>
      </c>
      <c r="E308" s="542">
        <f t="shared" si="59"/>
        <v>13</v>
      </c>
      <c r="F308" s="542" t="s">
        <v>32</v>
      </c>
      <c r="G308" s="541"/>
      <c r="H308" s="542" t="str">
        <f t="shared" si="50"/>
        <v/>
      </c>
      <c r="I308" s="542"/>
      <c r="J308" s="541"/>
      <c r="K308" s="542" t="str">
        <f t="shared" si="51"/>
        <v/>
      </c>
      <c r="L308" s="543"/>
      <c r="M308" s="378" t="s">
        <v>32</v>
      </c>
      <c r="N308" s="378" t="s">
        <v>32</v>
      </c>
      <c r="O308" s="378" t="s">
        <v>32</v>
      </c>
      <c r="P308" s="543">
        <f t="shared" si="60"/>
        <v>5989.82</v>
      </c>
      <c r="Q308" s="541" t="s">
        <v>364</v>
      </c>
      <c r="R308" s="541" t="s">
        <v>333</v>
      </c>
      <c r="S308" s="541" t="s">
        <v>334</v>
      </c>
      <c r="T308" s="542">
        <v>30</v>
      </c>
      <c r="U308" s="542">
        <v>1</v>
      </c>
      <c r="V308" s="544">
        <f t="shared" si="58"/>
        <v>0.71949789789789775</v>
      </c>
      <c r="W308" s="541" t="s">
        <v>335</v>
      </c>
      <c r="X308" s="542">
        <v>1</v>
      </c>
      <c r="Y308" s="542">
        <v>1.5</v>
      </c>
      <c r="Z308" s="542">
        <v>5</v>
      </c>
      <c r="AA308" s="542">
        <v>0.54</v>
      </c>
      <c r="AB308" s="381">
        <v>1</v>
      </c>
      <c r="AC308" s="382">
        <f t="shared" si="52"/>
        <v>0.54</v>
      </c>
      <c r="AD308" s="383">
        <f t="shared" si="53"/>
        <v>0.43200000000000005</v>
      </c>
      <c r="AE308" s="383">
        <f t="shared" si="54"/>
        <v>0.10800000000000001</v>
      </c>
      <c r="AF308" s="541" t="s">
        <v>336</v>
      </c>
      <c r="AG308" s="542">
        <v>1.5</v>
      </c>
      <c r="AH308" s="542">
        <v>1.5</v>
      </c>
    </row>
    <row r="309" spans="1:34" s="384" customFormat="1" x14ac:dyDescent="0.25">
      <c r="A309" s="539" t="s">
        <v>28</v>
      </c>
      <c r="B309" s="539" t="s">
        <v>365</v>
      </c>
      <c r="C309" s="540" t="s">
        <v>875</v>
      </c>
      <c r="D309" s="541" t="s">
        <v>888</v>
      </c>
      <c r="E309" s="542">
        <f t="shared" si="59"/>
        <v>14</v>
      </c>
      <c r="F309" s="542" t="s">
        <v>32</v>
      </c>
      <c r="G309" s="541"/>
      <c r="H309" s="542" t="str">
        <f t="shared" si="50"/>
        <v/>
      </c>
      <c r="I309" s="542"/>
      <c r="J309" s="541"/>
      <c r="K309" s="542" t="str">
        <f t="shared" si="51"/>
        <v/>
      </c>
      <c r="L309" s="543"/>
      <c r="M309" s="378" t="s">
        <v>32</v>
      </c>
      <c r="N309" s="378" t="s">
        <v>32</v>
      </c>
      <c r="O309" s="378" t="s">
        <v>32</v>
      </c>
      <c r="P309" s="543">
        <f t="shared" si="60"/>
        <v>5989.82</v>
      </c>
      <c r="Q309" s="541" t="s">
        <v>364</v>
      </c>
      <c r="R309" s="541" t="s">
        <v>333</v>
      </c>
      <c r="S309" s="541" t="s">
        <v>334</v>
      </c>
      <c r="T309" s="542">
        <v>30</v>
      </c>
      <c r="U309" s="542">
        <v>1</v>
      </c>
      <c r="V309" s="544">
        <f t="shared" si="58"/>
        <v>0.71949789789789775</v>
      </c>
      <c r="W309" s="541" t="s">
        <v>335</v>
      </c>
      <c r="X309" s="542">
        <v>1</v>
      </c>
      <c r="Y309" s="542">
        <v>1.5</v>
      </c>
      <c r="Z309" s="542">
        <v>5</v>
      </c>
      <c r="AA309" s="542">
        <v>0.54</v>
      </c>
      <c r="AB309" s="381">
        <v>1</v>
      </c>
      <c r="AC309" s="382">
        <f t="shared" si="52"/>
        <v>0.54</v>
      </c>
      <c r="AD309" s="383">
        <f t="shared" si="53"/>
        <v>0.43200000000000005</v>
      </c>
      <c r="AE309" s="383">
        <f t="shared" si="54"/>
        <v>0.10800000000000001</v>
      </c>
      <c r="AF309" s="541" t="s">
        <v>336</v>
      </c>
      <c r="AG309" s="542">
        <v>1.5</v>
      </c>
      <c r="AH309" s="542">
        <v>1.5</v>
      </c>
    </row>
    <row r="310" spans="1:34" s="384" customFormat="1" x14ac:dyDescent="0.25">
      <c r="A310" s="539" t="s">
        <v>28</v>
      </c>
      <c r="B310" s="539" t="s">
        <v>367</v>
      </c>
      <c r="C310" s="540" t="s">
        <v>875</v>
      </c>
      <c r="D310" s="541" t="s">
        <v>889</v>
      </c>
      <c r="E310" s="542">
        <f t="shared" si="59"/>
        <v>15</v>
      </c>
      <c r="F310" s="542" t="s">
        <v>32</v>
      </c>
      <c r="G310" s="541"/>
      <c r="H310" s="542" t="str">
        <f t="shared" si="50"/>
        <v/>
      </c>
      <c r="I310" s="542"/>
      <c r="J310" s="541"/>
      <c r="K310" s="542" t="str">
        <f t="shared" si="51"/>
        <v/>
      </c>
      <c r="L310" s="543"/>
      <c r="M310" s="378" t="s">
        <v>32</v>
      </c>
      <c r="N310" s="378" t="s">
        <v>32</v>
      </c>
      <c r="O310" s="378" t="s">
        <v>32</v>
      </c>
      <c r="P310" s="543">
        <f t="shared" si="60"/>
        <v>5989.82</v>
      </c>
      <c r="Q310" s="541" t="s">
        <v>364</v>
      </c>
      <c r="R310" s="541" t="s">
        <v>333</v>
      </c>
      <c r="S310" s="541" t="s">
        <v>334</v>
      </c>
      <c r="T310" s="542">
        <v>30</v>
      </c>
      <c r="U310" s="542">
        <v>1</v>
      </c>
      <c r="V310" s="544">
        <f t="shared" si="58"/>
        <v>0.71949789789789775</v>
      </c>
      <c r="W310" s="541" t="s">
        <v>335</v>
      </c>
      <c r="X310" s="542">
        <v>1</v>
      </c>
      <c r="Y310" s="542">
        <v>1.5</v>
      </c>
      <c r="Z310" s="542">
        <v>5</v>
      </c>
      <c r="AA310" s="542">
        <v>0.54</v>
      </c>
      <c r="AB310" s="381">
        <v>1</v>
      </c>
      <c r="AC310" s="382">
        <f t="shared" si="52"/>
        <v>0.54</v>
      </c>
      <c r="AD310" s="383">
        <f t="shared" si="53"/>
        <v>0.43200000000000005</v>
      </c>
      <c r="AE310" s="383">
        <f t="shared" si="54"/>
        <v>0.10800000000000001</v>
      </c>
      <c r="AF310" s="541" t="s">
        <v>336</v>
      </c>
      <c r="AG310" s="542">
        <v>1.5</v>
      </c>
      <c r="AH310" s="542">
        <v>1.5</v>
      </c>
    </row>
    <row r="311" spans="1:34" s="384" customFormat="1" x14ac:dyDescent="0.25">
      <c r="A311" s="539" t="s">
        <v>28</v>
      </c>
      <c r="B311" s="539" t="s">
        <v>563</v>
      </c>
      <c r="C311" s="540" t="s">
        <v>875</v>
      </c>
      <c r="D311" s="541" t="s">
        <v>890</v>
      </c>
      <c r="E311" s="542">
        <f t="shared" si="59"/>
        <v>16</v>
      </c>
      <c r="F311" s="542" t="s">
        <v>32</v>
      </c>
      <c r="G311" s="541"/>
      <c r="H311" s="542" t="str">
        <f t="shared" si="50"/>
        <v/>
      </c>
      <c r="I311" s="542"/>
      <c r="J311" s="541"/>
      <c r="K311" s="542" t="str">
        <f t="shared" si="51"/>
        <v/>
      </c>
      <c r="L311" s="543"/>
      <c r="M311" s="378" t="s">
        <v>32</v>
      </c>
      <c r="N311" s="378" t="s">
        <v>32</v>
      </c>
      <c r="O311" s="378" t="s">
        <v>32</v>
      </c>
      <c r="P311" s="543">
        <f t="shared" si="60"/>
        <v>5989.82</v>
      </c>
      <c r="Q311" s="541" t="s">
        <v>565</v>
      </c>
      <c r="R311" s="541" t="s">
        <v>333</v>
      </c>
      <c r="S311" s="541" t="s">
        <v>334</v>
      </c>
      <c r="T311" s="542">
        <v>30</v>
      </c>
      <c r="U311" s="542">
        <v>1</v>
      </c>
      <c r="V311" s="544">
        <f t="shared" si="58"/>
        <v>0.71949789789789775</v>
      </c>
      <c r="W311" s="541" t="s">
        <v>335</v>
      </c>
      <c r="X311" s="542">
        <v>1</v>
      </c>
      <c r="Y311" s="542">
        <v>1</v>
      </c>
      <c r="Z311" s="542">
        <v>5</v>
      </c>
      <c r="AA311" s="542">
        <v>0.54</v>
      </c>
      <c r="AB311" s="381">
        <v>1</v>
      </c>
      <c r="AC311" s="382">
        <f t="shared" si="52"/>
        <v>0.54</v>
      </c>
      <c r="AD311" s="383">
        <f t="shared" si="53"/>
        <v>0.43200000000000005</v>
      </c>
      <c r="AE311" s="383">
        <f t="shared" si="54"/>
        <v>0.10800000000000001</v>
      </c>
      <c r="AF311" s="541" t="s">
        <v>336</v>
      </c>
      <c r="AG311" s="542">
        <v>1</v>
      </c>
      <c r="AH311" s="542">
        <v>1</v>
      </c>
    </row>
    <row r="312" spans="1:34" s="384" customFormat="1" x14ac:dyDescent="0.25">
      <c r="A312" s="539" t="s">
        <v>28</v>
      </c>
      <c r="B312" s="539" t="s">
        <v>566</v>
      </c>
      <c r="C312" s="540" t="s">
        <v>875</v>
      </c>
      <c r="D312" s="541" t="s">
        <v>891</v>
      </c>
      <c r="E312" s="542">
        <f t="shared" si="59"/>
        <v>17</v>
      </c>
      <c r="F312" s="542" t="s">
        <v>32</v>
      </c>
      <c r="G312" s="541"/>
      <c r="H312" s="542" t="str">
        <f t="shared" si="50"/>
        <v/>
      </c>
      <c r="I312" s="542"/>
      <c r="J312" s="541"/>
      <c r="K312" s="542" t="str">
        <f t="shared" si="51"/>
        <v/>
      </c>
      <c r="L312" s="543"/>
      <c r="M312" s="378" t="s">
        <v>32</v>
      </c>
      <c r="N312" s="378" t="s">
        <v>32</v>
      </c>
      <c r="O312" s="378" t="s">
        <v>32</v>
      </c>
      <c r="P312" s="543">
        <f t="shared" si="60"/>
        <v>5989.82</v>
      </c>
      <c r="Q312" s="541" t="s">
        <v>565</v>
      </c>
      <c r="R312" s="541" t="s">
        <v>333</v>
      </c>
      <c r="S312" s="541" t="s">
        <v>334</v>
      </c>
      <c r="T312" s="542">
        <v>30</v>
      </c>
      <c r="U312" s="542">
        <v>1</v>
      </c>
      <c r="V312" s="544">
        <f t="shared" si="58"/>
        <v>0.71949789789789775</v>
      </c>
      <c r="W312" s="541" t="s">
        <v>335</v>
      </c>
      <c r="X312" s="542">
        <v>1</v>
      </c>
      <c r="Y312" s="542">
        <v>1</v>
      </c>
      <c r="Z312" s="542">
        <v>5</v>
      </c>
      <c r="AA312" s="542">
        <v>0.54</v>
      </c>
      <c r="AB312" s="381">
        <v>1</v>
      </c>
      <c r="AC312" s="382">
        <f t="shared" si="52"/>
        <v>0.54</v>
      </c>
      <c r="AD312" s="383">
        <f t="shared" si="53"/>
        <v>0.43200000000000005</v>
      </c>
      <c r="AE312" s="383">
        <f t="shared" si="54"/>
        <v>0.10800000000000001</v>
      </c>
      <c r="AF312" s="541" t="s">
        <v>336</v>
      </c>
      <c r="AG312" s="542">
        <v>1</v>
      </c>
      <c r="AH312" s="542">
        <v>1</v>
      </c>
    </row>
    <row r="313" spans="1:34" s="384" customFormat="1" x14ac:dyDescent="0.25">
      <c r="A313" s="539" t="s">
        <v>28</v>
      </c>
      <c r="B313" s="539" t="s">
        <v>892</v>
      </c>
      <c r="C313" s="540" t="s">
        <v>875</v>
      </c>
      <c r="D313" s="541" t="s">
        <v>893</v>
      </c>
      <c r="E313" s="542">
        <f t="shared" si="59"/>
        <v>18</v>
      </c>
      <c r="F313" s="542" t="s">
        <v>32</v>
      </c>
      <c r="G313" s="541"/>
      <c r="H313" s="542" t="str">
        <f t="shared" si="50"/>
        <v/>
      </c>
      <c r="I313" s="542"/>
      <c r="J313" s="541"/>
      <c r="K313" s="542" t="str">
        <f t="shared" si="51"/>
        <v/>
      </c>
      <c r="L313" s="543"/>
      <c r="M313" s="378" t="s">
        <v>32</v>
      </c>
      <c r="N313" s="378" t="s">
        <v>32</v>
      </c>
      <c r="O313" s="378" t="s">
        <v>32</v>
      </c>
      <c r="P313" s="543">
        <f t="shared" si="60"/>
        <v>5989.82</v>
      </c>
      <c r="Q313" s="541" t="s">
        <v>565</v>
      </c>
      <c r="R313" s="541" t="s">
        <v>333</v>
      </c>
      <c r="S313" s="541" t="s">
        <v>334</v>
      </c>
      <c r="T313" s="542">
        <v>30</v>
      </c>
      <c r="U313" s="542">
        <v>1</v>
      </c>
      <c r="V313" s="544">
        <f t="shared" si="58"/>
        <v>0.71949789789789775</v>
      </c>
      <c r="W313" s="541" t="s">
        <v>335</v>
      </c>
      <c r="X313" s="542">
        <v>1</v>
      </c>
      <c r="Y313" s="542">
        <v>1</v>
      </c>
      <c r="Z313" s="542">
        <v>5</v>
      </c>
      <c r="AA313" s="542">
        <v>0.54</v>
      </c>
      <c r="AB313" s="381">
        <v>1</v>
      </c>
      <c r="AC313" s="382">
        <f t="shared" si="52"/>
        <v>0.54</v>
      </c>
      <c r="AD313" s="383">
        <f t="shared" si="53"/>
        <v>0.43200000000000005</v>
      </c>
      <c r="AE313" s="383">
        <f t="shared" si="54"/>
        <v>0.10800000000000001</v>
      </c>
      <c r="AF313" s="541" t="s">
        <v>336</v>
      </c>
      <c r="AG313" s="542">
        <v>1</v>
      </c>
      <c r="AH313" s="542">
        <v>1</v>
      </c>
    </row>
    <row r="314" spans="1:34" s="384" customFormat="1" x14ac:dyDescent="0.25">
      <c r="A314" s="539" t="s">
        <v>28</v>
      </c>
      <c r="B314" s="539" t="s">
        <v>533</v>
      </c>
      <c r="C314" s="540" t="s">
        <v>875</v>
      </c>
      <c r="D314" s="541" t="s">
        <v>894</v>
      </c>
      <c r="E314" s="542">
        <f t="shared" si="59"/>
        <v>19</v>
      </c>
      <c r="F314" s="542" t="s">
        <v>32</v>
      </c>
      <c r="G314" s="541"/>
      <c r="H314" s="542" t="str">
        <f t="shared" si="50"/>
        <v/>
      </c>
      <c r="I314" s="542"/>
      <c r="J314" s="541"/>
      <c r="K314" s="542" t="str">
        <f t="shared" si="51"/>
        <v/>
      </c>
      <c r="L314" s="543"/>
      <c r="M314" s="378" t="s">
        <v>32</v>
      </c>
      <c r="N314" s="378" t="s">
        <v>32</v>
      </c>
      <c r="O314" s="378" t="s">
        <v>32</v>
      </c>
      <c r="P314" s="543">
        <v>40914.78</v>
      </c>
      <c r="Q314" s="541" t="s">
        <v>535</v>
      </c>
      <c r="R314" s="541" t="s">
        <v>536</v>
      </c>
      <c r="S314" s="541" t="s">
        <v>537</v>
      </c>
      <c r="T314" s="542">
        <v>82.6</v>
      </c>
      <c r="U314" s="542">
        <v>2</v>
      </c>
      <c r="V314" s="544">
        <f>P314*(1/(2.22*10^12))*(1/(82.6))*(1/(0.125))*10^9</f>
        <v>1.7849957463516788</v>
      </c>
      <c r="W314" s="541" t="s">
        <v>538</v>
      </c>
      <c r="X314" s="542">
        <v>1</v>
      </c>
      <c r="Y314" s="542">
        <v>1</v>
      </c>
      <c r="Z314" s="542">
        <v>5</v>
      </c>
      <c r="AA314" s="542">
        <v>2.97</v>
      </c>
      <c r="AB314" s="381">
        <v>1</v>
      </c>
      <c r="AC314" s="382">
        <f t="shared" si="52"/>
        <v>2.97</v>
      </c>
      <c r="AD314" s="383">
        <f t="shared" si="53"/>
        <v>2.3760000000000003</v>
      </c>
      <c r="AE314" s="383">
        <f t="shared" si="54"/>
        <v>0.59400000000000008</v>
      </c>
      <c r="AF314" s="541" t="s">
        <v>68</v>
      </c>
      <c r="AG314" s="542">
        <v>1</v>
      </c>
      <c r="AH314" s="542">
        <v>1</v>
      </c>
    </row>
    <row r="315" spans="1:34" s="384" customFormat="1" x14ac:dyDescent="0.25">
      <c r="A315" s="539" t="s">
        <v>28</v>
      </c>
      <c r="B315" s="539" t="s">
        <v>539</v>
      </c>
      <c r="C315" s="540" t="s">
        <v>875</v>
      </c>
      <c r="D315" s="541" t="s">
        <v>895</v>
      </c>
      <c r="E315" s="542">
        <f t="shared" si="59"/>
        <v>20</v>
      </c>
      <c r="F315" s="542" t="s">
        <v>32</v>
      </c>
      <c r="G315" s="541"/>
      <c r="H315" s="542" t="str">
        <f t="shared" si="50"/>
        <v/>
      </c>
      <c r="I315" s="542"/>
      <c r="J315" s="541"/>
      <c r="K315" s="542" t="str">
        <f t="shared" si="51"/>
        <v/>
      </c>
      <c r="L315" s="543"/>
      <c r="M315" s="378" t="s">
        <v>32</v>
      </c>
      <c r="N315" s="378" t="s">
        <v>32</v>
      </c>
      <c r="O315" s="378" t="s">
        <v>32</v>
      </c>
      <c r="P315" s="543">
        <f>P314</f>
        <v>40914.78</v>
      </c>
      <c r="Q315" s="541" t="s">
        <v>535</v>
      </c>
      <c r="R315" s="541" t="s">
        <v>536</v>
      </c>
      <c r="S315" s="541" t="s">
        <v>537</v>
      </c>
      <c r="T315" s="542">
        <v>82.6</v>
      </c>
      <c r="U315" s="542">
        <v>2</v>
      </c>
      <c r="V315" s="544">
        <f>P315*(1/(2.22*10^12))*(1/(82.6))*(1/(0.125))*10^9</f>
        <v>1.7849957463516788</v>
      </c>
      <c r="W315" s="541" t="s">
        <v>538</v>
      </c>
      <c r="X315" s="542">
        <v>1</v>
      </c>
      <c r="Y315" s="542">
        <v>1</v>
      </c>
      <c r="Z315" s="542">
        <v>5</v>
      </c>
      <c r="AA315" s="542">
        <v>2.97</v>
      </c>
      <c r="AB315" s="381">
        <v>1</v>
      </c>
      <c r="AC315" s="382">
        <f t="shared" si="52"/>
        <v>2.97</v>
      </c>
      <c r="AD315" s="383">
        <f t="shared" si="53"/>
        <v>2.3760000000000003</v>
      </c>
      <c r="AE315" s="383">
        <f t="shared" si="54"/>
        <v>0.59400000000000008</v>
      </c>
      <c r="AF315" s="541" t="s">
        <v>68</v>
      </c>
      <c r="AG315" s="542">
        <v>1</v>
      </c>
      <c r="AH315" s="542">
        <v>1</v>
      </c>
    </row>
    <row r="316" spans="1:34" s="384" customFormat="1" x14ac:dyDescent="0.25">
      <c r="A316" s="539" t="s">
        <v>28</v>
      </c>
      <c r="B316" s="539" t="s">
        <v>541</v>
      </c>
      <c r="C316" s="540" t="s">
        <v>875</v>
      </c>
      <c r="D316" s="541" t="s">
        <v>896</v>
      </c>
      <c r="E316" s="542">
        <f t="shared" si="59"/>
        <v>21</v>
      </c>
      <c r="F316" s="542" t="s">
        <v>32</v>
      </c>
      <c r="G316" s="541"/>
      <c r="H316" s="542" t="str">
        <f t="shared" si="50"/>
        <v/>
      </c>
      <c r="I316" s="542"/>
      <c r="J316" s="541"/>
      <c r="K316" s="542" t="str">
        <f t="shared" si="51"/>
        <v/>
      </c>
      <c r="L316" s="543"/>
      <c r="M316" s="378" t="s">
        <v>32</v>
      </c>
      <c r="N316" s="378" t="s">
        <v>32</v>
      </c>
      <c r="O316" s="378" t="s">
        <v>32</v>
      </c>
      <c r="P316" s="543">
        <f>P315</f>
        <v>40914.78</v>
      </c>
      <c r="Q316" s="541" t="s">
        <v>535</v>
      </c>
      <c r="R316" s="541" t="s">
        <v>536</v>
      </c>
      <c r="S316" s="541" t="s">
        <v>537</v>
      </c>
      <c r="T316" s="542">
        <v>82.6</v>
      </c>
      <c r="U316" s="542">
        <v>2</v>
      </c>
      <c r="V316" s="544">
        <f>P316*(1/(2.22*10^12))*(1/(82.6))*(1/(0.125))*10^9</f>
        <v>1.7849957463516788</v>
      </c>
      <c r="W316" s="541" t="s">
        <v>538</v>
      </c>
      <c r="X316" s="542">
        <v>1</v>
      </c>
      <c r="Y316" s="542">
        <v>1</v>
      </c>
      <c r="Z316" s="542">
        <v>5</v>
      </c>
      <c r="AA316" s="542">
        <v>2.97</v>
      </c>
      <c r="AB316" s="381">
        <v>1</v>
      </c>
      <c r="AC316" s="382">
        <f t="shared" si="52"/>
        <v>2.97</v>
      </c>
      <c r="AD316" s="383">
        <f t="shared" si="53"/>
        <v>2.3760000000000003</v>
      </c>
      <c r="AE316" s="383">
        <f t="shared" si="54"/>
        <v>0.59400000000000008</v>
      </c>
      <c r="AF316" s="541" t="s">
        <v>68</v>
      </c>
      <c r="AG316" s="542">
        <v>1</v>
      </c>
      <c r="AH316" s="542">
        <v>1</v>
      </c>
    </row>
    <row r="317" spans="1:34" s="384" customFormat="1" x14ac:dyDescent="0.25">
      <c r="A317" s="539" t="s">
        <v>56</v>
      </c>
      <c r="B317" s="539" t="s">
        <v>99</v>
      </c>
      <c r="C317" s="540" t="s">
        <v>875</v>
      </c>
      <c r="D317" s="541" t="s">
        <v>897</v>
      </c>
      <c r="E317" s="542">
        <f t="shared" si="59"/>
        <v>22</v>
      </c>
      <c r="F317" s="542" t="s">
        <v>32</v>
      </c>
      <c r="G317" s="541" t="s">
        <v>898</v>
      </c>
      <c r="H317" s="542">
        <f t="shared" si="50"/>
        <v>23</v>
      </c>
      <c r="I317" s="542" t="str">
        <f>F317</f>
        <v>y</v>
      </c>
      <c r="J317" s="541" t="s">
        <v>899</v>
      </c>
      <c r="K317" s="542">
        <f t="shared" si="51"/>
        <v>24</v>
      </c>
      <c r="L317" s="543" t="str">
        <f>F317</f>
        <v>y</v>
      </c>
      <c r="M317" s="378" t="s">
        <v>32</v>
      </c>
      <c r="N317" s="378" t="s">
        <v>32</v>
      </c>
      <c r="O317" s="378" t="s">
        <v>32</v>
      </c>
      <c r="P317" s="543">
        <v>29776.05</v>
      </c>
      <c r="Q317" s="541" t="s">
        <v>103</v>
      </c>
      <c r="R317" s="541" t="s">
        <v>104</v>
      </c>
      <c r="S317" s="541" t="s">
        <v>105</v>
      </c>
      <c r="T317" s="542">
        <v>82</v>
      </c>
      <c r="U317" s="542">
        <v>2</v>
      </c>
      <c r="V317" s="544">
        <f>P317*(1/(2.22*10^12))*(1/(82))*(1/(0.125))*10^9</f>
        <v>1.3085497692814767</v>
      </c>
      <c r="W317" s="541" t="s">
        <v>106</v>
      </c>
      <c r="X317" s="542">
        <v>3</v>
      </c>
      <c r="Y317" s="542">
        <v>3</v>
      </c>
      <c r="Z317" s="542">
        <v>15</v>
      </c>
      <c r="AA317" s="542">
        <v>8.86</v>
      </c>
      <c r="AB317" s="381">
        <v>1</v>
      </c>
      <c r="AC317" s="382">
        <f t="shared" si="52"/>
        <v>8.86</v>
      </c>
      <c r="AD317" s="383">
        <f t="shared" si="53"/>
        <v>7.0880000000000001</v>
      </c>
      <c r="AE317" s="383">
        <f t="shared" si="54"/>
        <v>1.772</v>
      </c>
      <c r="AF317" s="541" t="s">
        <v>107</v>
      </c>
      <c r="AG317" s="542">
        <v>1</v>
      </c>
      <c r="AH317" s="542">
        <v>1</v>
      </c>
    </row>
    <row r="318" spans="1:34" s="384" customFormat="1" x14ac:dyDescent="0.25">
      <c r="A318" s="539" t="s">
        <v>56</v>
      </c>
      <c r="B318" s="539" t="s">
        <v>108</v>
      </c>
      <c r="C318" s="540" t="s">
        <v>875</v>
      </c>
      <c r="D318" s="541" t="s">
        <v>900</v>
      </c>
      <c r="E318" s="542">
        <f t="shared" si="59"/>
        <v>25</v>
      </c>
      <c r="F318" s="542" t="s">
        <v>32</v>
      </c>
      <c r="G318" s="541" t="s">
        <v>901</v>
      </c>
      <c r="H318" s="542">
        <f t="shared" si="50"/>
        <v>26</v>
      </c>
      <c r="I318" s="542" t="str">
        <f>F318</f>
        <v>y</v>
      </c>
      <c r="J318" s="541" t="s">
        <v>902</v>
      </c>
      <c r="K318" s="542">
        <f t="shared" si="51"/>
        <v>27</v>
      </c>
      <c r="L318" s="543" t="str">
        <f>F318</f>
        <v>y</v>
      </c>
      <c r="M318" s="378" t="s">
        <v>32</v>
      </c>
      <c r="N318" s="378" t="s">
        <v>32</v>
      </c>
      <c r="O318" s="378" t="s">
        <v>32</v>
      </c>
      <c r="P318" s="543">
        <f>P317</f>
        <v>29776.05</v>
      </c>
      <c r="Q318" s="541" t="s">
        <v>103</v>
      </c>
      <c r="R318" s="541" t="s">
        <v>104</v>
      </c>
      <c r="S318" s="541" t="s">
        <v>105</v>
      </c>
      <c r="T318" s="542">
        <v>82</v>
      </c>
      <c r="U318" s="542">
        <v>2</v>
      </c>
      <c r="V318" s="544">
        <f>P318*(1/(2.22*10^12))*(1/(82))*(1/(0.125))*10^9</f>
        <v>1.3085497692814767</v>
      </c>
      <c r="W318" s="541" t="s">
        <v>106</v>
      </c>
      <c r="X318" s="542">
        <v>3</v>
      </c>
      <c r="Y318" s="542">
        <v>3</v>
      </c>
      <c r="Z318" s="542">
        <v>15</v>
      </c>
      <c r="AA318" s="542">
        <v>8.86</v>
      </c>
      <c r="AB318" s="381">
        <v>1</v>
      </c>
      <c r="AC318" s="382">
        <f t="shared" si="52"/>
        <v>8.86</v>
      </c>
      <c r="AD318" s="383">
        <f t="shared" si="53"/>
        <v>7.0880000000000001</v>
      </c>
      <c r="AE318" s="383">
        <f t="shared" si="54"/>
        <v>1.772</v>
      </c>
      <c r="AF318" s="541" t="s">
        <v>107</v>
      </c>
      <c r="AG318" s="542">
        <v>1</v>
      </c>
      <c r="AH318" s="542">
        <v>1</v>
      </c>
    </row>
    <row r="319" spans="1:34" x14ac:dyDescent="0.25">
      <c r="A319" s="461" t="s">
        <v>28</v>
      </c>
      <c r="B319" s="461" t="s">
        <v>199</v>
      </c>
      <c r="C319" s="462" t="s">
        <v>903</v>
      </c>
      <c r="D319" s="463" t="s">
        <v>904</v>
      </c>
      <c r="E319" s="464">
        <v>2</v>
      </c>
      <c r="F319" s="464" t="s">
        <v>32</v>
      </c>
      <c r="G319" s="463"/>
      <c r="H319" s="464" t="str">
        <f t="shared" si="50"/>
        <v/>
      </c>
      <c r="I319" s="464"/>
      <c r="J319" s="463"/>
      <c r="K319" s="464" t="str">
        <f t="shared" si="51"/>
        <v/>
      </c>
      <c r="L319" s="465"/>
      <c r="M319" s="390" t="s">
        <v>32</v>
      </c>
      <c r="N319" s="390" t="s">
        <v>32</v>
      </c>
      <c r="O319" s="390" t="s">
        <v>32</v>
      </c>
      <c r="P319" s="465">
        <v>100991</v>
      </c>
      <c r="Q319" s="463" t="s">
        <v>201</v>
      </c>
      <c r="R319" s="463" t="s">
        <v>128</v>
      </c>
      <c r="S319" s="463" t="s">
        <v>905</v>
      </c>
      <c r="T319" s="464">
        <v>83.2</v>
      </c>
      <c r="U319" s="464">
        <v>3</v>
      </c>
      <c r="V319" s="466">
        <f>P319*(1/(2.22*10^12))*(1/(83.2))*(1/(0.125))*10^9</f>
        <v>4.3741770616770612</v>
      </c>
      <c r="W319" s="463" t="s">
        <v>202</v>
      </c>
      <c r="X319" s="464">
        <v>1</v>
      </c>
      <c r="Y319" s="464">
        <v>1</v>
      </c>
      <c r="Z319" s="464">
        <v>5</v>
      </c>
      <c r="AA319" s="464">
        <v>4.49</v>
      </c>
      <c r="AB319" s="369">
        <v>1</v>
      </c>
      <c r="AC319" s="393">
        <f t="shared" si="52"/>
        <v>4.49</v>
      </c>
      <c r="AD319" s="394">
        <f t="shared" si="53"/>
        <v>3.5920000000000005</v>
      </c>
      <c r="AE319" s="394">
        <f t="shared" si="54"/>
        <v>0.89800000000000013</v>
      </c>
      <c r="AF319" s="463" t="s">
        <v>49</v>
      </c>
      <c r="AG319" s="464">
        <v>1</v>
      </c>
      <c r="AH319" s="464">
        <v>1</v>
      </c>
    </row>
    <row r="320" spans="1:34" x14ac:dyDescent="0.25">
      <c r="A320" s="461" t="s">
        <v>28</v>
      </c>
      <c r="B320" s="461" t="s">
        <v>60</v>
      </c>
      <c r="C320" s="462" t="s">
        <v>903</v>
      </c>
      <c r="D320" s="463" t="s">
        <v>906</v>
      </c>
      <c r="E320" s="464">
        <f t="shared" ref="E320:E325" si="61">IF(A319="SEC", K319 + 1, E319 + 1)</f>
        <v>3</v>
      </c>
      <c r="F320" s="464" t="s">
        <v>32</v>
      </c>
      <c r="G320" s="463"/>
      <c r="H320" s="464" t="str">
        <f t="shared" si="50"/>
        <v/>
      </c>
      <c r="I320" s="464"/>
      <c r="J320" s="463"/>
      <c r="K320" s="464" t="str">
        <f t="shared" si="51"/>
        <v/>
      </c>
      <c r="L320" s="465"/>
      <c r="M320" s="390" t="s">
        <v>32</v>
      </c>
      <c r="N320" s="390" t="s">
        <v>32</v>
      </c>
      <c r="O320" s="390" t="s">
        <v>32</v>
      </c>
      <c r="P320" s="465">
        <v>40150.379999999997</v>
      </c>
      <c r="Q320" s="463" t="s">
        <v>64</v>
      </c>
      <c r="R320" s="463" t="s">
        <v>65</v>
      </c>
      <c r="S320" s="463" t="s">
        <v>66</v>
      </c>
      <c r="T320" s="464">
        <v>80</v>
      </c>
      <c r="U320" s="464">
        <v>2</v>
      </c>
      <c r="V320" s="466">
        <f>P320*(1/(2.22*10^12))*(1/(80))*(1/(0.125))*10^9</f>
        <v>1.8085756756756757</v>
      </c>
      <c r="W320" s="463" t="s">
        <v>67</v>
      </c>
      <c r="X320" s="464">
        <v>1</v>
      </c>
      <c r="Y320" s="464">
        <v>0.5</v>
      </c>
      <c r="Z320" s="464">
        <v>5</v>
      </c>
      <c r="AA320" s="464">
        <v>2.88</v>
      </c>
      <c r="AB320" s="369">
        <v>1</v>
      </c>
      <c r="AC320" s="393">
        <f t="shared" si="52"/>
        <v>2.88</v>
      </c>
      <c r="AD320" s="394">
        <f t="shared" si="53"/>
        <v>2.3039999999999998</v>
      </c>
      <c r="AE320" s="394">
        <f t="shared" si="54"/>
        <v>0.57599999999999996</v>
      </c>
      <c r="AF320" s="463" t="s">
        <v>68</v>
      </c>
      <c r="AG320" s="464">
        <v>0.5</v>
      </c>
      <c r="AH320" s="464">
        <v>0.67</v>
      </c>
    </row>
    <row r="321" spans="1:34" x14ac:dyDescent="0.25">
      <c r="A321" s="461" t="s">
        <v>28</v>
      </c>
      <c r="B321" s="461" t="s">
        <v>631</v>
      </c>
      <c r="C321" s="462" t="s">
        <v>903</v>
      </c>
      <c r="D321" s="463" t="s">
        <v>907</v>
      </c>
      <c r="E321" s="464">
        <f t="shared" si="61"/>
        <v>4</v>
      </c>
      <c r="F321" s="464" t="s">
        <v>32</v>
      </c>
      <c r="G321" s="463"/>
      <c r="H321" s="464" t="str">
        <f t="shared" si="50"/>
        <v/>
      </c>
      <c r="I321" s="464"/>
      <c r="J321" s="463"/>
      <c r="K321" s="464" t="str">
        <f t="shared" si="51"/>
        <v/>
      </c>
      <c r="L321" s="465"/>
      <c r="M321" s="390" t="s">
        <v>32</v>
      </c>
      <c r="N321" s="390" t="s">
        <v>32</v>
      </c>
      <c r="O321" s="390" t="s">
        <v>32</v>
      </c>
      <c r="P321" s="465">
        <f>P320</f>
        <v>40150.379999999997</v>
      </c>
      <c r="Q321" s="463" t="s">
        <v>64</v>
      </c>
      <c r="R321" s="463" t="s">
        <v>65</v>
      </c>
      <c r="S321" s="463" t="s">
        <v>66</v>
      </c>
      <c r="T321" s="464">
        <v>80</v>
      </c>
      <c r="U321" s="464">
        <v>2</v>
      </c>
      <c r="V321" s="466">
        <f>P321*(1/(2.22*10^12))*(1/(80))*(1/(0.125))*10^9</f>
        <v>1.8085756756756757</v>
      </c>
      <c r="W321" s="463" t="s">
        <v>67</v>
      </c>
      <c r="X321" s="464">
        <v>1</v>
      </c>
      <c r="Y321" s="464">
        <v>0.5</v>
      </c>
      <c r="Z321" s="464">
        <v>5</v>
      </c>
      <c r="AA321" s="464">
        <v>2.88</v>
      </c>
      <c r="AB321" s="369">
        <v>1</v>
      </c>
      <c r="AC321" s="393">
        <f t="shared" si="52"/>
        <v>2.88</v>
      </c>
      <c r="AD321" s="394">
        <f t="shared" si="53"/>
        <v>2.3039999999999998</v>
      </c>
      <c r="AE321" s="394">
        <f t="shared" si="54"/>
        <v>0.57599999999999996</v>
      </c>
      <c r="AF321" s="463" t="s">
        <v>68</v>
      </c>
      <c r="AG321" s="464">
        <v>0.5</v>
      </c>
      <c r="AH321" s="464">
        <v>0.67</v>
      </c>
    </row>
    <row r="322" spans="1:34" x14ac:dyDescent="0.25">
      <c r="A322" s="461" t="s">
        <v>28</v>
      </c>
      <c r="B322" s="461" t="s">
        <v>633</v>
      </c>
      <c r="C322" s="462" t="s">
        <v>903</v>
      </c>
      <c r="D322" s="463" t="s">
        <v>908</v>
      </c>
      <c r="E322" s="464">
        <f t="shared" si="61"/>
        <v>5</v>
      </c>
      <c r="F322" s="464" t="s">
        <v>32</v>
      </c>
      <c r="G322" s="463"/>
      <c r="H322" s="464" t="str">
        <f t="shared" ref="H322:H361" si="62">IF(A322="SEC", E322 + 1, "")</f>
        <v/>
      </c>
      <c r="I322" s="464"/>
      <c r="J322" s="463"/>
      <c r="K322" s="464" t="str">
        <f t="shared" ref="K322:K361" si="63">IF(A322="SEC", H322 + 1, "")</f>
        <v/>
      </c>
      <c r="L322" s="465"/>
      <c r="M322" s="390" t="s">
        <v>32</v>
      </c>
      <c r="N322" s="390" t="s">
        <v>32</v>
      </c>
      <c r="O322" s="390" t="s">
        <v>32</v>
      </c>
      <c r="P322" s="465">
        <f>P321</f>
        <v>40150.379999999997</v>
      </c>
      <c r="Q322" s="463" t="s">
        <v>64</v>
      </c>
      <c r="R322" s="463" t="s">
        <v>65</v>
      </c>
      <c r="S322" s="463" t="s">
        <v>66</v>
      </c>
      <c r="T322" s="464">
        <v>80</v>
      </c>
      <c r="U322" s="464">
        <v>2</v>
      </c>
      <c r="V322" s="466">
        <f>P322*(1/(2.22*10^12))*(1/(80))*(1/(0.125))*10^9</f>
        <v>1.8085756756756757</v>
      </c>
      <c r="W322" s="463" t="s">
        <v>67</v>
      </c>
      <c r="X322" s="464">
        <v>1</v>
      </c>
      <c r="Y322" s="464">
        <v>0.5</v>
      </c>
      <c r="Z322" s="464">
        <v>5</v>
      </c>
      <c r="AA322" s="464">
        <v>2.88</v>
      </c>
      <c r="AB322" s="369">
        <v>1</v>
      </c>
      <c r="AC322" s="393">
        <f t="shared" ref="AC322:AC385" si="64">AA322*AB322</f>
        <v>2.88</v>
      </c>
      <c r="AD322" s="394">
        <f t="shared" ref="AD322:AD385" si="65">AC322*0.8</f>
        <v>2.3039999999999998</v>
      </c>
      <c r="AE322" s="394">
        <f t="shared" ref="AE322:AE377" si="66">AC322*0.2</f>
        <v>0.57599999999999996</v>
      </c>
      <c r="AF322" s="463" t="s">
        <v>68</v>
      </c>
      <c r="AG322" s="464">
        <v>0.5</v>
      </c>
      <c r="AH322" s="464">
        <v>0.67</v>
      </c>
    </row>
    <row r="323" spans="1:34" x14ac:dyDescent="0.25">
      <c r="A323" s="461" t="s">
        <v>28</v>
      </c>
      <c r="B323" s="461" t="s">
        <v>909</v>
      </c>
      <c r="C323" s="462" t="s">
        <v>903</v>
      </c>
      <c r="D323" s="463" t="s">
        <v>910</v>
      </c>
      <c r="E323" s="464">
        <f t="shared" si="61"/>
        <v>6</v>
      </c>
      <c r="F323" s="464" t="s">
        <v>32</v>
      </c>
      <c r="G323" s="463"/>
      <c r="H323" s="464" t="str">
        <f t="shared" si="62"/>
        <v/>
      </c>
      <c r="I323" s="464"/>
      <c r="J323" s="463"/>
      <c r="K323" s="464" t="str">
        <f t="shared" si="63"/>
        <v/>
      </c>
      <c r="L323" s="465"/>
      <c r="M323" s="390" t="s">
        <v>32</v>
      </c>
      <c r="N323" s="390" t="s">
        <v>32</v>
      </c>
      <c r="O323" s="390" t="s">
        <v>32</v>
      </c>
      <c r="P323" s="465">
        <v>20695.16</v>
      </c>
      <c r="Q323" s="463" t="s">
        <v>911</v>
      </c>
      <c r="R323" s="463" t="s">
        <v>912</v>
      </c>
      <c r="S323" s="463" t="s">
        <v>913</v>
      </c>
      <c r="T323" s="464">
        <v>52.47</v>
      </c>
      <c r="U323" s="464">
        <v>2</v>
      </c>
      <c r="V323" s="466">
        <f>P323*(1/(2.22*10^12))*(1/(52.47))*(1/(0.125))*10^9</f>
        <v>1.4213293911407119</v>
      </c>
      <c r="W323" s="463" t="s">
        <v>914</v>
      </c>
      <c r="X323" s="464">
        <v>1</v>
      </c>
      <c r="Y323" s="464">
        <v>1</v>
      </c>
      <c r="Z323" s="464">
        <v>5</v>
      </c>
      <c r="AA323" s="464">
        <v>1.89</v>
      </c>
      <c r="AB323" s="369">
        <v>1</v>
      </c>
      <c r="AC323" s="393">
        <f t="shared" si="64"/>
        <v>1.89</v>
      </c>
      <c r="AD323" s="394">
        <f t="shared" si="65"/>
        <v>1.512</v>
      </c>
      <c r="AE323" s="394">
        <f t="shared" si="66"/>
        <v>0.378</v>
      </c>
      <c r="AF323" s="463" t="s">
        <v>49</v>
      </c>
      <c r="AG323" s="464">
        <v>1</v>
      </c>
      <c r="AH323" s="464">
        <v>1</v>
      </c>
    </row>
    <row r="324" spans="1:34" x14ac:dyDescent="0.25">
      <c r="A324" s="461" t="s">
        <v>28</v>
      </c>
      <c r="B324" s="461" t="s">
        <v>915</v>
      </c>
      <c r="C324" s="462" t="s">
        <v>903</v>
      </c>
      <c r="D324" s="463" t="s">
        <v>916</v>
      </c>
      <c r="E324" s="464">
        <f t="shared" si="61"/>
        <v>7</v>
      </c>
      <c r="F324" s="464" t="s">
        <v>32</v>
      </c>
      <c r="G324" s="463"/>
      <c r="H324" s="464" t="str">
        <f t="shared" si="62"/>
        <v/>
      </c>
      <c r="I324" s="464"/>
      <c r="J324" s="463"/>
      <c r="K324" s="464" t="str">
        <f t="shared" si="63"/>
        <v/>
      </c>
      <c r="L324" s="465"/>
      <c r="M324" s="390" t="s">
        <v>32</v>
      </c>
      <c r="N324" s="390" t="s">
        <v>32</v>
      </c>
      <c r="O324" s="390" t="s">
        <v>32</v>
      </c>
      <c r="P324" s="465">
        <f>P323</f>
        <v>20695.16</v>
      </c>
      <c r="Q324" s="463" t="s">
        <v>911</v>
      </c>
      <c r="R324" s="463" t="s">
        <v>912</v>
      </c>
      <c r="S324" s="463" t="s">
        <v>913</v>
      </c>
      <c r="T324" s="464">
        <v>52.47</v>
      </c>
      <c r="U324" s="464">
        <v>2</v>
      </c>
      <c r="V324" s="466">
        <f>P324*(1/(2.22*10^12))*(1/(52.47))*(1/(0.125))*10^9</f>
        <v>1.4213293911407119</v>
      </c>
      <c r="W324" s="463" t="s">
        <v>914</v>
      </c>
      <c r="X324" s="464">
        <v>1</v>
      </c>
      <c r="Y324" s="464">
        <v>1</v>
      </c>
      <c r="Z324" s="464">
        <v>5</v>
      </c>
      <c r="AA324" s="464">
        <v>1.89</v>
      </c>
      <c r="AB324" s="369">
        <v>1</v>
      </c>
      <c r="AC324" s="393">
        <f t="shared" si="64"/>
        <v>1.89</v>
      </c>
      <c r="AD324" s="394">
        <f t="shared" si="65"/>
        <v>1.512</v>
      </c>
      <c r="AE324" s="394">
        <f t="shared" si="66"/>
        <v>0.378</v>
      </c>
      <c r="AF324" s="463" t="s">
        <v>49</v>
      </c>
      <c r="AG324" s="464">
        <v>1</v>
      </c>
      <c r="AH324" s="464">
        <v>1</v>
      </c>
    </row>
    <row r="325" spans="1:34" x14ac:dyDescent="0.25">
      <c r="A325" s="461" t="s">
        <v>28</v>
      </c>
      <c r="B325" s="461" t="s">
        <v>917</v>
      </c>
      <c r="C325" s="462" t="s">
        <v>903</v>
      </c>
      <c r="D325" s="463" t="s">
        <v>918</v>
      </c>
      <c r="E325" s="464">
        <f t="shared" si="61"/>
        <v>8</v>
      </c>
      <c r="F325" s="464" t="s">
        <v>32</v>
      </c>
      <c r="G325" s="463"/>
      <c r="H325" s="464" t="str">
        <f t="shared" si="62"/>
        <v/>
      </c>
      <c r="I325" s="464"/>
      <c r="J325" s="463"/>
      <c r="K325" s="464" t="str">
        <f t="shared" si="63"/>
        <v/>
      </c>
      <c r="L325" s="465"/>
      <c r="M325" s="390" t="s">
        <v>32</v>
      </c>
      <c r="N325" s="390" t="s">
        <v>32</v>
      </c>
      <c r="O325" s="390" t="s">
        <v>32</v>
      </c>
      <c r="P325" s="465">
        <f>P324</f>
        <v>20695.16</v>
      </c>
      <c r="Q325" s="463" t="s">
        <v>911</v>
      </c>
      <c r="R325" s="463" t="s">
        <v>912</v>
      </c>
      <c r="S325" s="463" t="s">
        <v>913</v>
      </c>
      <c r="T325" s="464">
        <v>52.47</v>
      </c>
      <c r="U325" s="464">
        <v>2</v>
      </c>
      <c r="V325" s="466">
        <f>P325*(1/(2.22*10^12))*(1/(52.47))*(1/(0.125))*10^9</f>
        <v>1.4213293911407119</v>
      </c>
      <c r="W325" s="463" t="s">
        <v>914</v>
      </c>
      <c r="X325" s="464">
        <v>1</v>
      </c>
      <c r="Y325" s="464">
        <v>1</v>
      </c>
      <c r="Z325" s="464">
        <v>5</v>
      </c>
      <c r="AA325" s="464">
        <v>1.89</v>
      </c>
      <c r="AB325" s="369">
        <v>1</v>
      </c>
      <c r="AC325" s="393">
        <f t="shared" si="64"/>
        <v>1.89</v>
      </c>
      <c r="AD325" s="394">
        <f t="shared" si="65"/>
        <v>1.512</v>
      </c>
      <c r="AE325" s="394">
        <f t="shared" si="66"/>
        <v>0.378</v>
      </c>
      <c r="AF325" s="463" t="s">
        <v>49</v>
      </c>
      <c r="AG325" s="464">
        <v>1</v>
      </c>
      <c r="AH325" s="464">
        <v>1</v>
      </c>
    </row>
    <row r="326" spans="1:34" x14ac:dyDescent="0.25">
      <c r="A326" s="461" t="s">
        <v>56</v>
      </c>
      <c r="B326" s="461" t="s">
        <v>124</v>
      </c>
      <c r="C326" s="462" t="s">
        <v>903</v>
      </c>
      <c r="D326" s="463" t="s">
        <v>919</v>
      </c>
      <c r="E326" s="464">
        <v>2</v>
      </c>
      <c r="F326" s="464" t="s">
        <v>32</v>
      </c>
      <c r="G326" s="463" t="s">
        <v>920</v>
      </c>
      <c r="H326" s="464">
        <f t="shared" si="62"/>
        <v>3</v>
      </c>
      <c r="I326" s="464" t="str">
        <f>F326</f>
        <v>y</v>
      </c>
      <c r="J326" s="463" t="s">
        <v>921</v>
      </c>
      <c r="K326" s="464">
        <f t="shared" si="63"/>
        <v>4</v>
      </c>
      <c r="L326" s="465" t="str">
        <f>F326</f>
        <v>y</v>
      </c>
      <c r="M326" s="390" t="s">
        <v>32</v>
      </c>
      <c r="N326" s="390" t="s">
        <v>32</v>
      </c>
      <c r="O326" s="390" t="s">
        <v>32</v>
      </c>
      <c r="P326" s="465">
        <v>110331</v>
      </c>
      <c r="Q326" s="463" t="s">
        <v>127</v>
      </c>
      <c r="R326" s="463" t="s">
        <v>128</v>
      </c>
      <c r="S326" s="463" t="s">
        <v>905</v>
      </c>
      <c r="T326" s="464">
        <v>83.2</v>
      </c>
      <c r="U326" s="464">
        <v>5</v>
      </c>
      <c r="V326" s="466">
        <f>P326*(1/(2.22*10^12))*(1/(83.2))*(1/(0.125))*10^9</f>
        <v>4.7787162162162158</v>
      </c>
      <c r="W326" s="463" t="s">
        <v>130</v>
      </c>
      <c r="X326" s="464">
        <v>3</v>
      </c>
      <c r="Y326" s="464">
        <v>0.75</v>
      </c>
      <c r="Z326" s="464">
        <v>15</v>
      </c>
      <c r="AA326" s="464">
        <v>22.46</v>
      </c>
      <c r="AB326" s="369">
        <v>1</v>
      </c>
      <c r="AC326" s="393">
        <f t="shared" si="64"/>
        <v>22.46</v>
      </c>
      <c r="AD326" s="394">
        <f t="shared" si="65"/>
        <v>17.968</v>
      </c>
      <c r="AE326" s="394">
        <f t="shared" si="66"/>
        <v>4.492</v>
      </c>
      <c r="AF326" s="463" t="s">
        <v>49</v>
      </c>
      <c r="AG326" s="464">
        <v>0.5</v>
      </c>
      <c r="AH326" s="464">
        <v>0.25</v>
      </c>
    </row>
    <row r="327" spans="1:34" x14ac:dyDescent="0.25">
      <c r="A327" s="461" t="s">
        <v>56</v>
      </c>
      <c r="B327" s="461" t="s">
        <v>278</v>
      </c>
      <c r="C327" s="462" t="s">
        <v>903</v>
      </c>
      <c r="D327" s="463" t="s">
        <v>922</v>
      </c>
      <c r="E327" s="464">
        <f>IF(A326="SEC", K326 + 1, E326 + 1)</f>
        <v>5</v>
      </c>
      <c r="F327" s="464" t="s">
        <v>32</v>
      </c>
      <c r="G327" s="463" t="s">
        <v>923</v>
      </c>
      <c r="H327" s="464">
        <f t="shared" si="62"/>
        <v>6</v>
      </c>
      <c r="I327" s="464" t="str">
        <f>F327</f>
        <v>y</v>
      </c>
      <c r="J327" s="463" t="s">
        <v>924</v>
      </c>
      <c r="K327" s="464">
        <f t="shared" si="63"/>
        <v>7</v>
      </c>
      <c r="L327" s="465" t="str">
        <f>F327</f>
        <v>y</v>
      </c>
      <c r="M327" s="390" t="s">
        <v>32</v>
      </c>
      <c r="N327" s="390" t="s">
        <v>32</v>
      </c>
      <c r="O327" s="390" t="s">
        <v>32</v>
      </c>
      <c r="P327" s="465">
        <v>34068.94</v>
      </c>
      <c r="Q327" s="463" t="s">
        <v>281</v>
      </c>
      <c r="R327" s="463" t="s">
        <v>237</v>
      </c>
      <c r="S327" s="463" t="s">
        <v>238</v>
      </c>
      <c r="T327" s="464">
        <v>82</v>
      </c>
      <c r="U327" s="464">
        <v>1.5</v>
      </c>
      <c r="V327" s="466">
        <f>P327*(1/(2.22*10^12))*(1/(82))*(1/(0.125))*10^9</f>
        <v>1.4972067677433534</v>
      </c>
      <c r="W327" s="463" t="s">
        <v>158</v>
      </c>
      <c r="X327" s="464">
        <v>3</v>
      </c>
      <c r="Y327" s="464">
        <v>3</v>
      </c>
      <c r="Z327" s="464">
        <v>15</v>
      </c>
      <c r="AA327" s="464">
        <v>6.64</v>
      </c>
      <c r="AB327" s="369">
        <v>1</v>
      </c>
      <c r="AC327" s="393">
        <f t="shared" si="64"/>
        <v>6.64</v>
      </c>
      <c r="AD327" s="394">
        <f t="shared" si="65"/>
        <v>5.3120000000000003</v>
      </c>
      <c r="AE327" s="394">
        <f t="shared" si="66"/>
        <v>1.3280000000000001</v>
      </c>
      <c r="AF327" s="463" t="s">
        <v>107</v>
      </c>
      <c r="AG327" s="464">
        <v>1</v>
      </c>
      <c r="AH327" s="464">
        <v>1</v>
      </c>
    </row>
    <row r="328" spans="1:34" x14ac:dyDescent="0.25">
      <c r="A328" s="461" t="s">
        <v>56</v>
      </c>
      <c r="B328" s="461" t="s">
        <v>282</v>
      </c>
      <c r="C328" s="462" t="s">
        <v>903</v>
      </c>
      <c r="D328" s="463" t="s">
        <v>925</v>
      </c>
      <c r="E328" s="464">
        <f>IF(A327="SEC", K327 + 1, E327 + 1)</f>
        <v>8</v>
      </c>
      <c r="F328" s="464" t="s">
        <v>32</v>
      </c>
      <c r="G328" s="463" t="s">
        <v>926</v>
      </c>
      <c r="H328" s="464">
        <f t="shared" si="62"/>
        <v>9</v>
      </c>
      <c r="I328" s="464" t="str">
        <f>F328</f>
        <v>y</v>
      </c>
      <c r="J328" s="463" t="s">
        <v>927</v>
      </c>
      <c r="K328" s="464">
        <f t="shared" si="63"/>
        <v>10</v>
      </c>
      <c r="L328" s="465" t="str">
        <f>F328</f>
        <v>y</v>
      </c>
      <c r="M328" s="390" t="s">
        <v>32</v>
      </c>
      <c r="N328" s="390" t="s">
        <v>32</v>
      </c>
      <c r="O328" s="390" t="s">
        <v>32</v>
      </c>
      <c r="P328" s="465">
        <f>P327</f>
        <v>34068.94</v>
      </c>
      <c r="Q328" s="463" t="s">
        <v>281</v>
      </c>
      <c r="R328" s="463" t="s">
        <v>237</v>
      </c>
      <c r="S328" s="463" t="s">
        <v>238</v>
      </c>
      <c r="T328" s="464">
        <v>82</v>
      </c>
      <c r="U328" s="464">
        <v>1.5</v>
      </c>
      <c r="V328" s="466">
        <f>P328*(1/(2.22*10^12))*(1/(82))*(1/(0.125))*10^9</f>
        <v>1.4972067677433534</v>
      </c>
      <c r="W328" s="463" t="s">
        <v>158</v>
      </c>
      <c r="X328" s="464">
        <v>3</v>
      </c>
      <c r="Y328" s="464">
        <v>3</v>
      </c>
      <c r="Z328" s="464">
        <v>15</v>
      </c>
      <c r="AA328" s="464">
        <v>6.64</v>
      </c>
      <c r="AB328" s="369">
        <v>1</v>
      </c>
      <c r="AC328" s="393">
        <f t="shared" si="64"/>
        <v>6.64</v>
      </c>
      <c r="AD328" s="394">
        <f t="shared" si="65"/>
        <v>5.3120000000000003</v>
      </c>
      <c r="AE328" s="394">
        <f t="shared" si="66"/>
        <v>1.3280000000000001</v>
      </c>
      <c r="AF328" s="463" t="s">
        <v>107</v>
      </c>
      <c r="AG328" s="464">
        <v>1</v>
      </c>
      <c r="AH328" s="464">
        <v>1</v>
      </c>
    </row>
    <row r="329" spans="1:34" x14ac:dyDescent="0.25">
      <c r="A329" s="461" t="s">
        <v>56</v>
      </c>
      <c r="B329" s="461" t="s">
        <v>651</v>
      </c>
      <c r="C329" s="462" t="s">
        <v>903</v>
      </c>
      <c r="D329" s="463" t="s">
        <v>928</v>
      </c>
      <c r="E329" s="464">
        <f>IF(A328="SEC", K328 + 1, E328 + 1)</f>
        <v>11</v>
      </c>
      <c r="F329" s="464" t="s">
        <v>32</v>
      </c>
      <c r="G329" s="463" t="s">
        <v>929</v>
      </c>
      <c r="H329" s="464">
        <f t="shared" si="62"/>
        <v>12</v>
      </c>
      <c r="I329" s="464" t="str">
        <f>F329</f>
        <v>y</v>
      </c>
      <c r="J329" s="463" t="s">
        <v>930</v>
      </c>
      <c r="K329" s="464">
        <f t="shared" si="63"/>
        <v>13</v>
      </c>
      <c r="L329" s="465" t="str">
        <f>F329</f>
        <v>y</v>
      </c>
      <c r="M329" s="390" t="s">
        <v>32</v>
      </c>
      <c r="N329" s="390" t="s">
        <v>32</v>
      </c>
      <c r="O329" s="390" t="s">
        <v>32</v>
      </c>
      <c r="P329" s="465">
        <v>10415.34</v>
      </c>
      <c r="Q329" s="463" t="s">
        <v>654</v>
      </c>
      <c r="R329" s="463" t="s">
        <v>655</v>
      </c>
      <c r="S329" s="463" t="s">
        <v>656</v>
      </c>
      <c r="T329" s="464">
        <v>20.7</v>
      </c>
      <c r="U329" s="464">
        <v>1.3</v>
      </c>
      <c r="V329" s="466">
        <f>P329*(1/(2.22*10^12))*(1/(20.7))*(1/(0.125))*10^9</f>
        <v>1.8131766549157853</v>
      </c>
      <c r="W329" s="463" t="s">
        <v>657</v>
      </c>
      <c r="X329" s="464">
        <v>3</v>
      </c>
      <c r="Y329" s="464">
        <v>3</v>
      </c>
      <c r="Z329" s="464">
        <v>15</v>
      </c>
      <c r="AA329" s="464">
        <v>1.45</v>
      </c>
      <c r="AB329" s="369">
        <v>1</v>
      </c>
      <c r="AC329" s="393">
        <f t="shared" si="64"/>
        <v>1.45</v>
      </c>
      <c r="AD329" s="394">
        <f t="shared" si="65"/>
        <v>1.1599999999999999</v>
      </c>
      <c r="AE329" s="394">
        <f t="shared" si="66"/>
        <v>0.28999999999999998</v>
      </c>
      <c r="AF329" s="463" t="s">
        <v>212</v>
      </c>
      <c r="AG329" s="464">
        <v>1</v>
      </c>
      <c r="AH329" s="464">
        <v>1</v>
      </c>
    </row>
    <row r="330" spans="1:34" x14ac:dyDescent="0.25">
      <c r="A330" s="461" t="s">
        <v>56</v>
      </c>
      <c r="B330" s="461" t="s">
        <v>931</v>
      </c>
      <c r="C330" s="462" t="s">
        <v>903</v>
      </c>
      <c r="D330" s="463" t="s">
        <v>932</v>
      </c>
      <c r="E330" s="464">
        <f>IF(A329="SEC", K329 + 1, E329 + 1)</f>
        <v>14</v>
      </c>
      <c r="F330" s="464" t="s">
        <v>32</v>
      </c>
      <c r="G330" s="463" t="s">
        <v>933</v>
      </c>
      <c r="H330" s="464">
        <f t="shared" si="62"/>
        <v>15</v>
      </c>
      <c r="I330" s="464" t="str">
        <f>F330</f>
        <v>y</v>
      </c>
      <c r="J330" s="463" t="s">
        <v>934</v>
      </c>
      <c r="K330" s="464">
        <f t="shared" si="63"/>
        <v>16</v>
      </c>
      <c r="L330" s="465" t="str">
        <f>F330</f>
        <v>y</v>
      </c>
      <c r="M330" s="390" t="s">
        <v>32</v>
      </c>
      <c r="N330" s="390" t="s">
        <v>32</v>
      </c>
      <c r="O330" s="390" t="s">
        <v>32</v>
      </c>
      <c r="P330" s="465">
        <f>P329</f>
        <v>10415.34</v>
      </c>
      <c r="Q330" s="463" t="s">
        <v>654</v>
      </c>
      <c r="R330" s="463" t="s">
        <v>655</v>
      </c>
      <c r="S330" s="463" t="s">
        <v>656</v>
      </c>
      <c r="T330" s="464">
        <v>20.7</v>
      </c>
      <c r="U330" s="464">
        <v>1.3</v>
      </c>
      <c r="V330" s="466">
        <f>P330*(1/(2.22*10^12))*(1/(20.7))*(1/(0.125))*10^9</f>
        <v>1.8131766549157853</v>
      </c>
      <c r="W330" s="463" t="s">
        <v>657</v>
      </c>
      <c r="X330" s="464">
        <v>3</v>
      </c>
      <c r="Y330" s="464">
        <v>3</v>
      </c>
      <c r="Z330" s="464">
        <v>15</v>
      </c>
      <c r="AA330" s="464">
        <v>1.45</v>
      </c>
      <c r="AB330" s="369">
        <v>1</v>
      </c>
      <c r="AC330" s="393">
        <f t="shared" si="64"/>
        <v>1.45</v>
      </c>
      <c r="AD330" s="394">
        <f t="shared" si="65"/>
        <v>1.1599999999999999</v>
      </c>
      <c r="AE330" s="394">
        <f t="shared" si="66"/>
        <v>0.28999999999999998</v>
      </c>
      <c r="AF330" s="463" t="s">
        <v>212</v>
      </c>
      <c r="AG330" s="464">
        <v>1</v>
      </c>
      <c r="AH330" s="464">
        <v>1</v>
      </c>
    </row>
    <row r="331" spans="1:34" s="384" customFormat="1" x14ac:dyDescent="0.25">
      <c r="A331" s="545" t="s">
        <v>28</v>
      </c>
      <c r="B331" s="545" t="s">
        <v>813</v>
      </c>
      <c r="C331" s="546" t="s">
        <v>935</v>
      </c>
      <c r="D331" s="547" t="s">
        <v>936</v>
      </c>
      <c r="E331" s="548">
        <v>4</v>
      </c>
      <c r="F331" s="548" t="s">
        <v>32</v>
      </c>
      <c r="G331" s="547"/>
      <c r="H331" s="548" t="str">
        <f t="shared" si="62"/>
        <v/>
      </c>
      <c r="I331" s="548"/>
      <c r="J331" s="547"/>
      <c r="K331" s="548" t="str">
        <f t="shared" si="63"/>
        <v/>
      </c>
      <c r="L331" s="549"/>
      <c r="M331" s="378" t="s">
        <v>32</v>
      </c>
      <c r="N331" s="378" t="s">
        <v>32</v>
      </c>
      <c r="O331" s="378" t="s">
        <v>32</v>
      </c>
      <c r="P331" s="549">
        <v>42545.7</v>
      </c>
      <c r="Q331" s="547" t="s">
        <v>816</v>
      </c>
      <c r="R331" s="547" t="s">
        <v>817</v>
      </c>
      <c r="S331" s="547" t="s">
        <v>818</v>
      </c>
      <c r="T331" s="548">
        <v>83</v>
      </c>
      <c r="U331" s="548">
        <v>2</v>
      </c>
      <c r="V331" s="550">
        <f>P331*(1/(2.22*10^12))*(1/(83))*(1/(0.125))*10^9</f>
        <v>1.8472028655161186</v>
      </c>
      <c r="W331" s="547" t="s">
        <v>819</v>
      </c>
      <c r="X331" s="548">
        <v>1</v>
      </c>
      <c r="Y331" s="548">
        <v>0.5</v>
      </c>
      <c r="Z331" s="548">
        <v>5</v>
      </c>
      <c r="AA331" s="548">
        <v>2.99</v>
      </c>
      <c r="AB331" s="381">
        <v>1</v>
      </c>
      <c r="AC331" s="382">
        <f t="shared" si="64"/>
        <v>2.99</v>
      </c>
      <c r="AD331" s="383">
        <f t="shared" si="65"/>
        <v>2.3920000000000003</v>
      </c>
      <c r="AE331" s="383">
        <f t="shared" si="66"/>
        <v>0.59800000000000009</v>
      </c>
      <c r="AF331" s="547" t="s">
        <v>49</v>
      </c>
      <c r="AG331" s="548">
        <v>0.5</v>
      </c>
      <c r="AH331" s="548">
        <v>0.5</v>
      </c>
    </row>
    <row r="332" spans="1:34" s="384" customFormat="1" x14ac:dyDescent="0.25">
      <c r="A332" s="545" t="s">
        <v>28</v>
      </c>
      <c r="B332" s="545" t="s">
        <v>176</v>
      </c>
      <c r="C332" s="546" t="s">
        <v>935</v>
      </c>
      <c r="D332" s="547" t="s">
        <v>937</v>
      </c>
      <c r="E332" s="548">
        <f t="shared" ref="E332:E346" si="67">IF(A331="SEC", K331 + 1, E331 + 1)</f>
        <v>5</v>
      </c>
      <c r="F332" s="548" t="s">
        <v>32</v>
      </c>
      <c r="G332" s="547"/>
      <c r="H332" s="548" t="str">
        <f t="shared" si="62"/>
        <v/>
      </c>
      <c r="I332" s="548"/>
      <c r="J332" s="547"/>
      <c r="K332" s="548" t="str">
        <f t="shared" si="63"/>
        <v/>
      </c>
      <c r="L332" s="549"/>
      <c r="M332" s="378" t="s">
        <v>32</v>
      </c>
      <c r="N332" s="378" t="s">
        <v>32</v>
      </c>
      <c r="O332" s="378" t="s">
        <v>32</v>
      </c>
      <c r="P332" s="549">
        <v>19684.04</v>
      </c>
      <c r="Q332" s="547" t="s">
        <v>179</v>
      </c>
      <c r="R332" s="547" t="s">
        <v>180</v>
      </c>
      <c r="S332" s="547" t="s">
        <v>181</v>
      </c>
      <c r="T332" s="548">
        <v>22.8</v>
      </c>
      <c r="U332" s="548">
        <v>1.5</v>
      </c>
      <c r="V332" s="550">
        <f>P332*(1/(2.22*10^12))*(1/(22.8))*(1/(0.125))*10^9</f>
        <v>3.1111174332226965</v>
      </c>
      <c r="W332" s="547" t="s">
        <v>182</v>
      </c>
      <c r="X332" s="548">
        <v>1</v>
      </c>
      <c r="Y332" s="548">
        <v>1</v>
      </c>
      <c r="Z332" s="548">
        <v>5</v>
      </c>
      <c r="AA332" s="548">
        <v>0.62</v>
      </c>
      <c r="AB332" s="381">
        <v>1</v>
      </c>
      <c r="AC332" s="382">
        <f t="shared" si="64"/>
        <v>0.62</v>
      </c>
      <c r="AD332" s="383">
        <f t="shared" si="65"/>
        <v>0.496</v>
      </c>
      <c r="AE332" s="383">
        <f t="shared" si="66"/>
        <v>0.124</v>
      </c>
      <c r="AF332" s="547" t="s">
        <v>49</v>
      </c>
      <c r="AG332" s="548">
        <v>1</v>
      </c>
      <c r="AH332" s="548">
        <v>1</v>
      </c>
    </row>
    <row r="333" spans="1:34" s="384" customFormat="1" x14ac:dyDescent="0.25">
      <c r="A333" s="545" t="s">
        <v>28</v>
      </c>
      <c r="B333" s="545" t="s">
        <v>183</v>
      </c>
      <c r="C333" s="546" t="s">
        <v>935</v>
      </c>
      <c r="D333" s="547" t="s">
        <v>938</v>
      </c>
      <c r="E333" s="548">
        <f t="shared" si="67"/>
        <v>6</v>
      </c>
      <c r="F333" s="548" t="s">
        <v>32</v>
      </c>
      <c r="G333" s="547"/>
      <c r="H333" s="548" t="str">
        <f t="shared" si="62"/>
        <v/>
      </c>
      <c r="I333" s="548"/>
      <c r="J333" s="547"/>
      <c r="K333" s="548" t="str">
        <f t="shared" si="63"/>
        <v/>
      </c>
      <c r="L333" s="549"/>
      <c r="M333" s="378" t="s">
        <v>32</v>
      </c>
      <c r="N333" s="378" t="s">
        <v>32</v>
      </c>
      <c r="O333" s="378" t="s">
        <v>32</v>
      </c>
      <c r="P333" s="549">
        <f>P332</f>
        <v>19684.04</v>
      </c>
      <c r="Q333" s="547" t="s">
        <v>179</v>
      </c>
      <c r="R333" s="547" t="s">
        <v>180</v>
      </c>
      <c r="S333" s="547" t="s">
        <v>181</v>
      </c>
      <c r="T333" s="548">
        <v>22.8</v>
      </c>
      <c r="U333" s="548">
        <v>1.5</v>
      </c>
      <c r="V333" s="550">
        <f>P333*(1/(2.22*10^12))*(1/(22.8))*(1/(0.125))*10^9</f>
        <v>3.1111174332226965</v>
      </c>
      <c r="W333" s="547" t="s">
        <v>182</v>
      </c>
      <c r="X333" s="548">
        <v>1</v>
      </c>
      <c r="Y333" s="548">
        <v>1</v>
      </c>
      <c r="Z333" s="548">
        <v>5</v>
      </c>
      <c r="AA333" s="548">
        <v>0.62</v>
      </c>
      <c r="AB333" s="381">
        <v>1</v>
      </c>
      <c r="AC333" s="382">
        <f t="shared" si="64"/>
        <v>0.62</v>
      </c>
      <c r="AD333" s="383">
        <f t="shared" si="65"/>
        <v>0.496</v>
      </c>
      <c r="AE333" s="383">
        <f t="shared" si="66"/>
        <v>0.124</v>
      </c>
      <c r="AF333" s="547" t="s">
        <v>49</v>
      </c>
      <c r="AG333" s="548">
        <v>1</v>
      </c>
      <c r="AH333" s="548">
        <v>1</v>
      </c>
    </row>
    <row r="334" spans="1:34" s="384" customFormat="1" x14ac:dyDescent="0.25">
      <c r="A334" s="545" t="s">
        <v>28</v>
      </c>
      <c r="B334" s="545" t="s">
        <v>419</v>
      </c>
      <c r="C334" s="546" t="s">
        <v>935</v>
      </c>
      <c r="D334" s="547" t="s">
        <v>939</v>
      </c>
      <c r="E334" s="548">
        <f t="shared" si="67"/>
        <v>7</v>
      </c>
      <c r="F334" s="548" t="s">
        <v>32</v>
      </c>
      <c r="G334" s="547"/>
      <c r="H334" s="548" t="str">
        <f t="shared" si="62"/>
        <v/>
      </c>
      <c r="I334" s="548"/>
      <c r="J334" s="547"/>
      <c r="K334" s="548" t="str">
        <f t="shared" si="63"/>
        <v/>
      </c>
      <c r="L334" s="549"/>
      <c r="M334" s="378" t="s">
        <v>32</v>
      </c>
      <c r="N334" s="378" t="s">
        <v>32</v>
      </c>
      <c r="O334" s="378" t="s">
        <v>32</v>
      </c>
      <c r="P334" s="549">
        <v>32503.94</v>
      </c>
      <c r="Q334" s="547" t="s">
        <v>423</v>
      </c>
      <c r="R334" s="547" t="s">
        <v>128</v>
      </c>
      <c r="S334" s="547" t="s">
        <v>905</v>
      </c>
      <c r="T334" s="548">
        <v>83.2</v>
      </c>
      <c r="U334" s="548">
        <v>1.5</v>
      </c>
      <c r="V334" s="550">
        <f>P334*(1/(2.22*10^12))*(1/(83.2))*(1/(0.125))*10^9</f>
        <v>1.407828309078309</v>
      </c>
      <c r="W334" s="547" t="s">
        <v>940</v>
      </c>
      <c r="X334" s="548">
        <v>1</v>
      </c>
      <c r="Y334" s="548">
        <v>1</v>
      </c>
      <c r="Z334" s="548">
        <v>5</v>
      </c>
      <c r="AA334" s="548">
        <v>2.25</v>
      </c>
      <c r="AB334" s="381">
        <v>1</v>
      </c>
      <c r="AC334" s="382">
        <f t="shared" si="64"/>
        <v>2.25</v>
      </c>
      <c r="AD334" s="383">
        <f t="shared" si="65"/>
        <v>1.8</v>
      </c>
      <c r="AE334" s="383">
        <f t="shared" si="66"/>
        <v>0.45</v>
      </c>
      <c r="AF334" s="547" t="s">
        <v>49</v>
      </c>
      <c r="AG334" s="548">
        <v>1</v>
      </c>
      <c r="AH334" s="548">
        <v>1</v>
      </c>
    </row>
    <row r="335" spans="1:34" s="384" customFormat="1" x14ac:dyDescent="0.25">
      <c r="A335" s="545" t="s">
        <v>28</v>
      </c>
      <c r="B335" s="545" t="s">
        <v>425</v>
      </c>
      <c r="C335" s="546" t="s">
        <v>935</v>
      </c>
      <c r="D335" s="547" t="s">
        <v>941</v>
      </c>
      <c r="E335" s="548">
        <f t="shared" si="67"/>
        <v>8</v>
      </c>
      <c r="F335" s="548" t="s">
        <v>32</v>
      </c>
      <c r="G335" s="547"/>
      <c r="H335" s="548" t="str">
        <f t="shared" si="62"/>
        <v/>
      </c>
      <c r="I335" s="548"/>
      <c r="J335" s="547"/>
      <c r="K335" s="548" t="str">
        <f t="shared" si="63"/>
        <v/>
      </c>
      <c r="L335" s="549"/>
      <c r="M335" s="378" t="s">
        <v>32</v>
      </c>
      <c r="N335" s="378" t="s">
        <v>32</v>
      </c>
      <c r="O335" s="378" t="s">
        <v>32</v>
      </c>
      <c r="P335" s="549">
        <f>P334</f>
        <v>32503.94</v>
      </c>
      <c r="Q335" s="547" t="s">
        <v>423</v>
      </c>
      <c r="R335" s="547" t="s">
        <v>128</v>
      </c>
      <c r="S335" s="547" t="s">
        <v>905</v>
      </c>
      <c r="T335" s="548">
        <v>83.2</v>
      </c>
      <c r="U335" s="548">
        <v>1.5</v>
      </c>
      <c r="V335" s="550">
        <f>P335*(1/(2.22*10^12))*(1/(83.2))*(1/(0.125))*10^9</f>
        <v>1.407828309078309</v>
      </c>
      <c r="W335" s="547" t="s">
        <v>940</v>
      </c>
      <c r="X335" s="548">
        <v>1</v>
      </c>
      <c r="Y335" s="548">
        <v>1</v>
      </c>
      <c r="Z335" s="548">
        <v>5</v>
      </c>
      <c r="AA335" s="548">
        <v>2.25</v>
      </c>
      <c r="AB335" s="381">
        <v>1</v>
      </c>
      <c r="AC335" s="382">
        <f t="shared" si="64"/>
        <v>2.25</v>
      </c>
      <c r="AD335" s="383">
        <f t="shared" si="65"/>
        <v>1.8</v>
      </c>
      <c r="AE335" s="383">
        <f t="shared" si="66"/>
        <v>0.45</v>
      </c>
      <c r="AF335" s="547" t="s">
        <v>49</v>
      </c>
      <c r="AG335" s="548">
        <v>1</v>
      </c>
      <c r="AH335" s="548">
        <v>1</v>
      </c>
    </row>
    <row r="336" spans="1:34" s="384" customFormat="1" x14ac:dyDescent="0.25">
      <c r="A336" s="545" t="s">
        <v>28</v>
      </c>
      <c r="B336" s="545" t="s">
        <v>429</v>
      </c>
      <c r="C336" s="546" t="s">
        <v>935</v>
      </c>
      <c r="D336" s="547" t="s">
        <v>942</v>
      </c>
      <c r="E336" s="548">
        <f t="shared" si="67"/>
        <v>9</v>
      </c>
      <c r="F336" s="548" t="s">
        <v>32</v>
      </c>
      <c r="G336" s="547"/>
      <c r="H336" s="548" t="str">
        <f t="shared" si="62"/>
        <v/>
      </c>
      <c r="I336" s="548"/>
      <c r="J336" s="547"/>
      <c r="K336" s="548" t="str">
        <f t="shared" si="63"/>
        <v/>
      </c>
      <c r="L336" s="549"/>
      <c r="M336" s="378" t="s">
        <v>32</v>
      </c>
      <c r="N336" s="378" t="s">
        <v>32</v>
      </c>
      <c r="O336" s="378" t="s">
        <v>32</v>
      </c>
      <c r="P336" s="549">
        <f>P335</f>
        <v>32503.94</v>
      </c>
      <c r="Q336" s="547" t="s">
        <v>423</v>
      </c>
      <c r="R336" s="547" t="s">
        <v>128</v>
      </c>
      <c r="S336" s="547" t="s">
        <v>905</v>
      </c>
      <c r="T336" s="548">
        <v>83.2</v>
      </c>
      <c r="U336" s="548">
        <v>1.5</v>
      </c>
      <c r="V336" s="550">
        <f>P336*(1/(2.22*10^12))*(1/(83.2))*(1/(0.125))*10^9</f>
        <v>1.407828309078309</v>
      </c>
      <c r="W336" s="547" t="s">
        <v>940</v>
      </c>
      <c r="X336" s="548">
        <v>1</v>
      </c>
      <c r="Y336" s="548">
        <v>1</v>
      </c>
      <c r="Z336" s="548">
        <v>5</v>
      </c>
      <c r="AA336" s="548">
        <v>2.25</v>
      </c>
      <c r="AB336" s="381">
        <v>1</v>
      </c>
      <c r="AC336" s="382">
        <f t="shared" si="64"/>
        <v>2.25</v>
      </c>
      <c r="AD336" s="383">
        <f t="shared" si="65"/>
        <v>1.8</v>
      </c>
      <c r="AE336" s="383">
        <f t="shared" si="66"/>
        <v>0.45</v>
      </c>
      <c r="AF336" s="547" t="s">
        <v>49</v>
      </c>
      <c r="AG336" s="548">
        <v>1</v>
      </c>
      <c r="AH336" s="548">
        <v>1</v>
      </c>
    </row>
    <row r="337" spans="1:35" s="384" customFormat="1" x14ac:dyDescent="0.25">
      <c r="A337" s="545" t="s">
        <v>28</v>
      </c>
      <c r="B337" s="545" t="s">
        <v>69</v>
      </c>
      <c r="C337" s="546" t="s">
        <v>935</v>
      </c>
      <c r="D337" s="547" t="s">
        <v>943</v>
      </c>
      <c r="E337" s="548">
        <f t="shared" si="67"/>
        <v>10</v>
      </c>
      <c r="F337" s="548" t="s">
        <v>32</v>
      </c>
      <c r="G337" s="547"/>
      <c r="H337" s="548" t="str">
        <f t="shared" si="62"/>
        <v/>
      </c>
      <c r="I337" s="548"/>
      <c r="J337" s="547"/>
      <c r="K337" s="548" t="str">
        <f t="shared" si="63"/>
        <v/>
      </c>
      <c r="L337" s="549"/>
      <c r="M337" s="378" t="s">
        <v>32</v>
      </c>
      <c r="N337" s="378" t="s">
        <v>32</v>
      </c>
      <c r="O337" s="378" t="s">
        <v>32</v>
      </c>
      <c r="P337" s="549">
        <v>95545.34</v>
      </c>
      <c r="Q337" s="547" t="s">
        <v>73</v>
      </c>
      <c r="R337" s="547" t="s">
        <v>74</v>
      </c>
      <c r="S337" s="547" t="s">
        <v>75</v>
      </c>
      <c r="T337" s="548">
        <v>82.2</v>
      </c>
      <c r="U337" s="548">
        <v>2.5</v>
      </c>
      <c r="V337" s="550">
        <f>P337*(1/(2.22*10^12))*(1/(82.2))*(1/(0.125))*10^9</f>
        <v>4.1886561013568304</v>
      </c>
      <c r="W337" s="547" t="s">
        <v>76</v>
      </c>
      <c r="X337" s="548">
        <v>1</v>
      </c>
      <c r="Y337" s="548">
        <v>1</v>
      </c>
      <c r="Z337" s="548">
        <v>5</v>
      </c>
      <c r="AA337" s="548">
        <v>3.7</v>
      </c>
      <c r="AB337" s="381">
        <v>1</v>
      </c>
      <c r="AC337" s="382">
        <f t="shared" si="64"/>
        <v>3.7</v>
      </c>
      <c r="AD337" s="383">
        <f t="shared" si="65"/>
        <v>2.9600000000000004</v>
      </c>
      <c r="AE337" s="383">
        <f t="shared" si="66"/>
        <v>0.7400000000000001</v>
      </c>
      <c r="AF337" s="547" t="s">
        <v>49</v>
      </c>
      <c r="AG337" s="548">
        <v>1</v>
      </c>
      <c r="AH337" s="548">
        <v>0.67</v>
      </c>
    </row>
    <row r="338" spans="1:35" s="384" customFormat="1" x14ac:dyDescent="0.25">
      <c r="A338" s="545" t="s">
        <v>28</v>
      </c>
      <c r="B338" s="545" t="s">
        <v>77</v>
      </c>
      <c r="C338" s="546" t="s">
        <v>935</v>
      </c>
      <c r="D338" s="547" t="s">
        <v>944</v>
      </c>
      <c r="E338" s="548">
        <f t="shared" si="67"/>
        <v>11</v>
      </c>
      <c r="F338" s="548" t="s">
        <v>32</v>
      </c>
      <c r="G338" s="547"/>
      <c r="H338" s="548" t="str">
        <f t="shared" si="62"/>
        <v/>
      </c>
      <c r="I338" s="548"/>
      <c r="J338" s="547"/>
      <c r="K338" s="548" t="str">
        <f t="shared" si="63"/>
        <v/>
      </c>
      <c r="L338" s="549"/>
      <c r="M338" s="378" t="s">
        <v>32</v>
      </c>
      <c r="N338" s="378" t="s">
        <v>32</v>
      </c>
      <c r="O338" s="378" t="s">
        <v>32</v>
      </c>
      <c r="P338" s="549">
        <f>P337</f>
        <v>95545.34</v>
      </c>
      <c r="Q338" s="547" t="s">
        <v>73</v>
      </c>
      <c r="R338" s="547" t="s">
        <v>74</v>
      </c>
      <c r="S338" s="547" t="s">
        <v>75</v>
      </c>
      <c r="T338" s="548">
        <v>82.2</v>
      </c>
      <c r="U338" s="548">
        <v>2.5</v>
      </c>
      <c r="V338" s="550">
        <f>P338*(1/(2.22*10^12))*(1/(82.2))*(1/(0.125))*10^9</f>
        <v>4.1886561013568304</v>
      </c>
      <c r="W338" s="547" t="s">
        <v>76</v>
      </c>
      <c r="X338" s="548">
        <v>1</v>
      </c>
      <c r="Y338" s="548">
        <v>1</v>
      </c>
      <c r="Z338" s="548">
        <v>5</v>
      </c>
      <c r="AA338" s="548">
        <v>3.7</v>
      </c>
      <c r="AB338" s="381">
        <v>1</v>
      </c>
      <c r="AC338" s="382">
        <f t="shared" si="64"/>
        <v>3.7</v>
      </c>
      <c r="AD338" s="383">
        <f t="shared" si="65"/>
        <v>2.9600000000000004</v>
      </c>
      <c r="AE338" s="383">
        <f t="shared" si="66"/>
        <v>0.7400000000000001</v>
      </c>
      <c r="AF338" s="547" t="s">
        <v>49</v>
      </c>
      <c r="AG338" s="548">
        <v>1</v>
      </c>
      <c r="AH338" s="548">
        <v>0.67</v>
      </c>
    </row>
    <row r="339" spans="1:35" s="384" customFormat="1" x14ac:dyDescent="0.25">
      <c r="A339" s="545" t="s">
        <v>28</v>
      </c>
      <c r="B339" s="545" t="s">
        <v>189</v>
      </c>
      <c r="C339" s="546" t="s">
        <v>935</v>
      </c>
      <c r="D339" s="547" t="s">
        <v>945</v>
      </c>
      <c r="E339" s="548">
        <f t="shared" si="67"/>
        <v>12</v>
      </c>
      <c r="F339" s="548" t="s">
        <v>32</v>
      </c>
      <c r="G339" s="547"/>
      <c r="H339" s="548" t="str">
        <f t="shared" si="62"/>
        <v/>
      </c>
      <c r="I339" s="548"/>
      <c r="J339" s="547"/>
      <c r="K339" s="548" t="str">
        <f t="shared" si="63"/>
        <v/>
      </c>
      <c r="L339" s="549"/>
      <c r="M339" s="378" t="s">
        <v>32</v>
      </c>
      <c r="N339" s="378" t="s">
        <v>32</v>
      </c>
      <c r="O339" s="378" t="s">
        <v>32</v>
      </c>
      <c r="P339" s="549">
        <v>28919.8</v>
      </c>
      <c r="Q339" s="547" t="s">
        <v>191</v>
      </c>
      <c r="R339" s="547" t="s">
        <v>192</v>
      </c>
      <c r="S339" s="547" t="s">
        <v>193</v>
      </c>
      <c r="T339" s="548">
        <v>77</v>
      </c>
      <c r="U339" s="548">
        <v>1.5</v>
      </c>
      <c r="V339" s="550">
        <f>P339*(1/(2.22*10^12))*(1/(77))*(1/(0.125))*10^9</f>
        <v>1.3534479934479937</v>
      </c>
      <c r="W339" s="547" t="s">
        <v>194</v>
      </c>
      <c r="X339" s="548">
        <v>1</v>
      </c>
      <c r="Y339" s="548">
        <v>1</v>
      </c>
      <c r="Z339" s="548">
        <v>5</v>
      </c>
      <c r="AA339" s="548">
        <v>2.08</v>
      </c>
      <c r="AB339" s="381">
        <v>1</v>
      </c>
      <c r="AC339" s="382">
        <f t="shared" si="64"/>
        <v>2.08</v>
      </c>
      <c r="AD339" s="383">
        <f t="shared" si="65"/>
        <v>1.6640000000000001</v>
      </c>
      <c r="AE339" s="383">
        <f t="shared" si="66"/>
        <v>0.41600000000000004</v>
      </c>
      <c r="AF339" s="547" t="s">
        <v>49</v>
      </c>
      <c r="AG339" s="548">
        <v>1</v>
      </c>
      <c r="AH339" s="548">
        <v>1</v>
      </c>
    </row>
    <row r="340" spans="1:35" s="384" customFormat="1" x14ac:dyDescent="0.25">
      <c r="A340" s="545" t="s">
        <v>28</v>
      </c>
      <c r="B340" s="545" t="s">
        <v>195</v>
      </c>
      <c r="C340" s="546" t="s">
        <v>935</v>
      </c>
      <c r="D340" s="547" t="s">
        <v>946</v>
      </c>
      <c r="E340" s="548">
        <f t="shared" si="67"/>
        <v>13</v>
      </c>
      <c r="F340" s="548" t="s">
        <v>32</v>
      </c>
      <c r="G340" s="547"/>
      <c r="H340" s="548" t="str">
        <f t="shared" si="62"/>
        <v/>
      </c>
      <c r="I340" s="548"/>
      <c r="J340" s="547"/>
      <c r="K340" s="548" t="str">
        <f t="shared" si="63"/>
        <v/>
      </c>
      <c r="L340" s="549"/>
      <c r="M340" s="378" t="s">
        <v>32</v>
      </c>
      <c r="N340" s="378" t="s">
        <v>32</v>
      </c>
      <c r="O340" s="378" t="s">
        <v>32</v>
      </c>
      <c r="P340" s="549">
        <f>P339</f>
        <v>28919.8</v>
      </c>
      <c r="Q340" s="547" t="s">
        <v>191</v>
      </c>
      <c r="R340" s="547" t="s">
        <v>192</v>
      </c>
      <c r="S340" s="547" t="s">
        <v>193</v>
      </c>
      <c r="T340" s="548">
        <v>77</v>
      </c>
      <c r="U340" s="548">
        <v>1.5</v>
      </c>
      <c r="V340" s="550">
        <f>P340*(1/(2.22*10^12))*(1/(77))*(1/(0.125))*10^9</f>
        <v>1.3534479934479937</v>
      </c>
      <c r="W340" s="547" t="s">
        <v>194</v>
      </c>
      <c r="X340" s="548">
        <v>1</v>
      </c>
      <c r="Y340" s="548">
        <v>1</v>
      </c>
      <c r="Z340" s="548">
        <v>5</v>
      </c>
      <c r="AA340" s="548">
        <v>2.08</v>
      </c>
      <c r="AB340" s="381">
        <v>1</v>
      </c>
      <c r="AC340" s="382">
        <f t="shared" si="64"/>
        <v>2.08</v>
      </c>
      <c r="AD340" s="383">
        <f t="shared" si="65"/>
        <v>1.6640000000000001</v>
      </c>
      <c r="AE340" s="383">
        <f t="shared" si="66"/>
        <v>0.41600000000000004</v>
      </c>
      <c r="AF340" s="547" t="s">
        <v>49</v>
      </c>
      <c r="AG340" s="548">
        <v>1</v>
      </c>
      <c r="AH340" s="548">
        <v>1</v>
      </c>
    </row>
    <row r="341" spans="1:35" s="384" customFormat="1" x14ac:dyDescent="0.25">
      <c r="A341" s="545" t="s">
        <v>28</v>
      </c>
      <c r="B341" s="545" t="s">
        <v>197</v>
      </c>
      <c r="C341" s="546" t="s">
        <v>935</v>
      </c>
      <c r="D341" s="547" t="s">
        <v>947</v>
      </c>
      <c r="E341" s="548">
        <f t="shared" si="67"/>
        <v>14</v>
      </c>
      <c r="F341" s="548" t="s">
        <v>32</v>
      </c>
      <c r="G341" s="547"/>
      <c r="H341" s="548" t="str">
        <f t="shared" si="62"/>
        <v/>
      </c>
      <c r="I341" s="548"/>
      <c r="J341" s="547"/>
      <c r="K341" s="548" t="str">
        <f t="shared" si="63"/>
        <v/>
      </c>
      <c r="L341" s="549"/>
      <c r="M341" s="378" t="s">
        <v>32</v>
      </c>
      <c r="N341" s="378" t="s">
        <v>32</v>
      </c>
      <c r="O341" s="378" t="s">
        <v>32</v>
      </c>
      <c r="P341" s="549">
        <f>P340</f>
        <v>28919.8</v>
      </c>
      <c r="Q341" s="547" t="s">
        <v>191</v>
      </c>
      <c r="R341" s="547" t="s">
        <v>192</v>
      </c>
      <c r="S341" s="547" t="s">
        <v>193</v>
      </c>
      <c r="T341" s="548">
        <v>77</v>
      </c>
      <c r="U341" s="548">
        <v>1.5</v>
      </c>
      <c r="V341" s="550">
        <f>P341*(1/(2.22*10^12))*(1/(77))*(1/(0.125))*10^9</f>
        <v>1.3534479934479937</v>
      </c>
      <c r="W341" s="547" t="s">
        <v>194</v>
      </c>
      <c r="X341" s="548">
        <v>1</v>
      </c>
      <c r="Y341" s="548">
        <v>1</v>
      </c>
      <c r="Z341" s="548">
        <v>5</v>
      </c>
      <c r="AA341" s="548">
        <v>2.08</v>
      </c>
      <c r="AB341" s="381">
        <v>1</v>
      </c>
      <c r="AC341" s="382">
        <f t="shared" si="64"/>
        <v>2.08</v>
      </c>
      <c r="AD341" s="383">
        <f t="shared" si="65"/>
        <v>1.6640000000000001</v>
      </c>
      <c r="AE341" s="383">
        <f t="shared" si="66"/>
        <v>0.41600000000000004</v>
      </c>
      <c r="AF341" s="547" t="s">
        <v>49</v>
      </c>
      <c r="AG341" s="548">
        <v>1</v>
      </c>
      <c r="AH341" s="548">
        <v>1</v>
      </c>
    </row>
    <row r="342" spans="1:35" s="384" customFormat="1" x14ac:dyDescent="0.25">
      <c r="A342" s="545" t="s">
        <v>28</v>
      </c>
      <c r="B342" s="545" t="s">
        <v>124</v>
      </c>
      <c r="C342" s="546" t="s">
        <v>935</v>
      </c>
      <c r="D342" s="547" t="s">
        <v>948</v>
      </c>
      <c r="E342" s="548">
        <f t="shared" si="67"/>
        <v>15</v>
      </c>
      <c r="F342" s="548" t="s">
        <v>32</v>
      </c>
      <c r="G342" s="547"/>
      <c r="H342" s="548" t="str">
        <f t="shared" si="62"/>
        <v/>
      </c>
      <c r="I342" s="548"/>
      <c r="J342" s="547"/>
      <c r="K342" s="548" t="str">
        <f t="shared" si="63"/>
        <v/>
      </c>
      <c r="L342" s="549"/>
      <c r="M342" s="378" t="s">
        <v>32</v>
      </c>
      <c r="N342" s="378" t="s">
        <v>32</v>
      </c>
      <c r="O342" s="378" t="s">
        <v>32</v>
      </c>
      <c r="P342" s="549">
        <v>93758.48</v>
      </c>
      <c r="Q342" s="547" t="s">
        <v>127</v>
      </c>
      <c r="R342" s="547" t="s">
        <v>128</v>
      </c>
      <c r="S342" s="547" t="s">
        <v>905</v>
      </c>
      <c r="T342" s="548">
        <v>83.2</v>
      </c>
      <c r="U342" s="548">
        <v>5</v>
      </c>
      <c r="V342" s="550">
        <f>P342*(1/(2.22*10^12))*(1/(83.2))*(1/(0.125))*10^9</f>
        <v>4.0609182259182246</v>
      </c>
      <c r="W342" s="547" t="s">
        <v>130</v>
      </c>
      <c r="X342" s="548">
        <v>1</v>
      </c>
      <c r="Y342" s="548">
        <v>0.5</v>
      </c>
      <c r="Z342" s="548">
        <v>5</v>
      </c>
      <c r="AA342" s="548">
        <v>7.49</v>
      </c>
      <c r="AB342" s="381">
        <v>1</v>
      </c>
      <c r="AC342" s="382">
        <f t="shared" si="64"/>
        <v>7.49</v>
      </c>
      <c r="AD342" s="383">
        <f t="shared" si="65"/>
        <v>5.9920000000000009</v>
      </c>
      <c r="AE342" s="383">
        <f t="shared" si="66"/>
        <v>1.4980000000000002</v>
      </c>
      <c r="AF342" s="547" t="s">
        <v>49</v>
      </c>
      <c r="AG342" s="548">
        <v>0.5</v>
      </c>
      <c r="AH342" s="548">
        <v>0.25</v>
      </c>
    </row>
    <row r="343" spans="1:35" s="384" customFormat="1" x14ac:dyDescent="0.25">
      <c r="A343" s="545" t="s">
        <v>28</v>
      </c>
      <c r="B343" s="545" t="s">
        <v>323</v>
      </c>
      <c r="C343" s="546" t="s">
        <v>935</v>
      </c>
      <c r="D343" s="547" t="s">
        <v>949</v>
      </c>
      <c r="E343" s="548">
        <f t="shared" si="67"/>
        <v>16</v>
      </c>
      <c r="F343" s="548" t="s">
        <v>32</v>
      </c>
      <c r="G343" s="547"/>
      <c r="H343" s="548" t="str">
        <f t="shared" si="62"/>
        <v/>
      </c>
      <c r="I343" s="548"/>
      <c r="J343" s="547"/>
      <c r="K343" s="548" t="str">
        <f t="shared" si="63"/>
        <v/>
      </c>
      <c r="L343" s="549"/>
      <c r="M343" s="378" t="s">
        <v>32</v>
      </c>
      <c r="N343" s="378" t="s">
        <v>32</v>
      </c>
      <c r="O343" s="378" t="s">
        <v>32</v>
      </c>
      <c r="P343" s="549">
        <v>93758.48</v>
      </c>
      <c r="Q343" s="547" t="s">
        <v>325</v>
      </c>
      <c r="R343" s="547" t="s">
        <v>128</v>
      </c>
      <c r="S343" s="547" t="s">
        <v>905</v>
      </c>
      <c r="T343" s="548">
        <v>83.2</v>
      </c>
      <c r="U343" s="548">
        <v>4</v>
      </c>
      <c r="V343" s="550">
        <f>P343*(1/(2.22*10^12))*(1/(83.2))*(1/(0.125))*10^9</f>
        <v>4.0609182259182246</v>
      </c>
      <c r="W343" s="547" t="s">
        <v>130</v>
      </c>
      <c r="X343" s="548">
        <v>1</v>
      </c>
      <c r="Y343" s="548">
        <v>0.5</v>
      </c>
      <c r="Z343" s="548">
        <v>5</v>
      </c>
      <c r="AA343" s="548">
        <v>5.99</v>
      </c>
      <c r="AB343" s="381">
        <v>1</v>
      </c>
      <c r="AC343" s="382">
        <f t="shared" si="64"/>
        <v>5.99</v>
      </c>
      <c r="AD343" s="383">
        <f t="shared" si="65"/>
        <v>4.7920000000000007</v>
      </c>
      <c r="AE343" s="383">
        <f t="shared" si="66"/>
        <v>1.1980000000000002</v>
      </c>
      <c r="AF343" s="547" t="s">
        <v>49</v>
      </c>
      <c r="AG343" s="548">
        <v>0.5</v>
      </c>
      <c r="AH343" s="548">
        <v>0.5</v>
      </c>
    </row>
    <row r="344" spans="1:35" s="384" customFormat="1" x14ac:dyDescent="0.25">
      <c r="A344" s="545" t="s">
        <v>28</v>
      </c>
      <c r="B344" s="545" t="s">
        <v>290</v>
      </c>
      <c r="C344" s="546" t="s">
        <v>935</v>
      </c>
      <c r="D344" s="547" t="s">
        <v>950</v>
      </c>
      <c r="E344" s="548">
        <f t="shared" si="67"/>
        <v>17</v>
      </c>
      <c r="F344" s="548" t="s">
        <v>32</v>
      </c>
      <c r="G344" s="547"/>
      <c r="H344" s="548" t="str">
        <f t="shared" si="62"/>
        <v/>
      </c>
      <c r="I344" s="548"/>
      <c r="J344" s="547"/>
      <c r="K344" s="548" t="str">
        <f t="shared" si="63"/>
        <v/>
      </c>
      <c r="L344" s="549"/>
      <c r="M344" s="378" t="s">
        <v>32</v>
      </c>
      <c r="N344" s="378" t="s">
        <v>32</v>
      </c>
      <c r="O344" s="378" t="s">
        <v>32</v>
      </c>
      <c r="P344" s="549">
        <v>93024.34</v>
      </c>
      <c r="Q344" s="547" t="s">
        <v>292</v>
      </c>
      <c r="R344" s="547" t="s">
        <v>293</v>
      </c>
      <c r="S344" s="547" t="s">
        <v>294</v>
      </c>
      <c r="T344" s="548">
        <v>82.8</v>
      </c>
      <c r="U344" s="548">
        <v>5</v>
      </c>
      <c r="V344" s="550">
        <f>P344*(1/(2.22*10^12))*(1/(82.8))*(1/(0.125))*10^9</f>
        <v>4.0485851068459766</v>
      </c>
      <c r="W344" s="547" t="s">
        <v>295</v>
      </c>
      <c r="X344" s="548">
        <v>1</v>
      </c>
      <c r="Y344" s="548">
        <v>1</v>
      </c>
      <c r="Z344" s="548">
        <v>5</v>
      </c>
      <c r="AA344" s="548">
        <v>7.45</v>
      </c>
      <c r="AB344" s="381">
        <v>1</v>
      </c>
      <c r="AC344" s="382">
        <f t="shared" si="64"/>
        <v>7.45</v>
      </c>
      <c r="AD344" s="383">
        <f t="shared" si="65"/>
        <v>5.9600000000000009</v>
      </c>
      <c r="AE344" s="383">
        <f t="shared" si="66"/>
        <v>1.4900000000000002</v>
      </c>
      <c r="AF344" s="547" t="s">
        <v>68</v>
      </c>
      <c r="AG344" s="548">
        <v>1</v>
      </c>
      <c r="AH344" s="548">
        <v>1</v>
      </c>
    </row>
    <row r="345" spans="1:35" s="384" customFormat="1" x14ac:dyDescent="0.25">
      <c r="A345" s="545" t="s">
        <v>28</v>
      </c>
      <c r="B345" s="545" t="s">
        <v>296</v>
      </c>
      <c r="C345" s="546" t="s">
        <v>935</v>
      </c>
      <c r="D345" s="547" t="s">
        <v>951</v>
      </c>
      <c r="E345" s="548">
        <f t="shared" si="67"/>
        <v>18</v>
      </c>
      <c r="F345" s="548" t="s">
        <v>32</v>
      </c>
      <c r="G345" s="547"/>
      <c r="H345" s="548" t="str">
        <f t="shared" si="62"/>
        <v/>
      </c>
      <c r="I345" s="548"/>
      <c r="J345" s="547"/>
      <c r="K345" s="548" t="str">
        <f t="shared" si="63"/>
        <v/>
      </c>
      <c r="L345" s="549"/>
      <c r="M345" s="378" t="s">
        <v>32</v>
      </c>
      <c r="N345" s="378" t="s">
        <v>32</v>
      </c>
      <c r="O345" s="378" t="s">
        <v>32</v>
      </c>
      <c r="P345" s="549">
        <f>P344</f>
        <v>93024.34</v>
      </c>
      <c r="Q345" s="547" t="s">
        <v>292</v>
      </c>
      <c r="R345" s="547" t="s">
        <v>293</v>
      </c>
      <c r="S345" s="547" t="s">
        <v>294</v>
      </c>
      <c r="T345" s="548">
        <v>82.8</v>
      </c>
      <c r="U345" s="548">
        <v>5</v>
      </c>
      <c r="V345" s="550">
        <f>P345*(1/(2.22*10^12))*(1/(82.8))*(1/(0.125))*10^9</f>
        <v>4.0485851068459766</v>
      </c>
      <c r="W345" s="547" t="s">
        <v>295</v>
      </c>
      <c r="X345" s="548">
        <v>1</v>
      </c>
      <c r="Y345" s="548">
        <v>1</v>
      </c>
      <c r="Z345" s="548">
        <v>5</v>
      </c>
      <c r="AA345" s="548">
        <v>7.45</v>
      </c>
      <c r="AB345" s="381">
        <v>1</v>
      </c>
      <c r="AC345" s="382">
        <f t="shared" si="64"/>
        <v>7.45</v>
      </c>
      <c r="AD345" s="383">
        <f t="shared" si="65"/>
        <v>5.9600000000000009</v>
      </c>
      <c r="AE345" s="383">
        <f t="shared" si="66"/>
        <v>1.4900000000000002</v>
      </c>
      <c r="AF345" s="547" t="s">
        <v>68</v>
      </c>
      <c r="AG345" s="548">
        <v>1</v>
      </c>
      <c r="AH345" s="548">
        <v>1</v>
      </c>
    </row>
    <row r="346" spans="1:35" s="384" customFormat="1" x14ac:dyDescent="0.25">
      <c r="A346" s="545" t="s">
        <v>28</v>
      </c>
      <c r="B346" s="545" t="s">
        <v>298</v>
      </c>
      <c r="C346" s="546" t="s">
        <v>935</v>
      </c>
      <c r="D346" s="547" t="s">
        <v>952</v>
      </c>
      <c r="E346" s="548">
        <f t="shared" si="67"/>
        <v>19</v>
      </c>
      <c r="F346" s="548" t="s">
        <v>32</v>
      </c>
      <c r="G346" s="547"/>
      <c r="H346" s="548" t="str">
        <f t="shared" si="62"/>
        <v/>
      </c>
      <c r="I346" s="548"/>
      <c r="J346" s="547"/>
      <c r="K346" s="548" t="str">
        <f t="shared" si="63"/>
        <v/>
      </c>
      <c r="L346" s="549"/>
      <c r="M346" s="378" t="s">
        <v>32</v>
      </c>
      <c r="N346" s="378" t="s">
        <v>32</v>
      </c>
      <c r="O346" s="378" t="s">
        <v>32</v>
      </c>
      <c r="P346" s="549">
        <f>P345</f>
        <v>93024.34</v>
      </c>
      <c r="Q346" s="547" t="s">
        <v>292</v>
      </c>
      <c r="R346" s="547" t="s">
        <v>293</v>
      </c>
      <c r="S346" s="547" t="s">
        <v>294</v>
      </c>
      <c r="T346" s="548">
        <v>82.8</v>
      </c>
      <c r="U346" s="548">
        <v>5</v>
      </c>
      <c r="V346" s="550">
        <f>P346*(1/(2.22*10^12))*(1/(82.8))*(1/(0.125))*10^9</f>
        <v>4.0485851068459766</v>
      </c>
      <c r="W346" s="547" t="s">
        <v>295</v>
      </c>
      <c r="X346" s="548">
        <v>1</v>
      </c>
      <c r="Y346" s="548">
        <v>1</v>
      </c>
      <c r="Z346" s="548">
        <v>5</v>
      </c>
      <c r="AA346" s="548">
        <v>7.45</v>
      </c>
      <c r="AB346" s="381">
        <v>1</v>
      </c>
      <c r="AC346" s="382">
        <f t="shared" si="64"/>
        <v>7.45</v>
      </c>
      <c r="AD346" s="383">
        <f t="shared" si="65"/>
        <v>5.9600000000000009</v>
      </c>
      <c r="AE346" s="383">
        <f t="shared" si="66"/>
        <v>1.4900000000000002</v>
      </c>
      <c r="AF346" s="547" t="s">
        <v>68</v>
      </c>
      <c r="AG346" s="548">
        <v>1</v>
      </c>
      <c r="AH346" s="548">
        <v>1</v>
      </c>
    </row>
    <row r="347" spans="1:35" s="384" customFormat="1" x14ac:dyDescent="0.25">
      <c r="A347" s="545" t="s">
        <v>56</v>
      </c>
      <c r="B347" s="545" t="s">
        <v>526</v>
      </c>
      <c r="C347" s="546" t="s">
        <v>935</v>
      </c>
      <c r="D347" s="547" t="s">
        <v>953</v>
      </c>
      <c r="E347" s="548">
        <v>20</v>
      </c>
      <c r="F347" s="548" t="s">
        <v>32</v>
      </c>
      <c r="G347" s="547" t="s">
        <v>954</v>
      </c>
      <c r="H347" s="548">
        <f t="shared" si="62"/>
        <v>21</v>
      </c>
      <c r="I347" s="548" t="str">
        <f>F347</f>
        <v>y</v>
      </c>
      <c r="J347" s="547" t="s">
        <v>955</v>
      </c>
      <c r="K347" s="548">
        <f t="shared" si="63"/>
        <v>22</v>
      </c>
      <c r="L347" s="549" t="str">
        <f>F347</f>
        <v>y</v>
      </c>
      <c r="M347" s="378" t="s">
        <v>32</v>
      </c>
      <c r="N347" s="378" t="s">
        <v>32</v>
      </c>
      <c r="O347" s="378" t="s">
        <v>32</v>
      </c>
      <c r="P347" s="549">
        <v>5373.36</v>
      </c>
      <c r="Q347" s="547" t="s">
        <v>528</v>
      </c>
      <c r="R347" s="547" t="s">
        <v>333</v>
      </c>
      <c r="S347" s="547" t="s">
        <v>334</v>
      </c>
      <c r="T347" s="548">
        <v>30</v>
      </c>
      <c r="U347" s="548">
        <v>1</v>
      </c>
      <c r="V347" s="550">
        <f>P347*(1/(2.22*10^12))*(1/(30))*(1/(0.125))*10^9</f>
        <v>0.64544864864864859</v>
      </c>
      <c r="W347" s="547" t="s">
        <v>335</v>
      </c>
      <c r="X347" s="548">
        <v>3</v>
      </c>
      <c r="Y347" s="548">
        <v>4.5</v>
      </c>
      <c r="Z347" s="548">
        <v>15</v>
      </c>
      <c r="AA347" s="548">
        <v>1.62</v>
      </c>
      <c r="AB347" s="381">
        <v>1</v>
      </c>
      <c r="AC347" s="382">
        <f t="shared" si="64"/>
        <v>1.62</v>
      </c>
      <c r="AD347" s="383">
        <f t="shared" si="65"/>
        <v>1.2960000000000003</v>
      </c>
      <c r="AE347" s="383">
        <f t="shared" si="66"/>
        <v>0.32400000000000007</v>
      </c>
      <c r="AF347" s="547" t="s">
        <v>336</v>
      </c>
      <c r="AG347" s="548">
        <v>1.5</v>
      </c>
      <c r="AH347" s="548">
        <v>1.5</v>
      </c>
    </row>
    <row r="348" spans="1:35" s="384" customFormat="1" x14ac:dyDescent="0.25">
      <c r="A348" s="545" t="s">
        <v>56</v>
      </c>
      <c r="B348" s="545" t="s">
        <v>330</v>
      </c>
      <c r="C348" s="546" t="s">
        <v>935</v>
      </c>
      <c r="D348" s="547" t="s">
        <v>956</v>
      </c>
      <c r="E348" s="548">
        <f>IF(A347="SEC", K347 + 1, E347 + 1)</f>
        <v>23</v>
      </c>
      <c r="F348" s="548" t="s">
        <v>32</v>
      </c>
      <c r="G348" s="547" t="s">
        <v>957</v>
      </c>
      <c r="H348" s="548">
        <f t="shared" si="62"/>
        <v>24</v>
      </c>
      <c r="I348" s="548" t="str">
        <f>F348</f>
        <v>y</v>
      </c>
      <c r="J348" s="547" t="s">
        <v>958</v>
      </c>
      <c r="K348" s="548">
        <f t="shared" si="63"/>
        <v>25</v>
      </c>
      <c r="L348" s="549" t="str">
        <f>F348</f>
        <v>y</v>
      </c>
      <c r="M348" s="378" t="s">
        <v>32</v>
      </c>
      <c r="N348" s="378" t="s">
        <v>32</v>
      </c>
      <c r="O348" s="378" t="s">
        <v>32</v>
      </c>
      <c r="P348" s="549">
        <f>P347</f>
        <v>5373.36</v>
      </c>
      <c r="Q348" s="547" t="s">
        <v>332</v>
      </c>
      <c r="R348" s="547" t="s">
        <v>333</v>
      </c>
      <c r="S348" s="547" t="s">
        <v>334</v>
      </c>
      <c r="T348" s="548">
        <v>30</v>
      </c>
      <c r="U348" s="548">
        <v>1</v>
      </c>
      <c r="V348" s="550">
        <f>P348*(1/(2.22*10^12))*(1/(30))*(1/(0.125))*10^9</f>
        <v>0.64544864864864859</v>
      </c>
      <c r="W348" s="547" t="s">
        <v>335</v>
      </c>
      <c r="X348" s="548">
        <v>3</v>
      </c>
      <c r="Y348" s="548">
        <v>4.5</v>
      </c>
      <c r="Z348" s="548">
        <v>15</v>
      </c>
      <c r="AA348" s="548">
        <v>1.62</v>
      </c>
      <c r="AB348" s="381">
        <v>1</v>
      </c>
      <c r="AC348" s="382">
        <f t="shared" si="64"/>
        <v>1.62</v>
      </c>
      <c r="AD348" s="383">
        <f t="shared" si="65"/>
        <v>1.2960000000000003</v>
      </c>
      <c r="AE348" s="383">
        <f t="shared" si="66"/>
        <v>0.32400000000000007</v>
      </c>
      <c r="AF348" s="547" t="s">
        <v>336</v>
      </c>
      <c r="AG348" s="548">
        <v>1.5</v>
      </c>
      <c r="AH348" s="548">
        <v>1.5</v>
      </c>
    </row>
    <row r="349" spans="1:35" s="384" customFormat="1" x14ac:dyDescent="0.25">
      <c r="A349" s="545" t="s">
        <v>56</v>
      </c>
      <c r="B349" s="545" t="s">
        <v>725</v>
      </c>
      <c r="C349" s="546" t="s">
        <v>935</v>
      </c>
      <c r="D349" s="547" t="s">
        <v>959</v>
      </c>
      <c r="E349" s="548">
        <v>4</v>
      </c>
      <c r="F349" s="548" t="s">
        <v>32</v>
      </c>
      <c r="G349" s="547" t="s">
        <v>960</v>
      </c>
      <c r="H349" s="548">
        <f t="shared" si="62"/>
        <v>5</v>
      </c>
      <c r="I349" s="548" t="str">
        <f>F349</f>
        <v>y</v>
      </c>
      <c r="J349" s="547" t="s">
        <v>961</v>
      </c>
      <c r="K349" s="548">
        <f t="shared" si="63"/>
        <v>6</v>
      </c>
      <c r="L349" s="549" t="str">
        <f>F349</f>
        <v>y</v>
      </c>
      <c r="M349" s="378" t="s">
        <v>32</v>
      </c>
      <c r="N349" s="378" t="s">
        <v>32</v>
      </c>
      <c r="O349" s="378" t="s">
        <v>32</v>
      </c>
      <c r="P349" s="549">
        <f>P348</f>
        <v>5373.36</v>
      </c>
      <c r="Q349" s="547" t="s">
        <v>727</v>
      </c>
      <c r="R349" s="547" t="s">
        <v>333</v>
      </c>
      <c r="S349" s="547" t="s">
        <v>334</v>
      </c>
      <c r="T349" s="548">
        <v>30</v>
      </c>
      <c r="U349" s="548">
        <v>1</v>
      </c>
      <c r="V349" s="550">
        <f>P349*(1/(2.22*10^12))*(1/(30))*(1/(0.125))*10^9</f>
        <v>0.64544864864864859</v>
      </c>
      <c r="W349" s="547" t="s">
        <v>335</v>
      </c>
      <c r="X349" s="548">
        <v>3</v>
      </c>
      <c r="Y349" s="548">
        <v>4.5</v>
      </c>
      <c r="Z349" s="548">
        <v>15</v>
      </c>
      <c r="AA349" s="548">
        <v>1.62</v>
      </c>
      <c r="AB349" s="381">
        <v>1</v>
      </c>
      <c r="AC349" s="382">
        <f t="shared" si="64"/>
        <v>1.62</v>
      </c>
      <c r="AD349" s="383">
        <f t="shared" si="65"/>
        <v>1.2960000000000003</v>
      </c>
      <c r="AE349" s="383">
        <f t="shared" si="66"/>
        <v>0.32400000000000007</v>
      </c>
      <c r="AF349" s="547" t="s">
        <v>336</v>
      </c>
      <c r="AG349" s="548">
        <v>1.5</v>
      </c>
      <c r="AH349" s="548">
        <v>1.5</v>
      </c>
    </row>
    <row r="350" spans="1:35" s="384" customFormat="1" x14ac:dyDescent="0.25">
      <c r="A350" s="545" t="s">
        <v>56</v>
      </c>
      <c r="B350" s="545" t="s">
        <v>883</v>
      </c>
      <c r="C350" s="546" t="s">
        <v>935</v>
      </c>
      <c r="D350" s="547" t="s">
        <v>962</v>
      </c>
      <c r="E350" s="548">
        <f>IF(A349="SEC", K349 + 1, E349 + 1)</f>
        <v>7</v>
      </c>
      <c r="F350" s="548" t="s">
        <v>32</v>
      </c>
      <c r="G350" s="547" t="s">
        <v>963</v>
      </c>
      <c r="H350" s="548">
        <f t="shared" si="62"/>
        <v>8</v>
      </c>
      <c r="I350" s="548" t="str">
        <f>F350</f>
        <v>y</v>
      </c>
      <c r="J350" s="547" t="s">
        <v>964</v>
      </c>
      <c r="K350" s="548">
        <f t="shared" si="63"/>
        <v>9</v>
      </c>
      <c r="L350" s="549" t="str">
        <f>F350</f>
        <v>y</v>
      </c>
      <c r="M350" s="378" t="s">
        <v>32</v>
      </c>
      <c r="N350" s="378" t="s">
        <v>32</v>
      </c>
      <c r="O350" s="378" t="s">
        <v>32</v>
      </c>
      <c r="P350" s="549">
        <f>P349</f>
        <v>5373.36</v>
      </c>
      <c r="Q350" s="547" t="s">
        <v>727</v>
      </c>
      <c r="R350" s="547" t="s">
        <v>333</v>
      </c>
      <c r="S350" s="547" t="s">
        <v>334</v>
      </c>
      <c r="T350" s="548">
        <v>30</v>
      </c>
      <c r="U350" s="548">
        <v>1</v>
      </c>
      <c r="V350" s="550">
        <f>P350*(1/(2.22*10^12))*(1/(30))*(1/(0.125))*10^9</f>
        <v>0.64544864864864859</v>
      </c>
      <c r="W350" s="547" t="s">
        <v>335</v>
      </c>
      <c r="X350" s="548">
        <v>3</v>
      </c>
      <c r="Y350" s="548">
        <v>4.5</v>
      </c>
      <c r="Z350" s="548">
        <v>15</v>
      </c>
      <c r="AA350" s="548">
        <v>1.62</v>
      </c>
      <c r="AB350" s="381">
        <v>1</v>
      </c>
      <c r="AC350" s="382">
        <f t="shared" si="64"/>
        <v>1.62</v>
      </c>
      <c r="AD350" s="383">
        <f t="shared" si="65"/>
        <v>1.2960000000000003</v>
      </c>
      <c r="AE350" s="383">
        <f t="shared" si="66"/>
        <v>0.32400000000000007</v>
      </c>
      <c r="AF350" s="547" t="s">
        <v>336</v>
      </c>
      <c r="AG350" s="548">
        <v>1.5</v>
      </c>
      <c r="AH350" s="548">
        <v>1.5</v>
      </c>
    </row>
    <row r="351" spans="1:35" s="384" customFormat="1" x14ac:dyDescent="0.25">
      <c r="A351" s="545" t="s">
        <v>56</v>
      </c>
      <c r="B351" s="545" t="s">
        <v>743</v>
      </c>
      <c r="C351" s="546" t="s">
        <v>935</v>
      </c>
      <c r="D351" s="547" t="s">
        <v>965</v>
      </c>
      <c r="E351" s="548">
        <f>IF(A350="SEC", K350 + 1, E350 + 1)</f>
        <v>10</v>
      </c>
      <c r="F351" s="548" t="s">
        <v>32</v>
      </c>
      <c r="G351" s="547" t="s">
        <v>966</v>
      </c>
      <c r="H351" s="548">
        <f t="shared" si="62"/>
        <v>11</v>
      </c>
      <c r="I351" s="548" t="str">
        <f>F351</f>
        <v>y</v>
      </c>
      <c r="J351" s="547" t="s">
        <v>967</v>
      </c>
      <c r="K351" s="548">
        <f t="shared" si="63"/>
        <v>12</v>
      </c>
      <c r="L351" s="549" t="str">
        <f>F351</f>
        <v>y</v>
      </c>
      <c r="M351" s="378" t="s">
        <v>32</v>
      </c>
      <c r="N351" s="378" t="s">
        <v>32</v>
      </c>
      <c r="O351" s="378" t="s">
        <v>32</v>
      </c>
      <c r="P351" s="549">
        <v>36100.639999999999</v>
      </c>
      <c r="Q351" s="547" t="s">
        <v>746</v>
      </c>
      <c r="R351" s="547" t="s">
        <v>747</v>
      </c>
      <c r="S351" s="547" t="s">
        <v>795</v>
      </c>
      <c r="T351" s="548">
        <v>61.2</v>
      </c>
      <c r="U351" s="548">
        <v>2</v>
      </c>
      <c r="V351" s="550">
        <f>P351*(1/(2.22*10^12))*(1/(61.2))*(1/(0.125))*10^9</f>
        <v>2.1256927515751043</v>
      </c>
      <c r="W351" s="547" t="s">
        <v>749</v>
      </c>
      <c r="X351" s="548">
        <v>3</v>
      </c>
      <c r="Y351" s="548">
        <v>3</v>
      </c>
      <c r="Z351" s="548">
        <v>15</v>
      </c>
      <c r="AA351" s="548">
        <v>6.61</v>
      </c>
      <c r="AB351" s="381">
        <v>1</v>
      </c>
      <c r="AC351" s="382">
        <f t="shared" si="64"/>
        <v>6.61</v>
      </c>
      <c r="AD351" s="383">
        <f t="shared" si="65"/>
        <v>5.2880000000000003</v>
      </c>
      <c r="AE351" s="383">
        <f t="shared" si="66"/>
        <v>1.3220000000000001</v>
      </c>
      <c r="AF351" s="547" t="s">
        <v>749</v>
      </c>
      <c r="AG351" s="548">
        <v>1</v>
      </c>
      <c r="AH351" s="548">
        <v>1</v>
      </c>
    </row>
    <row r="352" spans="1:35" x14ac:dyDescent="0.25">
      <c r="A352" s="467" t="s">
        <v>28</v>
      </c>
      <c r="B352" s="467" t="s">
        <v>968</v>
      </c>
      <c r="C352" s="468" t="s">
        <v>969</v>
      </c>
      <c r="D352" s="469" t="s">
        <v>970</v>
      </c>
      <c r="E352" s="470">
        <v>4</v>
      </c>
      <c r="F352" s="470" t="s">
        <v>32</v>
      </c>
      <c r="G352" s="469"/>
      <c r="H352" s="470" t="str">
        <f t="shared" si="62"/>
        <v/>
      </c>
      <c r="I352" s="470"/>
      <c r="J352" s="469"/>
      <c r="K352" s="470" t="str">
        <f t="shared" si="63"/>
        <v/>
      </c>
      <c r="L352" s="471"/>
      <c r="M352" s="390" t="s">
        <v>32</v>
      </c>
      <c r="N352" s="390" t="s">
        <v>32</v>
      </c>
      <c r="O352" s="390" t="s">
        <v>32</v>
      </c>
      <c r="P352" s="471">
        <v>16848.28</v>
      </c>
      <c r="Q352" s="469" t="s">
        <v>971</v>
      </c>
      <c r="R352" s="469" t="s">
        <v>972</v>
      </c>
      <c r="S352" s="469" t="s">
        <v>973</v>
      </c>
      <c r="T352" s="470">
        <v>60</v>
      </c>
      <c r="U352" s="470">
        <v>1</v>
      </c>
      <c r="V352" s="472">
        <f t="shared" ref="V352:V358" si="68">P352*(1/(2.22*10^12))*(1/(60))*(1/(0.125))*10^9</f>
        <v>1.0119087087087084</v>
      </c>
      <c r="W352" s="469" t="s">
        <v>974</v>
      </c>
      <c r="X352" s="470">
        <v>1</v>
      </c>
      <c r="Y352" s="470">
        <v>1</v>
      </c>
      <c r="Z352" s="470">
        <v>5</v>
      </c>
      <c r="AA352" s="470">
        <v>1.08</v>
      </c>
      <c r="AB352" s="369">
        <v>1</v>
      </c>
      <c r="AC352" s="393">
        <f t="shared" si="64"/>
        <v>1.08</v>
      </c>
      <c r="AD352" s="394">
        <f t="shared" si="65"/>
        <v>0.8640000000000001</v>
      </c>
      <c r="AE352" s="394">
        <f t="shared" si="66"/>
        <v>0.21600000000000003</v>
      </c>
      <c r="AF352" s="469" t="s">
        <v>49</v>
      </c>
      <c r="AG352" s="470">
        <v>1</v>
      </c>
      <c r="AH352" s="470">
        <v>1</v>
      </c>
      <c r="AI352" t="s">
        <v>975</v>
      </c>
    </row>
    <row r="353" spans="1:34" x14ac:dyDescent="0.25">
      <c r="A353" s="467" t="s">
        <v>28</v>
      </c>
      <c r="B353" s="467" t="s">
        <v>976</v>
      </c>
      <c r="C353" s="468" t="s">
        <v>969</v>
      </c>
      <c r="D353" s="469" t="s">
        <v>977</v>
      </c>
      <c r="E353" s="470">
        <f t="shared" ref="E353:E361" si="69">IF(A352="SEC", K352 + 1, E352 + 1)</f>
        <v>5</v>
      </c>
      <c r="F353" s="470" t="s">
        <v>32</v>
      </c>
      <c r="G353" s="469"/>
      <c r="H353" s="470" t="str">
        <f t="shared" si="62"/>
        <v/>
      </c>
      <c r="I353" s="470"/>
      <c r="J353" s="469"/>
      <c r="K353" s="470" t="str">
        <f t="shared" si="63"/>
        <v/>
      </c>
      <c r="L353" s="471"/>
      <c r="M353" s="390" t="s">
        <v>32</v>
      </c>
      <c r="N353" s="390" t="s">
        <v>32</v>
      </c>
      <c r="O353" s="390" t="s">
        <v>32</v>
      </c>
      <c r="P353" s="471">
        <f t="shared" ref="P353:P358" si="70">P352</f>
        <v>16848.28</v>
      </c>
      <c r="Q353" s="469" t="s">
        <v>971</v>
      </c>
      <c r="R353" s="469" t="s">
        <v>972</v>
      </c>
      <c r="S353" s="469" t="s">
        <v>973</v>
      </c>
      <c r="T353" s="470">
        <v>60</v>
      </c>
      <c r="U353" s="470">
        <v>1</v>
      </c>
      <c r="V353" s="472">
        <f t="shared" si="68"/>
        <v>1.0119087087087084</v>
      </c>
      <c r="W353" s="469" t="s">
        <v>974</v>
      </c>
      <c r="X353" s="470">
        <v>1</v>
      </c>
      <c r="Y353" s="470">
        <v>1</v>
      </c>
      <c r="Z353" s="470">
        <v>5</v>
      </c>
      <c r="AA353" s="470">
        <v>1.08</v>
      </c>
      <c r="AB353" s="369">
        <v>1</v>
      </c>
      <c r="AC353" s="393">
        <f t="shared" si="64"/>
        <v>1.08</v>
      </c>
      <c r="AD353" s="394">
        <f t="shared" si="65"/>
        <v>0.8640000000000001</v>
      </c>
      <c r="AE353" s="394">
        <f t="shared" si="66"/>
        <v>0.21600000000000003</v>
      </c>
      <c r="AF353" s="469" t="s">
        <v>49</v>
      </c>
      <c r="AG353" s="470">
        <v>1</v>
      </c>
      <c r="AH353" s="470">
        <v>1</v>
      </c>
    </row>
    <row r="354" spans="1:34" x14ac:dyDescent="0.25">
      <c r="A354" s="467" t="s">
        <v>28</v>
      </c>
      <c r="B354" s="467" t="s">
        <v>978</v>
      </c>
      <c r="C354" s="468" t="s">
        <v>969</v>
      </c>
      <c r="D354" s="469" t="s">
        <v>979</v>
      </c>
      <c r="E354" s="470">
        <f t="shared" si="69"/>
        <v>6</v>
      </c>
      <c r="F354" s="470" t="s">
        <v>32</v>
      </c>
      <c r="G354" s="469"/>
      <c r="H354" s="470" t="str">
        <f t="shared" si="62"/>
        <v/>
      </c>
      <c r="I354" s="470"/>
      <c r="J354" s="469"/>
      <c r="K354" s="470" t="str">
        <f t="shared" si="63"/>
        <v/>
      </c>
      <c r="L354" s="471"/>
      <c r="M354" s="390" t="s">
        <v>32</v>
      </c>
      <c r="N354" s="390" t="s">
        <v>32</v>
      </c>
      <c r="O354" s="390" t="s">
        <v>32</v>
      </c>
      <c r="P354" s="471">
        <f t="shared" si="70"/>
        <v>16848.28</v>
      </c>
      <c r="Q354" s="469" t="s">
        <v>971</v>
      </c>
      <c r="R354" s="469" t="s">
        <v>972</v>
      </c>
      <c r="S354" s="469" t="s">
        <v>973</v>
      </c>
      <c r="T354" s="470">
        <v>60</v>
      </c>
      <c r="U354" s="470">
        <v>1</v>
      </c>
      <c r="V354" s="472">
        <f t="shared" si="68"/>
        <v>1.0119087087087084</v>
      </c>
      <c r="W354" s="469" t="s">
        <v>974</v>
      </c>
      <c r="X354" s="470">
        <v>1</v>
      </c>
      <c r="Y354" s="470">
        <v>1</v>
      </c>
      <c r="Z354" s="470">
        <v>5</v>
      </c>
      <c r="AA354" s="470">
        <v>1.08</v>
      </c>
      <c r="AB354" s="369">
        <v>1</v>
      </c>
      <c r="AC354" s="393">
        <f t="shared" si="64"/>
        <v>1.08</v>
      </c>
      <c r="AD354" s="394">
        <f t="shared" si="65"/>
        <v>0.8640000000000001</v>
      </c>
      <c r="AE354" s="394">
        <f t="shared" si="66"/>
        <v>0.21600000000000003</v>
      </c>
      <c r="AF354" s="469" t="s">
        <v>49</v>
      </c>
      <c r="AG354" s="470">
        <v>1</v>
      </c>
      <c r="AH354" s="470">
        <v>1</v>
      </c>
    </row>
    <row r="355" spans="1:34" x14ac:dyDescent="0.25">
      <c r="A355" s="467" t="s">
        <v>28</v>
      </c>
      <c r="B355" s="467" t="s">
        <v>980</v>
      </c>
      <c r="C355" s="468" t="s">
        <v>969</v>
      </c>
      <c r="D355" s="469" t="s">
        <v>981</v>
      </c>
      <c r="E355" s="470">
        <f t="shared" si="69"/>
        <v>7</v>
      </c>
      <c r="F355" s="470" t="s">
        <v>32</v>
      </c>
      <c r="G355" s="469"/>
      <c r="H355" s="470" t="str">
        <f t="shared" si="62"/>
        <v/>
      </c>
      <c r="I355" s="470"/>
      <c r="J355" s="469"/>
      <c r="K355" s="470" t="str">
        <f t="shared" si="63"/>
        <v/>
      </c>
      <c r="L355" s="471"/>
      <c r="M355" s="390" t="s">
        <v>32</v>
      </c>
      <c r="N355" s="390" t="s">
        <v>32</v>
      </c>
      <c r="O355" s="390" t="s">
        <v>32</v>
      </c>
      <c r="P355" s="471">
        <f t="shared" si="70"/>
        <v>16848.28</v>
      </c>
      <c r="Q355" s="469" t="s">
        <v>971</v>
      </c>
      <c r="R355" s="469" t="s">
        <v>972</v>
      </c>
      <c r="S355" s="469" t="s">
        <v>973</v>
      </c>
      <c r="T355" s="470">
        <v>60</v>
      </c>
      <c r="U355" s="470">
        <v>1</v>
      </c>
      <c r="V355" s="472">
        <f t="shared" si="68"/>
        <v>1.0119087087087084</v>
      </c>
      <c r="W355" s="469" t="s">
        <v>974</v>
      </c>
      <c r="X355" s="470">
        <v>1</v>
      </c>
      <c r="Y355" s="470">
        <v>1</v>
      </c>
      <c r="Z355" s="470">
        <v>5</v>
      </c>
      <c r="AA355" s="470">
        <v>1.08</v>
      </c>
      <c r="AB355" s="369">
        <v>1</v>
      </c>
      <c r="AC355" s="393">
        <f t="shared" si="64"/>
        <v>1.08</v>
      </c>
      <c r="AD355" s="394">
        <f t="shared" si="65"/>
        <v>0.8640000000000001</v>
      </c>
      <c r="AE355" s="394">
        <f t="shared" si="66"/>
        <v>0.21600000000000003</v>
      </c>
      <c r="AF355" s="469" t="s">
        <v>49</v>
      </c>
      <c r="AG355" s="470">
        <v>1</v>
      </c>
      <c r="AH355" s="470">
        <v>1</v>
      </c>
    </row>
    <row r="356" spans="1:34" x14ac:dyDescent="0.25">
      <c r="A356" s="467" t="s">
        <v>56</v>
      </c>
      <c r="B356" s="467" t="s">
        <v>968</v>
      </c>
      <c r="C356" s="468" t="s">
        <v>969</v>
      </c>
      <c r="D356" s="469" t="s">
        <v>982</v>
      </c>
      <c r="E356" s="470">
        <f t="shared" si="69"/>
        <v>8</v>
      </c>
      <c r="F356" s="470" t="s">
        <v>32</v>
      </c>
      <c r="G356" s="469" t="s">
        <v>983</v>
      </c>
      <c r="H356" s="470">
        <f t="shared" si="62"/>
        <v>9</v>
      </c>
      <c r="I356" s="470" t="str">
        <f t="shared" ref="I356:I365" si="71">F356</f>
        <v>y</v>
      </c>
      <c r="J356" s="469" t="s">
        <v>984</v>
      </c>
      <c r="K356" s="470">
        <f t="shared" si="63"/>
        <v>10</v>
      </c>
      <c r="L356" s="471" t="str">
        <f t="shared" ref="L356:L365" si="72">F356</f>
        <v>y</v>
      </c>
      <c r="M356" s="390" t="s">
        <v>32</v>
      </c>
      <c r="N356" s="390" t="s">
        <v>32</v>
      </c>
      <c r="O356" s="390" t="s">
        <v>32</v>
      </c>
      <c r="P356" s="471">
        <f t="shared" si="70"/>
        <v>16848.28</v>
      </c>
      <c r="Q356" s="469" t="s">
        <v>971</v>
      </c>
      <c r="R356" s="469" t="s">
        <v>972</v>
      </c>
      <c r="S356" s="469" t="s">
        <v>973</v>
      </c>
      <c r="T356" s="470">
        <v>60</v>
      </c>
      <c r="U356" s="470">
        <v>1</v>
      </c>
      <c r="V356" s="472">
        <f t="shared" si="68"/>
        <v>1.0119087087087084</v>
      </c>
      <c r="W356" s="469" t="s">
        <v>974</v>
      </c>
      <c r="X356" s="470">
        <v>3</v>
      </c>
      <c r="Y356" s="470">
        <v>3</v>
      </c>
      <c r="Z356" s="470">
        <v>15</v>
      </c>
      <c r="AA356" s="470">
        <v>3.24</v>
      </c>
      <c r="AB356" s="369">
        <v>1</v>
      </c>
      <c r="AC356" s="393">
        <f t="shared" si="64"/>
        <v>3.24</v>
      </c>
      <c r="AD356" s="394">
        <f t="shared" si="65"/>
        <v>2.5920000000000005</v>
      </c>
      <c r="AE356" s="394">
        <f t="shared" si="66"/>
        <v>0.64800000000000013</v>
      </c>
      <c r="AF356" s="469" t="s">
        <v>49</v>
      </c>
      <c r="AG356" s="470">
        <v>1</v>
      </c>
      <c r="AH356" s="470">
        <v>1</v>
      </c>
    </row>
    <row r="357" spans="1:34" x14ac:dyDescent="0.25">
      <c r="A357" s="467" t="s">
        <v>56</v>
      </c>
      <c r="B357" s="467" t="s">
        <v>976</v>
      </c>
      <c r="C357" s="468" t="s">
        <v>969</v>
      </c>
      <c r="D357" s="469" t="s">
        <v>985</v>
      </c>
      <c r="E357" s="470">
        <f t="shared" si="69"/>
        <v>11</v>
      </c>
      <c r="F357" s="470" t="s">
        <v>32</v>
      </c>
      <c r="G357" s="469" t="s">
        <v>986</v>
      </c>
      <c r="H357" s="470">
        <f t="shared" si="62"/>
        <v>12</v>
      </c>
      <c r="I357" s="470" t="str">
        <f t="shared" si="71"/>
        <v>y</v>
      </c>
      <c r="J357" s="469" t="s">
        <v>987</v>
      </c>
      <c r="K357" s="470">
        <f t="shared" si="63"/>
        <v>13</v>
      </c>
      <c r="L357" s="471" t="str">
        <f t="shared" si="72"/>
        <v>y</v>
      </c>
      <c r="M357" s="390" t="s">
        <v>32</v>
      </c>
      <c r="N357" s="390" t="s">
        <v>32</v>
      </c>
      <c r="O357" s="390" t="s">
        <v>32</v>
      </c>
      <c r="P357" s="471">
        <f t="shared" si="70"/>
        <v>16848.28</v>
      </c>
      <c r="Q357" s="469" t="s">
        <v>971</v>
      </c>
      <c r="R357" s="469" t="s">
        <v>972</v>
      </c>
      <c r="S357" s="469" t="s">
        <v>973</v>
      </c>
      <c r="T357" s="470">
        <v>60</v>
      </c>
      <c r="U357" s="470">
        <v>1</v>
      </c>
      <c r="V357" s="472">
        <f t="shared" si="68"/>
        <v>1.0119087087087084</v>
      </c>
      <c r="W357" s="469" t="s">
        <v>974</v>
      </c>
      <c r="X357" s="470">
        <v>3</v>
      </c>
      <c r="Y357" s="470">
        <v>3</v>
      </c>
      <c r="Z357" s="470">
        <v>15</v>
      </c>
      <c r="AA357" s="470">
        <v>3.24</v>
      </c>
      <c r="AB357" s="369">
        <v>1</v>
      </c>
      <c r="AC357" s="393">
        <f t="shared" si="64"/>
        <v>3.24</v>
      </c>
      <c r="AD357" s="394">
        <f t="shared" si="65"/>
        <v>2.5920000000000005</v>
      </c>
      <c r="AE357" s="394">
        <f t="shared" si="66"/>
        <v>0.64800000000000013</v>
      </c>
      <c r="AF357" s="469" t="s">
        <v>49</v>
      </c>
      <c r="AG357" s="470">
        <v>1</v>
      </c>
      <c r="AH357" s="470">
        <v>1</v>
      </c>
    </row>
    <row r="358" spans="1:34" x14ac:dyDescent="0.25">
      <c r="A358" s="467" t="s">
        <v>56</v>
      </c>
      <c r="B358" s="467" t="s">
        <v>978</v>
      </c>
      <c r="C358" s="468" t="s">
        <v>969</v>
      </c>
      <c r="D358" s="469" t="s">
        <v>988</v>
      </c>
      <c r="E358" s="470">
        <f t="shared" si="69"/>
        <v>14</v>
      </c>
      <c r="F358" s="470" t="s">
        <v>32</v>
      </c>
      <c r="G358" s="469" t="s">
        <v>989</v>
      </c>
      <c r="H358" s="470">
        <f t="shared" si="62"/>
        <v>15</v>
      </c>
      <c r="I358" s="470" t="str">
        <f t="shared" si="71"/>
        <v>y</v>
      </c>
      <c r="J358" s="469" t="s">
        <v>990</v>
      </c>
      <c r="K358" s="470">
        <f t="shared" si="63"/>
        <v>16</v>
      </c>
      <c r="L358" s="471" t="str">
        <f t="shared" si="72"/>
        <v>y</v>
      </c>
      <c r="M358" s="390" t="s">
        <v>32</v>
      </c>
      <c r="N358" s="390" t="s">
        <v>32</v>
      </c>
      <c r="O358" s="390" t="s">
        <v>32</v>
      </c>
      <c r="P358" s="471">
        <f t="shared" si="70"/>
        <v>16848.28</v>
      </c>
      <c r="Q358" s="469" t="s">
        <v>971</v>
      </c>
      <c r="R358" s="469" t="s">
        <v>972</v>
      </c>
      <c r="S358" s="469" t="s">
        <v>973</v>
      </c>
      <c r="T358" s="470">
        <v>60</v>
      </c>
      <c r="U358" s="470">
        <v>1</v>
      </c>
      <c r="V358" s="472">
        <f t="shared" si="68"/>
        <v>1.0119087087087084</v>
      </c>
      <c r="W358" s="469" t="s">
        <v>974</v>
      </c>
      <c r="X358" s="470">
        <v>3</v>
      </c>
      <c r="Y358" s="470">
        <v>3</v>
      </c>
      <c r="Z358" s="470">
        <v>15</v>
      </c>
      <c r="AA358" s="470">
        <v>3.24</v>
      </c>
      <c r="AB358" s="369">
        <v>1</v>
      </c>
      <c r="AC358" s="393">
        <f t="shared" si="64"/>
        <v>3.24</v>
      </c>
      <c r="AD358" s="394">
        <f t="shared" si="65"/>
        <v>2.5920000000000005</v>
      </c>
      <c r="AE358" s="394">
        <f t="shared" si="66"/>
        <v>0.64800000000000013</v>
      </c>
      <c r="AF358" s="469" t="s">
        <v>49</v>
      </c>
      <c r="AG358" s="470">
        <v>1</v>
      </c>
      <c r="AH358" s="470">
        <v>1</v>
      </c>
    </row>
    <row r="359" spans="1:34" x14ac:dyDescent="0.25">
      <c r="A359" s="467" t="s">
        <v>56</v>
      </c>
      <c r="B359" s="467" t="s">
        <v>309</v>
      </c>
      <c r="C359" s="468" t="s">
        <v>969</v>
      </c>
      <c r="D359" s="469" t="s">
        <v>991</v>
      </c>
      <c r="E359" s="470">
        <f t="shared" si="69"/>
        <v>17</v>
      </c>
      <c r="F359" s="470" t="s">
        <v>32</v>
      </c>
      <c r="G359" s="469" t="s">
        <v>992</v>
      </c>
      <c r="H359" s="470">
        <f t="shared" si="62"/>
        <v>18</v>
      </c>
      <c r="I359" s="470" t="str">
        <f t="shared" si="71"/>
        <v>y</v>
      </c>
      <c r="J359" s="469" t="s">
        <v>993</v>
      </c>
      <c r="K359" s="470">
        <f t="shared" si="63"/>
        <v>19</v>
      </c>
      <c r="L359" s="471" t="str">
        <f t="shared" si="72"/>
        <v>y</v>
      </c>
      <c r="M359" s="390" t="s">
        <v>32</v>
      </c>
      <c r="N359" s="390" t="s">
        <v>32</v>
      </c>
      <c r="O359" s="390" t="s">
        <v>32</v>
      </c>
      <c r="P359" s="471">
        <v>22972.29</v>
      </c>
      <c r="Q359" s="469" t="s">
        <v>313</v>
      </c>
      <c r="R359" s="469" t="s">
        <v>266</v>
      </c>
      <c r="S359" s="469" t="s">
        <v>267</v>
      </c>
      <c r="T359" s="470">
        <v>78.8</v>
      </c>
      <c r="U359" s="470">
        <v>1</v>
      </c>
      <c r="V359" s="472">
        <f>P359*(1/(2.22*10^12))*(1/(78.8))*(1/(0.125))*10^9</f>
        <v>1.0505460282617645</v>
      </c>
      <c r="W359" s="469" t="s">
        <v>268</v>
      </c>
      <c r="X359" s="470">
        <v>3</v>
      </c>
      <c r="Y359" s="470">
        <v>0.75</v>
      </c>
      <c r="Z359" s="470">
        <v>15</v>
      </c>
      <c r="AA359" s="470">
        <v>4.26</v>
      </c>
      <c r="AB359" s="369">
        <v>1</v>
      </c>
      <c r="AC359" s="393">
        <f t="shared" si="64"/>
        <v>4.26</v>
      </c>
      <c r="AD359" s="394">
        <f t="shared" si="65"/>
        <v>3.4079999999999999</v>
      </c>
      <c r="AE359" s="394">
        <f t="shared" si="66"/>
        <v>0.85199999999999998</v>
      </c>
      <c r="AF359" s="469" t="s">
        <v>269</v>
      </c>
      <c r="AG359" s="470">
        <v>0.25</v>
      </c>
      <c r="AH359" s="470">
        <v>0.25</v>
      </c>
    </row>
    <row r="360" spans="1:34" x14ac:dyDescent="0.25">
      <c r="A360" s="467" t="s">
        <v>56</v>
      </c>
      <c r="B360" s="467" t="s">
        <v>314</v>
      </c>
      <c r="C360" s="468" t="s">
        <v>969</v>
      </c>
      <c r="D360" s="469" t="s">
        <v>994</v>
      </c>
      <c r="E360" s="470">
        <f t="shared" si="69"/>
        <v>20</v>
      </c>
      <c r="F360" s="470" t="s">
        <v>32</v>
      </c>
      <c r="G360" s="469" t="s">
        <v>995</v>
      </c>
      <c r="H360" s="470">
        <f t="shared" si="62"/>
        <v>21</v>
      </c>
      <c r="I360" s="470" t="str">
        <f t="shared" si="71"/>
        <v>y</v>
      </c>
      <c r="J360" s="469" t="s">
        <v>996</v>
      </c>
      <c r="K360" s="470">
        <f t="shared" si="63"/>
        <v>22</v>
      </c>
      <c r="L360" s="471" t="str">
        <f t="shared" si="72"/>
        <v>y</v>
      </c>
      <c r="M360" s="390" t="s">
        <v>32</v>
      </c>
      <c r="N360" s="390" t="s">
        <v>32</v>
      </c>
      <c r="O360" s="390" t="s">
        <v>32</v>
      </c>
      <c r="P360" s="471">
        <f>P359</f>
        <v>22972.29</v>
      </c>
      <c r="Q360" s="469" t="s">
        <v>313</v>
      </c>
      <c r="R360" s="469" t="s">
        <v>266</v>
      </c>
      <c r="S360" s="469" t="s">
        <v>267</v>
      </c>
      <c r="T360" s="470">
        <v>78.8</v>
      </c>
      <c r="U360" s="470">
        <v>1</v>
      </c>
      <c r="V360" s="472">
        <f>P360*(1/(2.22*10^12))*(1/(78.8))*(1/(0.125))*10^9</f>
        <v>1.0505460282617645</v>
      </c>
      <c r="W360" s="469" t="s">
        <v>268</v>
      </c>
      <c r="X360" s="470">
        <v>3</v>
      </c>
      <c r="Y360" s="470">
        <v>0.75</v>
      </c>
      <c r="Z360" s="470">
        <v>15</v>
      </c>
      <c r="AA360" s="470">
        <v>4.26</v>
      </c>
      <c r="AB360" s="369">
        <v>1</v>
      </c>
      <c r="AC360" s="393">
        <f t="shared" si="64"/>
        <v>4.26</v>
      </c>
      <c r="AD360" s="394">
        <f t="shared" si="65"/>
        <v>3.4079999999999999</v>
      </c>
      <c r="AE360" s="394">
        <f t="shared" si="66"/>
        <v>0.85199999999999998</v>
      </c>
      <c r="AF360" s="469" t="s">
        <v>269</v>
      </c>
      <c r="AG360" s="470">
        <v>0.25</v>
      </c>
      <c r="AH360" s="470">
        <v>0.25</v>
      </c>
    </row>
    <row r="361" spans="1:34" x14ac:dyDescent="0.25">
      <c r="A361" s="467" t="s">
        <v>56</v>
      </c>
      <c r="B361" s="467" t="s">
        <v>503</v>
      </c>
      <c r="C361" s="468" t="s">
        <v>969</v>
      </c>
      <c r="D361" s="469" t="s">
        <v>997</v>
      </c>
      <c r="E361" s="470">
        <f t="shared" si="69"/>
        <v>23</v>
      </c>
      <c r="F361" s="470" t="s">
        <v>32</v>
      </c>
      <c r="G361" s="469" t="s">
        <v>998</v>
      </c>
      <c r="H361" s="470">
        <f t="shared" si="62"/>
        <v>24</v>
      </c>
      <c r="I361" s="470" t="str">
        <f t="shared" si="71"/>
        <v>y</v>
      </c>
      <c r="J361" s="469" t="s">
        <v>999</v>
      </c>
      <c r="K361" s="470">
        <f t="shared" si="63"/>
        <v>25</v>
      </c>
      <c r="L361" s="471" t="str">
        <f t="shared" si="72"/>
        <v>y</v>
      </c>
      <c r="M361" s="390" t="s">
        <v>32</v>
      </c>
      <c r="N361" s="390" t="s">
        <v>32</v>
      </c>
      <c r="O361" s="390" t="s">
        <v>32</v>
      </c>
      <c r="P361" s="471">
        <f>P360</f>
        <v>22972.29</v>
      </c>
      <c r="Q361" s="469" t="s">
        <v>313</v>
      </c>
      <c r="R361" s="469" t="s">
        <v>266</v>
      </c>
      <c r="S361" s="469" t="s">
        <v>267</v>
      </c>
      <c r="T361" s="470">
        <v>78.8</v>
      </c>
      <c r="U361" s="470">
        <v>1</v>
      </c>
      <c r="V361" s="472">
        <f>P361*(1/(2.22*10^12))*(1/(78.8))*(1/(0.125))*10^9</f>
        <v>1.0505460282617645</v>
      </c>
      <c r="W361" s="469" t="s">
        <v>268</v>
      </c>
      <c r="X361" s="470">
        <v>3</v>
      </c>
      <c r="Y361" s="470">
        <v>0.75</v>
      </c>
      <c r="Z361" s="470">
        <v>15</v>
      </c>
      <c r="AA361" s="470">
        <v>4.26</v>
      </c>
      <c r="AB361" s="369">
        <v>1</v>
      </c>
      <c r="AC361" s="393">
        <f t="shared" si="64"/>
        <v>4.26</v>
      </c>
      <c r="AD361" s="394">
        <f t="shared" si="65"/>
        <v>3.4079999999999999</v>
      </c>
      <c r="AE361" s="394">
        <f t="shared" si="66"/>
        <v>0.85199999999999998</v>
      </c>
      <c r="AF361" s="469" t="s">
        <v>269</v>
      </c>
      <c r="AG361" s="470">
        <v>0.25</v>
      </c>
      <c r="AH361" s="470">
        <v>0.25</v>
      </c>
    </row>
    <row r="362" spans="1:34" x14ac:dyDescent="0.25">
      <c r="A362" s="467" t="s">
        <v>56</v>
      </c>
      <c r="B362" s="467" t="s">
        <v>261</v>
      </c>
      <c r="C362" s="468" t="s">
        <v>969</v>
      </c>
      <c r="D362" s="469" t="s">
        <v>1000</v>
      </c>
      <c r="E362" s="470">
        <v>15</v>
      </c>
      <c r="F362" s="470" t="s">
        <v>32</v>
      </c>
      <c r="G362" s="469" t="s">
        <v>1001</v>
      </c>
      <c r="H362" s="470">
        <v>14</v>
      </c>
      <c r="I362" s="470" t="str">
        <f t="shared" si="71"/>
        <v>y</v>
      </c>
      <c r="J362" s="469" t="s">
        <v>1002</v>
      </c>
      <c r="K362" s="470">
        <v>13</v>
      </c>
      <c r="L362" s="471" t="str">
        <f t="shared" si="72"/>
        <v>y</v>
      </c>
      <c r="M362" s="390" t="s">
        <v>32</v>
      </c>
      <c r="N362" s="390" t="s">
        <v>32</v>
      </c>
      <c r="O362" s="390" t="s">
        <v>32</v>
      </c>
      <c r="P362" s="471">
        <f>P361</f>
        <v>22972.29</v>
      </c>
      <c r="Q362" s="469" t="s">
        <v>265</v>
      </c>
      <c r="R362" s="469" t="s">
        <v>266</v>
      </c>
      <c r="S362" s="469" t="s">
        <v>267</v>
      </c>
      <c r="T362" s="470">
        <v>78.8</v>
      </c>
      <c r="U362" s="470">
        <v>1</v>
      </c>
      <c r="V362" s="472">
        <f>P362*(1/(2.22*10^12))*(1/(78.8))*(1/(0.125))*10^9</f>
        <v>1.0505460282617645</v>
      </c>
      <c r="W362" s="469" t="s">
        <v>268</v>
      </c>
      <c r="X362" s="470">
        <v>3</v>
      </c>
      <c r="Y362" s="470">
        <v>1.5</v>
      </c>
      <c r="Z362" s="470">
        <v>15</v>
      </c>
      <c r="AA362" s="470">
        <v>4.26</v>
      </c>
      <c r="AB362" s="369">
        <v>1</v>
      </c>
      <c r="AC362" s="393">
        <f t="shared" si="64"/>
        <v>4.26</v>
      </c>
      <c r="AD362" s="394">
        <f t="shared" si="65"/>
        <v>3.4079999999999999</v>
      </c>
      <c r="AE362" s="394">
        <f t="shared" si="66"/>
        <v>0.85199999999999998</v>
      </c>
      <c r="AF362" s="469" t="s">
        <v>269</v>
      </c>
      <c r="AG362" s="470">
        <v>0.5</v>
      </c>
      <c r="AH362" s="470">
        <v>0.5</v>
      </c>
    </row>
    <row r="363" spans="1:34" x14ac:dyDescent="0.25">
      <c r="A363" s="467" t="s">
        <v>56</v>
      </c>
      <c r="B363" s="467" t="s">
        <v>270</v>
      </c>
      <c r="C363" s="468" t="s">
        <v>969</v>
      </c>
      <c r="D363" s="469" t="s">
        <v>1003</v>
      </c>
      <c r="E363" s="470">
        <v>12</v>
      </c>
      <c r="F363" s="470" t="s">
        <v>32</v>
      </c>
      <c r="G363" s="469" t="s">
        <v>1004</v>
      </c>
      <c r="H363" s="470">
        <v>11</v>
      </c>
      <c r="I363" s="470" t="str">
        <f t="shared" si="71"/>
        <v>y</v>
      </c>
      <c r="J363" s="469" t="s">
        <v>1005</v>
      </c>
      <c r="K363" s="470">
        <v>10</v>
      </c>
      <c r="L363" s="471" t="str">
        <f t="shared" si="72"/>
        <v>y</v>
      </c>
      <c r="M363" s="390" t="s">
        <v>32</v>
      </c>
      <c r="N363" s="390" t="s">
        <v>32</v>
      </c>
      <c r="O363" s="390" t="s">
        <v>32</v>
      </c>
      <c r="P363" s="471">
        <f>P362</f>
        <v>22972.29</v>
      </c>
      <c r="Q363" s="469" t="s">
        <v>265</v>
      </c>
      <c r="R363" s="469" t="s">
        <v>266</v>
      </c>
      <c r="S363" s="469" t="s">
        <v>267</v>
      </c>
      <c r="T363" s="470">
        <v>78.8</v>
      </c>
      <c r="U363" s="470">
        <v>1</v>
      </c>
      <c r="V363" s="472">
        <f>P363*(1/(2.22*10^12))*(1/(78.8))*(1/(0.125))*10^9</f>
        <v>1.0505460282617645</v>
      </c>
      <c r="W363" s="469" t="s">
        <v>268</v>
      </c>
      <c r="X363" s="470">
        <v>3</v>
      </c>
      <c r="Y363" s="470">
        <v>1.5</v>
      </c>
      <c r="Z363" s="470">
        <v>15</v>
      </c>
      <c r="AA363" s="470">
        <v>4.26</v>
      </c>
      <c r="AB363" s="369">
        <v>1</v>
      </c>
      <c r="AC363" s="393">
        <f t="shared" si="64"/>
        <v>4.26</v>
      </c>
      <c r="AD363" s="394">
        <f t="shared" si="65"/>
        <v>3.4079999999999999</v>
      </c>
      <c r="AE363" s="394">
        <f t="shared" si="66"/>
        <v>0.85199999999999998</v>
      </c>
      <c r="AF363" s="469" t="s">
        <v>269</v>
      </c>
      <c r="AG363" s="470">
        <v>0.5</v>
      </c>
      <c r="AH363" s="470">
        <v>0.5</v>
      </c>
    </row>
    <row r="364" spans="1:34" x14ac:dyDescent="0.25">
      <c r="A364" s="467" t="s">
        <v>56</v>
      </c>
      <c r="B364" s="467" t="s">
        <v>347</v>
      </c>
      <c r="C364" s="468" t="s">
        <v>969</v>
      </c>
      <c r="D364" s="469" t="s">
        <v>1006</v>
      </c>
      <c r="E364" s="470">
        <v>9</v>
      </c>
      <c r="F364" s="470" t="s">
        <v>32</v>
      </c>
      <c r="G364" s="469" t="s">
        <v>1007</v>
      </c>
      <c r="H364" s="470">
        <v>8</v>
      </c>
      <c r="I364" s="470" t="str">
        <f t="shared" si="71"/>
        <v>y</v>
      </c>
      <c r="J364" s="469" t="s">
        <v>1008</v>
      </c>
      <c r="K364" s="470">
        <v>7</v>
      </c>
      <c r="L364" s="471" t="str">
        <f t="shared" si="72"/>
        <v>y</v>
      </c>
      <c r="M364" s="390" t="s">
        <v>32</v>
      </c>
      <c r="N364" s="390" t="s">
        <v>32</v>
      </c>
      <c r="O364" s="390" t="s">
        <v>32</v>
      </c>
      <c r="P364" s="471">
        <v>38431</v>
      </c>
      <c r="Q364" s="469" t="s">
        <v>351</v>
      </c>
      <c r="R364" s="469" t="s">
        <v>140</v>
      </c>
      <c r="S364" s="469" t="s">
        <v>638</v>
      </c>
      <c r="T364" s="470">
        <v>83.1</v>
      </c>
      <c r="U364" s="470">
        <v>1.5</v>
      </c>
      <c r="V364" s="472">
        <f>P364*(1/(2.22*10^12))*(1/(83.1))*(1/(0.125))*10^9</f>
        <v>1.6665474138398326</v>
      </c>
      <c r="W364" s="469" t="s">
        <v>352</v>
      </c>
      <c r="X364" s="470">
        <v>3</v>
      </c>
      <c r="Y364" s="470">
        <v>0.5</v>
      </c>
      <c r="Z364" s="470">
        <v>15</v>
      </c>
      <c r="AA364" s="470">
        <v>6.73</v>
      </c>
      <c r="AB364" s="369">
        <v>1</v>
      </c>
      <c r="AC364" s="393">
        <f t="shared" si="64"/>
        <v>6.73</v>
      </c>
      <c r="AD364" s="394">
        <f t="shared" si="65"/>
        <v>5.3840000000000003</v>
      </c>
      <c r="AE364" s="394">
        <f t="shared" si="66"/>
        <v>1.3460000000000001</v>
      </c>
      <c r="AF364" s="469" t="s">
        <v>143</v>
      </c>
      <c r="AG364" s="470">
        <v>0.25</v>
      </c>
      <c r="AH364" s="470">
        <v>0.2</v>
      </c>
    </row>
    <row r="365" spans="1:34" x14ac:dyDescent="0.25">
      <c r="A365" s="467" t="s">
        <v>56</v>
      </c>
      <c r="B365" s="467" t="s">
        <v>353</v>
      </c>
      <c r="C365" s="468" t="s">
        <v>969</v>
      </c>
      <c r="D365" s="469" t="s">
        <v>1009</v>
      </c>
      <c r="E365" s="470">
        <v>6</v>
      </c>
      <c r="F365" s="470" t="s">
        <v>32</v>
      </c>
      <c r="G365" s="469" t="s">
        <v>1010</v>
      </c>
      <c r="H365" s="470">
        <v>5</v>
      </c>
      <c r="I365" s="470" t="str">
        <f t="shared" si="71"/>
        <v>y</v>
      </c>
      <c r="J365" s="469" t="s">
        <v>1011</v>
      </c>
      <c r="K365" s="470">
        <v>4</v>
      </c>
      <c r="L365" s="471" t="str">
        <f t="shared" si="72"/>
        <v>y</v>
      </c>
      <c r="M365" s="390" t="s">
        <v>32</v>
      </c>
      <c r="N365" s="390" t="s">
        <v>32</v>
      </c>
      <c r="O365" s="390" t="s">
        <v>32</v>
      </c>
      <c r="P365" s="471">
        <f>P364</f>
        <v>38431</v>
      </c>
      <c r="Q365" s="469" t="s">
        <v>351</v>
      </c>
      <c r="R365" s="469" t="s">
        <v>140</v>
      </c>
      <c r="S365" s="469" t="s">
        <v>638</v>
      </c>
      <c r="T365" s="470">
        <v>83.1</v>
      </c>
      <c r="U365" s="470">
        <v>1.5</v>
      </c>
      <c r="V365" s="472">
        <f>P365*(1/(2.22*10^12))*(1/(83.1))*(1/(0.125))*10^9</f>
        <v>1.6665474138398326</v>
      </c>
      <c r="W365" s="469" t="s">
        <v>352</v>
      </c>
      <c r="X365" s="470">
        <v>3</v>
      </c>
      <c r="Y365" s="470">
        <v>0.5</v>
      </c>
      <c r="Z365" s="470">
        <v>15</v>
      </c>
      <c r="AA365" s="470">
        <v>6.73</v>
      </c>
      <c r="AB365" s="369">
        <v>1</v>
      </c>
      <c r="AC365" s="393">
        <f t="shared" si="64"/>
        <v>6.73</v>
      </c>
      <c r="AD365" s="394">
        <f t="shared" si="65"/>
        <v>5.3840000000000003</v>
      </c>
      <c r="AE365" s="394">
        <f t="shared" si="66"/>
        <v>1.3460000000000001</v>
      </c>
      <c r="AF365" s="469" t="s">
        <v>143</v>
      </c>
      <c r="AG365" s="470">
        <v>0.25</v>
      </c>
      <c r="AH365" s="470">
        <v>0.2</v>
      </c>
    </row>
    <row r="366" spans="1:34" s="384" customFormat="1" x14ac:dyDescent="0.25">
      <c r="A366" s="551" t="s">
        <v>28</v>
      </c>
      <c r="B366" s="551" t="s">
        <v>99</v>
      </c>
      <c r="C366" s="552" t="s">
        <v>1012</v>
      </c>
      <c r="D366" s="553" t="s">
        <v>1013</v>
      </c>
      <c r="E366" s="382">
        <v>4</v>
      </c>
      <c r="F366" s="382" t="s">
        <v>32</v>
      </c>
      <c r="G366" s="553"/>
      <c r="H366" s="382" t="str">
        <f t="shared" ref="H366:H429" si="73">IF(A366="SEC", E366 + 1, "")</f>
        <v/>
      </c>
      <c r="I366" s="382"/>
      <c r="J366" s="553"/>
      <c r="K366" s="382" t="str">
        <f t="shared" ref="K366:K429" si="74">IF(A366="SEC", H366 + 1, "")</f>
        <v/>
      </c>
      <c r="L366" s="554"/>
      <c r="M366" s="378" t="s">
        <v>32</v>
      </c>
      <c r="N366" s="378" t="s">
        <v>32</v>
      </c>
      <c r="O366" s="378" t="s">
        <v>32</v>
      </c>
      <c r="P366" s="554">
        <v>40617.89</v>
      </c>
      <c r="Q366" s="553" t="s">
        <v>103</v>
      </c>
      <c r="R366" s="553" t="s">
        <v>104</v>
      </c>
      <c r="S366" s="553" t="s">
        <v>105</v>
      </c>
      <c r="T366" s="382">
        <v>82</v>
      </c>
      <c r="U366" s="382">
        <v>2</v>
      </c>
      <c r="V366" s="383">
        <f t="shared" ref="V366:V372" si="75">P366*(1/(2.22*10^12))*(1/(82))*(1/(0.125))*10^9</f>
        <v>1.7850094484728631</v>
      </c>
      <c r="W366" s="553" t="s">
        <v>106</v>
      </c>
      <c r="X366" s="382">
        <v>1</v>
      </c>
      <c r="Y366" s="382">
        <v>1</v>
      </c>
      <c r="Z366" s="382">
        <v>5</v>
      </c>
      <c r="AA366" s="382">
        <v>2.95</v>
      </c>
      <c r="AB366" s="381">
        <v>1</v>
      </c>
      <c r="AC366" s="382">
        <f t="shared" si="64"/>
        <v>2.95</v>
      </c>
      <c r="AD366" s="383">
        <f t="shared" si="65"/>
        <v>2.3600000000000003</v>
      </c>
      <c r="AE366" s="383">
        <f t="shared" si="66"/>
        <v>0.59000000000000008</v>
      </c>
      <c r="AF366" s="553" t="s">
        <v>107</v>
      </c>
      <c r="AG366" s="382">
        <v>1</v>
      </c>
      <c r="AH366" s="382">
        <v>1</v>
      </c>
    </row>
    <row r="367" spans="1:34" s="384" customFormat="1" x14ac:dyDescent="0.25">
      <c r="A367" s="551" t="s">
        <v>28</v>
      </c>
      <c r="B367" s="551" t="s">
        <v>108</v>
      </c>
      <c r="C367" s="552" t="s">
        <v>1012</v>
      </c>
      <c r="D367" s="553" t="s">
        <v>1014</v>
      </c>
      <c r="E367" s="382">
        <f t="shared" ref="E367:E377" si="76">IF(A366="SEC", K366 + 1, E366 + 1)</f>
        <v>5</v>
      </c>
      <c r="F367" s="382" t="s">
        <v>32</v>
      </c>
      <c r="G367" s="553"/>
      <c r="H367" s="382" t="str">
        <f t="shared" si="73"/>
        <v/>
      </c>
      <c r="I367" s="382"/>
      <c r="J367" s="553"/>
      <c r="K367" s="382" t="str">
        <f t="shared" si="74"/>
        <v/>
      </c>
      <c r="L367" s="554"/>
      <c r="M367" s="378" t="s">
        <v>32</v>
      </c>
      <c r="N367" s="378" t="s">
        <v>32</v>
      </c>
      <c r="O367" s="378" t="s">
        <v>32</v>
      </c>
      <c r="P367" s="554">
        <f>P366</f>
        <v>40617.89</v>
      </c>
      <c r="Q367" s="553" t="s">
        <v>103</v>
      </c>
      <c r="R367" s="553" t="s">
        <v>104</v>
      </c>
      <c r="S367" s="553" t="s">
        <v>105</v>
      </c>
      <c r="T367" s="382">
        <v>82</v>
      </c>
      <c r="U367" s="382">
        <v>2</v>
      </c>
      <c r="V367" s="383">
        <f t="shared" si="75"/>
        <v>1.7850094484728631</v>
      </c>
      <c r="W367" s="553" t="s">
        <v>106</v>
      </c>
      <c r="X367" s="382">
        <v>1</v>
      </c>
      <c r="Y367" s="382">
        <v>1</v>
      </c>
      <c r="Z367" s="382">
        <v>5</v>
      </c>
      <c r="AA367" s="382">
        <v>2.95</v>
      </c>
      <c r="AB367" s="381">
        <v>1</v>
      </c>
      <c r="AC367" s="382">
        <f t="shared" si="64"/>
        <v>2.95</v>
      </c>
      <c r="AD367" s="383">
        <f t="shared" si="65"/>
        <v>2.3600000000000003</v>
      </c>
      <c r="AE367" s="383">
        <f t="shared" si="66"/>
        <v>0.59000000000000008</v>
      </c>
      <c r="AF367" s="553" t="s">
        <v>107</v>
      </c>
      <c r="AG367" s="382">
        <v>1</v>
      </c>
      <c r="AH367" s="382">
        <v>1</v>
      </c>
    </row>
    <row r="368" spans="1:34" s="384" customFormat="1" x14ac:dyDescent="0.25">
      <c r="A368" s="551" t="s">
        <v>28</v>
      </c>
      <c r="B368" s="551" t="s">
        <v>278</v>
      </c>
      <c r="C368" s="552" t="s">
        <v>1012</v>
      </c>
      <c r="D368" s="553" t="s">
        <v>1015</v>
      </c>
      <c r="E368" s="382">
        <f t="shared" si="76"/>
        <v>6</v>
      </c>
      <c r="F368" s="382" t="s">
        <v>32</v>
      </c>
      <c r="G368" s="553"/>
      <c r="H368" s="382" t="str">
        <f t="shared" si="73"/>
        <v/>
      </c>
      <c r="I368" s="382"/>
      <c r="J368" s="553"/>
      <c r="K368" s="382" t="str">
        <f t="shared" si="74"/>
        <v/>
      </c>
      <c r="L368" s="554"/>
      <c r="M368" s="378" t="s">
        <v>32</v>
      </c>
      <c r="N368" s="378" t="s">
        <v>32</v>
      </c>
      <c r="O368" s="378" t="s">
        <v>32</v>
      </c>
      <c r="P368" s="554">
        <v>29058.84</v>
      </c>
      <c r="Q368" s="553" t="s">
        <v>281</v>
      </c>
      <c r="R368" s="553" t="s">
        <v>237</v>
      </c>
      <c r="S368" s="553" t="s">
        <v>238</v>
      </c>
      <c r="T368" s="382">
        <v>82</v>
      </c>
      <c r="U368" s="382">
        <v>1.5</v>
      </c>
      <c r="V368" s="383">
        <f t="shared" si="75"/>
        <v>1.2770309822017141</v>
      </c>
      <c r="W368" s="553" t="s">
        <v>158</v>
      </c>
      <c r="X368" s="382">
        <v>1</v>
      </c>
      <c r="Y368" s="382">
        <v>1</v>
      </c>
      <c r="Z368" s="382">
        <v>5</v>
      </c>
      <c r="AA368" s="382">
        <v>2.21</v>
      </c>
      <c r="AB368" s="381">
        <v>1</v>
      </c>
      <c r="AC368" s="382">
        <f t="shared" si="64"/>
        <v>2.21</v>
      </c>
      <c r="AD368" s="383">
        <f t="shared" si="65"/>
        <v>1.768</v>
      </c>
      <c r="AE368" s="383">
        <f t="shared" si="66"/>
        <v>0.442</v>
      </c>
      <c r="AF368" s="553" t="s">
        <v>107</v>
      </c>
      <c r="AG368" s="382">
        <v>1</v>
      </c>
      <c r="AH368" s="382">
        <v>1</v>
      </c>
    </row>
    <row r="369" spans="1:35" s="384" customFormat="1" x14ac:dyDescent="0.25">
      <c r="A369" s="551" t="s">
        <v>28</v>
      </c>
      <c r="B369" s="551" t="s">
        <v>282</v>
      </c>
      <c r="C369" s="552" t="s">
        <v>1012</v>
      </c>
      <c r="D369" s="553" t="s">
        <v>1016</v>
      </c>
      <c r="E369" s="382">
        <f t="shared" si="76"/>
        <v>7</v>
      </c>
      <c r="F369" s="382" t="s">
        <v>32</v>
      </c>
      <c r="G369" s="553"/>
      <c r="H369" s="382" t="str">
        <f t="shared" si="73"/>
        <v/>
      </c>
      <c r="I369" s="382"/>
      <c r="J369" s="553"/>
      <c r="K369" s="382" t="str">
        <f t="shared" si="74"/>
        <v/>
      </c>
      <c r="L369" s="554"/>
      <c r="M369" s="378" t="s">
        <v>32</v>
      </c>
      <c r="N369" s="378" t="s">
        <v>32</v>
      </c>
      <c r="O369" s="378" t="s">
        <v>32</v>
      </c>
      <c r="P369" s="554">
        <f>P368</f>
        <v>29058.84</v>
      </c>
      <c r="Q369" s="553" t="s">
        <v>281</v>
      </c>
      <c r="R369" s="553" t="s">
        <v>237</v>
      </c>
      <c r="S369" s="553" t="s">
        <v>238</v>
      </c>
      <c r="T369" s="382">
        <v>82</v>
      </c>
      <c r="U369" s="382">
        <v>1.5</v>
      </c>
      <c r="V369" s="383">
        <f t="shared" si="75"/>
        <v>1.2770309822017141</v>
      </c>
      <c r="W369" s="553" t="s">
        <v>158</v>
      </c>
      <c r="X369" s="382">
        <v>1</v>
      </c>
      <c r="Y369" s="382">
        <v>1</v>
      </c>
      <c r="Z369" s="382">
        <v>5</v>
      </c>
      <c r="AA369" s="382">
        <v>2.21</v>
      </c>
      <c r="AB369" s="381">
        <v>1</v>
      </c>
      <c r="AC369" s="382">
        <f t="shared" si="64"/>
        <v>2.21</v>
      </c>
      <c r="AD369" s="383">
        <f t="shared" si="65"/>
        <v>1.768</v>
      </c>
      <c r="AE369" s="383">
        <f t="shared" si="66"/>
        <v>0.442</v>
      </c>
      <c r="AF369" s="553" t="s">
        <v>107</v>
      </c>
      <c r="AG369" s="382">
        <v>1</v>
      </c>
      <c r="AH369" s="382">
        <v>1</v>
      </c>
    </row>
    <row r="370" spans="1:35" s="384" customFormat="1" x14ac:dyDescent="0.25">
      <c r="A370" s="551" t="s">
        <v>28</v>
      </c>
      <c r="B370" s="551" t="s">
        <v>234</v>
      </c>
      <c r="C370" s="552" t="s">
        <v>1012</v>
      </c>
      <c r="D370" s="553" t="s">
        <v>1017</v>
      </c>
      <c r="E370" s="382">
        <f t="shared" si="76"/>
        <v>8</v>
      </c>
      <c r="F370" s="382" t="s">
        <v>32</v>
      </c>
      <c r="G370" s="553"/>
      <c r="H370" s="382" t="str">
        <f t="shared" si="73"/>
        <v/>
      </c>
      <c r="I370" s="382"/>
      <c r="J370" s="553"/>
      <c r="K370" s="382" t="str">
        <f t="shared" si="74"/>
        <v/>
      </c>
      <c r="L370" s="554"/>
      <c r="M370" s="378" t="s">
        <v>32</v>
      </c>
      <c r="N370" s="378" t="s">
        <v>32</v>
      </c>
      <c r="O370" s="378" t="s">
        <v>32</v>
      </c>
      <c r="P370" s="554">
        <f>P369</f>
        <v>29058.84</v>
      </c>
      <c r="Q370" s="553" t="s">
        <v>236</v>
      </c>
      <c r="R370" s="553" t="s">
        <v>237</v>
      </c>
      <c r="S370" s="553" t="s">
        <v>238</v>
      </c>
      <c r="T370" s="382">
        <v>82</v>
      </c>
      <c r="U370" s="382">
        <v>1.5</v>
      </c>
      <c r="V370" s="383">
        <f t="shared" si="75"/>
        <v>1.2770309822017141</v>
      </c>
      <c r="W370" s="553" t="s">
        <v>239</v>
      </c>
      <c r="X370" s="382">
        <v>1</v>
      </c>
      <c r="Y370" s="382">
        <v>1</v>
      </c>
      <c r="Z370" s="382">
        <v>5</v>
      </c>
      <c r="AA370" s="382">
        <v>2.21</v>
      </c>
      <c r="AB370" s="381">
        <v>1</v>
      </c>
      <c r="AC370" s="382">
        <f t="shared" si="64"/>
        <v>2.21</v>
      </c>
      <c r="AD370" s="383">
        <f t="shared" si="65"/>
        <v>1.768</v>
      </c>
      <c r="AE370" s="383">
        <f t="shared" si="66"/>
        <v>0.442</v>
      </c>
      <c r="AF370" s="553" t="s">
        <v>107</v>
      </c>
      <c r="AG370" s="382">
        <v>1</v>
      </c>
      <c r="AH370" s="382">
        <v>1</v>
      </c>
    </row>
    <row r="371" spans="1:35" s="384" customFormat="1" x14ac:dyDescent="0.25">
      <c r="A371" s="551" t="s">
        <v>28</v>
      </c>
      <c r="B371" s="551" t="s">
        <v>240</v>
      </c>
      <c r="C371" s="552" t="s">
        <v>1012</v>
      </c>
      <c r="D371" s="553" t="s">
        <v>1018</v>
      </c>
      <c r="E371" s="382">
        <f t="shared" si="76"/>
        <v>9</v>
      </c>
      <c r="F371" s="382" t="s">
        <v>32</v>
      </c>
      <c r="G371" s="553"/>
      <c r="H371" s="382" t="str">
        <f t="shared" si="73"/>
        <v/>
      </c>
      <c r="I371" s="382"/>
      <c r="J371" s="553"/>
      <c r="K371" s="382" t="str">
        <f t="shared" si="74"/>
        <v/>
      </c>
      <c r="L371" s="554"/>
      <c r="M371" s="378" t="s">
        <v>32</v>
      </c>
      <c r="N371" s="378" t="s">
        <v>32</v>
      </c>
      <c r="O371" s="378" t="s">
        <v>32</v>
      </c>
      <c r="P371" s="554">
        <f>P370</f>
        <v>29058.84</v>
      </c>
      <c r="Q371" s="553" t="s">
        <v>236</v>
      </c>
      <c r="R371" s="553" t="s">
        <v>237</v>
      </c>
      <c r="S371" s="553" t="s">
        <v>238</v>
      </c>
      <c r="T371" s="382">
        <v>82</v>
      </c>
      <c r="U371" s="382">
        <v>1.5</v>
      </c>
      <c r="V371" s="383">
        <f t="shared" si="75"/>
        <v>1.2770309822017141</v>
      </c>
      <c r="W371" s="553" t="s">
        <v>239</v>
      </c>
      <c r="X371" s="382">
        <v>1</v>
      </c>
      <c r="Y371" s="382">
        <v>1</v>
      </c>
      <c r="Z371" s="382">
        <v>5</v>
      </c>
      <c r="AA371" s="382">
        <v>2.21</v>
      </c>
      <c r="AB371" s="381">
        <v>1</v>
      </c>
      <c r="AC371" s="382">
        <f t="shared" si="64"/>
        <v>2.21</v>
      </c>
      <c r="AD371" s="383">
        <f t="shared" si="65"/>
        <v>1.768</v>
      </c>
      <c r="AE371" s="383">
        <f t="shared" si="66"/>
        <v>0.442</v>
      </c>
      <c r="AF371" s="553" t="s">
        <v>107</v>
      </c>
      <c r="AG371" s="382">
        <v>1</v>
      </c>
      <c r="AH371" s="382">
        <v>1</v>
      </c>
    </row>
    <row r="372" spans="1:35" s="384" customFormat="1" x14ac:dyDescent="0.25">
      <c r="A372" s="551" t="s">
        <v>28</v>
      </c>
      <c r="B372" s="551" t="s">
        <v>251</v>
      </c>
      <c r="C372" s="552" t="s">
        <v>1012</v>
      </c>
      <c r="D372" s="553" t="s">
        <v>1019</v>
      </c>
      <c r="E372" s="382">
        <f t="shared" si="76"/>
        <v>10</v>
      </c>
      <c r="F372" s="382" t="s">
        <v>32</v>
      </c>
      <c r="G372" s="553"/>
      <c r="H372" s="382" t="str">
        <f t="shared" si="73"/>
        <v/>
      </c>
      <c r="I372" s="382"/>
      <c r="J372" s="553"/>
      <c r="K372" s="382" t="str">
        <f t="shared" si="74"/>
        <v/>
      </c>
      <c r="L372" s="554"/>
      <c r="M372" s="378" t="s">
        <v>32</v>
      </c>
      <c r="N372" s="378" t="s">
        <v>32</v>
      </c>
      <c r="O372" s="378" t="s">
        <v>32</v>
      </c>
      <c r="P372" s="554">
        <v>40617.89</v>
      </c>
      <c r="Q372" s="553" t="s">
        <v>255</v>
      </c>
      <c r="R372" s="553" t="s">
        <v>104</v>
      </c>
      <c r="S372" s="553" t="s">
        <v>105</v>
      </c>
      <c r="T372" s="382">
        <v>82</v>
      </c>
      <c r="U372" s="382">
        <v>2</v>
      </c>
      <c r="V372" s="383">
        <f t="shared" si="75"/>
        <v>1.7850094484728631</v>
      </c>
      <c r="W372" s="553" t="s">
        <v>256</v>
      </c>
      <c r="X372" s="382">
        <v>1</v>
      </c>
      <c r="Y372" s="382">
        <v>2</v>
      </c>
      <c r="Z372" s="382">
        <v>5</v>
      </c>
      <c r="AA372" s="382">
        <v>2.95</v>
      </c>
      <c r="AB372" s="381">
        <v>1</v>
      </c>
      <c r="AC372" s="382">
        <f t="shared" si="64"/>
        <v>2.95</v>
      </c>
      <c r="AD372" s="383">
        <f t="shared" si="65"/>
        <v>2.3600000000000003</v>
      </c>
      <c r="AE372" s="383">
        <f t="shared" si="66"/>
        <v>0.59000000000000008</v>
      </c>
      <c r="AF372" s="553" t="s">
        <v>107</v>
      </c>
      <c r="AG372" s="382">
        <v>2</v>
      </c>
      <c r="AH372" s="382">
        <v>2</v>
      </c>
    </row>
    <row r="373" spans="1:35" s="384" customFormat="1" x14ac:dyDescent="0.25">
      <c r="A373" s="551" t="s">
        <v>56</v>
      </c>
      <c r="B373" s="551" t="s">
        <v>475</v>
      </c>
      <c r="C373" s="552" t="s">
        <v>1012</v>
      </c>
      <c r="D373" s="553" t="s">
        <v>1020</v>
      </c>
      <c r="E373" s="382">
        <f t="shared" si="76"/>
        <v>11</v>
      </c>
      <c r="F373" s="382" t="s">
        <v>32</v>
      </c>
      <c r="G373" s="553" t="s">
        <v>1021</v>
      </c>
      <c r="H373" s="382">
        <f t="shared" si="73"/>
        <v>12</v>
      </c>
      <c r="I373" s="382" t="str">
        <f t="shared" ref="I373:I382" si="77">F373</f>
        <v>y</v>
      </c>
      <c r="J373" s="553" t="s">
        <v>1022</v>
      </c>
      <c r="K373" s="382">
        <f t="shared" si="74"/>
        <v>13</v>
      </c>
      <c r="L373" s="554" t="str">
        <f t="shared" ref="L373:L382" si="78">F373</f>
        <v>y</v>
      </c>
      <c r="M373" s="378" t="s">
        <v>32</v>
      </c>
      <c r="N373" s="378" t="s">
        <v>32</v>
      </c>
      <c r="O373" s="378" t="s">
        <v>32</v>
      </c>
      <c r="P373" s="554">
        <v>50954.52</v>
      </c>
      <c r="Q373" s="553" t="s">
        <v>479</v>
      </c>
      <c r="R373" s="553" t="s">
        <v>480</v>
      </c>
      <c r="S373" s="553" t="s">
        <v>481</v>
      </c>
      <c r="T373" s="382">
        <v>37.6</v>
      </c>
      <c r="U373" s="382">
        <v>6</v>
      </c>
      <c r="V373" s="383">
        <f>P373*(1/(2.22*10^12))*(1/(37.6))*(1/(0.125))*10^9</f>
        <v>4.8835077630822319</v>
      </c>
      <c r="W373" s="553" t="s">
        <v>482</v>
      </c>
      <c r="X373" s="382">
        <v>3</v>
      </c>
      <c r="Y373" s="382">
        <v>3</v>
      </c>
      <c r="Z373" s="382">
        <v>15</v>
      </c>
      <c r="AA373" s="382">
        <v>12.18</v>
      </c>
      <c r="AB373" s="381">
        <v>1</v>
      </c>
      <c r="AC373" s="382">
        <f t="shared" si="64"/>
        <v>12.18</v>
      </c>
      <c r="AD373" s="383">
        <f t="shared" si="65"/>
        <v>9.7439999999999998</v>
      </c>
      <c r="AE373" s="383">
        <f t="shared" si="66"/>
        <v>2.4359999999999999</v>
      </c>
      <c r="AF373" s="553" t="s">
        <v>483</v>
      </c>
      <c r="AG373" s="382">
        <v>1</v>
      </c>
      <c r="AH373" s="382">
        <v>1</v>
      </c>
    </row>
    <row r="374" spans="1:35" s="384" customFormat="1" x14ac:dyDescent="0.25">
      <c r="A374" s="551" t="s">
        <v>56</v>
      </c>
      <c r="B374" s="551" t="s">
        <v>484</v>
      </c>
      <c r="C374" s="552" t="s">
        <v>1012</v>
      </c>
      <c r="D374" s="553" t="s">
        <v>1023</v>
      </c>
      <c r="E374" s="382">
        <f t="shared" si="76"/>
        <v>14</v>
      </c>
      <c r="F374" s="382" t="s">
        <v>32</v>
      </c>
      <c r="G374" s="553" t="s">
        <v>1024</v>
      </c>
      <c r="H374" s="382">
        <f t="shared" si="73"/>
        <v>15</v>
      </c>
      <c r="I374" s="382" t="str">
        <f t="shared" si="77"/>
        <v>y</v>
      </c>
      <c r="J374" s="553" t="s">
        <v>1025</v>
      </c>
      <c r="K374" s="382">
        <f t="shared" si="74"/>
        <v>16</v>
      </c>
      <c r="L374" s="554" t="str">
        <f t="shared" si="78"/>
        <v>y</v>
      </c>
      <c r="M374" s="378" t="s">
        <v>32</v>
      </c>
      <c r="N374" s="378" t="s">
        <v>32</v>
      </c>
      <c r="O374" s="378" t="s">
        <v>32</v>
      </c>
      <c r="P374" s="554">
        <f>P373</f>
        <v>50954.52</v>
      </c>
      <c r="Q374" s="553" t="s">
        <v>479</v>
      </c>
      <c r="R374" s="553" t="s">
        <v>480</v>
      </c>
      <c r="S374" s="553" t="s">
        <v>481</v>
      </c>
      <c r="T374" s="382">
        <v>37.6</v>
      </c>
      <c r="U374" s="382">
        <v>6</v>
      </c>
      <c r="V374" s="383">
        <f>P374*(1/(2.22*10^12))*(1/(37.6))*(1/(0.125))*10^9</f>
        <v>4.8835077630822319</v>
      </c>
      <c r="W374" s="553" t="s">
        <v>482</v>
      </c>
      <c r="X374" s="382">
        <v>3</v>
      </c>
      <c r="Y374" s="382">
        <v>3</v>
      </c>
      <c r="Z374" s="382">
        <v>15</v>
      </c>
      <c r="AA374" s="382">
        <v>12.18</v>
      </c>
      <c r="AB374" s="381">
        <v>1</v>
      </c>
      <c r="AC374" s="382">
        <f t="shared" si="64"/>
        <v>12.18</v>
      </c>
      <c r="AD374" s="383">
        <f t="shared" si="65"/>
        <v>9.7439999999999998</v>
      </c>
      <c r="AE374" s="383">
        <f t="shared" si="66"/>
        <v>2.4359999999999999</v>
      </c>
      <c r="AF374" s="553" t="s">
        <v>483</v>
      </c>
      <c r="AG374" s="382">
        <v>1</v>
      </c>
      <c r="AH374" s="382">
        <v>1</v>
      </c>
    </row>
    <row r="375" spans="1:35" s="384" customFormat="1" x14ac:dyDescent="0.25">
      <c r="A375" s="551" t="s">
        <v>56</v>
      </c>
      <c r="B375" s="551" t="s">
        <v>137</v>
      </c>
      <c r="C375" s="552" t="s">
        <v>1012</v>
      </c>
      <c r="D375" s="553" t="s">
        <v>1026</v>
      </c>
      <c r="E375" s="382">
        <f t="shared" si="76"/>
        <v>17</v>
      </c>
      <c r="F375" s="382" t="s">
        <v>32</v>
      </c>
      <c r="G375" s="553" t="s">
        <v>1027</v>
      </c>
      <c r="H375" s="382">
        <f t="shared" si="73"/>
        <v>18</v>
      </c>
      <c r="I375" s="382" t="str">
        <f t="shared" si="77"/>
        <v>y</v>
      </c>
      <c r="J375" s="553" t="s">
        <v>1028</v>
      </c>
      <c r="K375" s="382">
        <f t="shared" si="74"/>
        <v>19</v>
      </c>
      <c r="L375" s="554" t="str">
        <f t="shared" si="78"/>
        <v>y</v>
      </c>
      <c r="M375" s="378" t="s">
        <v>32</v>
      </c>
      <c r="N375" s="378" t="s">
        <v>32</v>
      </c>
      <c r="O375" s="378" t="s">
        <v>32</v>
      </c>
      <c r="P375" s="554">
        <v>41434.57</v>
      </c>
      <c r="Q375" s="553" t="s">
        <v>139</v>
      </c>
      <c r="R375" s="553" t="s">
        <v>140</v>
      </c>
      <c r="S375" s="553" t="s">
        <v>638</v>
      </c>
      <c r="T375" s="382">
        <v>83.1</v>
      </c>
      <c r="U375" s="382">
        <v>1.5</v>
      </c>
      <c r="V375" s="383">
        <f>P375*(1/(2.22*10^12))*(1/(83.1))*(1/(0.125))*10^9</f>
        <v>1.7967962186012729</v>
      </c>
      <c r="W375" s="553" t="s">
        <v>142</v>
      </c>
      <c r="X375" s="382">
        <v>3</v>
      </c>
      <c r="Y375" s="382">
        <v>1.5</v>
      </c>
      <c r="Z375" s="382">
        <v>15</v>
      </c>
      <c r="AA375" s="382">
        <v>6.73</v>
      </c>
      <c r="AB375" s="381">
        <v>1</v>
      </c>
      <c r="AC375" s="382">
        <f t="shared" si="64"/>
        <v>6.73</v>
      </c>
      <c r="AD375" s="383">
        <f t="shared" si="65"/>
        <v>5.3840000000000003</v>
      </c>
      <c r="AE375" s="383">
        <f t="shared" si="66"/>
        <v>1.3460000000000001</v>
      </c>
      <c r="AF375" s="553" t="s">
        <v>143</v>
      </c>
      <c r="AG375" s="382">
        <v>0.5</v>
      </c>
      <c r="AH375" s="382">
        <v>0.5</v>
      </c>
    </row>
    <row r="376" spans="1:35" s="384" customFormat="1" x14ac:dyDescent="0.25">
      <c r="A376" s="551" t="s">
        <v>56</v>
      </c>
      <c r="B376" s="551" t="s">
        <v>144</v>
      </c>
      <c r="C376" s="552" t="s">
        <v>1012</v>
      </c>
      <c r="D376" s="553" t="s">
        <v>1029</v>
      </c>
      <c r="E376" s="382">
        <f t="shared" si="76"/>
        <v>20</v>
      </c>
      <c r="F376" s="382" t="s">
        <v>32</v>
      </c>
      <c r="G376" s="553" t="s">
        <v>1030</v>
      </c>
      <c r="H376" s="382">
        <f t="shared" si="73"/>
        <v>21</v>
      </c>
      <c r="I376" s="382" t="str">
        <f t="shared" si="77"/>
        <v>y</v>
      </c>
      <c r="J376" s="553" t="s">
        <v>1031</v>
      </c>
      <c r="K376" s="382">
        <f t="shared" si="74"/>
        <v>22</v>
      </c>
      <c r="L376" s="554" t="str">
        <f t="shared" si="78"/>
        <v>y</v>
      </c>
      <c r="M376" s="378" t="s">
        <v>32</v>
      </c>
      <c r="N376" s="378" t="s">
        <v>32</v>
      </c>
      <c r="O376" s="378" t="s">
        <v>32</v>
      </c>
      <c r="P376" s="554">
        <f>P375</f>
        <v>41434.57</v>
      </c>
      <c r="Q376" s="553" t="s">
        <v>139</v>
      </c>
      <c r="R376" s="553" t="s">
        <v>140</v>
      </c>
      <c r="S376" s="553" t="s">
        <v>638</v>
      </c>
      <c r="T376" s="382">
        <v>83.1</v>
      </c>
      <c r="U376" s="382">
        <v>1.5</v>
      </c>
      <c r="V376" s="383">
        <f>P376*(1/(2.22*10^12))*(1/(83.1))*(1/(0.125))*10^9</f>
        <v>1.7967962186012729</v>
      </c>
      <c r="W376" s="553" t="s">
        <v>142</v>
      </c>
      <c r="X376" s="382">
        <v>3</v>
      </c>
      <c r="Y376" s="382">
        <v>1.5</v>
      </c>
      <c r="Z376" s="382">
        <v>15</v>
      </c>
      <c r="AA376" s="382">
        <v>6.73</v>
      </c>
      <c r="AB376" s="381">
        <v>1</v>
      </c>
      <c r="AC376" s="382">
        <f t="shared" si="64"/>
        <v>6.73</v>
      </c>
      <c r="AD376" s="383">
        <f t="shared" si="65"/>
        <v>5.3840000000000003</v>
      </c>
      <c r="AE376" s="383">
        <f t="shared" si="66"/>
        <v>1.3460000000000001</v>
      </c>
      <c r="AF376" s="553" t="s">
        <v>143</v>
      </c>
      <c r="AG376" s="382">
        <v>0.5</v>
      </c>
      <c r="AH376" s="382">
        <v>0.5</v>
      </c>
    </row>
    <row r="377" spans="1:35" s="384" customFormat="1" x14ac:dyDescent="0.25">
      <c r="A377" s="551" t="s">
        <v>56</v>
      </c>
      <c r="B377" s="551" t="s">
        <v>146</v>
      </c>
      <c r="C377" s="552" t="s">
        <v>1012</v>
      </c>
      <c r="D377" s="553" t="s">
        <v>1032</v>
      </c>
      <c r="E377" s="382">
        <f t="shared" si="76"/>
        <v>23</v>
      </c>
      <c r="F377" s="382" t="s">
        <v>32</v>
      </c>
      <c r="G377" s="553" t="s">
        <v>1033</v>
      </c>
      <c r="H377" s="382">
        <f t="shared" si="73"/>
        <v>24</v>
      </c>
      <c r="I377" s="382" t="str">
        <f t="shared" si="77"/>
        <v>y</v>
      </c>
      <c r="J377" s="553" t="s">
        <v>1034</v>
      </c>
      <c r="K377" s="382">
        <f t="shared" si="74"/>
        <v>25</v>
      </c>
      <c r="L377" s="554" t="str">
        <f t="shared" si="78"/>
        <v>y</v>
      </c>
      <c r="M377" s="378" t="s">
        <v>32</v>
      </c>
      <c r="N377" s="378" t="s">
        <v>32</v>
      </c>
      <c r="O377" s="378" t="s">
        <v>32</v>
      </c>
      <c r="P377" s="554">
        <f>P376</f>
        <v>41434.57</v>
      </c>
      <c r="Q377" s="553" t="s">
        <v>139</v>
      </c>
      <c r="R377" s="553" t="s">
        <v>140</v>
      </c>
      <c r="S377" s="553" t="s">
        <v>638</v>
      </c>
      <c r="T377" s="382">
        <v>83.1</v>
      </c>
      <c r="U377" s="382">
        <v>1.5</v>
      </c>
      <c r="V377" s="383">
        <f>P377*(1/(2.22*10^12))*(1/(83.1))*(1/(0.125))*10^9</f>
        <v>1.7967962186012729</v>
      </c>
      <c r="W377" s="553" t="s">
        <v>142</v>
      </c>
      <c r="X377" s="382">
        <v>3</v>
      </c>
      <c r="Y377" s="382">
        <v>1.5</v>
      </c>
      <c r="Z377" s="382">
        <v>15</v>
      </c>
      <c r="AA377" s="382">
        <v>6.73</v>
      </c>
      <c r="AB377" s="381">
        <v>1</v>
      </c>
      <c r="AC377" s="382">
        <f t="shared" si="64"/>
        <v>6.73</v>
      </c>
      <c r="AD377" s="383">
        <f t="shared" si="65"/>
        <v>5.3840000000000003</v>
      </c>
      <c r="AE377" s="383">
        <f t="shared" si="66"/>
        <v>1.3460000000000001</v>
      </c>
      <c r="AF377" s="553" t="s">
        <v>143</v>
      </c>
      <c r="AG377" s="382">
        <v>0.5</v>
      </c>
      <c r="AH377" s="382">
        <v>0.5</v>
      </c>
    </row>
    <row r="378" spans="1:35" x14ac:dyDescent="0.25">
      <c r="A378" s="366" t="s">
        <v>56</v>
      </c>
      <c r="B378" s="366" t="s">
        <v>419</v>
      </c>
      <c r="C378" s="367" t="s">
        <v>1035</v>
      </c>
      <c r="D378" s="368" t="s">
        <v>1036</v>
      </c>
      <c r="E378" s="369">
        <v>2</v>
      </c>
      <c r="F378" s="382" t="s">
        <v>32</v>
      </c>
      <c r="G378" s="368" t="s">
        <v>1037</v>
      </c>
      <c r="H378" s="369">
        <f t="shared" si="73"/>
        <v>3</v>
      </c>
      <c r="I378" s="369" t="str">
        <f t="shared" si="77"/>
        <v>y</v>
      </c>
      <c r="J378" s="368" t="s">
        <v>1038</v>
      </c>
      <c r="K378" s="369">
        <f t="shared" si="74"/>
        <v>4</v>
      </c>
      <c r="L378" s="370" t="str">
        <f t="shared" si="78"/>
        <v>y</v>
      </c>
      <c r="M378" s="223" t="s">
        <v>32</v>
      </c>
      <c r="N378" s="223" t="s">
        <v>32</v>
      </c>
      <c r="O378" s="223" t="s">
        <v>32</v>
      </c>
      <c r="P378" s="370">
        <v>31814.18</v>
      </c>
      <c r="Q378" s="368" t="s">
        <v>423</v>
      </c>
      <c r="R378" s="368" t="s">
        <v>128</v>
      </c>
      <c r="S378" s="368" t="s">
        <v>905</v>
      </c>
      <c r="T378" s="369">
        <v>83.2</v>
      </c>
      <c r="U378" s="369">
        <v>1.5</v>
      </c>
      <c r="V378" s="371">
        <f>P378*(1/(2.22*10^12))*(1/(83.2))*(1/(0.125))*10^9</f>
        <v>1.377953049203049</v>
      </c>
      <c r="W378" s="368" t="s">
        <v>940</v>
      </c>
      <c r="X378" s="369">
        <v>3</v>
      </c>
      <c r="Y378" s="369">
        <v>3</v>
      </c>
      <c r="Z378" s="369">
        <v>15</v>
      </c>
      <c r="AA378" s="369">
        <v>6.74</v>
      </c>
      <c r="AB378" s="369">
        <v>1</v>
      </c>
      <c r="AC378" s="369">
        <v>6.74</v>
      </c>
      <c r="AD378" s="369">
        <v>5.39</v>
      </c>
      <c r="AE378" s="369">
        <v>1.35</v>
      </c>
      <c r="AF378" s="368" t="s">
        <v>49</v>
      </c>
      <c r="AG378" s="368">
        <v>1</v>
      </c>
      <c r="AH378" s="368">
        <v>1</v>
      </c>
    </row>
    <row r="379" spans="1:35" x14ac:dyDescent="0.25">
      <c r="A379" s="366" t="s">
        <v>56</v>
      </c>
      <c r="B379" s="366" t="s">
        <v>425</v>
      </c>
      <c r="C379" s="367" t="s">
        <v>1035</v>
      </c>
      <c r="D379" s="368" t="s">
        <v>1039</v>
      </c>
      <c r="E379" s="369">
        <f>IF(A378="SEC", K378 + 1, E378 + 1)</f>
        <v>5</v>
      </c>
      <c r="F379" s="382" t="s">
        <v>32</v>
      </c>
      <c r="G379" s="368" t="s">
        <v>1040</v>
      </c>
      <c r="H379" s="369">
        <f t="shared" si="73"/>
        <v>6</v>
      </c>
      <c r="I379" s="369" t="str">
        <f t="shared" si="77"/>
        <v>y</v>
      </c>
      <c r="J379" s="368" t="s">
        <v>1041</v>
      </c>
      <c r="K379" s="369">
        <f t="shared" si="74"/>
        <v>7</v>
      </c>
      <c r="L379" s="370" t="str">
        <f t="shared" si="78"/>
        <v>y</v>
      </c>
      <c r="M379" s="223" t="s">
        <v>32</v>
      </c>
      <c r="N379" s="223" t="s">
        <v>32</v>
      </c>
      <c r="O379" s="223" t="s">
        <v>32</v>
      </c>
      <c r="P379" s="370">
        <f>P378</f>
        <v>31814.18</v>
      </c>
      <c r="Q379" s="368" t="s">
        <v>423</v>
      </c>
      <c r="R379" s="368" t="s">
        <v>128</v>
      </c>
      <c r="S379" s="368" t="s">
        <v>905</v>
      </c>
      <c r="T379" s="369">
        <v>83.2</v>
      </c>
      <c r="U379" s="369">
        <v>1.5</v>
      </c>
      <c r="V379" s="371">
        <f>P379*(1/(2.22*10^12))*(1/(83.2))*(1/(0.125))*10^9</f>
        <v>1.377953049203049</v>
      </c>
      <c r="W379" s="368" t="s">
        <v>940</v>
      </c>
      <c r="X379" s="369">
        <v>3</v>
      </c>
      <c r="Y379" s="369">
        <v>3</v>
      </c>
      <c r="Z379" s="369">
        <v>15</v>
      </c>
      <c r="AA379" s="369">
        <v>6.74</v>
      </c>
      <c r="AB379" s="369">
        <v>1</v>
      </c>
      <c r="AC379" s="369">
        <v>6.74</v>
      </c>
      <c r="AD379" s="369">
        <v>5.39</v>
      </c>
      <c r="AE379" s="369">
        <v>1.35</v>
      </c>
      <c r="AF379" s="368" t="s">
        <v>49</v>
      </c>
      <c r="AG379" s="368">
        <v>1</v>
      </c>
      <c r="AH379" s="368">
        <v>1</v>
      </c>
    </row>
    <row r="380" spans="1:35" x14ac:dyDescent="0.25">
      <c r="A380" s="366" t="s">
        <v>56</v>
      </c>
      <c r="B380" s="366" t="s">
        <v>429</v>
      </c>
      <c r="C380" s="367" t="s">
        <v>1035</v>
      </c>
      <c r="D380" s="368" t="s">
        <v>1042</v>
      </c>
      <c r="E380" s="369">
        <f>IF(A379="SEC", K379 + 1, E379 + 1)</f>
        <v>8</v>
      </c>
      <c r="F380" s="382" t="s">
        <v>32</v>
      </c>
      <c r="G380" s="368" t="s">
        <v>1043</v>
      </c>
      <c r="H380" s="369">
        <f t="shared" si="73"/>
        <v>9</v>
      </c>
      <c r="I380" s="369" t="str">
        <f t="shared" si="77"/>
        <v>y</v>
      </c>
      <c r="J380" s="368" t="s">
        <v>1044</v>
      </c>
      <c r="K380" s="369">
        <f t="shared" si="74"/>
        <v>10</v>
      </c>
      <c r="L380" s="370" t="str">
        <f t="shared" si="78"/>
        <v>y</v>
      </c>
      <c r="M380" s="223" t="s">
        <v>32</v>
      </c>
      <c r="N380" s="223" t="s">
        <v>32</v>
      </c>
      <c r="O380" s="223" t="s">
        <v>32</v>
      </c>
      <c r="P380" s="370">
        <f>P379</f>
        <v>31814.18</v>
      </c>
      <c r="Q380" s="368" t="s">
        <v>423</v>
      </c>
      <c r="R380" s="368" t="s">
        <v>128</v>
      </c>
      <c r="S380" s="368" t="s">
        <v>905</v>
      </c>
      <c r="T380" s="369">
        <v>83.2</v>
      </c>
      <c r="U380" s="369">
        <v>1.5</v>
      </c>
      <c r="V380" s="371">
        <f>P380*(1/(2.22*10^12))*(1/(83.2))*(1/(0.125))*10^9</f>
        <v>1.377953049203049</v>
      </c>
      <c r="W380" s="368" t="s">
        <v>940</v>
      </c>
      <c r="X380" s="369">
        <v>3</v>
      </c>
      <c r="Y380" s="369">
        <v>3</v>
      </c>
      <c r="Z380" s="369">
        <v>15</v>
      </c>
      <c r="AA380" s="369">
        <v>6.74</v>
      </c>
      <c r="AB380" s="369">
        <v>1</v>
      </c>
      <c r="AC380" s="369">
        <v>6.74</v>
      </c>
      <c r="AD380" s="369">
        <v>5.39</v>
      </c>
      <c r="AE380" s="369">
        <v>1.35</v>
      </c>
      <c r="AF380" s="368" t="s">
        <v>49</v>
      </c>
      <c r="AG380" s="368">
        <v>1</v>
      </c>
      <c r="AH380" s="368">
        <v>1</v>
      </c>
    </row>
    <row r="381" spans="1:35" x14ac:dyDescent="0.25">
      <c r="A381" s="366" t="s">
        <v>56</v>
      </c>
      <c r="B381" s="366" t="s">
        <v>588</v>
      </c>
      <c r="C381" s="367" t="s">
        <v>1035</v>
      </c>
      <c r="D381" s="368" t="s">
        <v>1045</v>
      </c>
      <c r="E381" s="369">
        <f>IF(A380="SEC", K380 + 1, E380 + 1)</f>
        <v>11</v>
      </c>
      <c r="F381" s="382" t="s">
        <v>32</v>
      </c>
      <c r="G381" s="368" t="s">
        <v>1046</v>
      </c>
      <c r="H381" s="369">
        <f t="shared" si="73"/>
        <v>12</v>
      </c>
      <c r="I381" s="369" t="str">
        <f t="shared" si="77"/>
        <v>y</v>
      </c>
      <c r="J381" s="368" t="s">
        <v>1047</v>
      </c>
      <c r="K381" s="369">
        <f t="shared" si="74"/>
        <v>13</v>
      </c>
      <c r="L381" s="370" t="str">
        <f t="shared" si="78"/>
        <v>y</v>
      </c>
      <c r="M381" s="223" t="s">
        <v>32</v>
      </c>
      <c r="N381" s="223" t="s">
        <v>32</v>
      </c>
      <c r="O381" s="223" t="s">
        <v>32</v>
      </c>
      <c r="P381" s="370">
        <f>P380</f>
        <v>31814.18</v>
      </c>
      <c r="Q381" s="368" t="s">
        <v>423</v>
      </c>
      <c r="R381" s="368" t="s">
        <v>128</v>
      </c>
      <c r="S381" s="368" t="s">
        <v>905</v>
      </c>
      <c r="T381" s="369">
        <v>83.2</v>
      </c>
      <c r="U381" s="369">
        <v>1.5</v>
      </c>
      <c r="V381" s="371">
        <f>P381*(1/(2.22*10^12))*(1/(83.2))*(1/(0.125))*10^9</f>
        <v>1.377953049203049</v>
      </c>
      <c r="W381" s="368" t="s">
        <v>940</v>
      </c>
      <c r="X381" s="369">
        <v>3</v>
      </c>
      <c r="Y381" s="369">
        <v>3</v>
      </c>
      <c r="Z381" s="369">
        <v>15</v>
      </c>
      <c r="AA381" s="369">
        <v>6.74</v>
      </c>
      <c r="AB381" s="369">
        <v>1</v>
      </c>
      <c r="AC381" s="369">
        <v>6.74</v>
      </c>
      <c r="AD381" s="369">
        <v>5.39</v>
      </c>
      <c r="AE381" s="369">
        <v>1.35</v>
      </c>
      <c r="AF381" s="368" t="s">
        <v>49</v>
      </c>
      <c r="AG381" s="368">
        <v>1</v>
      </c>
      <c r="AH381" s="368">
        <v>1</v>
      </c>
    </row>
    <row r="382" spans="1:35" x14ac:dyDescent="0.25">
      <c r="A382" s="366" t="s">
        <v>56</v>
      </c>
      <c r="B382" s="366" t="s">
        <v>592</v>
      </c>
      <c r="C382" s="367" t="s">
        <v>1035</v>
      </c>
      <c r="D382" s="368" t="s">
        <v>1048</v>
      </c>
      <c r="E382" s="369">
        <f>IF(A381="SEC", K381 + 1, E381 + 1)</f>
        <v>14</v>
      </c>
      <c r="F382" s="382" t="s">
        <v>32</v>
      </c>
      <c r="G382" s="368" t="s">
        <v>1049</v>
      </c>
      <c r="H382" s="369">
        <f t="shared" si="73"/>
        <v>15</v>
      </c>
      <c r="I382" s="369" t="str">
        <f t="shared" si="77"/>
        <v>y</v>
      </c>
      <c r="J382" s="368" t="s">
        <v>1050</v>
      </c>
      <c r="K382" s="369">
        <f t="shared" si="74"/>
        <v>16</v>
      </c>
      <c r="L382" s="370" t="str">
        <f t="shared" si="78"/>
        <v>y</v>
      </c>
      <c r="M382" s="223" t="s">
        <v>32</v>
      </c>
      <c r="N382" s="223" t="s">
        <v>32</v>
      </c>
      <c r="O382" s="223" t="s">
        <v>32</v>
      </c>
      <c r="P382" s="370">
        <f>P381</f>
        <v>31814.18</v>
      </c>
      <c r="Q382" s="368" t="s">
        <v>423</v>
      </c>
      <c r="R382" s="368" t="s">
        <v>128</v>
      </c>
      <c r="S382" s="368" t="s">
        <v>905</v>
      </c>
      <c r="T382" s="369">
        <v>83.2</v>
      </c>
      <c r="U382" s="369">
        <v>1.5</v>
      </c>
      <c r="V382" s="371">
        <f>P382*(1/(2.22*10^12))*(1/(83.2))*(1/(0.125))*10^9</f>
        <v>1.377953049203049</v>
      </c>
      <c r="W382" s="368" t="s">
        <v>940</v>
      </c>
      <c r="X382" s="369">
        <v>3</v>
      </c>
      <c r="Y382" s="369">
        <v>3</v>
      </c>
      <c r="Z382" s="369">
        <v>15</v>
      </c>
      <c r="AA382" s="369">
        <v>6.74</v>
      </c>
      <c r="AB382" s="369">
        <v>1</v>
      </c>
      <c r="AC382" s="369">
        <v>6.74</v>
      </c>
      <c r="AD382" s="369">
        <v>5.39</v>
      </c>
      <c r="AE382" s="369">
        <v>1.35</v>
      </c>
      <c r="AF382" s="368" t="s">
        <v>49</v>
      </c>
      <c r="AG382" s="368">
        <v>1</v>
      </c>
      <c r="AH382" s="368">
        <v>1</v>
      </c>
    </row>
    <row r="383" spans="1:35" x14ac:dyDescent="0.25">
      <c r="A383" s="560" t="s">
        <v>28</v>
      </c>
      <c r="B383" s="560" t="s">
        <v>968</v>
      </c>
      <c r="C383" s="561" t="s">
        <v>1051</v>
      </c>
      <c r="D383" s="562" t="s">
        <v>1052</v>
      </c>
      <c r="E383" s="563">
        <v>23</v>
      </c>
      <c r="F383" s="563" t="s">
        <v>32</v>
      </c>
      <c r="G383" s="562"/>
      <c r="H383" s="563" t="str">
        <f t="shared" si="73"/>
        <v/>
      </c>
      <c r="I383" s="563"/>
      <c r="J383" s="562"/>
      <c r="K383" s="563" t="str">
        <f t="shared" si="74"/>
        <v/>
      </c>
      <c r="L383" s="564"/>
      <c r="M383" s="223" t="s">
        <v>32</v>
      </c>
      <c r="N383" s="223" t="s">
        <v>32</v>
      </c>
      <c r="O383" s="223" t="s">
        <v>32</v>
      </c>
      <c r="P383" s="564">
        <v>8768.24</v>
      </c>
      <c r="Q383" s="562" t="s">
        <v>971</v>
      </c>
      <c r="R383" s="562" t="s">
        <v>972</v>
      </c>
      <c r="S383" s="562" t="s">
        <v>973</v>
      </c>
      <c r="T383" s="563">
        <v>60</v>
      </c>
      <c r="U383" s="563">
        <v>0.5</v>
      </c>
      <c r="V383" s="565">
        <f t="shared" ref="V383:V390" si="79">P383*(1/(2.22*10^12))*(1/(60))*(1/(0.125))*10^9</f>
        <v>0.52662102102102093</v>
      </c>
      <c r="W383" s="562" t="s">
        <v>974</v>
      </c>
      <c r="X383" s="563">
        <v>1</v>
      </c>
      <c r="Y383" s="563">
        <v>1</v>
      </c>
      <c r="Z383" s="563">
        <v>5</v>
      </c>
      <c r="AA383" s="563">
        <v>1.08</v>
      </c>
      <c r="AB383" s="562">
        <v>0.5</v>
      </c>
      <c r="AC383" s="563">
        <v>0.54</v>
      </c>
      <c r="AD383" s="563">
        <v>0.43</v>
      </c>
      <c r="AE383" s="562">
        <v>0.11</v>
      </c>
      <c r="AF383" s="562" t="s">
        <v>49</v>
      </c>
      <c r="AG383" s="562">
        <v>1</v>
      </c>
      <c r="AH383" s="562">
        <v>1</v>
      </c>
      <c r="AI383" t="s">
        <v>1053</v>
      </c>
    </row>
    <row r="384" spans="1:35" x14ac:dyDescent="0.25">
      <c r="A384" s="560" t="s">
        <v>28</v>
      </c>
      <c r="B384" s="560" t="s">
        <v>976</v>
      </c>
      <c r="C384" s="561" t="s">
        <v>1051</v>
      </c>
      <c r="D384" s="562" t="s">
        <v>1054</v>
      </c>
      <c r="E384" s="563">
        <f t="shared" ref="E384:E390" si="80">IF(A383="SEC", K383 + 1, E383 + 1)</f>
        <v>24</v>
      </c>
      <c r="F384" s="563" t="s">
        <v>32</v>
      </c>
      <c r="G384" s="562"/>
      <c r="H384" s="563" t="str">
        <f t="shared" si="73"/>
        <v/>
      </c>
      <c r="I384" s="563"/>
      <c r="J384" s="562"/>
      <c r="K384" s="563" t="str">
        <f t="shared" si="74"/>
        <v/>
      </c>
      <c r="L384" s="564"/>
      <c r="M384" s="223" t="s">
        <v>32</v>
      </c>
      <c r="N384" s="223" t="s">
        <v>32</v>
      </c>
      <c r="O384" s="223" t="s">
        <v>32</v>
      </c>
      <c r="P384" s="564">
        <f t="shared" ref="P384:P390" si="81">P383</f>
        <v>8768.24</v>
      </c>
      <c r="Q384" s="562" t="s">
        <v>971</v>
      </c>
      <c r="R384" s="562" t="s">
        <v>972</v>
      </c>
      <c r="S384" s="562" t="s">
        <v>973</v>
      </c>
      <c r="T384" s="563">
        <v>60</v>
      </c>
      <c r="U384" s="563">
        <v>0.5</v>
      </c>
      <c r="V384" s="565">
        <f t="shared" si="79"/>
        <v>0.52662102102102093</v>
      </c>
      <c r="W384" s="562" t="s">
        <v>974</v>
      </c>
      <c r="X384" s="563">
        <v>1</v>
      </c>
      <c r="Y384" s="563">
        <v>1</v>
      </c>
      <c r="Z384" s="563">
        <v>5</v>
      </c>
      <c r="AA384" s="563">
        <v>1.08</v>
      </c>
      <c r="AB384" s="562">
        <v>0.5</v>
      </c>
      <c r="AC384" s="563">
        <v>0.54</v>
      </c>
      <c r="AD384" s="563">
        <v>0.43</v>
      </c>
      <c r="AE384" s="562">
        <v>0.11</v>
      </c>
      <c r="AF384" s="562" t="s">
        <v>49</v>
      </c>
      <c r="AG384" s="562">
        <v>1</v>
      </c>
      <c r="AH384" s="562">
        <v>1</v>
      </c>
    </row>
    <row r="385" spans="1:35" x14ac:dyDescent="0.25">
      <c r="A385" s="560" t="s">
        <v>28</v>
      </c>
      <c r="B385" s="560" t="s">
        <v>978</v>
      </c>
      <c r="C385" s="561" t="s">
        <v>1051</v>
      </c>
      <c r="D385" s="562" t="s">
        <v>1055</v>
      </c>
      <c r="E385" s="563">
        <f t="shared" si="80"/>
        <v>25</v>
      </c>
      <c r="F385" s="563" t="s">
        <v>32</v>
      </c>
      <c r="G385" s="562"/>
      <c r="H385" s="563" t="str">
        <f t="shared" si="73"/>
        <v/>
      </c>
      <c r="I385" s="563"/>
      <c r="J385" s="562"/>
      <c r="K385" s="563" t="str">
        <f t="shared" si="74"/>
        <v/>
      </c>
      <c r="L385" s="564"/>
      <c r="M385" s="223" t="s">
        <v>32</v>
      </c>
      <c r="N385" s="223" t="s">
        <v>32</v>
      </c>
      <c r="O385" s="223" t="s">
        <v>32</v>
      </c>
      <c r="P385" s="564">
        <f t="shared" si="81"/>
        <v>8768.24</v>
      </c>
      <c r="Q385" s="562" t="s">
        <v>971</v>
      </c>
      <c r="R385" s="562" t="s">
        <v>972</v>
      </c>
      <c r="S385" s="562" t="s">
        <v>973</v>
      </c>
      <c r="T385" s="563">
        <v>60</v>
      </c>
      <c r="U385" s="563">
        <v>0.5</v>
      </c>
      <c r="V385" s="565">
        <f t="shared" si="79"/>
        <v>0.52662102102102093</v>
      </c>
      <c r="W385" s="562" t="s">
        <v>974</v>
      </c>
      <c r="X385" s="563">
        <v>1</v>
      </c>
      <c r="Y385" s="563">
        <v>1</v>
      </c>
      <c r="Z385" s="563">
        <v>5</v>
      </c>
      <c r="AA385" s="563">
        <v>1.08</v>
      </c>
      <c r="AB385" s="562">
        <v>0.5</v>
      </c>
      <c r="AC385" s="563">
        <v>0.54</v>
      </c>
      <c r="AD385" s="563">
        <v>0.43</v>
      </c>
      <c r="AE385" s="562">
        <v>0.11</v>
      </c>
      <c r="AF385" s="562" t="s">
        <v>49</v>
      </c>
      <c r="AG385" s="562">
        <v>1</v>
      </c>
      <c r="AH385" s="562">
        <v>1</v>
      </c>
    </row>
    <row r="386" spans="1:35" x14ac:dyDescent="0.25">
      <c r="A386" s="560" t="s">
        <v>28</v>
      </c>
      <c r="B386" s="560" t="s">
        <v>980</v>
      </c>
      <c r="C386" s="561" t="s">
        <v>1051</v>
      </c>
      <c r="D386" s="562" t="s">
        <v>1056</v>
      </c>
      <c r="E386" s="563">
        <f t="shared" si="80"/>
        <v>26</v>
      </c>
      <c r="F386" s="563" t="s">
        <v>32</v>
      </c>
      <c r="G386" s="562"/>
      <c r="H386" s="563" t="str">
        <f t="shared" si="73"/>
        <v/>
      </c>
      <c r="I386" s="563"/>
      <c r="J386" s="562"/>
      <c r="K386" s="563" t="str">
        <f t="shared" si="74"/>
        <v/>
      </c>
      <c r="L386" s="564"/>
      <c r="M386" s="223" t="s">
        <v>32</v>
      </c>
      <c r="N386" s="223" t="s">
        <v>32</v>
      </c>
      <c r="O386" s="223" t="s">
        <v>32</v>
      </c>
      <c r="P386" s="564">
        <f t="shared" si="81"/>
        <v>8768.24</v>
      </c>
      <c r="Q386" s="562" t="s">
        <v>971</v>
      </c>
      <c r="R386" s="562" t="s">
        <v>972</v>
      </c>
      <c r="S386" s="562" t="s">
        <v>973</v>
      </c>
      <c r="T386" s="563">
        <v>60</v>
      </c>
      <c r="U386" s="563">
        <v>0.5</v>
      </c>
      <c r="V386" s="565">
        <f t="shared" si="79"/>
        <v>0.52662102102102093</v>
      </c>
      <c r="W386" s="562" t="s">
        <v>974</v>
      </c>
      <c r="X386" s="563">
        <v>1</v>
      </c>
      <c r="Y386" s="563">
        <v>1</v>
      </c>
      <c r="Z386" s="563">
        <v>5</v>
      </c>
      <c r="AA386" s="563">
        <v>1.08</v>
      </c>
      <c r="AB386" s="562">
        <v>0.5</v>
      </c>
      <c r="AC386" s="563">
        <v>0.54</v>
      </c>
      <c r="AD386" s="563">
        <v>0.43</v>
      </c>
      <c r="AE386" s="562">
        <v>0.11</v>
      </c>
      <c r="AF386" s="562" t="s">
        <v>49</v>
      </c>
      <c r="AG386" s="562">
        <v>1</v>
      </c>
      <c r="AH386" s="562">
        <v>1</v>
      </c>
    </row>
    <row r="387" spans="1:35" x14ac:dyDescent="0.25">
      <c r="A387" s="560" t="s">
        <v>28</v>
      </c>
      <c r="B387" s="560" t="s">
        <v>968</v>
      </c>
      <c r="C387" s="561" t="s">
        <v>1051</v>
      </c>
      <c r="D387" s="562" t="s">
        <v>1057</v>
      </c>
      <c r="E387" s="563">
        <f t="shared" si="80"/>
        <v>27</v>
      </c>
      <c r="F387" s="563" t="s">
        <v>32</v>
      </c>
      <c r="G387" s="562"/>
      <c r="H387" s="563" t="str">
        <f t="shared" si="73"/>
        <v/>
      </c>
      <c r="I387" s="563"/>
      <c r="J387" s="562"/>
      <c r="K387" s="563" t="str">
        <f t="shared" si="74"/>
        <v/>
      </c>
      <c r="L387" s="564"/>
      <c r="M387" s="223" t="s">
        <v>32</v>
      </c>
      <c r="N387" s="223" t="s">
        <v>32</v>
      </c>
      <c r="O387" s="223" t="s">
        <v>32</v>
      </c>
      <c r="P387" s="564">
        <f t="shared" si="81"/>
        <v>8768.24</v>
      </c>
      <c r="Q387" s="562" t="s">
        <v>971</v>
      </c>
      <c r="R387" s="562" t="s">
        <v>972</v>
      </c>
      <c r="S387" s="562" t="s">
        <v>973</v>
      </c>
      <c r="T387" s="563">
        <v>60</v>
      </c>
      <c r="U387" s="563">
        <v>0.5</v>
      </c>
      <c r="V387" s="565">
        <f t="shared" si="79"/>
        <v>0.52662102102102093</v>
      </c>
      <c r="W387" s="562" t="s">
        <v>974</v>
      </c>
      <c r="X387" s="563">
        <v>1</v>
      </c>
      <c r="Y387" s="563">
        <v>1</v>
      </c>
      <c r="Z387" s="563">
        <v>5</v>
      </c>
      <c r="AA387" s="563">
        <v>1.08</v>
      </c>
      <c r="AB387" s="562">
        <v>0.5</v>
      </c>
      <c r="AC387" s="563">
        <v>0.54</v>
      </c>
      <c r="AD387" s="563">
        <v>0.43</v>
      </c>
      <c r="AE387" s="562">
        <v>0.11</v>
      </c>
      <c r="AF387" s="562" t="s">
        <v>49</v>
      </c>
      <c r="AG387" s="562">
        <v>1</v>
      </c>
      <c r="AH387" s="562">
        <v>1</v>
      </c>
    </row>
    <row r="388" spans="1:35" x14ac:dyDescent="0.25">
      <c r="A388" s="560" t="s">
        <v>28</v>
      </c>
      <c r="B388" s="560" t="s">
        <v>968</v>
      </c>
      <c r="C388" s="561" t="s">
        <v>1051</v>
      </c>
      <c r="D388" s="562" t="s">
        <v>1058</v>
      </c>
      <c r="E388" s="563">
        <f t="shared" si="80"/>
        <v>28</v>
      </c>
      <c r="F388" s="563" t="s">
        <v>32</v>
      </c>
      <c r="G388" s="562"/>
      <c r="H388" s="563" t="str">
        <f t="shared" si="73"/>
        <v/>
      </c>
      <c r="I388" s="563"/>
      <c r="J388" s="562"/>
      <c r="K388" s="563" t="str">
        <f t="shared" si="74"/>
        <v/>
      </c>
      <c r="L388" s="564"/>
      <c r="M388" s="223" t="s">
        <v>32</v>
      </c>
      <c r="N388" s="223" t="s">
        <v>32</v>
      </c>
      <c r="O388" s="223" t="s">
        <v>32</v>
      </c>
      <c r="P388" s="564">
        <f t="shared" si="81"/>
        <v>8768.24</v>
      </c>
      <c r="Q388" s="562" t="s">
        <v>971</v>
      </c>
      <c r="R388" s="562" t="s">
        <v>972</v>
      </c>
      <c r="S388" s="562" t="s">
        <v>973</v>
      </c>
      <c r="T388" s="563">
        <v>60</v>
      </c>
      <c r="U388" s="563">
        <v>0.5</v>
      </c>
      <c r="V388" s="565">
        <f t="shared" si="79"/>
        <v>0.52662102102102093</v>
      </c>
      <c r="W388" s="562" t="s">
        <v>974</v>
      </c>
      <c r="X388" s="563">
        <v>1</v>
      </c>
      <c r="Y388" s="563">
        <v>1</v>
      </c>
      <c r="Z388" s="563">
        <v>5</v>
      </c>
      <c r="AA388" s="563">
        <v>1.08</v>
      </c>
      <c r="AB388" s="562">
        <v>0.5</v>
      </c>
      <c r="AC388" s="563">
        <v>0.54</v>
      </c>
      <c r="AD388" s="563">
        <v>0.43</v>
      </c>
      <c r="AE388" s="562">
        <v>0.11</v>
      </c>
      <c r="AF388" s="562" t="s">
        <v>49</v>
      </c>
      <c r="AG388" s="562">
        <v>1</v>
      </c>
      <c r="AH388" s="562">
        <v>1</v>
      </c>
    </row>
    <row r="389" spans="1:35" x14ac:dyDescent="0.25">
      <c r="A389" s="560" t="s">
        <v>28</v>
      </c>
      <c r="B389" s="560" t="s">
        <v>976</v>
      </c>
      <c r="C389" s="561" t="s">
        <v>1051</v>
      </c>
      <c r="D389" s="562" t="s">
        <v>1059</v>
      </c>
      <c r="E389" s="563">
        <f t="shared" si="80"/>
        <v>29</v>
      </c>
      <c r="F389" s="563" t="s">
        <v>32</v>
      </c>
      <c r="G389" s="562"/>
      <c r="H389" s="563" t="str">
        <f t="shared" si="73"/>
        <v/>
      </c>
      <c r="I389" s="563"/>
      <c r="J389" s="562"/>
      <c r="K389" s="563" t="str">
        <f t="shared" si="74"/>
        <v/>
      </c>
      <c r="L389" s="564"/>
      <c r="M389" s="223" t="s">
        <v>32</v>
      </c>
      <c r="N389" s="223" t="s">
        <v>32</v>
      </c>
      <c r="O389" s="223" t="s">
        <v>32</v>
      </c>
      <c r="P389" s="564">
        <f t="shared" si="81"/>
        <v>8768.24</v>
      </c>
      <c r="Q389" s="562" t="s">
        <v>971</v>
      </c>
      <c r="R389" s="562" t="s">
        <v>972</v>
      </c>
      <c r="S389" s="562" t="s">
        <v>973</v>
      </c>
      <c r="T389" s="563">
        <v>60</v>
      </c>
      <c r="U389" s="563">
        <v>0.5</v>
      </c>
      <c r="V389" s="565">
        <f t="shared" si="79"/>
        <v>0.52662102102102093</v>
      </c>
      <c r="W389" s="562" t="s">
        <v>974</v>
      </c>
      <c r="X389" s="563">
        <v>1</v>
      </c>
      <c r="Y389" s="563">
        <v>1</v>
      </c>
      <c r="Z389" s="563">
        <v>5</v>
      </c>
      <c r="AA389" s="563">
        <v>1.08</v>
      </c>
      <c r="AB389" s="562">
        <v>0.5</v>
      </c>
      <c r="AC389" s="563">
        <v>0.54</v>
      </c>
      <c r="AD389" s="563">
        <v>0.43</v>
      </c>
      <c r="AE389" s="562">
        <v>0.11</v>
      </c>
      <c r="AF389" s="562" t="s">
        <v>49</v>
      </c>
      <c r="AG389" s="562">
        <v>1</v>
      </c>
      <c r="AH389" s="562">
        <v>1</v>
      </c>
    </row>
    <row r="390" spans="1:35" x14ac:dyDescent="0.25">
      <c r="A390" s="560" t="s">
        <v>28</v>
      </c>
      <c r="B390" s="560" t="s">
        <v>978</v>
      </c>
      <c r="C390" s="561" t="s">
        <v>1051</v>
      </c>
      <c r="D390" s="562" t="s">
        <v>1060</v>
      </c>
      <c r="E390" s="563">
        <f t="shared" si="80"/>
        <v>30</v>
      </c>
      <c r="F390" s="563" t="s">
        <v>32</v>
      </c>
      <c r="G390" s="562"/>
      <c r="H390" s="563" t="str">
        <f t="shared" si="73"/>
        <v/>
      </c>
      <c r="I390" s="563"/>
      <c r="J390" s="562"/>
      <c r="K390" s="563" t="str">
        <f t="shared" si="74"/>
        <v/>
      </c>
      <c r="L390" s="564"/>
      <c r="M390" s="223" t="s">
        <v>32</v>
      </c>
      <c r="N390" s="223" t="s">
        <v>32</v>
      </c>
      <c r="O390" s="223" t="s">
        <v>32</v>
      </c>
      <c r="P390" s="564">
        <f t="shared" si="81"/>
        <v>8768.24</v>
      </c>
      <c r="Q390" s="562" t="s">
        <v>971</v>
      </c>
      <c r="R390" s="562" t="s">
        <v>972</v>
      </c>
      <c r="S390" s="562" t="s">
        <v>973</v>
      </c>
      <c r="T390" s="563">
        <v>60</v>
      </c>
      <c r="U390" s="563">
        <v>0.5</v>
      </c>
      <c r="V390" s="565">
        <f t="shared" si="79"/>
        <v>0.52662102102102093</v>
      </c>
      <c r="W390" s="562" t="s">
        <v>974</v>
      </c>
      <c r="X390" s="563">
        <v>1</v>
      </c>
      <c r="Y390" s="563">
        <v>1</v>
      </c>
      <c r="Z390" s="563">
        <v>5</v>
      </c>
      <c r="AA390" s="563">
        <v>1.08</v>
      </c>
      <c r="AB390" s="562">
        <v>0.5</v>
      </c>
      <c r="AC390" s="563">
        <v>0.54</v>
      </c>
      <c r="AD390" s="563">
        <v>0.43</v>
      </c>
      <c r="AE390" s="562">
        <v>0.11</v>
      </c>
      <c r="AF390" s="562" t="s">
        <v>49</v>
      </c>
      <c r="AG390" s="562">
        <v>1</v>
      </c>
      <c r="AH390" s="562">
        <v>1</v>
      </c>
    </row>
    <row r="391" spans="1:35" x14ac:dyDescent="0.25">
      <c r="A391" s="560" t="s">
        <v>56</v>
      </c>
      <c r="B391" s="560" t="s">
        <v>69</v>
      </c>
      <c r="C391" s="561" t="s">
        <v>1051</v>
      </c>
      <c r="D391" s="562" t="s">
        <v>1061</v>
      </c>
      <c r="E391" s="563">
        <v>4</v>
      </c>
      <c r="F391" s="563" t="s">
        <v>32</v>
      </c>
      <c r="G391" s="562" t="s">
        <v>1062</v>
      </c>
      <c r="H391" s="563">
        <f t="shared" si="73"/>
        <v>5</v>
      </c>
      <c r="I391" s="563" t="str">
        <f>F391</f>
        <v>y</v>
      </c>
      <c r="J391" s="562" t="s">
        <v>1063</v>
      </c>
      <c r="K391" s="563">
        <f t="shared" si="74"/>
        <v>6</v>
      </c>
      <c r="L391" s="564" t="str">
        <f>F391</f>
        <v>y</v>
      </c>
      <c r="M391" s="223" t="s">
        <v>32</v>
      </c>
      <c r="N391" s="223" t="s">
        <v>32</v>
      </c>
      <c r="O391" s="223" t="s">
        <v>32</v>
      </c>
      <c r="P391" s="564">
        <v>60465.18</v>
      </c>
      <c r="Q391" s="562" t="s">
        <v>73</v>
      </c>
      <c r="R391" s="562" t="s">
        <v>74</v>
      </c>
      <c r="S391" s="562" t="s">
        <v>75</v>
      </c>
      <c r="T391" s="563">
        <v>82.2</v>
      </c>
      <c r="U391" s="563">
        <v>2.5</v>
      </c>
      <c r="V391" s="565">
        <f>P391*(1/(2.22*10^12))*(1/(82.2))*(1/(0.125))*10^9</f>
        <v>2.6507608338265269</v>
      </c>
      <c r="W391" s="562" t="s">
        <v>76</v>
      </c>
      <c r="X391" s="563">
        <v>3</v>
      </c>
      <c r="Y391" s="563">
        <v>2</v>
      </c>
      <c r="Z391" s="563">
        <v>15</v>
      </c>
      <c r="AA391" s="563">
        <v>11.1</v>
      </c>
      <c r="AB391" s="562">
        <v>1</v>
      </c>
      <c r="AC391" s="563">
        <v>11.1</v>
      </c>
      <c r="AD391" s="563">
        <v>8.8800000000000008</v>
      </c>
      <c r="AE391" s="562">
        <v>2.2200000000000002</v>
      </c>
      <c r="AF391" s="562" t="s">
        <v>49</v>
      </c>
      <c r="AG391" s="562">
        <v>1</v>
      </c>
      <c r="AH391" s="562">
        <v>0.67</v>
      </c>
      <c r="AI391" t="s">
        <v>1064</v>
      </c>
    </row>
    <row r="392" spans="1:35" x14ac:dyDescent="0.25">
      <c r="A392" s="560" t="s">
        <v>56</v>
      </c>
      <c r="B392" s="560" t="s">
        <v>77</v>
      </c>
      <c r="C392" s="561" t="s">
        <v>1051</v>
      </c>
      <c r="D392" s="562" t="s">
        <v>1065</v>
      </c>
      <c r="E392" s="563">
        <f>IF(A391="SEC", K391 + 1, E391 + 1)</f>
        <v>7</v>
      </c>
      <c r="F392" s="563" t="s">
        <v>32</v>
      </c>
      <c r="G392" s="562" t="s">
        <v>1066</v>
      </c>
      <c r="H392" s="563">
        <f t="shared" si="73"/>
        <v>8</v>
      </c>
      <c r="I392" s="563" t="str">
        <f>F392</f>
        <v>y</v>
      </c>
      <c r="J392" s="562" t="s">
        <v>1067</v>
      </c>
      <c r="K392" s="563">
        <f t="shared" si="74"/>
        <v>9</v>
      </c>
      <c r="L392" s="564" t="str">
        <f>F392</f>
        <v>y</v>
      </c>
      <c r="M392" s="223" t="s">
        <v>32</v>
      </c>
      <c r="N392" s="223" t="s">
        <v>32</v>
      </c>
      <c r="O392" s="223" t="s">
        <v>32</v>
      </c>
      <c r="P392" s="564">
        <f>P391</f>
        <v>60465.18</v>
      </c>
      <c r="Q392" s="562" t="s">
        <v>73</v>
      </c>
      <c r="R392" s="562" t="s">
        <v>74</v>
      </c>
      <c r="S392" s="562" t="s">
        <v>75</v>
      </c>
      <c r="T392" s="563">
        <v>82.2</v>
      </c>
      <c r="U392" s="563">
        <v>2.5</v>
      </c>
      <c r="V392" s="565">
        <f>P392*(1/(2.22*10^12))*(1/(82.2))*(1/(0.125))*10^9</f>
        <v>2.6507608338265269</v>
      </c>
      <c r="W392" s="562" t="s">
        <v>76</v>
      </c>
      <c r="X392" s="563">
        <v>3</v>
      </c>
      <c r="Y392" s="563">
        <v>2</v>
      </c>
      <c r="Z392" s="563">
        <v>15</v>
      </c>
      <c r="AA392" s="563">
        <v>11.1</v>
      </c>
      <c r="AB392" s="562">
        <v>1</v>
      </c>
      <c r="AC392" s="563">
        <v>11.1</v>
      </c>
      <c r="AD392" s="563">
        <v>8.8800000000000008</v>
      </c>
      <c r="AE392" s="562">
        <v>2.2200000000000002</v>
      </c>
      <c r="AF392" s="562" t="s">
        <v>49</v>
      </c>
      <c r="AG392" s="562">
        <v>1</v>
      </c>
      <c r="AH392" s="562">
        <v>0.67</v>
      </c>
    </row>
    <row r="393" spans="1:35" x14ac:dyDescent="0.25">
      <c r="A393" s="560" t="s">
        <v>56</v>
      </c>
      <c r="B393" s="560" t="s">
        <v>323</v>
      </c>
      <c r="C393" s="561" t="s">
        <v>1051</v>
      </c>
      <c r="D393" s="562" t="s">
        <v>1068</v>
      </c>
      <c r="E393" s="563">
        <f>IF(A392="SEC", K392 + 1, E392 + 1)</f>
        <v>10</v>
      </c>
      <c r="F393" s="563" t="s">
        <v>32</v>
      </c>
      <c r="G393" s="562" t="s">
        <v>1069</v>
      </c>
      <c r="H393" s="563">
        <f t="shared" si="73"/>
        <v>11</v>
      </c>
      <c r="I393" s="563" t="str">
        <f>F393</f>
        <v>y</v>
      </c>
      <c r="J393" s="562" t="s">
        <v>1070</v>
      </c>
      <c r="K393" s="563">
        <f t="shared" si="74"/>
        <v>12</v>
      </c>
      <c r="L393" s="564" t="str">
        <f>F393</f>
        <v>y</v>
      </c>
      <c r="M393" s="223" t="s">
        <v>32</v>
      </c>
      <c r="N393" s="223" t="s">
        <v>32</v>
      </c>
      <c r="O393" s="223" t="s">
        <v>32</v>
      </c>
      <c r="P393" s="564">
        <v>81075.740000000005</v>
      </c>
      <c r="Q393" s="562" t="s">
        <v>325</v>
      </c>
      <c r="R393" s="562" t="s">
        <v>128</v>
      </c>
      <c r="S393" s="562" t="s">
        <v>905</v>
      </c>
      <c r="T393" s="563">
        <v>83.2</v>
      </c>
      <c r="U393" s="563">
        <v>4</v>
      </c>
      <c r="V393" s="565">
        <f>P393*(1/(2.22*10^12))*(1/(83.2))*(1/(0.125))*10^9</f>
        <v>3.5115965003465006</v>
      </c>
      <c r="W393" s="562" t="s">
        <v>130</v>
      </c>
      <c r="X393" s="563">
        <v>3</v>
      </c>
      <c r="Y393" s="563">
        <v>1.5</v>
      </c>
      <c r="Z393" s="563">
        <v>15</v>
      </c>
      <c r="AA393" s="563">
        <v>17.97</v>
      </c>
      <c r="AB393" s="562">
        <v>1</v>
      </c>
      <c r="AC393" s="563">
        <v>17.97</v>
      </c>
      <c r="AD393" s="563">
        <v>14.38</v>
      </c>
      <c r="AE393" s="562">
        <v>3.59</v>
      </c>
      <c r="AF393" s="562" t="s">
        <v>49</v>
      </c>
      <c r="AG393" s="562">
        <v>0.5</v>
      </c>
      <c r="AH393" s="562">
        <v>0.5</v>
      </c>
    </row>
    <row r="394" spans="1:35" x14ac:dyDescent="0.25">
      <c r="A394" s="560" t="s">
        <v>56</v>
      </c>
      <c r="B394" s="560" t="s">
        <v>326</v>
      </c>
      <c r="C394" s="561" t="s">
        <v>1051</v>
      </c>
      <c r="D394" s="562" t="s">
        <v>1071</v>
      </c>
      <c r="E394" s="563">
        <f>IF(A393="SEC", K393 + 1, E393 + 1)</f>
        <v>13</v>
      </c>
      <c r="F394" s="563" t="s">
        <v>32</v>
      </c>
      <c r="G394" s="562" t="s">
        <v>1072</v>
      </c>
      <c r="H394" s="563">
        <f t="shared" si="73"/>
        <v>14</v>
      </c>
      <c r="I394" s="563" t="str">
        <f>F394</f>
        <v>y</v>
      </c>
      <c r="J394" s="562" t="s">
        <v>1073</v>
      </c>
      <c r="K394" s="563">
        <f t="shared" si="74"/>
        <v>15</v>
      </c>
      <c r="L394" s="564" t="str">
        <f>F394</f>
        <v>y</v>
      </c>
      <c r="M394" s="223" t="s">
        <v>32</v>
      </c>
      <c r="N394" s="223" t="s">
        <v>32</v>
      </c>
      <c r="O394" s="223" t="s">
        <v>32</v>
      </c>
      <c r="P394" s="564">
        <f>P393</f>
        <v>81075.740000000005</v>
      </c>
      <c r="Q394" s="562" t="s">
        <v>325</v>
      </c>
      <c r="R394" s="562" t="s">
        <v>128</v>
      </c>
      <c r="S394" s="562" t="s">
        <v>905</v>
      </c>
      <c r="T394" s="563">
        <v>83.2</v>
      </c>
      <c r="U394" s="563">
        <v>4</v>
      </c>
      <c r="V394" s="565">
        <f>P394*(1/(2.22*10^12))*(1/(83.2))*(1/(0.125))*10^9</f>
        <v>3.5115965003465006</v>
      </c>
      <c r="W394" s="562" t="s">
        <v>130</v>
      </c>
      <c r="X394" s="563">
        <v>3</v>
      </c>
      <c r="Y394" s="563">
        <v>1.5</v>
      </c>
      <c r="Z394" s="563">
        <v>15</v>
      </c>
      <c r="AA394" s="563">
        <v>17.97</v>
      </c>
      <c r="AB394" s="562">
        <v>1</v>
      </c>
      <c r="AC394" s="563">
        <v>17.97</v>
      </c>
      <c r="AD394" s="563">
        <v>14.38</v>
      </c>
      <c r="AE394" s="562">
        <v>3.59</v>
      </c>
      <c r="AF394" s="562" t="s">
        <v>49</v>
      </c>
      <c r="AG394" s="562">
        <v>0.5</v>
      </c>
      <c r="AH394" s="562">
        <v>0.5</v>
      </c>
    </row>
    <row r="395" spans="1:35" x14ac:dyDescent="0.25">
      <c r="A395" s="566" t="s">
        <v>28</v>
      </c>
      <c r="B395" s="566" t="s">
        <v>207</v>
      </c>
      <c r="C395" s="567" t="s">
        <v>1074</v>
      </c>
      <c r="D395" s="568" t="s">
        <v>1075</v>
      </c>
      <c r="E395" s="569">
        <v>4</v>
      </c>
      <c r="F395" s="569" t="s">
        <v>32</v>
      </c>
      <c r="G395" s="568"/>
      <c r="H395" s="569" t="str">
        <f t="shared" si="73"/>
        <v/>
      </c>
      <c r="I395" s="569"/>
      <c r="J395" s="568"/>
      <c r="K395" s="569" t="str">
        <f t="shared" si="74"/>
        <v/>
      </c>
      <c r="L395" s="570"/>
      <c r="M395" s="223" t="s">
        <v>32</v>
      </c>
      <c r="N395" s="223" t="s">
        <v>32</v>
      </c>
      <c r="O395" s="223" t="s">
        <v>32</v>
      </c>
      <c r="P395" s="570">
        <v>18942.939999999999</v>
      </c>
      <c r="Q395" s="568" t="s">
        <v>209</v>
      </c>
      <c r="R395" s="568" t="s">
        <v>210</v>
      </c>
      <c r="S395" s="568" t="s">
        <v>211</v>
      </c>
      <c r="T395" s="569">
        <v>16.399999999999999</v>
      </c>
      <c r="U395" s="569">
        <v>2</v>
      </c>
      <c r="V395" s="571">
        <f>P395*(1/(2.22*10^12))*(1/(16.4))*(1/(0.125))*10^9</f>
        <v>4.1623687101735882</v>
      </c>
      <c r="W395" s="568" t="s">
        <v>130</v>
      </c>
      <c r="X395" s="569">
        <v>1</v>
      </c>
      <c r="Y395" s="569">
        <v>1</v>
      </c>
      <c r="Z395" s="569">
        <v>5</v>
      </c>
      <c r="AA395" s="569">
        <v>0.59</v>
      </c>
      <c r="AB395" s="568">
        <v>1</v>
      </c>
      <c r="AC395" s="569">
        <v>0.59</v>
      </c>
      <c r="AD395" s="569">
        <v>0.47</v>
      </c>
      <c r="AE395" s="568">
        <v>0.12</v>
      </c>
      <c r="AF395" s="568" t="s">
        <v>212</v>
      </c>
      <c r="AG395" s="568">
        <v>1</v>
      </c>
      <c r="AH395" s="568">
        <v>1</v>
      </c>
    </row>
    <row r="396" spans="1:35" x14ac:dyDescent="0.25">
      <c r="A396" s="566" t="s">
        <v>28</v>
      </c>
      <c r="B396" s="566" t="s">
        <v>213</v>
      </c>
      <c r="C396" s="567" t="s">
        <v>1074</v>
      </c>
      <c r="D396" s="568" t="s">
        <v>1076</v>
      </c>
      <c r="E396" s="569">
        <f t="shared" ref="E396:E405" si="82">IF(A395="SEC", K395 + 1, E395 + 1)</f>
        <v>5</v>
      </c>
      <c r="F396" s="569" t="s">
        <v>32</v>
      </c>
      <c r="G396" s="568"/>
      <c r="H396" s="569" t="str">
        <f t="shared" si="73"/>
        <v/>
      </c>
      <c r="I396" s="569"/>
      <c r="J396" s="568"/>
      <c r="K396" s="569" t="str">
        <f t="shared" si="74"/>
        <v/>
      </c>
      <c r="L396" s="570"/>
      <c r="M396" s="223" t="s">
        <v>32</v>
      </c>
      <c r="N396" s="223" t="s">
        <v>32</v>
      </c>
      <c r="O396" s="223" t="s">
        <v>32</v>
      </c>
      <c r="P396" s="570">
        <f>P395</f>
        <v>18942.939999999999</v>
      </c>
      <c r="Q396" s="568" t="s">
        <v>209</v>
      </c>
      <c r="R396" s="568" t="s">
        <v>210</v>
      </c>
      <c r="S396" s="568" t="s">
        <v>211</v>
      </c>
      <c r="T396" s="569">
        <v>16.399999999999999</v>
      </c>
      <c r="U396" s="569">
        <v>2</v>
      </c>
      <c r="V396" s="571">
        <f>P396*(1/(2.22*10^12))*(1/(16.4))*(1/(0.125))*10^9</f>
        <v>4.1623687101735882</v>
      </c>
      <c r="W396" s="568" t="s">
        <v>130</v>
      </c>
      <c r="X396" s="569">
        <v>1</v>
      </c>
      <c r="Y396" s="569">
        <v>1</v>
      </c>
      <c r="Z396" s="569">
        <v>5</v>
      </c>
      <c r="AA396" s="569">
        <v>0.59</v>
      </c>
      <c r="AB396" s="568">
        <v>1</v>
      </c>
      <c r="AC396" s="569">
        <v>0.59</v>
      </c>
      <c r="AD396" s="569">
        <v>0.47</v>
      </c>
      <c r="AE396" s="568">
        <v>0.12</v>
      </c>
      <c r="AF396" s="568" t="s">
        <v>212</v>
      </c>
      <c r="AG396" s="568">
        <v>1</v>
      </c>
      <c r="AH396" s="568">
        <v>1</v>
      </c>
    </row>
    <row r="397" spans="1:35" x14ac:dyDescent="0.25">
      <c r="A397" s="566" t="s">
        <v>28</v>
      </c>
      <c r="B397" s="566" t="s">
        <v>526</v>
      </c>
      <c r="C397" s="567" t="s">
        <v>1074</v>
      </c>
      <c r="D397" s="568" t="s">
        <v>1077</v>
      </c>
      <c r="E397" s="569">
        <f t="shared" si="82"/>
        <v>6</v>
      </c>
      <c r="F397" s="569" t="s">
        <v>32</v>
      </c>
      <c r="G397" s="568"/>
      <c r="H397" s="569" t="str">
        <f t="shared" si="73"/>
        <v/>
      </c>
      <c r="I397" s="569"/>
      <c r="J397" s="568"/>
      <c r="K397" s="569" t="str">
        <f t="shared" si="74"/>
        <v/>
      </c>
      <c r="L397" s="570"/>
      <c r="M397" s="223" t="s">
        <v>32</v>
      </c>
      <c r="N397" s="223" t="s">
        <v>32</v>
      </c>
      <c r="O397" s="223" t="s">
        <v>32</v>
      </c>
      <c r="P397" s="570">
        <v>8756.4599999999991</v>
      </c>
      <c r="Q397" s="568" t="s">
        <v>528</v>
      </c>
      <c r="R397" s="568" t="s">
        <v>333</v>
      </c>
      <c r="S397" s="568" t="s">
        <v>334</v>
      </c>
      <c r="T397" s="569">
        <v>30</v>
      </c>
      <c r="U397" s="569">
        <v>1</v>
      </c>
      <c r="V397" s="571">
        <f t="shared" ref="V397:V404" si="83">P397*(1/(2.22*10^12))*(1/(30))*(1/(0.125))*10^9</f>
        <v>1.0518270270270269</v>
      </c>
      <c r="W397" s="568" t="s">
        <v>335</v>
      </c>
      <c r="X397" s="569">
        <v>1</v>
      </c>
      <c r="Y397" s="569">
        <v>1.5</v>
      </c>
      <c r="Z397" s="569">
        <v>5</v>
      </c>
      <c r="AA397" s="569">
        <v>0.54</v>
      </c>
      <c r="AB397" s="568">
        <v>1</v>
      </c>
      <c r="AC397" s="569">
        <v>0.54</v>
      </c>
      <c r="AD397" s="569">
        <v>0.43</v>
      </c>
      <c r="AE397" s="568">
        <v>0.11</v>
      </c>
      <c r="AF397" s="568" t="s">
        <v>336</v>
      </c>
      <c r="AG397" s="568">
        <v>1.5</v>
      </c>
      <c r="AH397" s="568">
        <v>1.5</v>
      </c>
    </row>
    <row r="398" spans="1:35" x14ac:dyDescent="0.25">
      <c r="A398" s="566" t="s">
        <v>28</v>
      </c>
      <c r="B398" s="566" t="s">
        <v>330</v>
      </c>
      <c r="C398" s="567" t="s">
        <v>1074</v>
      </c>
      <c r="D398" s="568" t="s">
        <v>1078</v>
      </c>
      <c r="E398" s="569">
        <f t="shared" si="82"/>
        <v>7</v>
      </c>
      <c r="F398" s="569" t="s">
        <v>32</v>
      </c>
      <c r="G398" s="568"/>
      <c r="H398" s="569" t="str">
        <f t="shared" si="73"/>
        <v/>
      </c>
      <c r="I398" s="569"/>
      <c r="J398" s="568"/>
      <c r="K398" s="569" t="str">
        <f t="shared" si="74"/>
        <v/>
      </c>
      <c r="L398" s="570"/>
      <c r="M398" s="223" t="s">
        <v>32</v>
      </c>
      <c r="N398" s="223" t="s">
        <v>32</v>
      </c>
      <c r="O398" s="223" t="s">
        <v>32</v>
      </c>
      <c r="P398" s="570">
        <f t="shared" ref="P398:P404" si="84">P397</f>
        <v>8756.4599999999991</v>
      </c>
      <c r="Q398" s="568" t="s">
        <v>332</v>
      </c>
      <c r="R398" s="568" t="s">
        <v>333</v>
      </c>
      <c r="S398" s="568" t="s">
        <v>334</v>
      </c>
      <c r="T398" s="569">
        <v>30</v>
      </c>
      <c r="U398" s="569">
        <v>1</v>
      </c>
      <c r="V398" s="571">
        <f t="shared" si="83"/>
        <v>1.0518270270270269</v>
      </c>
      <c r="W398" s="568" t="s">
        <v>335</v>
      </c>
      <c r="X398" s="569">
        <v>1</v>
      </c>
      <c r="Y398" s="569">
        <v>1.5</v>
      </c>
      <c r="Z398" s="569">
        <v>5</v>
      </c>
      <c r="AA398" s="569">
        <v>0.54</v>
      </c>
      <c r="AB398" s="568">
        <v>1</v>
      </c>
      <c r="AC398" s="569">
        <v>0.54</v>
      </c>
      <c r="AD398" s="569">
        <v>0.43</v>
      </c>
      <c r="AE398" s="568">
        <v>0.11</v>
      </c>
      <c r="AF398" s="568" t="s">
        <v>336</v>
      </c>
      <c r="AG398" s="568">
        <v>1.5</v>
      </c>
      <c r="AH398" s="568">
        <v>1.5</v>
      </c>
    </row>
    <row r="399" spans="1:35" x14ac:dyDescent="0.25">
      <c r="A399" s="566" t="s">
        <v>28</v>
      </c>
      <c r="B399" s="566" t="s">
        <v>337</v>
      </c>
      <c r="C399" s="567" t="s">
        <v>1074</v>
      </c>
      <c r="D399" s="568" t="s">
        <v>1079</v>
      </c>
      <c r="E399" s="569">
        <f t="shared" si="82"/>
        <v>8</v>
      </c>
      <c r="F399" s="569" t="s">
        <v>32</v>
      </c>
      <c r="G399" s="568"/>
      <c r="H399" s="569" t="str">
        <f t="shared" si="73"/>
        <v/>
      </c>
      <c r="I399" s="569"/>
      <c r="J399" s="568"/>
      <c r="K399" s="569" t="str">
        <f t="shared" si="74"/>
        <v/>
      </c>
      <c r="L399" s="570"/>
      <c r="M399" s="223" t="s">
        <v>32</v>
      </c>
      <c r="N399" s="223" t="s">
        <v>32</v>
      </c>
      <c r="O399" s="223" t="s">
        <v>32</v>
      </c>
      <c r="P399" s="570">
        <f t="shared" si="84"/>
        <v>8756.4599999999991</v>
      </c>
      <c r="Q399" s="568" t="s">
        <v>332</v>
      </c>
      <c r="R399" s="568" t="s">
        <v>333</v>
      </c>
      <c r="S399" s="568" t="s">
        <v>334</v>
      </c>
      <c r="T399" s="569">
        <v>30</v>
      </c>
      <c r="U399" s="569">
        <v>1</v>
      </c>
      <c r="V399" s="571">
        <f t="shared" si="83"/>
        <v>1.0518270270270269</v>
      </c>
      <c r="W399" s="568" t="s">
        <v>335</v>
      </c>
      <c r="X399" s="569">
        <v>1</v>
      </c>
      <c r="Y399" s="569">
        <v>1.5</v>
      </c>
      <c r="Z399" s="569">
        <v>5</v>
      </c>
      <c r="AA399" s="569">
        <v>0.54</v>
      </c>
      <c r="AB399" s="568">
        <v>1</v>
      </c>
      <c r="AC399" s="569">
        <v>0.54</v>
      </c>
      <c r="AD399" s="569">
        <v>0.43</v>
      </c>
      <c r="AE399" s="568">
        <v>0.11</v>
      </c>
      <c r="AF399" s="568" t="s">
        <v>336</v>
      </c>
      <c r="AG399" s="568">
        <v>1.5</v>
      </c>
      <c r="AH399" s="568">
        <v>1.5</v>
      </c>
    </row>
    <row r="400" spans="1:35" x14ac:dyDescent="0.25">
      <c r="A400" s="566" t="s">
        <v>28</v>
      </c>
      <c r="B400" s="566" t="s">
        <v>725</v>
      </c>
      <c r="C400" s="567" t="s">
        <v>1074</v>
      </c>
      <c r="D400" s="568" t="s">
        <v>1080</v>
      </c>
      <c r="E400" s="569">
        <f t="shared" si="82"/>
        <v>9</v>
      </c>
      <c r="F400" s="569" t="s">
        <v>32</v>
      </c>
      <c r="G400" s="568"/>
      <c r="H400" s="569" t="str">
        <f t="shared" si="73"/>
        <v/>
      </c>
      <c r="I400" s="569"/>
      <c r="J400" s="568"/>
      <c r="K400" s="569" t="str">
        <f t="shared" si="74"/>
        <v/>
      </c>
      <c r="L400" s="570"/>
      <c r="M400" s="223" t="s">
        <v>32</v>
      </c>
      <c r="N400" s="223" t="s">
        <v>32</v>
      </c>
      <c r="O400" s="223" t="s">
        <v>32</v>
      </c>
      <c r="P400" s="570">
        <f t="shared" si="84"/>
        <v>8756.4599999999991</v>
      </c>
      <c r="Q400" s="568" t="s">
        <v>727</v>
      </c>
      <c r="R400" s="568" t="s">
        <v>333</v>
      </c>
      <c r="S400" s="568" t="s">
        <v>334</v>
      </c>
      <c r="T400" s="569">
        <v>30</v>
      </c>
      <c r="U400" s="569">
        <v>1</v>
      </c>
      <c r="V400" s="571">
        <f t="shared" si="83"/>
        <v>1.0518270270270269</v>
      </c>
      <c r="W400" s="568" t="s">
        <v>335</v>
      </c>
      <c r="X400" s="569">
        <v>1</v>
      </c>
      <c r="Y400" s="569">
        <v>1.5</v>
      </c>
      <c r="Z400" s="569">
        <v>5</v>
      </c>
      <c r="AA400" s="569">
        <v>0.54</v>
      </c>
      <c r="AB400" s="568">
        <v>1</v>
      </c>
      <c r="AC400" s="569">
        <v>0.54</v>
      </c>
      <c r="AD400" s="569">
        <v>0.43</v>
      </c>
      <c r="AE400" s="568">
        <v>0.11</v>
      </c>
      <c r="AF400" s="568" t="s">
        <v>336</v>
      </c>
      <c r="AG400" s="568">
        <v>1.5</v>
      </c>
      <c r="AH400" s="568">
        <v>1.5</v>
      </c>
    </row>
    <row r="401" spans="1:35" x14ac:dyDescent="0.25">
      <c r="A401" s="566" t="s">
        <v>28</v>
      </c>
      <c r="B401" s="566" t="s">
        <v>361</v>
      </c>
      <c r="C401" s="567" t="s">
        <v>1074</v>
      </c>
      <c r="D401" s="568" t="s">
        <v>1081</v>
      </c>
      <c r="E401" s="569">
        <f t="shared" si="82"/>
        <v>10</v>
      </c>
      <c r="F401" s="569" t="s">
        <v>32</v>
      </c>
      <c r="G401" s="568"/>
      <c r="H401" s="569" t="str">
        <f t="shared" si="73"/>
        <v/>
      </c>
      <c r="I401" s="569"/>
      <c r="J401" s="568"/>
      <c r="K401" s="569" t="str">
        <f t="shared" si="74"/>
        <v/>
      </c>
      <c r="L401" s="570"/>
      <c r="M401" s="223" t="s">
        <v>32</v>
      </c>
      <c r="N401" s="223" t="s">
        <v>32</v>
      </c>
      <c r="O401" s="223" t="s">
        <v>32</v>
      </c>
      <c r="P401" s="570">
        <f t="shared" si="84"/>
        <v>8756.4599999999991</v>
      </c>
      <c r="Q401" s="568" t="s">
        <v>364</v>
      </c>
      <c r="R401" s="568" t="s">
        <v>333</v>
      </c>
      <c r="S401" s="568" t="s">
        <v>334</v>
      </c>
      <c r="T401" s="569">
        <v>30</v>
      </c>
      <c r="U401" s="569">
        <v>1</v>
      </c>
      <c r="V401" s="571">
        <f t="shared" si="83"/>
        <v>1.0518270270270269</v>
      </c>
      <c r="W401" s="568" t="s">
        <v>335</v>
      </c>
      <c r="X401" s="569">
        <v>1</v>
      </c>
      <c r="Y401" s="569">
        <v>1.5</v>
      </c>
      <c r="Z401" s="569">
        <v>5</v>
      </c>
      <c r="AA401" s="569">
        <v>0.54</v>
      </c>
      <c r="AB401" s="568">
        <v>1</v>
      </c>
      <c r="AC401" s="569">
        <v>0.54</v>
      </c>
      <c r="AD401" s="569">
        <v>0.43</v>
      </c>
      <c r="AE401" s="568">
        <v>0.11</v>
      </c>
      <c r="AF401" s="568" t="s">
        <v>336</v>
      </c>
      <c r="AG401" s="568">
        <v>1.5</v>
      </c>
      <c r="AH401" s="568">
        <v>1.5</v>
      </c>
    </row>
    <row r="402" spans="1:35" x14ac:dyDescent="0.25">
      <c r="A402" s="566" t="s">
        <v>28</v>
      </c>
      <c r="B402" s="566" t="s">
        <v>365</v>
      </c>
      <c r="C402" s="567" t="s">
        <v>1074</v>
      </c>
      <c r="D402" s="568" t="s">
        <v>1082</v>
      </c>
      <c r="E402" s="569">
        <f t="shared" si="82"/>
        <v>11</v>
      </c>
      <c r="F402" s="569" t="s">
        <v>32</v>
      </c>
      <c r="G402" s="568"/>
      <c r="H402" s="569" t="str">
        <f t="shared" si="73"/>
        <v/>
      </c>
      <c r="I402" s="569"/>
      <c r="J402" s="568"/>
      <c r="K402" s="569" t="str">
        <f t="shared" si="74"/>
        <v/>
      </c>
      <c r="L402" s="570"/>
      <c r="M402" s="223" t="s">
        <v>32</v>
      </c>
      <c r="N402" s="223" t="s">
        <v>32</v>
      </c>
      <c r="O402" s="223" t="s">
        <v>32</v>
      </c>
      <c r="P402" s="570">
        <f t="shared" si="84"/>
        <v>8756.4599999999991</v>
      </c>
      <c r="Q402" s="568" t="s">
        <v>364</v>
      </c>
      <c r="R402" s="568" t="s">
        <v>333</v>
      </c>
      <c r="S402" s="568" t="s">
        <v>334</v>
      </c>
      <c r="T402" s="569">
        <v>30</v>
      </c>
      <c r="U402" s="569">
        <v>1</v>
      </c>
      <c r="V402" s="571">
        <f t="shared" si="83"/>
        <v>1.0518270270270269</v>
      </c>
      <c r="W402" s="568" t="s">
        <v>335</v>
      </c>
      <c r="X402" s="569">
        <v>1</v>
      </c>
      <c r="Y402" s="569">
        <v>1.5</v>
      </c>
      <c r="Z402" s="569">
        <v>5</v>
      </c>
      <c r="AA402" s="569">
        <v>0.54</v>
      </c>
      <c r="AB402" s="568">
        <v>1</v>
      </c>
      <c r="AC402" s="569">
        <v>0.54</v>
      </c>
      <c r="AD402" s="569">
        <v>0.43</v>
      </c>
      <c r="AE402" s="568">
        <v>0.11</v>
      </c>
      <c r="AF402" s="568" t="s">
        <v>336</v>
      </c>
      <c r="AG402" s="568">
        <v>1.5</v>
      </c>
      <c r="AH402" s="568">
        <v>1.5</v>
      </c>
    </row>
    <row r="403" spans="1:35" x14ac:dyDescent="0.25">
      <c r="A403" s="566" t="s">
        <v>28</v>
      </c>
      <c r="B403" s="566" t="s">
        <v>563</v>
      </c>
      <c r="C403" s="567" t="s">
        <v>1074</v>
      </c>
      <c r="D403" s="568" t="s">
        <v>1083</v>
      </c>
      <c r="E403" s="569">
        <f t="shared" si="82"/>
        <v>12</v>
      </c>
      <c r="F403" s="569" t="s">
        <v>32</v>
      </c>
      <c r="G403" s="568"/>
      <c r="H403" s="569" t="str">
        <f t="shared" si="73"/>
        <v/>
      </c>
      <c r="I403" s="569"/>
      <c r="J403" s="568"/>
      <c r="K403" s="569" t="str">
        <f t="shared" si="74"/>
        <v/>
      </c>
      <c r="L403" s="570"/>
      <c r="M403" s="223" t="s">
        <v>32</v>
      </c>
      <c r="N403" s="223" t="s">
        <v>32</v>
      </c>
      <c r="O403" s="223" t="s">
        <v>32</v>
      </c>
      <c r="P403" s="570">
        <f t="shared" si="84"/>
        <v>8756.4599999999991</v>
      </c>
      <c r="Q403" s="568" t="s">
        <v>565</v>
      </c>
      <c r="R403" s="568" t="s">
        <v>333</v>
      </c>
      <c r="S403" s="568" t="s">
        <v>334</v>
      </c>
      <c r="T403" s="569">
        <v>30</v>
      </c>
      <c r="U403" s="569">
        <v>1</v>
      </c>
      <c r="V403" s="571">
        <f t="shared" si="83"/>
        <v>1.0518270270270269</v>
      </c>
      <c r="W403" s="568" t="s">
        <v>335</v>
      </c>
      <c r="X403" s="569">
        <v>1</v>
      </c>
      <c r="Y403" s="569">
        <v>1</v>
      </c>
      <c r="Z403" s="569">
        <v>5</v>
      </c>
      <c r="AA403" s="569">
        <v>0.54</v>
      </c>
      <c r="AB403" s="568">
        <v>1</v>
      </c>
      <c r="AC403" s="569">
        <v>0.54</v>
      </c>
      <c r="AD403" s="569">
        <v>0.43</v>
      </c>
      <c r="AE403" s="568">
        <v>0.11</v>
      </c>
      <c r="AF403" s="568" t="s">
        <v>336</v>
      </c>
      <c r="AG403" s="568">
        <v>1</v>
      </c>
      <c r="AH403" s="568">
        <v>1</v>
      </c>
    </row>
    <row r="404" spans="1:35" x14ac:dyDescent="0.25">
      <c r="A404" s="566" t="s">
        <v>28</v>
      </c>
      <c r="B404" s="566" t="s">
        <v>566</v>
      </c>
      <c r="C404" s="567" t="s">
        <v>1074</v>
      </c>
      <c r="D404" s="568" t="s">
        <v>1084</v>
      </c>
      <c r="E404" s="569">
        <f t="shared" si="82"/>
        <v>13</v>
      </c>
      <c r="F404" s="569" t="s">
        <v>32</v>
      </c>
      <c r="G404" s="568"/>
      <c r="H404" s="569" t="str">
        <f t="shared" si="73"/>
        <v/>
      </c>
      <c r="I404" s="569"/>
      <c r="J404" s="568"/>
      <c r="K404" s="569" t="str">
        <f t="shared" si="74"/>
        <v/>
      </c>
      <c r="L404" s="570"/>
      <c r="M404" s="223" t="s">
        <v>32</v>
      </c>
      <c r="N404" s="223" t="s">
        <v>32</v>
      </c>
      <c r="O404" s="223" t="s">
        <v>32</v>
      </c>
      <c r="P404" s="570">
        <f t="shared" si="84"/>
        <v>8756.4599999999991</v>
      </c>
      <c r="Q404" s="568" t="s">
        <v>565</v>
      </c>
      <c r="R404" s="568" t="s">
        <v>333</v>
      </c>
      <c r="S404" s="568" t="s">
        <v>334</v>
      </c>
      <c r="T404" s="569">
        <v>30</v>
      </c>
      <c r="U404" s="569">
        <v>1</v>
      </c>
      <c r="V404" s="571">
        <f t="shared" si="83"/>
        <v>1.0518270270270269</v>
      </c>
      <c r="W404" s="568" t="s">
        <v>335</v>
      </c>
      <c r="X404" s="569">
        <v>1</v>
      </c>
      <c r="Y404" s="569">
        <v>1</v>
      </c>
      <c r="Z404" s="569">
        <v>5</v>
      </c>
      <c r="AA404" s="569">
        <v>0.54</v>
      </c>
      <c r="AB404" s="568">
        <v>1</v>
      </c>
      <c r="AC404" s="569">
        <v>0.54</v>
      </c>
      <c r="AD404" s="569">
        <v>0.43</v>
      </c>
      <c r="AE404" s="568">
        <v>0.11</v>
      </c>
      <c r="AF404" s="568" t="s">
        <v>336</v>
      </c>
      <c r="AG404" s="568">
        <v>1</v>
      </c>
      <c r="AH404" s="568">
        <v>1</v>
      </c>
    </row>
    <row r="405" spans="1:35" x14ac:dyDescent="0.25">
      <c r="A405" s="566" t="s">
        <v>56</v>
      </c>
      <c r="B405" s="566" t="s">
        <v>813</v>
      </c>
      <c r="C405" s="567" t="s">
        <v>1074</v>
      </c>
      <c r="D405" s="568" t="s">
        <v>1085</v>
      </c>
      <c r="E405" s="569">
        <f t="shared" si="82"/>
        <v>14</v>
      </c>
      <c r="F405" s="569" t="s">
        <v>32</v>
      </c>
      <c r="G405" s="568" t="s">
        <v>1086</v>
      </c>
      <c r="H405" s="569">
        <f t="shared" si="73"/>
        <v>15</v>
      </c>
      <c r="I405" s="569" t="str">
        <f>F405</f>
        <v>y</v>
      </c>
      <c r="J405" s="568" t="s">
        <v>1087</v>
      </c>
      <c r="K405" s="569">
        <f t="shared" si="74"/>
        <v>16</v>
      </c>
      <c r="L405" s="570" t="str">
        <f>F405</f>
        <v>y</v>
      </c>
      <c r="M405" s="223" t="s">
        <v>32</v>
      </c>
      <c r="N405" s="223" t="s">
        <v>32</v>
      </c>
      <c r="O405" s="223" t="s">
        <v>32</v>
      </c>
      <c r="P405" s="570">
        <v>35422.82</v>
      </c>
      <c r="Q405" s="568" t="s">
        <v>816</v>
      </c>
      <c r="R405" s="568" t="s">
        <v>817</v>
      </c>
      <c r="S405" s="568" t="s">
        <v>818</v>
      </c>
      <c r="T405" s="569">
        <v>83</v>
      </c>
      <c r="U405" s="569">
        <v>2</v>
      </c>
      <c r="V405" s="571">
        <f>P405*(1/(2.22*10^12))*(1/(83))*(1/(0.125))*10^9</f>
        <v>1.5379494192988172</v>
      </c>
      <c r="W405" s="568" t="s">
        <v>819</v>
      </c>
      <c r="X405" s="569">
        <v>3</v>
      </c>
      <c r="Y405" s="569">
        <v>1.5</v>
      </c>
      <c r="Z405" s="569">
        <v>15</v>
      </c>
      <c r="AA405" s="569">
        <v>8.9600000000000009</v>
      </c>
      <c r="AB405" s="568">
        <v>1</v>
      </c>
      <c r="AC405" s="569">
        <v>8.9600000000000009</v>
      </c>
      <c r="AD405" s="569">
        <v>7.17</v>
      </c>
      <c r="AE405" s="568">
        <v>1.79</v>
      </c>
      <c r="AF405" s="568" t="s">
        <v>49</v>
      </c>
      <c r="AG405" s="568">
        <v>0.5</v>
      </c>
      <c r="AH405" s="568">
        <v>0.5</v>
      </c>
    </row>
    <row r="406" spans="1:35" x14ac:dyDescent="0.25">
      <c r="A406" s="572" t="s">
        <v>28</v>
      </c>
      <c r="B406" s="572" t="s">
        <v>86</v>
      </c>
      <c r="C406" s="573" t="s">
        <v>1088</v>
      </c>
      <c r="D406" s="574" t="s">
        <v>1089</v>
      </c>
      <c r="E406" s="575">
        <v>23</v>
      </c>
      <c r="F406" s="575" t="s">
        <v>32</v>
      </c>
      <c r="G406" s="574"/>
      <c r="H406" s="575" t="str">
        <f t="shared" si="73"/>
        <v/>
      </c>
      <c r="I406" s="575"/>
      <c r="J406" s="574"/>
      <c r="K406" s="575" t="str">
        <f t="shared" si="74"/>
        <v/>
      </c>
      <c r="L406" s="576"/>
      <c r="M406" s="223" t="s">
        <v>32</v>
      </c>
      <c r="N406" s="223" t="s">
        <v>32</v>
      </c>
      <c r="O406" s="223" t="s">
        <v>32</v>
      </c>
      <c r="P406" s="576">
        <v>41939.22</v>
      </c>
      <c r="Q406" s="574" t="s">
        <v>89</v>
      </c>
      <c r="R406" s="574" t="s">
        <v>90</v>
      </c>
      <c r="S406" s="574" t="s">
        <v>91</v>
      </c>
      <c r="T406" s="575">
        <v>33.200000000000003</v>
      </c>
      <c r="U406" s="575">
        <v>5</v>
      </c>
      <c r="V406" s="577">
        <f>P406*(1/(2.22*10^12))*(1/(33.2))*(1/(0.125))*10^9</f>
        <v>4.5521784435037445</v>
      </c>
      <c r="W406" s="574" t="s">
        <v>92</v>
      </c>
      <c r="X406" s="575">
        <v>1</v>
      </c>
      <c r="Y406" s="575">
        <v>1</v>
      </c>
      <c r="Z406" s="575">
        <v>5</v>
      </c>
      <c r="AA406" s="575">
        <v>2.99</v>
      </c>
      <c r="AB406" s="574">
        <v>1</v>
      </c>
      <c r="AC406" s="575">
        <v>2.99</v>
      </c>
      <c r="AD406" s="575">
        <v>2.39</v>
      </c>
      <c r="AE406" s="574">
        <v>0.6</v>
      </c>
      <c r="AF406" s="574" t="s">
        <v>49</v>
      </c>
      <c r="AG406" s="574">
        <v>1</v>
      </c>
      <c r="AH406" s="574">
        <v>1</v>
      </c>
      <c r="AI406" t="s">
        <v>1090</v>
      </c>
    </row>
    <row r="407" spans="1:35" x14ac:dyDescent="0.25">
      <c r="A407" s="572" t="s">
        <v>28</v>
      </c>
      <c r="B407" s="572" t="s">
        <v>93</v>
      </c>
      <c r="C407" s="573" t="s">
        <v>1088</v>
      </c>
      <c r="D407" s="574" t="s">
        <v>1091</v>
      </c>
      <c r="E407" s="575">
        <f>IF(A406="SEC", K406 + 1, E406 + 1)</f>
        <v>24</v>
      </c>
      <c r="F407" s="575" t="s">
        <v>32</v>
      </c>
      <c r="G407" s="574"/>
      <c r="H407" s="575" t="str">
        <f t="shared" si="73"/>
        <v/>
      </c>
      <c r="I407" s="575"/>
      <c r="J407" s="574"/>
      <c r="K407" s="575" t="str">
        <f t="shared" si="74"/>
        <v/>
      </c>
      <c r="L407" s="576"/>
      <c r="M407" s="223" t="s">
        <v>32</v>
      </c>
      <c r="N407" s="223" t="s">
        <v>32</v>
      </c>
      <c r="O407" s="223" t="s">
        <v>32</v>
      </c>
      <c r="P407" s="576">
        <f>P406</f>
        <v>41939.22</v>
      </c>
      <c r="Q407" s="574" t="s">
        <v>89</v>
      </c>
      <c r="R407" s="574" t="s">
        <v>90</v>
      </c>
      <c r="S407" s="574" t="s">
        <v>91</v>
      </c>
      <c r="T407" s="575">
        <v>33.200000000000003</v>
      </c>
      <c r="U407" s="575">
        <v>5</v>
      </c>
      <c r="V407" s="577">
        <f>P407*(1/(2.22*10^12))*(1/(33.2))*(1/(0.125))*10^9</f>
        <v>4.5521784435037445</v>
      </c>
      <c r="W407" s="574" t="s">
        <v>92</v>
      </c>
      <c r="X407" s="575">
        <v>1</v>
      </c>
      <c r="Y407" s="575">
        <v>1</v>
      </c>
      <c r="Z407" s="575">
        <v>5</v>
      </c>
      <c r="AA407" s="575">
        <v>2.99</v>
      </c>
      <c r="AB407" s="574">
        <v>1</v>
      </c>
      <c r="AC407" s="575">
        <v>2.99</v>
      </c>
      <c r="AD407" s="575">
        <v>2.39</v>
      </c>
      <c r="AE407" s="574">
        <v>0.6</v>
      </c>
      <c r="AF407" s="574" t="s">
        <v>49</v>
      </c>
      <c r="AG407" s="574">
        <v>1</v>
      </c>
      <c r="AH407" s="574">
        <v>1</v>
      </c>
      <c r="AI407" t="s">
        <v>1090</v>
      </c>
    </row>
    <row r="408" spans="1:35" x14ac:dyDescent="0.25">
      <c r="A408" s="572" t="s">
        <v>28</v>
      </c>
      <c r="B408" s="572" t="s">
        <v>199</v>
      </c>
      <c r="C408" s="573" t="s">
        <v>1088</v>
      </c>
      <c r="D408" s="574" t="s">
        <v>1092</v>
      </c>
      <c r="E408" s="575">
        <f>IF(A407="SEC", K407 + 1, E407 + 1)</f>
        <v>25</v>
      </c>
      <c r="F408" s="575" t="s">
        <v>32</v>
      </c>
      <c r="G408" s="574"/>
      <c r="H408" s="575" t="str">
        <f t="shared" si="73"/>
        <v/>
      </c>
      <c r="I408" s="575"/>
      <c r="J408" s="574"/>
      <c r="K408" s="575" t="str">
        <f t="shared" si="74"/>
        <v/>
      </c>
      <c r="L408" s="576"/>
      <c r="M408" s="223" t="s">
        <v>32</v>
      </c>
      <c r="N408" s="223" t="s">
        <v>32</v>
      </c>
      <c r="O408" s="223" t="s">
        <v>32</v>
      </c>
      <c r="P408" s="576">
        <v>68249.22</v>
      </c>
      <c r="Q408" s="574" t="s">
        <v>201</v>
      </c>
      <c r="R408" s="574" t="s">
        <v>128</v>
      </c>
      <c r="S408" s="574" t="s">
        <v>905</v>
      </c>
      <c r="T408" s="575">
        <v>83.2</v>
      </c>
      <c r="U408" s="575">
        <v>3</v>
      </c>
      <c r="V408" s="577">
        <f>P408*(1/(2.22*10^12))*(1/(83.2))*(1/(0.125))*10^9</f>
        <v>2.9560472972972973</v>
      </c>
      <c r="W408" s="574" t="s">
        <v>202</v>
      </c>
      <c r="X408" s="575">
        <v>1</v>
      </c>
      <c r="Y408" s="575">
        <v>1</v>
      </c>
      <c r="Z408" s="575">
        <v>5</v>
      </c>
      <c r="AA408" s="575">
        <v>4.49</v>
      </c>
      <c r="AB408" s="574">
        <v>1</v>
      </c>
      <c r="AC408" s="575">
        <v>4.49</v>
      </c>
      <c r="AD408" s="575">
        <v>3.59</v>
      </c>
      <c r="AE408" s="574">
        <v>0.9</v>
      </c>
      <c r="AF408" s="574" t="s">
        <v>49</v>
      </c>
      <c r="AG408" s="574">
        <v>1</v>
      </c>
      <c r="AH408" s="574">
        <v>1</v>
      </c>
      <c r="AI408" t="s">
        <v>1090</v>
      </c>
    </row>
    <row r="409" spans="1:35" x14ac:dyDescent="0.25">
      <c r="A409" s="572" t="s">
        <v>28</v>
      </c>
      <c r="B409" s="572" t="s">
        <v>203</v>
      </c>
      <c r="C409" s="573" t="s">
        <v>1088</v>
      </c>
      <c r="D409" s="574" t="s">
        <v>1093</v>
      </c>
      <c r="E409" s="575">
        <f>IF(A408="SEC", K408 + 1, E408 + 1)</f>
        <v>26</v>
      </c>
      <c r="F409" s="575" t="s">
        <v>32</v>
      </c>
      <c r="G409" s="574"/>
      <c r="H409" s="575" t="str">
        <f t="shared" si="73"/>
        <v/>
      </c>
      <c r="I409" s="575"/>
      <c r="J409" s="574"/>
      <c r="K409" s="575" t="str">
        <f t="shared" si="74"/>
        <v/>
      </c>
      <c r="L409" s="576"/>
      <c r="M409" s="223" t="s">
        <v>32</v>
      </c>
      <c r="N409" s="223" t="s">
        <v>32</v>
      </c>
      <c r="O409" s="223" t="s">
        <v>32</v>
      </c>
      <c r="P409" s="576">
        <f>P408</f>
        <v>68249.22</v>
      </c>
      <c r="Q409" s="574" t="s">
        <v>201</v>
      </c>
      <c r="R409" s="574" t="s">
        <v>128</v>
      </c>
      <c r="S409" s="574" t="s">
        <v>905</v>
      </c>
      <c r="T409" s="575">
        <v>83.2</v>
      </c>
      <c r="U409" s="575">
        <v>3</v>
      </c>
      <c r="V409" s="577">
        <f>P409*(1/(2.22*10^12))*(1/(83.2))*(1/(0.125))*10^9</f>
        <v>2.9560472972972973</v>
      </c>
      <c r="W409" s="574" t="s">
        <v>202</v>
      </c>
      <c r="X409" s="575">
        <v>1</v>
      </c>
      <c r="Y409" s="575">
        <v>1</v>
      </c>
      <c r="Z409" s="575">
        <v>5</v>
      </c>
      <c r="AA409" s="575">
        <v>4.49</v>
      </c>
      <c r="AB409" s="574">
        <v>1</v>
      </c>
      <c r="AC409" s="575">
        <v>4.49</v>
      </c>
      <c r="AD409" s="575">
        <v>3.59</v>
      </c>
      <c r="AE409" s="574">
        <v>0.9</v>
      </c>
      <c r="AF409" s="574" t="s">
        <v>49</v>
      </c>
      <c r="AG409" s="574">
        <v>1</v>
      </c>
      <c r="AH409" s="574">
        <v>1</v>
      </c>
      <c r="AI409" t="s">
        <v>1090</v>
      </c>
    </row>
    <row r="410" spans="1:35" x14ac:dyDescent="0.25">
      <c r="A410" s="572" t="s">
        <v>56</v>
      </c>
      <c r="B410" s="572" t="s">
        <v>651</v>
      </c>
      <c r="C410" s="573" t="s">
        <v>1088</v>
      </c>
      <c r="D410" s="574" t="s">
        <v>1094</v>
      </c>
      <c r="E410" s="575">
        <v>4</v>
      </c>
      <c r="F410" s="575" t="s">
        <v>32</v>
      </c>
      <c r="G410" s="574" t="s">
        <v>1095</v>
      </c>
      <c r="H410" s="575">
        <f t="shared" si="73"/>
        <v>5</v>
      </c>
      <c r="I410" s="575" t="str">
        <f t="shared" ref="I410:I415" si="85">F410</f>
        <v>y</v>
      </c>
      <c r="J410" s="574" t="s">
        <v>1096</v>
      </c>
      <c r="K410" s="575">
        <f t="shared" si="74"/>
        <v>6</v>
      </c>
      <c r="L410" s="576" t="str">
        <f t="shared" ref="L410:L415" si="86">F410</f>
        <v>y</v>
      </c>
      <c r="M410" s="223" t="s">
        <v>32</v>
      </c>
      <c r="N410" s="223" t="s">
        <v>32</v>
      </c>
      <c r="O410" s="223" t="s">
        <v>32</v>
      </c>
      <c r="P410" s="576">
        <v>7616.4</v>
      </c>
      <c r="Q410" s="574" t="s">
        <v>654</v>
      </c>
      <c r="R410" s="574" t="s">
        <v>655</v>
      </c>
      <c r="S410" s="574" t="s">
        <v>656</v>
      </c>
      <c r="T410" s="575">
        <v>20.7</v>
      </c>
      <c r="U410" s="575">
        <v>1.3</v>
      </c>
      <c r="V410" s="577">
        <f>P410*(1/(2.22*10^12))*(1/(20.7))*(1/(0.125))*10^9</f>
        <v>1.3259172215693955</v>
      </c>
      <c r="W410" s="574" t="s">
        <v>657</v>
      </c>
      <c r="X410" s="575">
        <v>3</v>
      </c>
      <c r="Y410" s="575">
        <v>3</v>
      </c>
      <c r="Z410" s="575">
        <v>15</v>
      </c>
      <c r="AA410" s="575">
        <v>1.45</v>
      </c>
      <c r="AB410" s="574">
        <v>1</v>
      </c>
      <c r="AC410" s="575">
        <v>1.45</v>
      </c>
      <c r="AD410" s="575">
        <v>1.1599999999999999</v>
      </c>
      <c r="AE410" s="574">
        <v>0.28999999999999998</v>
      </c>
      <c r="AF410" s="574" t="s">
        <v>212</v>
      </c>
      <c r="AG410" s="574">
        <v>1</v>
      </c>
      <c r="AH410" s="574">
        <v>1</v>
      </c>
    </row>
    <row r="411" spans="1:35" x14ac:dyDescent="0.25">
      <c r="A411" s="572" t="s">
        <v>56</v>
      </c>
      <c r="B411" s="572" t="s">
        <v>931</v>
      </c>
      <c r="C411" s="573" t="s">
        <v>1088</v>
      </c>
      <c r="D411" s="574" t="s">
        <v>1097</v>
      </c>
      <c r="E411" s="575">
        <f>IF(A410="SEC", K410 + 1, E410 + 1)</f>
        <v>7</v>
      </c>
      <c r="F411" s="575" t="s">
        <v>32</v>
      </c>
      <c r="G411" s="574" t="s">
        <v>1098</v>
      </c>
      <c r="H411" s="575">
        <f t="shared" si="73"/>
        <v>8</v>
      </c>
      <c r="I411" s="575" t="str">
        <f t="shared" si="85"/>
        <v>y</v>
      </c>
      <c r="J411" s="574" t="s">
        <v>1099</v>
      </c>
      <c r="K411" s="575">
        <f t="shared" si="74"/>
        <v>9</v>
      </c>
      <c r="L411" s="576" t="str">
        <f t="shared" si="86"/>
        <v>y</v>
      </c>
      <c r="M411" s="223" t="s">
        <v>32</v>
      </c>
      <c r="N411" s="223" t="s">
        <v>32</v>
      </c>
      <c r="O411" s="223" t="s">
        <v>32</v>
      </c>
      <c r="P411" s="576">
        <f>P410</f>
        <v>7616.4</v>
      </c>
      <c r="Q411" s="574" t="s">
        <v>654</v>
      </c>
      <c r="R411" s="574" t="s">
        <v>655</v>
      </c>
      <c r="S411" s="574" t="s">
        <v>656</v>
      </c>
      <c r="T411" s="575">
        <v>20.7</v>
      </c>
      <c r="U411" s="575">
        <v>1.3</v>
      </c>
      <c r="V411" s="577">
        <f>P411*(1/(2.22*10^12))*(1/(20.7))*(1/(0.125))*10^9</f>
        <v>1.3259172215693955</v>
      </c>
      <c r="W411" s="574" t="s">
        <v>657</v>
      </c>
      <c r="X411" s="575">
        <v>3</v>
      </c>
      <c r="Y411" s="575">
        <v>3</v>
      </c>
      <c r="Z411" s="575">
        <v>15</v>
      </c>
      <c r="AA411" s="575">
        <v>1.45</v>
      </c>
      <c r="AB411" s="574">
        <v>1</v>
      </c>
      <c r="AC411" s="575">
        <v>1.45</v>
      </c>
      <c r="AD411" s="575">
        <v>1.1599999999999999</v>
      </c>
      <c r="AE411" s="574">
        <v>0.28999999999999998</v>
      </c>
      <c r="AF411" s="574" t="s">
        <v>212</v>
      </c>
      <c r="AG411" s="574">
        <v>1</v>
      </c>
      <c r="AH411" s="574">
        <v>1</v>
      </c>
    </row>
    <row r="412" spans="1:35" x14ac:dyDescent="0.25">
      <c r="A412" s="572" t="s">
        <v>56</v>
      </c>
      <c r="B412" s="572" t="s">
        <v>1100</v>
      </c>
      <c r="C412" s="573" t="s">
        <v>1088</v>
      </c>
      <c r="D412" s="574" t="s">
        <v>1101</v>
      </c>
      <c r="E412" s="575">
        <f>IF(A411="SEC", K411 + 1, E411 + 1)</f>
        <v>10</v>
      </c>
      <c r="F412" s="575" t="s">
        <v>32</v>
      </c>
      <c r="G412" s="574" t="s">
        <v>1102</v>
      </c>
      <c r="H412" s="575">
        <f t="shared" si="73"/>
        <v>11</v>
      </c>
      <c r="I412" s="575" t="str">
        <f t="shared" si="85"/>
        <v>y</v>
      </c>
      <c r="J412" s="574" t="s">
        <v>1103</v>
      </c>
      <c r="K412" s="575">
        <f t="shared" si="74"/>
        <v>12</v>
      </c>
      <c r="L412" s="576" t="str">
        <f t="shared" si="86"/>
        <v>y</v>
      </c>
      <c r="M412" s="223" t="s">
        <v>32</v>
      </c>
      <c r="N412" s="223" t="s">
        <v>32</v>
      </c>
      <c r="O412" s="223" t="s">
        <v>32</v>
      </c>
      <c r="P412" s="576">
        <f>P411</f>
        <v>7616.4</v>
      </c>
      <c r="Q412" s="574" t="s">
        <v>654</v>
      </c>
      <c r="R412" s="574" t="s">
        <v>655</v>
      </c>
      <c r="S412" s="574" t="s">
        <v>656</v>
      </c>
      <c r="T412" s="575">
        <v>20.7</v>
      </c>
      <c r="U412" s="575">
        <v>1.3</v>
      </c>
      <c r="V412" s="577">
        <f>P412*(1/(2.22*10^12))*(1/(20.7))*(1/(0.125))*10^9</f>
        <v>1.3259172215693955</v>
      </c>
      <c r="W412" s="574" t="s">
        <v>657</v>
      </c>
      <c r="X412" s="575">
        <v>3</v>
      </c>
      <c r="Y412" s="575">
        <v>3</v>
      </c>
      <c r="Z412" s="575">
        <v>15</v>
      </c>
      <c r="AA412" s="575">
        <v>1.45</v>
      </c>
      <c r="AB412" s="574">
        <v>1</v>
      </c>
      <c r="AC412" s="575">
        <v>1.45</v>
      </c>
      <c r="AD412" s="575">
        <v>1.1599999999999999</v>
      </c>
      <c r="AE412" s="574">
        <v>0.28999999999999998</v>
      </c>
      <c r="AF412" s="574" t="s">
        <v>212</v>
      </c>
      <c r="AG412" s="574">
        <v>1</v>
      </c>
      <c r="AH412" s="574">
        <v>1</v>
      </c>
    </row>
    <row r="413" spans="1:35" x14ac:dyDescent="0.25">
      <c r="A413" s="572" t="s">
        <v>56</v>
      </c>
      <c r="B413" s="572" t="s">
        <v>1104</v>
      </c>
      <c r="C413" s="573" t="s">
        <v>1088</v>
      </c>
      <c r="D413" s="574" t="s">
        <v>1105</v>
      </c>
      <c r="E413" s="575">
        <f>IF(A412="SEC", K412 + 1, E412 + 1)</f>
        <v>13</v>
      </c>
      <c r="F413" s="575" t="s">
        <v>32</v>
      </c>
      <c r="G413" s="574" t="s">
        <v>1106</v>
      </c>
      <c r="H413" s="575">
        <f t="shared" si="73"/>
        <v>14</v>
      </c>
      <c r="I413" s="575" t="str">
        <f t="shared" si="85"/>
        <v>y</v>
      </c>
      <c r="J413" s="574" t="s">
        <v>1107</v>
      </c>
      <c r="K413" s="575">
        <f t="shared" si="74"/>
        <v>15</v>
      </c>
      <c r="L413" s="576" t="str">
        <f t="shared" si="86"/>
        <v>y</v>
      </c>
      <c r="M413" s="223" t="s">
        <v>32</v>
      </c>
      <c r="N413" s="223" t="s">
        <v>32</v>
      </c>
      <c r="O413" s="223" t="s">
        <v>32</v>
      </c>
      <c r="P413" s="576">
        <f>P412</f>
        <v>7616.4</v>
      </c>
      <c r="Q413" s="574" t="s">
        <v>654</v>
      </c>
      <c r="R413" s="574" t="s">
        <v>655</v>
      </c>
      <c r="S413" s="574" t="s">
        <v>656</v>
      </c>
      <c r="T413" s="575">
        <v>20.7</v>
      </c>
      <c r="U413" s="575">
        <v>1.3</v>
      </c>
      <c r="V413" s="577">
        <f>P413*(1/(2.22*10^12))*(1/(20.7))*(1/(0.125))*10^9</f>
        <v>1.3259172215693955</v>
      </c>
      <c r="W413" s="574" t="s">
        <v>657</v>
      </c>
      <c r="X413" s="575">
        <v>3</v>
      </c>
      <c r="Y413" s="575">
        <v>3</v>
      </c>
      <c r="Z413" s="575">
        <v>15</v>
      </c>
      <c r="AA413" s="575">
        <v>1.45</v>
      </c>
      <c r="AB413" s="574">
        <v>1</v>
      </c>
      <c r="AC413" s="575">
        <v>1.45</v>
      </c>
      <c r="AD413" s="575">
        <v>1.1599999999999999</v>
      </c>
      <c r="AE413" s="574">
        <v>0.28999999999999998</v>
      </c>
      <c r="AF413" s="574" t="s">
        <v>212</v>
      </c>
      <c r="AG413" s="574">
        <v>1</v>
      </c>
      <c r="AH413" s="574">
        <v>1</v>
      </c>
    </row>
    <row r="414" spans="1:35" x14ac:dyDescent="0.25">
      <c r="A414" s="572" t="s">
        <v>56</v>
      </c>
      <c r="B414" s="572" t="s">
        <v>347</v>
      </c>
      <c r="C414" s="573" t="s">
        <v>1088</v>
      </c>
      <c r="D414" s="574" t="s">
        <v>1108</v>
      </c>
      <c r="E414" s="575">
        <f>IF(A413="SEC", K413 + 1, E413 + 1)</f>
        <v>16</v>
      </c>
      <c r="F414" s="575" t="s">
        <v>32</v>
      </c>
      <c r="G414" s="574" t="s">
        <v>1109</v>
      </c>
      <c r="H414" s="575">
        <f t="shared" si="73"/>
        <v>17</v>
      </c>
      <c r="I414" s="575" t="str">
        <f t="shared" si="85"/>
        <v>y</v>
      </c>
      <c r="J414" s="574" t="s">
        <v>1110</v>
      </c>
      <c r="K414" s="575">
        <f t="shared" si="74"/>
        <v>18</v>
      </c>
      <c r="L414" s="576" t="str">
        <f t="shared" si="86"/>
        <v>y</v>
      </c>
      <c r="M414" s="223" t="s">
        <v>32</v>
      </c>
      <c r="N414" s="223" t="s">
        <v>32</v>
      </c>
      <c r="O414" s="223" t="s">
        <v>32</v>
      </c>
      <c r="P414" s="576">
        <v>43562.64</v>
      </c>
      <c r="Q414" s="574" t="s">
        <v>351</v>
      </c>
      <c r="R414" s="574" t="s">
        <v>140</v>
      </c>
      <c r="S414" s="574" t="s">
        <v>1111</v>
      </c>
      <c r="T414" s="575">
        <v>83.1</v>
      </c>
      <c r="U414" s="575">
        <v>1.5</v>
      </c>
      <c r="V414" s="577">
        <f>P414*(1/(2.22*10^12))*(1/(83.1))*(1/(0.125))*10^9</f>
        <v>1.8890792597651802</v>
      </c>
      <c r="W414" s="574" t="s">
        <v>352</v>
      </c>
      <c r="X414" s="575">
        <v>3</v>
      </c>
      <c r="Y414" s="575">
        <v>0.75</v>
      </c>
      <c r="Z414" s="575">
        <v>15</v>
      </c>
      <c r="AA414" s="575">
        <v>6.73</v>
      </c>
      <c r="AB414" s="574">
        <v>1</v>
      </c>
      <c r="AC414" s="575">
        <v>6.73</v>
      </c>
      <c r="AD414" s="575">
        <v>5.38</v>
      </c>
      <c r="AE414" s="574">
        <v>1.35</v>
      </c>
      <c r="AF414" s="574" t="s">
        <v>143</v>
      </c>
      <c r="AG414" s="574">
        <v>0.25</v>
      </c>
      <c r="AH414" s="574">
        <v>0.25</v>
      </c>
    </row>
    <row r="415" spans="1:35" x14ac:dyDescent="0.25">
      <c r="A415" s="572" t="s">
        <v>56</v>
      </c>
      <c r="B415" s="572" t="s">
        <v>1112</v>
      </c>
      <c r="C415" s="573" t="s">
        <v>1088</v>
      </c>
      <c r="D415" s="574" t="s">
        <v>1113</v>
      </c>
      <c r="E415" s="575">
        <v>27</v>
      </c>
      <c r="F415" s="575" t="s">
        <v>32</v>
      </c>
      <c r="G415" s="574" t="s">
        <v>1113</v>
      </c>
      <c r="H415" s="575">
        <f t="shared" si="73"/>
        <v>28</v>
      </c>
      <c r="I415" s="575" t="str">
        <f t="shared" si="85"/>
        <v>y</v>
      </c>
      <c r="J415" s="574" t="s">
        <v>1113</v>
      </c>
      <c r="K415" s="575">
        <f t="shared" si="74"/>
        <v>29</v>
      </c>
      <c r="L415" s="576" t="str">
        <f t="shared" si="86"/>
        <v>y</v>
      </c>
      <c r="M415" s="223" t="s">
        <v>32</v>
      </c>
      <c r="N415" s="223" t="s">
        <v>32</v>
      </c>
      <c r="O415" s="223" t="s">
        <v>32</v>
      </c>
      <c r="P415" s="576">
        <v>86848.960000000006</v>
      </c>
      <c r="Q415" s="574" t="s">
        <v>1114</v>
      </c>
      <c r="R415" s="574" t="s">
        <v>128</v>
      </c>
      <c r="S415" s="574" t="s">
        <v>905</v>
      </c>
      <c r="T415" s="575">
        <v>83.2</v>
      </c>
      <c r="U415" s="575">
        <v>4</v>
      </c>
      <c r="V415" s="577">
        <f>P415*(1/(2.22*10^12))*(1/(83.2))*(1/(0.125))*10^9</f>
        <v>3.7616493416493411</v>
      </c>
      <c r="W415" s="574" t="s">
        <v>1115</v>
      </c>
      <c r="X415" s="575">
        <v>3</v>
      </c>
      <c r="Y415" s="575">
        <v>3</v>
      </c>
      <c r="Z415" s="575">
        <v>15</v>
      </c>
      <c r="AA415" s="575">
        <v>17.97</v>
      </c>
      <c r="AB415" s="574">
        <v>1</v>
      </c>
      <c r="AC415" s="575">
        <v>17.97</v>
      </c>
      <c r="AD415" s="575">
        <v>14.38</v>
      </c>
      <c r="AE415" s="574">
        <v>3.59</v>
      </c>
      <c r="AF415" s="574" t="s">
        <v>49</v>
      </c>
      <c r="AG415" s="574">
        <v>1</v>
      </c>
      <c r="AH415" s="574">
        <v>1</v>
      </c>
      <c r="AI415" t="s">
        <v>1090</v>
      </c>
    </row>
    <row r="416" spans="1:35" x14ac:dyDescent="0.25">
      <c r="A416" s="578" t="s">
        <v>28</v>
      </c>
      <c r="B416" s="578" t="s">
        <v>309</v>
      </c>
      <c r="C416" s="579" t="s">
        <v>1116</v>
      </c>
      <c r="D416" s="580" t="s">
        <v>1117</v>
      </c>
      <c r="E416" s="581">
        <v>4</v>
      </c>
      <c r="F416" s="581" t="s">
        <v>32</v>
      </c>
      <c r="G416" s="580"/>
      <c r="H416" s="581" t="str">
        <f t="shared" si="73"/>
        <v/>
      </c>
      <c r="I416" s="581"/>
      <c r="J416" s="580"/>
      <c r="K416" s="581" t="str">
        <f t="shared" si="74"/>
        <v/>
      </c>
      <c r="L416" s="582"/>
      <c r="M416" s="223" t="s">
        <v>32</v>
      </c>
      <c r="N416" s="223" t="s">
        <v>32</v>
      </c>
      <c r="O416" s="223" t="s">
        <v>32</v>
      </c>
      <c r="P416" s="582">
        <v>22608.15</v>
      </c>
      <c r="Q416" s="580" t="s">
        <v>313</v>
      </c>
      <c r="R416" s="580" t="s">
        <v>266</v>
      </c>
      <c r="S416" s="580" t="s">
        <v>267</v>
      </c>
      <c r="T416" s="581">
        <v>78.8</v>
      </c>
      <c r="U416" s="581">
        <v>1</v>
      </c>
      <c r="V416" s="583">
        <f>P416*(1/(2.22*10^12))*(1/(78.8))*(1/(0.125))*10^9</f>
        <v>1.033893538208259</v>
      </c>
      <c r="W416" s="580" t="s">
        <v>268</v>
      </c>
      <c r="X416" s="581">
        <v>1</v>
      </c>
      <c r="Y416" s="581">
        <v>0.25</v>
      </c>
      <c r="Z416" s="581">
        <v>5</v>
      </c>
      <c r="AA416" s="581">
        <v>1.42</v>
      </c>
      <c r="AB416" s="580">
        <v>1</v>
      </c>
      <c r="AC416" s="581">
        <v>1.42</v>
      </c>
      <c r="AD416" s="581">
        <v>1.1299999999999999</v>
      </c>
      <c r="AE416" s="580">
        <v>0.28000000000000003</v>
      </c>
      <c r="AF416" s="580" t="s">
        <v>269</v>
      </c>
      <c r="AG416" s="580">
        <v>0.25</v>
      </c>
      <c r="AH416" s="580">
        <v>0.25</v>
      </c>
    </row>
    <row r="417" spans="1:34" x14ac:dyDescent="0.25">
      <c r="A417" s="578" t="s">
        <v>28</v>
      </c>
      <c r="B417" s="578" t="s">
        <v>261</v>
      </c>
      <c r="C417" s="579" t="s">
        <v>1116</v>
      </c>
      <c r="D417" s="580" t="s">
        <v>1118</v>
      </c>
      <c r="E417" s="581">
        <f t="shared" ref="E417:E425" si="87">IF(A416="SEC", K416 + 1, E416 + 1)</f>
        <v>5</v>
      </c>
      <c r="F417" s="581" t="s">
        <v>32</v>
      </c>
      <c r="G417" s="580"/>
      <c r="H417" s="581" t="str">
        <f t="shared" si="73"/>
        <v/>
      </c>
      <c r="I417" s="581"/>
      <c r="J417" s="580"/>
      <c r="K417" s="581" t="str">
        <f t="shared" si="74"/>
        <v/>
      </c>
      <c r="L417" s="582"/>
      <c r="M417" s="223" t="s">
        <v>32</v>
      </c>
      <c r="N417" s="223" t="s">
        <v>32</v>
      </c>
      <c r="O417" s="223" t="s">
        <v>32</v>
      </c>
      <c r="P417" s="582">
        <f>P416</f>
        <v>22608.15</v>
      </c>
      <c r="Q417" s="580" t="s">
        <v>265</v>
      </c>
      <c r="R417" s="580" t="s">
        <v>266</v>
      </c>
      <c r="S417" s="580" t="s">
        <v>267</v>
      </c>
      <c r="T417" s="581">
        <v>78.8</v>
      </c>
      <c r="U417" s="581">
        <v>1</v>
      </c>
      <c r="V417" s="583">
        <f>P417*(1/(2.22*10^12))*(1/(78.8))*(1/(0.125))*10^9</f>
        <v>1.033893538208259</v>
      </c>
      <c r="W417" s="580" t="s">
        <v>268</v>
      </c>
      <c r="X417" s="581">
        <v>1</v>
      </c>
      <c r="Y417" s="581">
        <v>0.5</v>
      </c>
      <c r="Z417" s="581">
        <v>5</v>
      </c>
      <c r="AA417" s="581">
        <v>1.42</v>
      </c>
      <c r="AB417" s="580">
        <v>1</v>
      </c>
      <c r="AC417" s="581">
        <v>1.42</v>
      </c>
      <c r="AD417" s="581">
        <v>1.1299999999999999</v>
      </c>
      <c r="AE417" s="580">
        <v>0.28000000000000003</v>
      </c>
      <c r="AF417" s="580" t="s">
        <v>269</v>
      </c>
      <c r="AG417" s="580">
        <v>0.5</v>
      </c>
      <c r="AH417" s="580">
        <v>0.5</v>
      </c>
    </row>
    <row r="418" spans="1:34" x14ac:dyDescent="0.25">
      <c r="A418" s="578" t="s">
        <v>28</v>
      </c>
      <c r="B418" s="578" t="s">
        <v>270</v>
      </c>
      <c r="C418" s="579" t="s">
        <v>1116</v>
      </c>
      <c r="D418" s="580" t="s">
        <v>1119</v>
      </c>
      <c r="E418" s="581">
        <f t="shared" si="87"/>
        <v>6</v>
      </c>
      <c r="F418" s="581" t="s">
        <v>32</v>
      </c>
      <c r="G418" s="580"/>
      <c r="H418" s="581" t="str">
        <f t="shared" si="73"/>
        <v/>
      </c>
      <c r="I418" s="581"/>
      <c r="J418" s="580"/>
      <c r="K418" s="581" t="str">
        <f t="shared" si="74"/>
        <v/>
      </c>
      <c r="L418" s="582"/>
      <c r="M418" s="223" t="s">
        <v>32</v>
      </c>
      <c r="N418" s="223" t="s">
        <v>32</v>
      </c>
      <c r="O418" s="223" t="s">
        <v>32</v>
      </c>
      <c r="P418" s="582">
        <f>P417</f>
        <v>22608.15</v>
      </c>
      <c r="Q418" s="580" t="s">
        <v>265</v>
      </c>
      <c r="R418" s="580" t="s">
        <v>266</v>
      </c>
      <c r="S418" s="580" t="s">
        <v>267</v>
      </c>
      <c r="T418" s="581">
        <v>78.8</v>
      </c>
      <c r="U418" s="581">
        <v>1</v>
      </c>
      <c r="V418" s="583">
        <f>P418*(1/(2.22*10^12))*(1/(78.8))*(1/(0.125))*10^9</f>
        <v>1.033893538208259</v>
      </c>
      <c r="W418" s="580" t="s">
        <v>268</v>
      </c>
      <c r="X418" s="581">
        <v>1</v>
      </c>
      <c r="Y418" s="581">
        <v>0.5</v>
      </c>
      <c r="Z418" s="581">
        <v>5</v>
      </c>
      <c r="AA418" s="581">
        <v>1.42</v>
      </c>
      <c r="AB418" s="580">
        <v>1</v>
      </c>
      <c r="AC418" s="581">
        <v>1.42</v>
      </c>
      <c r="AD418" s="581">
        <v>1.1299999999999999</v>
      </c>
      <c r="AE418" s="580">
        <v>0.28000000000000003</v>
      </c>
      <c r="AF418" s="580" t="s">
        <v>269</v>
      </c>
      <c r="AG418" s="580">
        <v>0.5</v>
      </c>
      <c r="AH418" s="580">
        <v>0.5</v>
      </c>
    </row>
    <row r="419" spans="1:34" x14ac:dyDescent="0.25">
      <c r="A419" s="578" t="s">
        <v>28</v>
      </c>
      <c r="B419" s="578" t="s">
        <v>1120</v>
      </c>
      <c r="C419" s="579" t="s">
        <v>1116</v>
      </c>
      <c r="D419" s="580" t="s">
        <v>1121</v>
      </c>
      <c r="E419" s="581">
        <f t="shared" si="87"/>
        <v>7</v>
      </c>
      <c r="F419" s="581" t="s">
        <v>32</v>
      </c>
      <c r="G419" s="580"/>
      <c r="H419" s="581" t="str">
        <f t="shared" si="73"/>
        <v/>
      </c>
      <c r="I419" s="581"/>
      <c r="J419" s="580"/>
      <c r="K419" s="581" t="str">
        <f t="shared" si="74"/>
        <v/>
      </c>
      <c r="L419" s="582"/>
      <c r="M419" s="223" t="s">
        <v>32</v>
      </c>
      <c r="N419" s="223" t="s">
        <v>32</v>
      </c>
      <c r="O419" s="223" t="s">
        <v>32</v>
      </c>
      <c r="P419" s="582">
        <v>21106.99</v>
      </c>
      <c r="Q419" s="580" t="s">
        <v>1122</v>
      </c>
      <c r="R419" s="580" t="s">
        <v>405</v>
      </c>
      <c r="S419" s="580" t="s">
        <v>406</v>
      </c>
      <c r="T419" s="581">
        <v>52.9</v>
      </c>
      <c r="U419" s="581">
        <v>1</v>
      </c>
      <c r="V419" s="583">
        <f>P419*(1/(2.22*10^12))*(1/(52.9))*(1/(0.125))*10^9</f>
        <v>1.437830344522216</v>
      </c>
      <c r="W419" s="580" t="s">
        <v>407</v>
      </c>
      <c r="X419" s="581">
        <v>1</v>
      </c>
      <c r="Y419" s="581">
        <v>1</v>
      </c>
      <c r="Z419" s="581">
        <v>5</v>
      </c>
      <c r="AA419" s="581">
        <v>0.95</v>
      </c>
      <c r="AB419" s="580">
        <v>1</v>
      </c>
      <c r="AC419" s="581">
        <v>0.95</v>
      </c>
      <c r="AD419" s="581">
        <v>0.76</v>
      </c>
      <c r="AE419" s="580">
        <v>0.19</v>
      </c>
      <c r="AF419" s="580" t="s">
        <v>408</v>
      </c>
      <c r="AG419" s="580">
        <v>1</v>
      </c>
      <c r="AH419" s="580">
        <v>1</v>
      </c>
    </row>
    <row r="420" spans="1:34" x14ac:dyDescent="0.25">
      <c r="A420" s="578" t="s">
        <v>28</v>
      </c>
      <c r="B420" s="578" t="s">
        <v>1123</v>
      </c>
      <c r="C420" s="579" t="s">
        <v>1116</v>
      </c>
      <c r="D420" s="580" t="s">
        <v>1124</v>
      </c>
      <c r="E420" s="581">
        <f t="shared" si="87"/>
        <v>8</v>
      </c>
      <c r="F420" s="581" t="s">
        <v>32</v>
      </c>
      <c r="G420" s="580"/>
      <c r="H420" s="581" t="str">
        <f t="shared" si="73"/>
        <v/>
      </c>
      <c r="I420" s="581"/>
      <c r="J420" s="580"/>
      <c r="K420" s="581" t="str">
        <f t="shared" si="74"/>
        <v/>
      </c>
      <c r="L420" s="582"/>
      <c r="M420" s="223" t="s">
        <v>32</v>
      </c>
      <c r="N420" s="223" t="s">
        <v>32</v>
      </c>
      <c r="O420" s="223" t="s">
        <v>32</v>
      </c>
      <c r="P420" s="582">
        <f>P419</f>
        <v>21106.99</v>
      </c>
      <c r="Q420" s="580" t="s">
        <v>1122</v>
      </c>
      <c r="R420" s="580" t="s">
        <v>405</v>
      </c>
      <c r="S420" s="580" t="s">
        <v>406</v>
      </c>
      <c r="T420" s="581">
        <v>52.9</v>
      </c>
      <c r="U420" s="581">
        <v>1</v>
      </c>
      <c r="V420" s="583">
        <f>P420*(1/(2.22*10^12))*(1/(52.9))*(1/(0.125))*10^9</f>
        <v>1.437830344522216</v>
      </c>
      <c r="W420" s="580" t="s">
        <v>407</v>
      </c>
      <c r="X420" s="581">
        <v>1</v>
      </c>
      <c r="Y420" s="581">
        <v>1</v>
      </c>
      <c r="Z420" s="581">
        <v>5</v>
      </c>
      <c r="AA420" s="581">
        <v>0.95</v>
      </c>
      <c r="AB420" s="580">
        <v>1</v>
      </c>
      <c r="AC420" s="581">
        <v>0.95</v>
      </c>
      <c r="AD420" s="581">
        <v>0.76</v>
      </c>
      <c r="AE420" s="580">
        <v>0.19</v>
      </c>
      <c r="AF420" s="580" t="s">
        <v>408</v>
      </c>
      <c r="AG420" s="580">
        <v>1</v>
      </c>
      <c r="AH420" s="580">
        <v>1</v>
      </c>
    </row>
    <row r="421" spans="1:34" x14ac:dyDescent="0.25">
      <c r="A421" s="578" t="s">
        <v>28</v>
      </c>
      <c r="B421" s="578" t="s">
        <v>401</v>
      </c>
      <c r="C421" s="579" t="s">
        <v>1116</v>
      </c>
      <c r="D421" s="580" t="s">
        <v>1125</v>
      </c>
      <c r="E421" s="581">
        <f t="shared" si="87"/>
        <v>9</v>
      </c>
      <c r="F421" s="581" t="s">
        <v>32</v>
      </c>
      <c r="G421" s="580"/>
      <c r="H421" s="581" t="str">
        <f t="shared" si="73"/>
        <v/>
      </c>
      <c r="I421" s="581"/>
      <c r="J421" s="580"/>
      <c r="K421" s="581" t="str">
        <f t="shared" si="74"/>
        <v/>
      </c>
      <c r="L421" s="582"/>
      <c r="M421" s="223" t="s">
        <v>32</v>
      </c>
      <c r="N421" s="223" t="s">
        <v>32</v>
      </c>
      <c r="O421" s="223" t="s">
        <v>32</v>
      </c>
      <c r="P421" s="582">
        <f>P420</f>
        <v>21106.99</v>
      </c>
      <c r="Q421" s="580" t="s">
        <v>404</v>
      </c>
      <c r="R421" s="580" t="s">
        <v>405</v>
      </c>
      <c r="S421" s="580" t="s">
        <v>406</v>
      </c>
      <c r="T421" s="581">
        <v>52.9</v>
      </c>
      <c r="U421" s="581">
        <v>1</v>
      </c>
      <c r="V421" s="583">
        <f>P421*(1/(2.22*10^12))*(1/(52.9))*(1/(0.125))*10^9</f>
        <v>1.437830344522216</v>
      </c>
      <c r="W421" s="580" t="s">
        <v>407</v>
      </c>
      <c r="X421" s="581">
        <v>1</v>
      </c>
      <c r="Y421" s="581">
        <v>1</v>
      </c>
      <c r="Z421" s="581">
        <v>5</v>
      </c>
      <c r="AA421" s="581">
        <v>0.95</v>
      </c>
      <c r="AB421" s="580">
        <v>1</v>
      </c>
      <c r="AC421" s="581">
        <v>0.95</v>
      </c>
      <c r="AD421" s="581">
        <v>0.76</v>
      </c>
      <c r="AE421" s="580">
        <v>0.19</v>
      </c>
      <c r="AF421" s="580" t="s">
        <v>408</v>
      </c>
      <c r="AG421" s="580">
        <v>1</v>
      </c>
      <c r="AH421" s="580">
        <v>1</v>
      </c>
    </row>
    <row r="422" spans="1:34" x14ac:dyDescent="0.25">
      <c r="A422" s="578" t="s">
        <v>28</v>
      </c>
      <c r="B422" s="578" t="s">
        <v>409</v>
      </c>
      <c r="C422" s="579" t="s">
        <v>1116</v>
      </c>
      <c r="D422" s="580" t="s">
        <v>1126</v>
      </c>
      <c r="E422" s="581">
        <f t="shared" si="87"/>
        <v>10</v>
      </c>
      <c r="F422" s="581" t="s">
        <v>32</v>
      </c>
      <c r="G422" s="580"/>
      <c r="H422" s="581" t="str">
        <f t="shared" si="73"/>
        <v/>
      </c>
      <c r="I422" s="581"/>
      <c r="J422" s="580"/>
      <c r="K422" s="581" t="str">
        <f t="shared" si="74"/>
        <v/>
      </c>
      <c r="L422" s="582"/>
      <c r="M422" s="223" t="s">
        <v>32</v>
      </c>
      <c r="N422" s="223" t="s">
        <v>32</v>
      </c>
      <c r="O422" s="223" t="s">
        <v>32</v>
      </c>
      <c r="P422" s="582">
        <f>P421</f>
        <v>21106.99</v>
      </c>
      <c r="Q422" s="580" t="s">
        <v>404</v>
      </c>
      <c r="R422" s="580" t="s">
        <v>405</v>
      </c>
      <c r="S422" s="580" t="s">
        <v>406</v>
      </c>
      <c r="T422" s="581">
        <v>52.9</v>
      </c>
      <c r="U422" s="581">
        <v>1</v>
      </c>
      <c r="V422" s="583">
        <f>P422*(1/(2.22*10^12))*(1/(52.9))*(1/(0.125))*10^9</f>
        <v>1.437830344522216</v>
      </c>
      <c r="W422" s="580" t="s">
        <v>407</v>
      </c>
      <c r="X422" s="581">
        <v>1</v>
      </c>
      <c r="Y422" s="581">
        <v>1</v>
      </c>
      <c r="Z422" s="581">
        <v>5</v>
      </c>
      <c r="AA422" s="581">
        <v>0.95</v>
      </c>
      <c r="AB422" s="580">
        <v>1</v>
      </c>
      <c r="AC422" s="581">
        <v>0.95</v>
      </c>
      <c r="AD422" s="581">
        <v>0.76</v>
      </c>
      <c r="AE422" s="580">
        <v>0.19</v>
      </c>
      <c r="AF422" s="580" t="s">
        <v>408</v>
      </c>
      <c r="AG422" s="580">
        <v>1</v>
      </c>
      <c r="AH422" s="580">
        <v>1</v>
      </c>
    </row>
    <row r="423" spans="1:34" x14ac:dyDescent="0.25">
      <c r="A423" s="578" t="s">
        <v>28</v>
      </c>
      <c r="B423" s="578" t="s">
        <v>631</v>
      </c>
      <c r="C423" s="579" t="s">
        <v>1116</v>
      </c>
      <c r="D423" s="580" t="s">
        <v>1113</v>
      </c>
      <c r="E423" s="581">
        <f t="shared" si="87"/>
        <v>11</v>
      </c>
      <c r="F423" s="581" t="s">
        <v>32</v>
      </c>
      <c r="G423" s="580"/>
      <c r="H423" s="581" t="str">
        <f t="shared" si="73"/>
        <v/>
      </c>
      <c r="I423" s="581"/>
      <c r="J423" s="580"/>
      <c r="K423" s="581" t="str">
        <f t="shared" si="74"/>
        <v/>
      </c>
      <c r="L423" s="582"/>
      <c r="M423" s="223" t="s">
        <v>32</v>
      </c>
      <c r="N423" s="223" t="s">
        <v>32</v>
      </c>
      <c r="O423" s="223" t="s">
        <v>32</v>
      </c>
      <c r="P423" s="582">
        <v>45143.86</v>
      </c>
      <c r="Q423" s="580" t="s">
        <v>64</v>
      </c>
      <c r="R423" s="580" t="s">
        <v>65</v>
      </c>
      <c r="S423" s="580" t="s">
        <v>66</v>
      </c>
      <c r="T423" s="581">
        <v>80</v>
      </c>
      <c r="U423" s="581">
        <v>2</v>
      </c>
      <c r="V423" s="583">
        <f>P423*(1/(2.22*10^12))*(1/(80))*(1/(0.125))*10^9</f>
        <v>2.0335072072072071</v>
      </c>
      <c r="W423" s="580" t="s">
        <v>67</v>
      </c>
      <c r="X423" s="581">
        <v>1</v>
      </c>
      <c r="Y423" s="581">
        <v>0.5</v>
      </c>
      <c r="Z423" s="581">
        <v>5</v>
      </c>
      <c r="AA423" s="581">
        <v>2.88</v>
      </c>
      <c r="AB423" s="580">
        <v>1</v>
      </c>
      <c r="AC423" s="581">
        <v>2.88</v>
      </c>
      <c r="AD423" s="581">
        <v>2.2999999999999998</v>
      </c>
      <c r="AE423" s="580">
        <v>0.57999999999999996</v>
      </c>
      <c r="AF423" s="580" t="s">
        <v>68</v>
      </c>
      <c r="AG423" s="580">
        <v>0.5</v>
      </c>
      <c r="AH423" s="580">
        <v>0.67</v>
      </c>
    </row>
    <row r="424" spans="1:34" x14ac:dyDescent="0.25">
      <c r="A424" s="578" t="s">
        <v>28</v>
      </c>
      <c r="B424" s="578" t="s">
        <v>633</v>
      </c>
      <c r="C424" s="579" t="s">
        <v>1116</v>
      </c>
      <c r="D424" s="580" t="s">
        <v>1113</v>
      </c>
      <c r="E424" s="581">
        <f t="shared" si="87"/>
        <v>12</v>
      </c>
      <c r="F424" s="581" t="s">
        <v>32</v>
      </c>
      <c r="G424" s="580"/>
      <c r="H424" s="581" t="str">
        <f t="shared" si="73"/>
        <v/>
      </c>
      <c r="I424" s="581"/>
      <c r="J424" s="580"/>
      <c r="K424" s="581" t="str">
        <f t="shared" si="74"/>
        <v/>
      </c>
      <c r="L424" s="582"/>
      <c r="M424" s="223" t="s">
        <v>32</v>
      </c>
      <c r="N424" s="223" t="s">
        <v>32</v>
      </c>
      <c r="O424" s="223" t="s">
        <v>32</v>
      </c>
      <c r="P424" s="582">
        <f>P423</f>
        <v>45143.86</v>
      </c>
      <c r="Q424" s="580" t="s">
        <v>64</v>
      </c>
      <c r="R424" s="580" t="s">
        <v>65</v>
      </c>
      <c r="S424" s="580" t="s">
        <v>66</v>
      </c>
      <c r="T424" s="581">
        <v>80</v>
      </c>
      <c r="U424" s="581">
        <v>2</v>
      </c>
      <c r="V424" s="583">
        <f>P424*(1/(2.22*10^12))*(1/(80))*(1/(0.125))*10^9</f>
        <v>2.0335072072072071</v>
      </c>
      <c r="W424" s="580" t="s">
        <v>67</v>
      </c>
      <c r="X424" s="581">
        <v>1</v>
      </c>
      <c r="Y424" s="581">
        <v>0.5</v>
      </c>
      <c r="Z424" s="581">
        <v>5</v>
      </c>
      <c r="AA424" s="581">
        <v>2.88</v>
      </c>
      <c r="AB424" s="580">
        <v>1</v>
      </c>
      <c r="AC424" s="581">
        <v>2.88</v>
      </c>
      <c r="AD424" s="581">
        <v>2.2999999999999998</v>
      </c>
      <c r="AE424" s="580">
        <v>0.57999999999999996</v>
      </c>
      <c r="AF424" s="580" t="s">
        <v>68</v>
      </c>
      <c r="AG424" s="580">
        <v>0.5</v>
      </c>
      <c r="AH424" s="580">
        <v>0.67</v>
      </c>
    </row>
    <row r="425" spans="1:34" x14ac:dyDescent="0.25">
      <c r="A425" s="578" t="s">
        <v>28</v>
      </c>
      <c r="B425" s="578" t="s">
        <v>1127</v>
      </c>
      <c r="C425" s="579" t="s">
        <v>1116</v>
      </c>
      <c r="D425" s="580" t="s">
        <v>1113</v>
      </c>
      <c r="E425" s="581">
        <f t="shared" si="87"/>
        <v>13</v>
      </c>
      <c r="F425" s="581" t="s">
        <v>32</v>
      </c>
      <c r="G425" s="580"/>
      <c r="H425" s="581" t="str">
        <f t="shared" si="73"/>
        <v/>
      </c>
      <c r="I425" s="581"/>
      <c r="J425" s="580"/>
      <c r="K425" s="581" t="str">
        <f t="shared" si="74"/>
        <v/>
      </c>
      <c r="L425" s="582"/>
      <c r="M425" s="223" t="s">
        <v>32</v>
      </c>
      <c r="N425" s="223" t="s">
        <v>32</v>
      </c>
      <c r="O425" s="223" t="s">
        <v>32</v>
      </c>
      <c r="P425" s="582">
        <f>P424</f>
        <v>45143.86</v>
      </c>
      <c r="Q425" s="580" t="s">
        <v>64</v>
      </c>
      <c r="R425" s="580" t="s">
        <v>65</v>
      </c>
      <c r="S425" s="580" t="s">
        <v>66</v>
      </c>
      <c r="T425" s="581">
        <v>80</v>
      </c>
      <c r="U425" s="581">
        <v>2</v>
      </c>
      <c r="V425" s="583">
        <f>P425*(1/(2.22*10^12))*(1/(80))*(1/(0.125))*10^9</f>
        <v>2.0335072072072071</v>
      </c>
      <c r="W425" s="580" t="s">
        <v>67</v>
      </c>
      <c r="X425" s="581">
        <v>1</v>
      </c>
      <c r="Y425" s="581">
        <v>0.5</v>
      </c>
      <c r="Z425" s="581">
        <v>5</v>
      </c>
      <c r="AA425" s="581">
        <v>2.88</v>
      </c>
      <c r="AB425" s="580">
        <v>1</v>
      </c>
      <c r="AC425" s="581">
        <v>2.88</v>
      </c>
      <c r="AD425" s="581">
        <v>2.2999999999999998</v>
      </c>
      <c r="AE425" s="580">
        <v>0.57999999999999996</v>
      </c>
      <c r="AF425" s="580" t="s">
        <v>68</v>
      </c>
      <c r="AG425" s="580">
        <v>0.5</v>
      </c>
      <c r="AH425" s="580">
        <v>0.67</v>
      </c>
    </row>
    <row r="426" spans="1:34" x14ac:dyDescent="0.25">
      <c r="A426" s="584" t="s">
        <v>28</v>
      </c>
      <c r="B426" s="584" t="s">
        <v>488</v>
      </c>
      <c r="C426" s="585" t="s">
        <v>1128</v>
      </c>
      <c r="D426" s="586" t="s">
        <v>1129</v>
      </c>
      <c r="E426" s="587">
        <v>3</v>
      </c>
      <c r="F426" s="587" t="s">
        <v>32</v>
      </c>
      <c r="G426" s="586"/>
      <c r="H426" s="587" t="str">
        <f t="shared" si="73"/>
        <v/>
      </c>
      <c r="I426" s="587"/>
      <c r="J426" s="586"/>
      <c r="K426" s="587" t="str">
        <f t="shared" si="74"/>
        <v/>
      </c>
      <c r="L426" s="588"/>
      <c r="M426" s="223" t="s">
        <v>32</v>
      </c>
      <c r="N426" s="223" t="s">
        <v>32</v>
      </c>
      <c r="O426" s="223" t="s">
        <v>32</v>
      </c>
      <c r="P426" s="588">
        <v>28670.89</v>
      </c>
      <c r="Q426" s="586" t="s">
        <v>491</v>
      </c>
      <c r="R426" s="586" t="s">
        <v>492</v>
      </c>
      <c r="S426" s="586" t="s">
        <v>493</v>
      </c>
      <c r="T426" s="587">
        <v>71.7</v>
      </c>
      <c r="U426" s="587">
        <v>1</v>
      </c>
      <c r="V426" s="589">
        <f>P426*(1/(2.22*10^12))*(1/(71.7))*(1/(0.125))*10^9</f>
        <v>1.4409835777199793</v>
      </c>
      <c r="W426" s="586" t="s">
        <v>494</v>
      </c>
      <c r="X426" s="587">
        <v>1</v>
      </c>
      <c r="Y426" s="587">
        <v>1</v>
      </c>
      <c r="Z426" s="587">
        <v>5</v>
      </c>
      <c r="AA426" s="587">
        <v>1.29</v>
      </c>
      <c r="AB426" s="586">
        <v>1</v>
      </c>
      <c r="AC426" s="587">
        <v>1.29</v>
      </c>
      <c r="AD426" s="587">
        <v>1.03</v>
      </c>
      <c r="AE426" s="586">
        <v>0.26</v>
      </c>
      <c r="AF426" s="586" t="s">
        <v>34</v>
      </c>
      <c r="AG426" s="586">
        <v>1</v>
      </c>
      <c r="AH426" s="586">
        <v>1</v>
      </c>
    </row>
    <row r="427" spans="1:34" x14ac:dyDescent="0.25">
      <c r="A427" s="584" t="s">
        <v>28</v>
      </c>
      <c r="B427" s="584" t="s">
        <v>495</v>
      </c>
      <c r="C427" s="585" t="s">
        <v>1128</v>
      </c>
      <c r="D427" s="586" t="s">
        <v>1130</v>
      </c>
      <c r="E427" s="587">
        <f t="shared" ref="E427:E434" si="88">IF(A426="SEC", K426 + 1, E426 + 1)</f>
        <v>4</v>
      </c>
      <c r="F427" s="587" t="s">
        <v>32</v>
      </c>
      <c r="G427" s="586"/>
      <c r="H427" s="587" t="str">
        <f t="shared" si="73"/>
        <v/>
      </c>
      <c r="I427" s="587"/>
      <c r="J427" s="586"/>
      <c r="K427" s="587" t="str">
        <f t="shared" si="74"/>
        <v/>
      </c>
      <c r="L427" s="588"/>
      <c r="M427" s="223" t="s">
        <v>32</v>
      </c>
      <c r="N427" s="223" t="s">
        <v>32</v>
      </c>
      <c r="O427" s="223" t="s">
        <v>32</v>
      </c>
      <c r="P427" s="588">
        <f>P426</f>
        <v>28670.89</v>
      </c>
      <c r="Q427" s="586" t="s">
        <v>491</v>
      </c>
      <c r="R427" s="586" t="s">
        <v>492</v>
      </c>
      <c r="S427" s="586" t="s">
        <v>493</v>
      </c>
      <c r="T427" s="587">
        <v>71.7</v>
      </c>
      <c r="U427" s="587">
        <v>1</v>
      </c>
      <c r="V427" s="589">
        <f>P427*(1/(2.22*10^12))*(1/(71.7))*(1/(0.125))*10^9</f>
        <v>1.4409835777199793</v>
      </c>
      <c r="W427" s="586" t="s">
        <v>494</v>
      </c>
      <c r="X427" s="587">
        <v>1</v>
      </c>
      <c r="Y427" s="587">
        <v>1</v>
      </c>
      <c r="Z427" s="587">
        <v>5</v>
      </c>
      <c r="AA427" s="587">
        <v>1.29</v>
      </c>
      <c r="AB427" s="586">
        <v>1</v>
      </c>
      <c r="AC427" s="587">
        <v>1.29</v>
      </c>
      <c r="AD427" s="587">
        <v>1.03</v>
      </c>
      <c r="AE427" s="586">
        <v>0.26</v>
      </c>
      <c r="AF427" s="586" t="s">
        <v>34</v>
      </c>
      <c r="AG427" s="586">
        <v>1</v>
      </c>
      <c r="AH427" s="586">
        <v>1</v>
      </c>
    </row>
    <row r="428" spans="1:34" x14ac:dyDescent="0.25">
      <c r="A428" s="584" t="s">
        <v>28</v>
      </c>
      <c r="B428" s="584" t="s">
        <v>1131</v>
      </c>
      <c r="C428" s="585" t="s">
        <v>1128</v>
      </c>
      <c r="D428" s="586" t="s">
        <v>1132</v>
      </c>
      <c r="E428" s="587">
        <f t="shared" si="88"/>
        <v>5</v>
      </c>
      <c r="F428" s="587" t="s">
        <v>32</v>
      </c>
      <c r="G428" s="586"/>
      <c r="H428" s="587" t="str">
        <f t="shared" si="73"/>
        <v/>
      </c>
      <c r="I428" s="587"/>
      <c r="J428" s="586"/>
      <c r="K428" s="587" t="str">
        <f t="shared" si="74"/>
        <v/>
      </c>
      <c r="L428" s="588"/>
      <c r="M428" s="223" t="s">
        <v>32</v>
      </c>
      <c r="N428" s="223" t="s">
        <v>32</v>
      </c>
      <c r="O428" s="223" t="s">
        <v>32</v>
      </c>
      <c r="P428" s="588">
        <v>59110.68</v>
      </c>
      <c r="Q428" s="586" t="s">
        <v>34</v>
      </c>
      <c r="R428" s="586" t="s">
        <v>35</v>
      </c>
      <c r="S428" s="586" t="s">
        <v>36</v>
      </c>
      <c r="T428" s="587">
        <v>83.2</v>
      </c>
      <c r="U428" s="587">
        <v>2.5</v>
      </c>
      <c r="V428" s="589">
        <f>P428*(1/(2.22*10^12))*(1/(83.2))*(1/(0.125))*10^9</f>
        <v>2.5602338877338875</v>
      </c>
      <c r="W428" s="586" t="s">
        <v>37</v>
      </c>
      <c r="X428" s="587">
        <v>1</v>
      </c>
      <c r="Y428" s="587">
        <v>0.5</v>
      </c>
      <c r="Z428" s="587">
        <v>5</v>
      </c>
      <c r="AA428" s="587">
        <v>3.74</v>
      </c>
      <c r="AB428" s="586">
        <v>1</v>
      </c>
      <c r="AC428" s="587">
        <v>3.74</v>
      </c>
      <c r="AD428" s="587">
        <v>3</v>
      </c>
      <c r="AE428" s="586">
        <v>0.75</v>
      </c>
      <c r="AF428" s="586" t="s">
        <v>34</v>
      </c>
      <c r="AG428" s="586">
        <v>0.5</v>
      </c>
      <c r="AH428" s="586">
        <v>0.5</v>
      </c>
    </row>
    <row r="429" spans="1:34" x14ac:dyDescent="0.25">
      <c r="A429" s="584" t="s">
        <v>28</v>
      </c>
      <c r="B429" s="584" t="s">
        <v>1133</v>
      </c>
      <c r="C429" s="585" t="s">
        <v>1128</v>
      </c>
      <c r="D429" s="586" t="s">
        <v>1134</v>
      </c>
      <c r="E429" s="587">
        <f t="shared" si="88"/>
        <v>6</v>
      </c>
      <c r="F429" s="587" t="s">
        <v>32</v>
      </c>
      <c r="G429" s="586"/>
      <c r="H429" s="587" t="str">
        <f t="shared" si="73"/>
        <v/>
      </c>
      <c r="I429" s="587"/>
      <c r="J429" s="586"/>
      <c r="K429" s="587" t="str">
        <f t="shared" si="74"/>
        <v/>
      </c>
      <c r="L429" s="588"/>
      <c r="M429" s="223" t="s">
        <v>32</v>
      </c>
      <c r="N429" s="223" t="s">
        <v>32</v>
      </c>
      <c r="O429" s="223" t="s">
        <v>32</v>
      </c>
      <c r="P429" s="588">
        <f>P428</f>
        <v>59110.68</v>
      </c>
      <c r="Q429" s="586" t="s">
        <v>34</v>
      </c>
      <c r="R429" s="586" t="s">
        <v>35</v>
      </c>
      <c r="S429" s="586" t="s">
        <v>36</v>
      </c>
      <c r="T429" s="587">
        <v>83.2</v>
      </c>
      <c r="U429" s="587">
        <v>2.5</v>
      </c>
      <c r="V429" s="589">
        <f>P429*(1/(2.22*10^12))*(1/(83.2))*(1/(0.125))*10^9</f>
        <v>2.5602338877338875</v>
      </c>
      <c r="W429" s="586" t="s">
        <v>37</v>
      </c>
      <c r="X429" s="587">
        <v>1</v>
      </c>
      <c r="Y429" s="587">
        <v>0.5</v>
      </c>
      <c r="Z429" s="587">
        <v>5</v>
      </c>
      <c r="AA429" s="587">
        <v>3.74</v>
      </c>
      <c r="AB429" s="586">
        <v>1</v>
      </c>
      <c r="AC429" s="587">
        <v>3.74</v>
      </c>
      <c r="AD429" s="587">
        <v>3</v>
      </c>
      <c r="AE429" s="586">
        <v>0.75</v>
      </c>
      <c r="AF429" s="586" t="s">
        <v>34</v>
      </c>
      <c r="AG429" s="586">
        <v>0.5</v>
      </c>
      <c r="AH429" s="586">
        <v>0.5</v>
      </c>
    </row>
    <row r="430" spans="1:34" x14ac:dyDescent="0.25">
      <c r="A430" s="584" t="s">
        <v>28</v>
      </c>
      <c r="B430" s="584" t="s">
        <v>127</v>
      </c>
      <c r="C430" s="585" t="s">
        <v>1128</v>
      </c>
      <c r="D430" s="586" t="s">
        <v>1135</v>
      </c>
      <c r="E430" s="587">
        <f t="shared" si="88"/>
        <v>7</v>
      </c>
      <c r="F430" s="587" t="s">
        <v>32</v>
      </c>
      <c r="G430" s="586"/>
      <c r="H430" s="587" t="str">
        <f t="shared" ref="H430:H493" si="89">IF(A430="SEC", E430 + 1, "")</f>
        <v/>
      </c>
      <c r="I430" s="587"/>
      <c r="J430" s="586"/>
      <c r="K430" s="587" t="str">
        <f t="shared" ref="K430:K493" si="90">IF(A430="SEC", H430 + 1, "")</f>
        <v/>
      </c>
      <c r="L430" s="588"/>
      <c r="M430" s="223" t="s">
        <v>32</v>
      </c>
      <c r="N430" s="223" t="s">
        <v>32</v>
      </c>
      <c r="O430" s="223" t="s">
        <v>32</v>
      </c>
      <c r="P430" s="588">
        <v>99823.88</v>
      </c>
      <c r="Q430" s="586" t="s">
        <v>127</v>
      </c>
      <c r="R430" s="586" t="s">
        <v>128</v>
      </c>
      <c r="S430" s="586" t="s">
        <v>905</v>
      </c>
      <c r="T430" s="587">
        <v>83.2</v>
      </c>
      <c r="U430" s="587">
        <v>5</v>
      </c>
      <c r="V430" s="589">
        <f>P430*(1/(2.22*10^12))*(1/(83.2))*(1/(0.125))*10^9</f>
        <v>4.3236261261261264</v>
      </c>
      <c r="W430" s="586" t="s">
        <v>130</v>
      </c>
      <c r="X430" s="587">
        <v>1</v>
      </c>
      <c r="Y430" s="587">
        <v>0.5</v>
      </c>
      <c r="Z430" s="587">
        <v>5</v>
      </c>
      <c r="AA430" s="587">
        <v>7.49</v>
      </c>
      <c r="AB430" s="586">
        <v>1</v>
      </c>
      <c r="AC430" s="587">
        <v>7.49</v>
      </c>
      <c r="AD430" s="587">
        <v>5.99</v>
      </c>
      <c r="AE430" s="586">
        <v>1.5</v>
      </c>
      <c r="AF430" s="586" t="s">
        <v>49</v>
      </c>
      <c r="AG430" s="586">
        <v>0.5</v>
      </c>
      <c r="AH430" s="586">
        <v>0.25</v>
      </c>
    </row>
    <row r="431" spans="1:34" x14ac:dyDescent="0.25">
      <c r="A431" s="584" t="s">
        <v>28</v>
      </c>
      <c r="B431" s="584" t="s">
        <v>909</v>
      </c>
      <c r="C431" s="585" t="s">
        <v>1128</v>
      </c>
      <c r="D431" s="586" t="s">
        <v>1136</v>
      </c>
      <c r="E431" s="587">
        <f t="shared" si="88"/>
        <v>8</v>
      </c>
      <c r="F431" s="587" t="s">
        <v>32</v>
      </c>
      <c r="G431" s="586"/>
      <c r="H431" s="587" t="str">
        <f t="shared" si="89"/>
        <v/>
      </c>
      <c r="I431" s="587"/>
      <c r="J431" s="586"/>
      <c r="K431" s="587" t="str">
        <f t="shared" si="90"/>
        <v/>
      </c>
      <c r="L431" s="588"/>
      <c r="M431" s="223" t="s">
        <v>32</v>
      </c>
      <c r="N431" s="223" t="s">
        <v>32</v>
      </c>
      <c r="O431" s="223" t="s">
        <v>32</v>
      </c>
      <c r="P431" s="588">
        <v>23093.62</v>
      </c>
      <c r="Q431" s="586" t="s">
        <v>911</v>
      </c>
      <c r="R431" s="586" t="s">
        <v>912</v>
      </c>
      <c r="S431" s="586" t="s">
        <v>913</v>
      </c>
      <c r="T431" s="587">
        <v>52.47</v>
      </c>
      <c r="U431" s="587">
        <v>2</v>
      </c>
      <c r="V431" s="589">
        <f>P431*(1/(2.22*10^12))*(1/(52.47))*(1/(0.125))*10^9</f>
        <v>1.5860539785068086</v>
      </c>
      <c r="W431" s="586" t="s">
        <v>914</v>
      </c>
      <c r="X431" s="587">
        <v>1</v>
      </c>
      <c r="Y431" s="587">
        <v>1</v>
      </c>
      <c r="Z431" s="587">
        <v>5</v>
      </c>
      <c r="AA431" s="587">
        <v>1.89</v>
      </c>
      <c r="AB431" s="586">
        <v>1</v>
      </c>
      <c r="AC431" s="587">
        <v>1.89</v>
      </c>
      <c r="AD431" s="587">
        <v>1.51</v>
      </c>
      <c r="AE431" s="586">
        <v>0.38</v>
      </c>
      <c r="AF431" s="586" t="s">
        <v>49</v>
      </c>
      <c r="AG431" s="586">
        <v>1</v>
      </c>
      <c r="AH431" s="586">
        <v>1</v>
      </c>
    </row>
    <row r="432" spans="1:34" x14ac:dyDescent="0.25">
      <c r="A432" s="584" t="s">
        <v>28</v>
      </c>
      <c r="B432" s="584" t="s">
        <v>915</v>
      </c>
      <c r="C432" s="585" t="s">
        <v>1128</v>
      </c>
      <c r="D432" s="586" t="s">
        <v>1137</v>
      </c>
      <c r="E432" s="587">
        <f t="shared" si="88"/>
        <v>9</v>
      </c>
      <c r="F432" s="587" t="s">
        <v>32</v>
      </c>
      <c r="G432" s="586"/>
      <c r="H432" s="587" t="str">
        <f t="shared" si="89"/>
        <v/>
      </c>
      <c r="I432" s="587"/>
      <c r="J432" s="586"/>
      <c r="K432" s="587" t="str">
        <f t="shared" si="90"/>
        <v/>
      </c>
      <c r="L432" s="588"/>
      <c r="M432" s="223" t="s">
        <v>32</v>
      </c>
      <c r="N432" s="223" t="s">
        <v>32</v>
      </c>
      <c r="O432" s="223" t="s">
        <v>32</v>
      </c>
      <c r="P432" s="588">
        <f>P431</f>
        <v>23093.62</v>
      </c>
      <c r="Q432" s="586" t="s">
        <v>911</v>
      </c>
      <c r="R432" s="586" t="s">
        <v>912</v>
      </c>
      <c r="S432" s="586" t="s">
        <v>913</v>
      </c>
      <c r="T432" s="587">
        <v>52.47</v>
      </c>
      <c r="U432" s="587">
        <v>2</v>
      </c>
      <c r="V432" s="589">
        <f>P432*(1/(2.22*10^12))*(1/(52.47))*(1/(0.125))*10^9</f>
        <v>1.5860539785068086</v>
      </c>
      <c r="W432" s="586" t="s">
        <v>914</v>
      </c>
      <c r="X432" s="587">
        <v>1</v>
      </c>
      <c r="Y432" s="587">
        <v>1</v>
      </c>
      <c r="Z432" s="587">
        <v>5</v>
      </c>
      <c r="AA432" s="587">
        <v>1.89</v>
      </c>
      <c r="AB432" s="586">
        <v>1</v>
      </c>
      <c r="AC432" s="587">
        <v>1.89</v>
      </c>
      <c r="AD432" s="587">
        <v>1.51</v>
      </c>
      <c r="AE432" s="586">
        <v>0.38</v>
      </c>
      <c r="AF432" s="586" t="s">
        <v>49</v>
      </c>
      <c r="AG432" s="586">
        <v>1</v>
      </c>
      <c r="AH432" s="586">
        <v>1</v>
      </c>
    </row>
    <row r="433" spans="1:35" x14ac:dyDescent="0.25">
      <c r="A433" s="584" t="s">
        <v>28</v>
      </c>
      <c r="B433" s="584" t="s">
        <v>572</v>
      </c>
      <c r="C433" s="585" t="s">
        <v>1128</v>
      </c>
      <c r="D433" s="586" t="s">
        <v>1138</v>
      </c>
      <c r="E433" s="587">
        <f t="shared" si="88"/>
        <v>10</v>
      </c>
      <c r="F433" s="587" t="s">
        <v>32</v>
      </c>
      <c r="G433" s="586"/>
      <c r="H433" s="587" t="str">
        <f t="shared" si="89"/>
        <v/>
      </c>
      <c r="I433" s="587"/>
      <c r="J433" s="586"/>
      <c r="K433" s="587" t="str">
        <f t="shared" si="90"/>
        <v/>
      </c>
      <c r="L433" s="588"/>
      <c r="M433" s="223" t="s">
        <v>32</v>
      </c>
      <c r="N433" s="223" t="s">
        <v>32</v>
      </c>
      <c r="O433" s="223" t="s">
        <v>32</v>
      </c>
      <c r="P433" s="588">
        <v>15819.25</v>
      </c>
      <c r="Q433" s="586" t="s">
        <v>574</v>
      </c>
      <c r="R433" s="586" t="s">
        <v>575</v>
      </c>
      <c r="S433" s="586" t="s">
        <v>576</v>
      </c>
      <c r="T433" s="587">
        <v>45</v>
      </c>
      <c r="U433" s="587">
        <v>1</v>
      </c>
      <c r="V433" s="589">
        <f>P433*(1/(2.22*10^12))*(1/(45))*(1/(0.125))*10^9</f>
        <v>1.2668068068068068</v>
      </c>
      <c r="W433" s="586" t="s">
        <v>577</v>
      </c>
      <c r="X433" s="587">
        <v>1</v>
      </c>
      <c r="Y433" s="587">
        <v>1</v>
      </c>
      <c r="Z433" s="587">
        <v>5</v>
      </c>
      <c r="AA433" s="587">
        <v>0.81</v>
      </c>
      <c r="AB433" s="586">
        <v>1</v>
      </c>
      <c r="AC433" s="587">
        <v>0.81</v>
      </c>
      <c r="AD433" s="587">
        <v>0.65</v>
      </c>
      <c r="AE433" s="586">
        <v>0.16</v>
      </c>
      <c r="AF433" s="586" t="s">
        <v>49</v>
      </c>
      <c r="AG433" s="586">
        <v>1</v>
      </c>
      <c r="AH433" s="586">
        <v>1</v>
      </c>
    </row>
    <row r="434" spans="1:35" x14ac:dyDescent="0.25">
      <c r="A434" s="584" t="s">
        <v>28</v>
      </c>
      <c r="B434" s="584" t="s">
        <v>1139</v>
      </c>
      <c r="C434" s="585" t="s">
        <v>1128</v>
      </c>
      <c r="D434" s="586" t="s">
        <v>1140</v>
      </c>
      <c r="E434" s="587">
        <f t="shared" si="88"/>
        <v>11</v>
      </c>
      <c r="F434" s="587" t="s">
        <v>32</v>
      </c>
      <c r="G434" s="586"/>
      <c r="H434" s="587" t="str">
        <f t="shared" si="89"/>
        <v/>
      </c>
      <c r="I434" s="587"/>
      <c r="J434" s="586"/>
      <c r="K434" s="587" t="str">
        <f t="shared" si="90"/>
        <v/>
      </c>
      <c r="L434" s="588"/>
      <c r="M434" s="223" t="s">
        <v>32</v>
      </c>
      <c r="N434" s="223" t="s">
        <v>32</v>
      </c>
      <c r="O434" s="223" t="s">
        <v>32</v>
      </c>
      <c r="P434" s="588">
        <f>P433</f>
        <v>15819.25</v>
      </c>
      <c r="Q434" s="586" t="s">
        <v>574</v>
      </c>
      <c r="R434" s="586" t="s">
        <v>575</v>
      </c>
      <c r="S434" s="586" t="s">
        <v>576</v>
      </c>
      <c r="T434" s="587">
        <v>45</v>
      </c>
      <c r="U434" s="587">
        <v>1</v>
      </c>
      <c r="V434" s="589">
        <f>P434*(1/(2.22*10^12))*(1/(45))*(1/(0.125))*10^9</f>
        <v>1.2668068068068068</v>
      </c>
      <c r="W434" s="586" t="s">
        <v>577</v>
      </c>
      <c r="X434" s="587">
        <v>1</v>
      </c>
      <c r="Y434" s="587">
        <v>1</v>
      </c>
      <c r="Z434" s="587">
        <v>5</v>
      </c>
      <c r="AA434" s="587">
        <v>0.81</v>
      </c>
      <c r="AB434" s="586">
        <v>1</v>
      </c>
      <c r="AC434" s="587">
        <v>0.81</v>
      </c>
      <c r="AD434" s="587">
        <v>0.65</v>
      </c>
      <c r="AE434" s="586">
        <v>0.16</v>
      </c>
      <c r="AF434" s="586" t="s">
        <v>49</v>
      </c>
      <c r="AG434" s="586">
        <v>1</v>
      </c>
      <c r="AH434" s="586">
        <v>1</v>
      </c>
    </row>
    <row r="435" spans="1:35" x14ac:dyDescent="0.25">
      <c r="A435" s="590" t="s">
        <v>56</v>
      </c>
      <c r="B435" s="590" t="s">
        <v>475</v>
      </c>
      <c r="C435" s="591" t="s">
        <v>1141</v>
      </c>
      <c r="D435" s="592" t="s">
        <v>1142</v>
      </c>
      <c r="E435" s="593">
        <v>4</v>
      </c>
      <c r="F435" s="593" t="s">
        <v>32</v>
      </c>
      <c r="G435" s="592" t="s">
        <v>1143</v>
      </c>
      <c r="H435" s="593">
        <f t="shared" si="89"/>
        <v>5</v>
      </c>
      <c r="I435" s="593" t="str">
        <f t="shared" ref="I435:I454" si="91">F435</f>
        <v>y</v>
      </c>
      <c r="J435" s="592" t="s">
        <v>1144</v>
      </c>
      <c r="K435" s="593">
        <f t="shared" si="90"/>
        <v>6</v>
      </c>
      <c r="L435" s="594" t="str">
        <f t="shared" ref="L435:L454" si="92">F435</f>
        <v>y</v>
      </c>
      <c r="M435" s="223" t="s">
        <v>32</v>
      </c>
      <c r="N435" s="223" t="s">
        <v>32</v>
      </c>
      <c r="O435" s="223" t="s">
        <v>32</v>
      </c>
      <c r="P435" s="594">
        <v>43431.15</v>
      </c>
      <c r="Q435" s="592" t="s">
        <v>479</v>
      </c>
      <c r="R435" s="592" t="s">
        <v>480</v>
      </c>
      <c r="S435" s="592" t="s">
        <v>481</v>
      </c>
      <c r="T435" s="593">
        <v>37.6</v>
      </c>
      <c r="U435" s="593">
        <v>6</v>
      </c>
      <c r="V435" s="595">
        <f>P435*(1/(2.22*10^12))*(1/(37.6))*(1/(0.125))*10^9</f>
        <v>4.1624640598044857</v>
      </c>
      <c r="W435" s="592" t="s">
        <v>482</v>
      </c>
      <c r="X435" s="593">
        <v>3</v>
      </c>
      <c r="Y435" s="593">
        <v>3</v>
      </c>
      <c r="Z435" s="593">
        <v>15</v>
      </c>
      <c r="AA435" s="593">
        <v>12.18</v>
      </c>
      <c r="AB435" s="592">
        <v>1</v>
      </c>
      <c r="AC435" s="593">
        <v>12.18</v>
      </c>
      <c r="AD435" s="593">
        <v>9.75</v>
      </c>
      <c r="AE435" s="592">
        <v>2.44</v>
      </c>
      <c r="AF435" s="592" t="s">
        <v>483</v>
      </c>
      <c r="AG435" s="592">
        <v>1</v>
      </c>
      <c r="AH435" s="592">
        <v>1</v>
      </c>
    </row>
    <row r="436" spans="1:35" x14ac:dyDescent="0.25">
      <c r="A436" s="590" t="s">
        <v>56</v>
      </c>
      <c r="B436" s="590" t="s">
        <v>484</v>
      </c>
      <c r="C436" s="591" t="s">
        <v>1141</v>
      </c>
      <c r="D436" s="592" t="s">
        <v>1145</v>
      </c>
      <c r="E436" s="593">
        <f t="shared" ref="E436:E442" si="93">IF(A435="SEC", K435 + 1, E435 + 1)</f>
        <v>7</v>
      </c>
      <c r="F436" s="593" t="s">
        <v>32</v>
      </c>
      <c r="G436" s="592" t="s">
        <v>1146</v>
      </c>
      <c r="H436" s="593">
        <f t="shared" si="89"/>
        <v>8</v>
      </c>
      <c r="I436" s="593" t="str">
        <f t="shared" si="91"/>
        <v>y</v>
      </c>
      <c r="J436" s="592" t="s">
        <v>1147</v>
      </c>
      <c r="K436" s="593">
        <f t="shared" si="90"/>
        <v>9</v>
      </c>
      <c r="L436" s="594" t="str">
        <f t="shared" si="92"/>
        <v>y</v>
      </c>
      <c r="M436" s="223" t="s">
        <v>32</v>
      </c>
      <c r="N436" s="223" t="s">
        <v>32</v>
      </c>
      <c r="O436" s="223" t="s">
        <v>32</v>
      </c>
      <c r="P436" s="594">
        <f>P435</f>
        <v>43431.15</v>
      </c>
      <c r="Q436" s="592" t="s">
        <v>479</v>
      </c>
      <c r="R436" s="592" t="s">
        <v>480</v>
      </c>
      <c r="S436" s="592" t="s">
        <v>481</v>
      </c>
      <c r="T436" s="593">
        <v>37.6</v>
      </c>
      <c r="U436" s="593">
        <v>6</v>
      </c>
      <c r="V436" s="595">
        <f>P436*(1/(2.22*10^12))*(1/(37.6))*(1/(0.125))*10^9</f>
        <v>4.1624640598044857</v>
      </c>
      <c r="W436" s="592" t="s">
        <v>482</v>
      </c>
      <c r="X436" s="593">
        <v>3</v>
      </c>
      <c r="Y436" s="593">
        <v>3</v>
      </c>
      <c r="Z436" s="593">
        <v>15</v>
      </c>
      <c r="AA436" s="593">
        <v>12.18</v>
      </c>
      <c r="AB436" s="592">
        <v>1</v>
      </c>
      <c r="AC436" s="593">
        <v>12.18</v>
      </c>
      <c r="AD436" s="593">
        <v>9.75</v>
      </c>
      <c r="AE436" s="592">
        <v>2.44</v>
      </c>
      <c r="AF436" s="592" t="s">
        <v>483</v>
      </c>
      <c r="AG436" s="592">
        <v>1</v>
      </c>
      <c r="AH436" s="592">
        <v>1</v>
      </c>
    </row>
    <row r="437" spans="1:35" x14ac:dyDescent="0.25">
      <c r="A437" s="590" t="s">
        <v>56</v>
      </c>
      <c r="B437" s="590" t="s">
        <v>570</v>
      </c>
      <c r="C437" s="591" t="s">
        <v>1141</v>
      </c>
      <c r="D437" s="592" t="s">
        <v>1148</v>
      </c>
      <c r="E437" s="593">
        <f t="shared" si="93"/>
        <v>10</v>
      </c>
      <c r="F437" s="593" t="s">
        <v>32</v>
      </c>
      <c r="G437" s="592" t="s">
        <v>1149</v>
      </c>
      <c r="H437" s="593">
        <f t="shared" si="89"/>
        <v>11</v>
      </c>
      <c r="I437" s="593" t="str">
        <f t="shared" si="91"/>
        <v>y</v>
      </c>
      <c r="J437" s="592" t="s">
        <v>1150</v>
      </c>
      <c r="K437" s="593">
        <f t="shared" si="90"/>
        <v>12</v>
      </c>
      <c r="L437" s="594" t="str">
        <f t="shared" si="92"/>
        <v>y</v>
      </c>
      <c r="M437" s="223" t="s">
        <v>32</v>
      </c>
      <c r="N437" s="223" t="s">
        <v>32</v>
      </c>
      <c r="O437" s="223" t="s">
        <v>32</v>
      </c>
      <c r="P437" s="594">
        <f>P436</f>
        <v>43431.15</v>
      </c>
      <c r="Q437" s="592" t="s">
        <v>479</v>
      </c>
      <c r="R437" s="592" t="s">
        <v>480</v>
      </c>
      <c r="S437" s="592" t="s">
        <v>481</v>
      </c>
      <c r="T437" s="593">
        <v>37.6</v>
      </c>
      <c r="U437" s="593">
        <v>6</v>
      </c>
      <c r="V437" s="595">
        <f>P437*(1/(2.22*10^12))*(1/(37.6))*(1/(0.125))*10^9</f>
        <v>4.1624640598044857</v>
      </c>
      <c r="W437" s="592" t="s">
        <v>482</v>
      </c>
      <c r="X437" s="593">
        <v>3</v>
      </c>
      <c r="Y437" s="593">
        <v>3</v>
      </c>
      <c r="Z437" s="593">
        <v>15</v>
      </c>
      <c r="AA437" s="593">
        <v>12.18</v>
      </c>
      <c r="AB437" s="592">
        <v>1</v>
      </c>
      <c r="AC437" s="593">
        <v>12.18</v>
      </c>
      <c r="AD437" s="593">
        <v>9.75</v>
      </c>
      <c r="AE437" s="592">
        <v>2.44</v>
      </c>
      <c r="AF437" s="592" t="s">
        <v>483</v>
      </c>
      <c r="AG437" s="592">
        <v>1</v>
      </c>
      <c r="AH437" s="592">
        <v>1</v>
      </c>
    </row>
    <row r="438" spans="1:35" x14ac:dyDescent="0.25">
      <c r="A438" s="590" t="s">
        <v>56</v>
      </c>
      <c r="B438" s="590" t="s">
        <v>1151</v>
      </c>
      <c r="C438" s="591" t="s">
        <v>1141</v>
      </c>
      <c r="D438" s="592" t="s">
        <v>1152</v>
      </c>
      <c r="E438" s="593">
        <f t="shared" si="93"/>
        <v>13</v>
      </c>
      <c r="F438" s="593" t="s">
        <v>32</v>
      </c>
      <c r="G438" s="592" t="s">
        <v>1153</v>
      </c>
      <c r="H438" s="593">
        <f t="shared" si="89"/>
        <v>14</v>
      </c>
      <c r="I438" s="593" t="str">
        <f t="shared" si="91"/>
        <v>y</v>
      </c>
      <c r="J438" s="592" t="s">
        <v>1154</v>
      </c>
      <c r="K438" s="593">
        <f t="shared" si="90"/>
        <v>15</v>
      </c>
      <c r="L438" s="594" t="str">
        <f t="shared" si="92"/>
        <v>y</v>
      </c>
      <c r="M438" s="223" t="s">
        <v>32</v>
      </c>
      <c r="N438" s="223" t="s">
        <v>32</v>
      </c>
      <c r="O438" s="223" t="s">
        <v>32</v>
      </c>
      <c r="P438" s="594">
        <f>P437</f>
        <v>43431.15</v>
      </c>
      <c r="Q438" s="592" t="s">
        <v>479</v>
      </c>
      <c r="R438" s="592" t="s">
        <v>480</v>
      </c>
      <c r="S438" s="592" t="s">
        <v>481</v>
      </c>
      <c r="T438" s="593">
        <v>37.6</v>
      </c>
      <c r="U438" s="593">
        <v>6</v>
      </c>
      <c r="V438" s="595">
        <f>P438*(1/(2.22*10^12))*(1/(37.6))*(1/(0.125))*10^9</f>
        <v>4.1624640598044857</v>
      </c>
      <c r="W438" s="592" t="s">
        <v>482</v>
      </c>
      <c r="X438" s="593">
        <v>3</v>
      </c>
      <c r="Y438" s="593">
        <v>3</v>
      </c>
      <c r="Z438" s="593">
        <v>15</v>
      </c>
      <c r="AA438" s="593">
        <v>12.18</v>
      </c>
      <c r="AB438" s="592">
        <v>1</v>
      </c>
      <c r="AC438" s="593">
        <v>12.18</v>
      </c>
      <c r="AD438" s="593">
        <v>9.75</v>
      </c>
      <c r="AE438" s="592">
        <v>2.44</v>
      </c>
      <c r="AF438" s="592" t="s">
        <v>483</v>
      </c>
      <c r="AG438" s="592">
        <v>1</v>
      </c>
      <c r="AH438" s="592">
        <v>1</v>
      </c>
    </row>
    <row r="439" spans="1:35" x14ac:dyDescent="0.25">
      <c r="A439" s="590" t="s">
        <v>56</v>
      </c>
      <c r="B439" s="590" t="s">
        <v>1155</v>
      </c>
      <c r="C439" s="591" t="s">
        <v>1141</v>
      </c>
      <c r="D439" s="592" t="s">
        <v>1156</v>
      </c>
      <c r="E439" s="593">
        <f t="shared" si="93"/>
        <v>16</v>
      </c>
      <c r="F439" s="593" t="s">
        <v>32</v>
      </c>
      <c r="G439" s="592" t="s">
        <v>1157</v>
      </c>
      <c r="H439" s="593">
        <f t="shared" si="89"/>
        <v>17</v>
      </c>
      <c r="I439" s="593" t="str">
        <f t="shared" si="91"/>
        <v>y</v>
      </c>
      <c r="J439" s="592" t="s">
        <v>1158</v>
      </c>
      <c r="K439" s="593">
        <f t="shared" si="90"/>
        <v>18</v>
      </c>
      <c r="L439" s="594" t="str">
        <f t="shared" si="92"/>
        <v>y</v>
      </c>
      <c r="M439" s="223" t="s">
        <v>32</v>
      </c>
      <c r="N439" s="223" t="s">
        <v>32</v>
      </c>
      <c r="O439" s="223" t="s">
        <v>32</v>
      </c>
      <c r="P439" s="594">
        <f>P438</f>
        <v>43431.15</v>
      </c>
      <c r="Q439" s="592" t="s">
        <v>479</v>
      </c>
      <c r="R439" s="592" t="s">
        <v>480</v>
      </c>
      <c r="S439" s="592" t="s">
        <v>481</v>
      </c>
      <c r="T439" s="593">
        <v>37.6</v>
      </c>
      <c r="U439" s="593">
        <v>6</v>
      </c>
      <c r="V439" s="595">
        <f>P439*(1/(2.22*10^12))*(1/(37.6))*(1/(0.125))*10^9</f>
        <v>4.1624640598044857</v>
      </c>
      <c r="W439" s="592" t="s">
        <v>482</v>
      </c>
      <c r="X439" s="593">
        <v>3</v>
      </c>
      <c r="Y439" s="593">
        <v>3</v>
      </c>
      <c r="Z439" s="593">
        <v>15</v>
      </c>
      <c r="AA439" s="593">
        <v>12.18</v>
      </c>
      <c r="AB439" s="592">
        <v>1</v>
      </c>
      <c r="AC439" s="593">
        <v>12.18</v>
      </c>
      <c r="AD439" s="593">
        <v>9.75</v>
      </c>
      <c r="AE439" s="592">
        <v>2.44</v>
      </c>
      <c r="AF439" s="592" t="s">
        <v>483</v>
      </c>
      <c r="AG439" s="592">
        <v>1</v>
      </c>
      <c r="AH439" s="592">
        <v>1</v>
      </c>
    </row>
    <row r="440" spans="1:35" x14ac:dyDescent="0.25">
      <c r="A440" s="590" t="s">
        <v>56</v>
      </c>
      <c r="B440" s="590" t="s">
        <v>419</v>
      </c>
      <c r="C440" s="591" t="s">
        <v>1141</v>
      </c>
      <c r="D440" s="592" t="s">
        <v>1159</v>
      </c>
      <c r="E440" s="593">
        <f t="shared" si="93"/>
        <v>19</v>
      </c>
      <c r="F440" s="593" t="s">
        <v>32</v>
      </c>
      <c r="G440" s="592" t="s">
        <v>1160</v>
      </c>
      <c r="H440" s="593">
        <f t="shared" si="89"/>
        <v>20</v>
      </c>
      <c r="I440" s="593" t="str">
        <f t="shared" si="91"/>
        <v>y</v>
      </c>
      <c r="J440" s="592" t="s">
        <v>1161</v>
      </c>
      <c r="K440" s="593">
        <f t="shared" si="90"/>
        <v>21</v>
      </c>
      <c r="L440" s="594" t="str">
        <f t="shared" si="92"/>
        <v>y</v>
      </c>
      <c r="M440" s="223" t="s">
        <v>32</v>
      </c>
      <c r="N440" s="223" t="s">
        <v>32</v>
      </c>
      <c r="O440" s="223" t="s">
        <v>32</v>
      </c>
      <c r="P440" s="594">
        <v>42791.01</v>
      </c>
      <c r="Q440" s="592" t="s">
        <v>423</v>
      </c>
      <c r="R440" s="592" t="s">
        <v>128</v>
      </c>
      <c r="S440" s="592" t="s">
        <v>905</v>
      </c>
      <c r="T440" s="593">
        <v>83.2</v>
      </c>
      <c r="U440" s="593">
        <v>1.5</v>
      </c>
      <c r="V440" s="595">
        <f>P440*(1/(2.22*10^12))*(1/(83.2))*(1/(0.125))*10^9</f>
        <v>1.8533874740124736</v>
      </c>
      <c r="W440" s="592" t="s">
        <v>940</v>
      </c>
      <c r="X440" s="593">
        <v>3</v>
      </c>
      <c r="Y440" s="593">
        <v>3</v>
      </c>
      <c r="Z440" s="593">
        <v>15</v>
      </c>
      <c r="AA440" s="593">
        <v>6.74</v>
      </c>
      <c r="AB440" s="592">
        <v>1</v>
      </c>
      <c r="AC440" s="593">
        <v>6.74</v>
      </c>
      <c r="AD440" s="593">
        <v>5.39</v>
      </c>
      <c r="AE440" s="592">
        <v>1.35</v>
      </c>
      <c r="AF440" s="592" t="s">
        <v>49</v>
      </c>
      <c r="AG440" s="592">
        <v>1</v>
      </c>
      <c r="AH440" s="592">
        <v>1</v>
      </c>
    </row>
    <row r="441" spans="1:35" x14ac:dyDescent="0.25">
      <c r="A441" s="590" t="s">
        <v>56</v>
      </c>
      <c r="B441" s="590" t="s">
        <v>425</v>
      </c>
      <c r="C441" s="591" t="s">
        <v>1141</v>
      </c>
      <c r="D441" s="592" t="s">
        <v>1162</v>
      </c>
      <c r="E441" s="593">
        <f t="shared" si="93"/>
        <v>22</v>
      </c>
      <c r="F441" s="593" t="s">
        <v>32</v>
      </c>
      <c r="G441" s="592" t="s">
        <v>1163</v>
      </c>
      <c r="H441" s="593">
        <f t="shared" si="89"/>
        <v>23</v>
      </c>
      <c r="I441" s="593" t="str">
        <f t="shared" si="91"/>
        <v>y</v>
      </c>
      <c r="J441" s="592" t="s">
        <v>1164</v>
      </c>
      <c r="K441" s="593">
        <f t="shared" si="90"/>
        <v>24</v>
      </c>
      <c r="L441" s="594" t="str">
        <f t="shared" si="92"/>
        <v>y</v>
      </c>
      <c r="M441" s="223" t="s">
        <v>32</v>
      </c>
      <c r="N441" s="223" t="s">
        <v>32</v>
      </c>
      <c r="O441" s="223" t="s">
        <v>32</v>
      </c>
      <c r="P441" s="594">
        <f>P440</f>
        <v>42791.01</v>
      </c>
      <c r="Q441" s="592" t="s">
        <v>423</v>
      </c>
      <c r="R441" s="592" t="s">
        <v>128</v>
      </c>
      <c r="S441" s="592" t="s">
        <v>905</v>
      </c>
      <c r="T441" s="593">
        <v>83.2</v>
      </c>
      <c r="U441" s="593">
        <v>1.5</v>
      </c>
      <c r="V441" s="595">
        <f>P441*(1/(2.22*10^12))*(1/(83.2))*(1/(0.125))*10^9</f>
        <v>1.8533874740124736</v>
      </c>
      <c r="W441" s="592" t="s">
        <v>940</v>
      </c>
      <c r="X441" s="593">
        <v>3</v>
      </c>
      <c r="Y441" s="593">
        <v>3</v>
      </c>
      <c r="Z441" s="593">
        <v>15</v>
      </c>
      <c r="AA441" s="593">
        <v>6.74</v>
      </c>
      <c r="AB441" s="592">
        <v>1</v>
      </c>
      <c r="AC441" s="593">
        <v>6.74</v>
      </c>
      <c r="AD441" s="593">
        <v>5.39</v>
      </c>
      <c r="AE441" s="592">
        <v>1.35</v>
      </c>
      <c r="AF441" s="592" t="s">
        <v>49</v>
      </c>
      <c r="AG441" s="592">
        <v>1</v>
      </c>
      <c r="AH441" s="592">
        <v>1</v>
      </c>
    </row>
    <row r="442" spans="1:35" x14ac:dyDescent="0.25">
      <c r="A442" s="590" t="s">
        <v>56</v>
      </c>
      <c r="B442" s="590" t="s">
        <v>429</v>
      </c>
      <c r="C442" s="591" t="s">
        <v>1141</v>
      </c>
      <c r="D442" s="592" t="s">
        <v>1165</v>
      </c>
      <c r="E442" s="593">
        <f t="shared" si="93"/>
        <v>25</v>
      </c>
      <c r="F442" s="593" t="s">
        <v>32</v>
      </c>
      <c r="G442" s="592" t="s">
        <v>1166</v>
      </c>
      <c r="H442" s="593">
        <f t="shared" si="89"/>
        <v>26</v>
      </c>
      <c r="I442" s="593" t="str">
        <f t="shared" si="91"/>
        <v>y</v>
      </c>
      <c r="J442" s="592" t="s">
        <v>1167</v>
      </c>
      <c r="K442" s="593">
        <f t="shared" si="90"/>
        <v>27</v>
      </c>
      <c r="L442" s="594" t="str">
        <f t="shared" si="92"/>
        <v>y</v>
      </c>
      <c r="M442" s="223" t="s">
        <v>32</v>
      </c>
      <c r="N442" s="223" t="s">
        <v>32</v>
      </c>
      <c r="O442" s="223" t="s">
        <v>32</v>
      </c>
      <c r="P442" s="594">
        <f>P441</f>
        <v>42791.01</v>
      </c>
      <c r="Q442" s="592" t="s">
        <v>423</v>
      </c>
      <c r="R442" s="592" t="s">
        <v>128</v>
      </c>
      <c r="S442" s="592" t="s">
        <v>905</v>
      </c>
      <c r="T442" s="593">
        <v>83.2</v>
      </c>
      <c r="U442" s="593">
        <v>1.5</v>
      </c>
      <c r="V442" s="595">
        <f>P442*(1/(2.22*10^12))*(1/(83.2))*(1/(0.125))*10^9</f>
        <v>1.8533874740124736</v>
      </c>
      <c r="W442" s="592" t="s">
        <v>940</v>
      </c>
      <c r="X442" s="593">
        <v>3</v>
      </c>
      <c r="Y442" s="593">
        <v>3</v>
      </c>
      <c r="Z442" s="593">
        <v>15</v>
      </c>
      <c r="AA442" s="593">
        <v>6.74</v>
      </c>
      <c r="AB442" s="592">
        <v>1</v>
      </c>
      <c r="AC442" s="593">
        <v>6.74</v>
      </c>
      <c r="AD442" s="593">
        <v>5.39</v>
      </c>
      <c r="AE442" s="592">
        <v>1.35</v>
      </c>
      <c r="AF442" s="592" t="s">
        <v>49</v>
      </c>
      <c r="AG442" s="592">
        <v>1</v>
      </c>
      <c r="AH442" s="592">
        <v>1</v>
      </c>
    </row>
    <row r="443" spans="1:35" x14ac:dyDescent="0.25">
      <c r="A443" s="590" t="s">
        <v>56</v>
      </c>
      <c r="B443" s="590" t="s">
        <v>588</v>
      </c>
      <c r="C443" s="591" t="s">
        <v>1141</v>
      </c>
      <c r="D443" s="592" t="s">
        <v>1168</v>
      </c>
      <c r="E443" s="593">
        <v>26</v>
      </c>
      <c r="F443" s="593" t="s">
        <v>32</v>
      </c>
      <c r="G443" s="592" t="s">
        <v>1169</v>
      </c>
      <c r="H443" s="593">
        <f t="shared" si="89"/>
        <v>27</v>
      </c>
      <c r="I443" s="593" t="str">
        <f t="shared" si="91"/>
        <v>y</v>
      </c>
      <c r="J443" s="592" t="s">
        <v>1170</v>
      </c>
      <c r="K443" s="593">
        <f t="shared" si="90"/>
        <v>28</v>
      </c>
      <c r="L443" s="594" t="str">
        <f t="shared" si="92"/>
        <v>y</v>
      </c>
      <c r="M443" s="223" t="s">
        <v>32</v>
      </c>
      <c r="N443" s="223" t="s">
        <v>32</v>
      </c>
      <c r="O443" s="223" t="s">
        <v>32</v>
      </c>
      <c r="P443" s="594">
        <f>P442</f>
        <v>42791.01</v>
      </c>
      <c r="Q443" s="592" t="s">
        <v>423</v>
      </c>
      <c r="R443" s="592" t="s">
        <v>128</v>
      </c>
      <c r="S443" s="592" t="s">
        <v>905</v>
      </c>
      <c r="T443" s="593">
        <v>83.2</v>
      </c>
      <c r="U443" s="593">
        <v>1.5</v>
      </c>
      <c r="V443" s="595">
        <f>P443*(1/(2.22*10^12))*(1/(83.2))*(1/(0.125))*10^9</f>
        <v>1.8533874740124736</v>
      </c>
      <c r="W443" s="592" t="s">
        <v>940</v>
      </c>
      <c r="X443" s="593">
        <v>3</v>
      </c>
      <c r="Y443" s="593">
        <v>3</v>
      </c>
      <c r="Z443" s="593">
        <v>15</v>
      </c>
      <c r="AA443" s="593">
        <v>6.74</v>
      </c>
      <c r="AB443" s="592">
        <v>1</v>
      </c>
      <c r="AC443" s="593">
        <v>6.74</v>
      </c>
      <c r="AD443" s="593">
        <v>5.39</v>
      </c>
      <c r="AE443" s="592">
        <v>1.35</v>
      </c>
      <c r="AF443" s="592" t="s">
        <v>49</v>
      </c>
      <c r="AG443" s="592">
        <v>1</v>
      </c>
      <c r="AH443" s="592">
        <v>1</v>
      </c>
      <c r="AI443" t="s">
        <v>1090</v>
      </c>
    </row>
    <row r="444" spans="1:35" x14ac:dyDescent="0.25">
      <c r="A444" s="590" t="s">
        <v>56</v>
      </c>
      <c r="B444" s="590" t="s">
        <v>592</v>
      </c>
      <c r="C444" s="591" t="s">
        <v>1141</v>
      </c>
      <c r="D444" s="592" t="s">
        <v>1171</v>
      </c>
      <c r="E444" s="593">
        <f>IF(A443="SEC", K443 + 1, E443 + 1)</f>
        <v>29</v>
      </c>
      <c r="F444" s="593" t="s">
        <v>32</v>
      </c>
      <c r="G444" s="592" t="s">
        <v>1172</v>
      </c>
      <c r="H444" s="593">
        <f t="shared" si="89"/>
        <v>30</v>
      </c>
      <c r="I444" s="593" t="str">
        <f t="shared" si="91"/>
        <v>y</v>
      </c>
      <c r="J444" s="592" t="s">
        <v>1173</v>
      </c>
      <c r="K444" s="593">
        <f t="shared" si="90"/>
        <v>31</v>
      </c>
      <c r="L444" s="594" t="str">
        <f t="shared" si="92"/>
        <v>y</v>
      </c>
      <c r="M444" s="223" t="s">
        <v>32</v>
      </c>
      <c r="N444" s="223" t="s">
        <v>32</v>
      </c>
      <c r="O444" s="223" t="s">
        <v>32</v>
      </c>
      <c r="P444" s="594">
        <f>P443</f>
        <v>42791.01</v>
      </c>
      <c r="Q444" s="592" t="s">
        <v>423</v>
      </c>
      <c r="R444" s="592" t="s">
        <v>128</v>
      </c>
      <c r="S444" s="592" t="s">
        <v>905</v>
      </c>
      <c r="T444" s="593">
        <v>83.2</v>
      </c>
      <c r="U444" s="593">
        <v>1.5</v>
      </c>
      <c r="V444" s="595">
        <f>P444*(1/(2.22*10^12))*(1/(83.2))*(1/(0.125))*10^9</f>
        <v>1.8533874740124736</v>
      </c>
      <c r="W444" s="592" t="s">
        <v>940</v>
      </c>
      <c r="X444" s="593">
        <v>3</v>
      </c>
      <c r="Y444" s="593">
        <v>3</v>
      </c>
      <c r="Z444" s="593">
        <v>15</v>
      </c>
      <c r="AA444" s="593">
        <v>6.74</v>
      </c>
      <c r="AB444" s="592">
        <v>1</v>
      </c>
      <c r="AC444" s="593">
        <v>6.74</v>
      </c>
      <c r="AD444" s="593">
        <v>5.39</v>
      </c>
      <c r="AE444" s="592">
        <v>1.35</v>
      </c>
      <c r="AF444" s="592" t="s">
        <v>49</v>
      </c>
      <c r="AG444" s="592">
        <v>1</v>
      </c>
      <c r="AH444" s="592">
        <v>1</v>
      </c>
    </row>
    <row r="445" spans="1:35" x14ac:dyDescent="0.25">
      <c r="A445" s="596" t="s">
        <v>56</v>
      </c>
      <c r="B445" s="596" t="s">
        <v>1174</v>
      </c>
      <c r="C445" s="597" t="s">
        <v>1175</v>
      </c>
      <c r="D445" s="598" t="s">
        <v>1176</v>
      </c>
      <c r="E445" s="599">
        <v>2</v>
      </c>
      <c r="F445" s="593" t="s">
        <v>32</v>
      </c>
      <c r="G445" s="598" t="s">
        <v>1177</v>
      </c>
      <c r="H445" s="599">
        <f t="shared" si="89"/>
        <v>3</v>
      </c>
      <c r="I445" s="599" t="str">
        <f t="shared" si="91"/>
        <v>y</v>
      </c>
      <c r="J445" s="598" t="s">
        <v>1178</v>
      </c>
      <c r="K445" s="599">
        <f t="shared" si="90"/>
        <v>4</v>
      </c>
      <c r="L445" s="600" t="str">
        <f t="shared" si="92"/>
        <v>y</v>
      </c>
      <c r="M445" s="223" t="s">
        <v>32</v>
      </c>
      <c r="N445" s="223" t="s">
        <v>32</v>
      </c>
      <c r="O445" s="223" t="s">
        <v>32</v>
      </c>
      <c r="P445" s="600">
        <v>29800.02</v>
      </c>
      <c r="Q445" s="598" t="s">
        <v>1179</v>
      </c>
      <c r="R445" s="598" t="s">
        <v>1180</v>
      </c>
      <c r="S445" s="598" t="s">
        <v>1181</v>
      </c>
      <c r="T445" s="599">
        <v>83</v>
      </c>
      <c r="U445" s="599">
        <v>1.5</v>
      </c>
      <c r="V445" s="601">
        <f t="shared" ref="V445:V454" si="94">P445*(1/(2.22*10^12))*(1/(83))*(1/(0.125))*10^9</f>
        <v>1.293824812764572</v>
      </c>
      <c r="W445" s="598" t="s">
        <v>202</v>
      </c>
      <c r="X445" s="599">
        <v>3</v>
      </c>
      <c r="Y445" s="599">
        <v>3</v>
      </c>
      <c r="Z445" s="599">
        <v>15</v>
      </c>
      <c r="AA445" s="599">
        <v>6.72</v>
      </c>
      <c r="AB445" s="598">
        <v>1</v>
      </c>
      <c r="AC445" s="599">
        <v>6.72</v>
      </c>
      <c r="AD445" s="599">
        <v>5.38</v>
      </c>
      <c r="AE445" s="598">
        <v>1.34</v>
      </c>
      <c r="AF445" s="598" t="s">
        <v>49</v>
      </c>
      <c r="AG445" s="598">
        <v>1</v>
      </c>
      <c r="AH445" s="598">
        <v>1</v>
      </c>
    </row>
    <row r="446" spans="1:35" x14ac:dyDescent="0.25">
      <c r="A446" s="596" t="s">
        <v>56</v>
      </c>
      <c r="B446" s="596" t="s">
        <v>1182</v>
      </c>
      <c r="C446" s="597" t="s">
        <v>1175</v>
      </c>
      <c r="D446" s="598" t="s">
        <v>1183</v>
      </c>
      <c r="E446" s="599">
        <f t="shared" ref="E446:E454" si="95">IF(A445="SEC", K445 + 1, E445 + 1)</f>
        <v>5</v>
      </c>
      <c r="F446" s="593" t="s">
        <v>32</v>
      </c>
      <c r="G446" s="598" t="s">
        <v>1184</v>
      </c>
      <c r="H446" s="599">
        <f t="shared" si="89"/>
        <v>6</v>
      </c>
      <c r="I446" s="599" t="str">
        <f t="shared" si="91"/>
        <v>y</v>
      </c>
      <c r="J446" s="598" t="s">
        <v>1185</v>
      </c>
      <c r="K446" s="599">
        <f t="shared" si="90"/>
        <v>7</v>
      </c>
      <c r="L446" s="600" t="str">
        <f t="shared" si="92"/>
        <v>y</v>
      </c>
      <c r="M446" s="223" t="s">
        <v>32</v>
      </c>
      <c r="N446" s="223" t="s">
        <v>32</v>
      </c>
      <c r="O446" s="223" t="s">
        <v>32</v>
      </c>
      <c r="P446" s="600">
        <f t="shared" ref="P446:P454" si="96">P445</f>
        <v>29800.02</v>
      </c>
      <c r="Q446" s="598" t="s">
        <v>1179</v>
      </c>
      <c r="R446" s="598" t="s">
        <v>1180</v>
      </c>
      <c r="S446" s="598" t="s">
        <v>1181</v>
      </c>
      <c r="T446" s="599">
        <v>83</v>
      </c>
      <c r="U446" s="599">
        <v>1.5</v>
      </c>
      <c r="V446" s="601">
        <f t="shared" si="94"/>
        <v>1.293824812764572</v>
      </c>
      <c r="W446" s="598" t="s">
        <v>202</v>
      </c>
      <c r="X446" s="599">
        <v>3</v>
      </c>
      <c r="Y446" s="599">
        <v>3</v>
      </c>
      <c r="Z446" s="599">
        <v>15</v>
      </c>
      <c r="AA446" s="599">
        <v>6.72</v>
      </c>
      <c r="AB446" s="598">
        <v>1</v>
      </c>
      <c r="AC446" s="599">
        <v>6.72</v>
      </c>
      <c r="AD446" s="599">
        <v>5.38</v>
      </c>
      <c r="AE446" s="598">
        <v>1.34</v>
      </c>
      <c r="AF446" s="598" t="s">
        <v>49</v>
      </c>
      <c r="AG446" s="598">
        <v>1</v>
      </c>
      <c r="AH446" s="598">
        <v>1</v>
      </c>
    </row>
    <row r="447" spans="1:35" x14ac:dyDescent="0.25">
      <c r="A447" s="596" t="s">
        <v>56</v>
      </c>
      <c r="B447" s="596" t="s">
        <v>1186</v>
      </c>
      <c r="C447" s="597" t="s">
        <v>1175</v>
      </c>
      <c r="D447" s="598" t="s">
        <v>1187</v>
      </c>
      <c r="E447" s="599">
        <f t="shared" si="95"/>
        <v>8</v>
      </c>
      <c r="F447" s="593" t="s">
        <v>32</v>
      </c>
      <c r="G447" s="598" t="s">
        <v>1188</v>
      </c>
      <c r="H447" s="599">
        <f t="shared" si="89"/>
        <v>9</v>
      </c>
      <c r="I447" s="599" t="str">
        <f t="shared" si="91"/>
        <v>y</v>
      </c>
      <c r="J447" s="598" t="s">
        <v>1189</v>
      </c>
      <c r="K447" s="599">
        <f t="shared" si="90"/>
        <v>10</v>
      </c>
      <c r="L447" s="600" t="str">
        <f t="shared" si="92"/>
        <v>y</v>
      </c>
      <c r="M447" s="223" t="s">
        <v>32</v>
      </c>
      <c r="N447" s="223" t="s">
        <v>32</v>
      </c>
      <c r="O447" s="223" t="s">
        <v>32</v>
      </c>
      <c r="P447" s="600">
        <f t="shared" si="96"/>
        <v>29800.02</v>
      </c>
      <c r="Q447" s="598" t="s">
        <v>1190</v>
      </c>
      <c r="R447" s="598" t="s">
        <v>1180</v>
      </c>
      <c r="S447" s="598" t="s">
        <v>1181</v>
      </c>
      <c r="T447" s="599">
        <v>83</v>
      </c>
      <c r="U447" s="599">
        <v>1.5</v>
      </c>
      <c r="V447" s="601">
        <f t="shared" si="94"/>
        <v>1.293824812764572</v>
      </c>
      <c r="W447" s="598" t="s">
        <v>202</v>
      </c>
      <c r="X447" s="599">
        <v>3</v>
      </c>
      <c r="Y447" s="599">
        <v>3</v>
      </c>
      <c r="Z447" s="599">
        <v>15</v>
      </c>
      <c r="AA447" s="599">
        <v>6.72</v>
      </c>
      <c r="AB447" s="598">
        <v>1</v>
      </c>
      <c r="AC447" s="599">
        <v>6.72</v>
      </c>
      <c r="AD447" s="599">
        <v>5.38</v>
      </c>
      <c r="AE447" s="598">
        <v>1.34</v>
      </c>
      <c r="AF447" s="598" t="s">
        <v>49</v>
      </c>
      <c r="AG447" s="598">
        <v>1</v>
      </c>
      <c r="AH447" s="598">
        <v>1</v>
      </c>
    </row>
    <row r="448" spans="1:35" x14ac:dyDescent="0.25">
      <c r="A448" s="596" t="s">
        <v>56</v>
      </c>
      <c r="B448" s="596" t="s">
        <v>1191</v>
      </c>
      <c r="C448" s="597" t="s">
        <v>1175</v>
      </c>
      <c r="D448" s="598" t="s">
        <v>1192</v>
      </c>
      <c r="E448" s="599">
        <f t="shared" si="95"/>
        <v>11</v>
      </c>
      <c r="F448" s="593" t="s">
        <v>32</v>
      </c>
      <c r="G448" s="598" t="s">
        <v>1193</v>
      </c>
      <c r="H448" s="599">
        <f t="shared" si="89"/>
        <v>12</v>
      </c>
      <c r="I448" s="599" t="str">
        <f t="shared" si="91"/>
        <v>y</v>
      </c>
      <c r="J448" s="598" t="s">
        <v>1194</v>
      </c>
      <c r="K448" s="599">
        <f t="shared" si="90"/>
        <v>13</v>
      </c>
      <c r="L448" s="600" t="str">
        <f t="shared" si="92"/>
        <v>y</v>
      </c>
      <c r="M448" s="223" t="s">
        <v>32</v>
      </c>
      <c r="N448" s="223" t="s">
        <v>32</v>
      </c>
      <c r="O448" s="223" t="s">
        <v>32</v>
      </c>
      <c r="P448" s="600">
        <f t="shared" si="96"/>
        <v>29800.02</v>
      </c>
      <c r="Q448" s="598" t="s">
        <v>1190</v>
      </c>
      <c r="R448" s="598" t="s">
        <v>1180</v>
      </c>
      <c r="S448" s="598" t="s">
        <v>1181</v>
      </c>
      <c r="T448" s="599">
        <v>83</v>
      </c>
      <c r="U448" s="599">
        <v>1.5</v>
      </c>
      <c r="V448" s="601">
        <f t="shared" si="94"/>
        <v>1.293824812764572</v>
      </c>
      <c r="W448" s="598" t="s">
        <v>202</v>
      </c>
      <c r="X448" s="599">
        <v>3</v>
      </c>
      <c r="Y448" s="599">
        <v>3</v>
      </c>
      <c r="Z448" s="599">
        <v>15</v>
      </c>
      <c r="AA448" s="599">
        <v>6.72</v>
      </c>
      <c r="AB448" s="598">
        <v>1</v>
      </c>
      <c r="AC448" s="599">
        <v>6.72</v>
      </c>
      <c r="AD448" s="599">
        <v>5.38</v>
      </c>
      <c r="AE448" s="598">
        <v>1.34</v>
      </c>
      <c r="AF448" s="598" t="s">
        <v>49</v>
      </c>
      <c r="AG448" s="598">
        <v>1</v>
      </c>
      <c r="AH448" s="598">
        <v>1</v>
      </c>
    </row>
    <row r="449" spans="1:35" x14ac:dyDescent="0.25">
      <c r="A449" s="596" t="s">
        <v>56</v>
      </c>
      <c r="B449" s="596" t="s">
        <v>1195</v>
      </c>
      <c r="C449" s="597" t="s">
        <v>1175</v>
      </c>
      <c r="D449" s="598" t="s">
        <v>1196</v>
      </c>
      <c r="E449" s="599">
        <f t="shared" si="95"/>
        <v>14</v>
      </c>
      <c r="F449" s="593" t="s">
        <v>32</v>
      </c>
      <c r="G449" s="598" t="s">
        <v>1197</v>
      </c>
      <c r="H449" s="599">
        <f t="shared" si="89"/>
        <v>15</v>
      </c>
      <c r="I449" s="599" t="str">
        <f t="shared" si="91"/>
        <v>y</v>
      </c>
      <c r="J449" s="598" t="s">
        <v>1198</v>
      </c>
      <c r="K449" s="599">
        <f t="shared" si="90"/>
        <v>16</v>
      </c>
      <c r="L449" s="600" t="str">
        <f t="shared" si="92"/>
        <v>y</v>
      </c>
      <c r="M449" s="223" t="s">
        <v>32</v>
      </c>
      <c r="N449" s="223" t="s">
        <v>32</v>
      </c>
      <c r="O449" s="223" t="s">
        <v>32</v>
      </c>
      <c r="P449" s="600">
        <f t="shared" si="96"/>
        <v>29800.02</v>
      </c>
      <c r="Q449" s="598" t="s">
        <v>1190</v>
      </c>
      <c r="R449" s="598" t="s">
        <v>1180</v>
      </c>
      <c r="S449" s="598" t="s">
        <v>1181</v>
      </c>
      <c r="T449" s="599">
        <v>83</v>
      </c>
      <c r="U449" s="599">
        <v>1.5</v>
      </c>
      <c r="V449" s="601">
        <f t="shared" si="94"/>
        <v>1.293824812764572</v>
      </c>
      <c r="W449" s="598" t="s">
        <v>202</v>
      </c>
      <c r="X449" s="599">
        <v>3</v>
      </c>
      <c r="Y449" s="599">
        <v>3</v>
      </c>
      <c r="Z449" s="599">
        <v>15</v>
      </c>
      <c r="AA449" s="599">
        <v>6.72</v>
      </c>
      <c r="AB449" s="598">
        <v>1</v>
      </c>
      <c r="AC449" s="599">
        <v>6.72</v>
      </c>
      <c r="AD449" s="599">
        <v>5.38</v>
      </c>
      <c r="AE449" s="598">
        <v>1.34</v>
      </c>
      <c r="AF449" s="598" t="s">
        <v>49</v>
      </c>
      <c r="AG449" s="598">
        <v>1</v>
      </c>
      <c r="AH449" s="598">
        <v>1</v>
      </c>
    </row>
    <row r="450" spans="1:35" x14ac:dyDescent="0.25">
      <c r="A450" s="596" t="s">
        <v>56</v>
      </c>
      <c r="B450" s="596" t="s">
        <v>1186</v>
      </c>
      <c r="C450" s="597" t="s">
        <v>1175</v>
      </c>
      <c r="D450" s="598" t="s">
        <v>1199</v>
      </c>
      <c r="E450" s="599">
        <f t="shared" si="95"/>
        <v>17</v>
      </c>
      <c r="F450" s="593" t="s">
        <v>32</v>
      </c>
      <c r="G450" s="598" t="s">
        <v>1200</v>
      </c>
      <c r="H450" s="599">
        <f t="shared" si="89"/>
        <v>18</v>
      </c>
      <c r="I450" s="599" t="str">
        <f t="shared" si="91"/>
        <v>y</v>
      </c>
      <c r="J450" s="598" t="s">
        <v>1201</v>
      </c>
      <c r="K450" s="599">
        <f t="shared" si="90"/>
        <v>19</v>
      </c>
      <c r="L450" s="600" t="str">
        <f t="shared" si="92"/>
        <v>y</v>
      </c>
      <c r="M450" s="223" t="s">
        <v>32</v>
      </c>
      <c r="N450" s="223" t="s">
        <v>32</v>
      </c>
      <c r="O450" s="223" t="s">
        <v>32</v>
      </c>
      <c r="P450" s="600">
        <f t="shared" si="96"/>
        <v>29800.02</v>
      </c>
      <c r="Q450" s="598" t="s">
        <v>1190</v>
      </c>
      <c r="R450" s="598" t="s">
        <v>1180</v>
      </c>
      <c r="S450" s="598" t="s">
        <v>1181</v>
      </c>
      <c r="T450" s="599">
        <v>83</v>
      </c>
      <c r="U450" s="599">
        <v>1.5</v>
      </c>
      <c r="V450" s="601">
        <f t="shared" si="94"/>
        <v>1.293824812764572</v>
      </c>
      <c r="W450" s="598" t="s">
        <v>202</v>
      </c>
      <c r="X450" s="599">
        <v>3</v>
      </c>
      <c r="Y450" s="599">
        <v>3</v>
      </c>
      <c r="Z450" s="599">
        <v>15</v>
      </c>
      <c r="AA450" s="599">
        <v>6.72</v>
      </c>
      <c r="AB450" s="598">
        <v>1</v>
      </c>
      <c r="AC450" s="599">
        <v>6.72</v>
      </c>
      <c r="AD450" s="599">
        <v>5.38</v>
      </c>
      <c r="AE450" s="598">
        <v>1.34</v>
      </c>
      <c r="AF450" s="598" t="s">
        <v>49</v>
      </c>
      <c r="AG450" s="598">
        <v>1</v>
      </c>
      <c r="AH450" s="598">
        <v>1</v>
      </c>
    </row>
    <row r="451" spans="1:35" x14ac:dyDescent="0.25">
      <c r="A451" s="596" t="s">
        <v>56</v>
      </c>
      <c r="B451" s="596" t="s">
        <v>1191</v>
      </c>
      <c r="C451" s="597" t="s">
        <v>1175</v>
      </c>
      <c r="D451" s="598" t="s">
        <v>1202</v>
      </c>
      <c r="E451" s="599">
        <f t="shared" si="95"/>
        <v>20</v>
      </c>
      <c r="F451" s="593" t="s">
        <v>32</v>
      </c>
      <c r="G451" s="598" t="s">
        <v>1203</v>
      </c>
      <c r="H451" s="599">
        <f t="shared" si="89"/>
        <v>21</v>
      </c>
      <c r="I451" s="599" t="str">
        <f t="shared" si="91"/>
        <v>y</v>
      </c>
      <c r="J451" s="598" t="s">
        <v>1204</v>
      </c>
      <c r="K451" s="599">
        <f t="shared" si="90"/>
        <v>22</v>
      </c>
      <c r="L451" s="600" t="str">
        <f t="shared" si="92"/>
        <v>y</v>
      </c>
      <c r="M451" s="223" t="s">
        <v>32</v>
      </c>
      <c r="N451" s="223" t="s">
        <v>32</v>
      </c>
      <c r="O451" s="223" t="s">
        <v>32</v>
      </c>
      <c r="P451" s="600">
        <f t="shared" si="96"/>
        <v>29800.02</v>
      </c>
      <c r="Q451" s="598" t="s">
        <v>1190</v>
      </c>
      <c r="R451" s="598" t="s">
        <v>1180</v>
      </c>
      <c r="S451" s="598" t="s">
        <v>1181</v>
      </c>
      <c r="T451" s="599">
        <v>83</v>
      </c>
      <c r="U451" s="599">
        <v>1.5</v>
      </c>
      <c r="V451" s="601">
        <f t="shared" si="94"/>
        <v>1.293824812764572</v>
      </c>
      <c r="W451" s="598" t="s">
        <v>202</v>
      </c>
      <c r="X451" s="599">
        <v>3</v>
      </c>
      <c r="Y451" s="599">
        <v>3</v>
      </c>
      <c r="Z451" s="599">
        <v>15</v>
      </c>
      <c r="AA451" s="599">
        <v>6.72</v>
      </c>
      <c r="AB451" s="598">
        <v>1</v>
      </c>
      <c r="AC451" s="599">
        <v>6.72</v>
      </c>
      <c r="AD451" s="599">
        <v>5.38</v>
      </c>
      <c r="AE451" s="598">
        <v>1.34</v>
      </c>
      <c r="AF451" s="598" t="s">
        <v>49</v>
      </c>
      <c r="AG451" s="598">
        <v>1</v>
      </c>
      <c r="AH451" s="598">
        <v>1</v>
      </c>
    </row>
    <row r="452" spans="1:35" x14ac:dyDescent="0.25">
      <c r="A452" s="596" t="s">
        <v>56</v>
      </c>
      <c r="B452" s="596" t="s">
        <v>1195</v>
      </c>
      <c r="C452" s="597" t="s">
        <v>1175</v>
      </c>
      <c r="D452" s="598" t="s">
        <v>1205</v>
      </c>
      <c r="E452" s="599">
        <f t="shared" si="95"/>
        <v>23</v>
      </c>
      <c r="F452" s="593" t="s">
        <v>32</v>
      </c>
      <c r="G452" s="598" t="s">
        <v>1206</v>
      </c>
      <c r="H452" s="599">
        <f t="shared" si="89"/>
        <v>24</v>
      </c>
      <c r="I452" s="599" t="str">
        <f t="shared" si="91"/>
        <v>y</v>
      </c>
      <c r="J452" s="598" t="s">
        <v>1207</v>
      </c>
      <c r="K452" s="599">
        <f t="shared" si="90"/>
        <v>25</v>
      </c>
      <c r="L452" s="600" t="str">
        <f t="shared" si="92"/>
        <v>y</v>
      </c>
      <c r="M452" s="223" t="s">
        <v>32</v>
      </c>
      <c r="N452" s="223" t="s">
        <v>32</v>
      </c>
      <c r="O452" s="223" t="s">
        <v>32</v>
      </c>
      <c r="P452" s="600">
        <f t="shared" si="96"/>
        <v>29800.02</v>
      </c>
      <c r="Q452" s="598" t="s">
        <v>1190</v>
      </c>
      <c r="R452" s="598" t="s">
        <v>1180</v>
      </c>
      <c r="S452" s="598" t="s">
        <v>1181</v>
      </c>
      <c r="T452" s="599">
        <v>83</v>
      </c>
      <c r="U452" s="599">
        <v>1.5</v>
      </c>
      <c r="V452" s="601">
        <f t="shared" si="94"/>
        <v>1.293824812764572</v>
      </c>
      <c r="W452" s="598" t="s">
        <v>202</v>
      </c>
      <c r="X452" s="599">
        <v>3</v>
      </c>
      <c r="Y452" s="599">
        <v>3</v>
      </c>
      <c r="Z452" s="599">
        <v>15</v>
      </c>
      <c r="AA452" s="599">
        <v>6.72</v>
      </c>
      <c r="AB452" s="598">
        <v>1</v>
      </c>
      <c r="AC452" s="599">
        <v>6.72</v>
      </c>
      <c r="AD452" s="599">
        <v>5.38</v>
      </c>
      <c r="AE452" s="598">
        <v>1.34</v>
      </c>
      <c r="AF452" s="598" t="s">
        <v>49</v>
      </c>
      <c r="AG452" s="598">
        <v>1</v>
      </c>
      <c r="AH452" s="598">
        <v>1</v>
      </c>
    </row>
    <row r="453" spans="1:35" x14ac:dyDescent="0.25">
      <c r="A453" s="596" t="s">
        <v>56</v>
      </c>
      <c r="B453" s="596" t="s">
        <v>1208</v>
      </c>
      <c r="C453" s="597" t="s">
        <v>1175</v>
      </c>
      <c r="D453" s="598" t="s">
        <v>1209</v>
      </c>
      <c r="E453" s="599">
        <f t="shared" si="95"/>
        <v>26</v>
      </c>
      <c r="F453" s="593" t="s">
        <v>32</v>
      </c>
      <c r="G453" s="598" t="s">
        <v>1210</v>
      </c>
      <c r="H453" s="599">
        <f t="shared" si="89"/>
        <v>27</v>
      </c>
      <c r="I453" s="599" t="str">
        <f t="shared" si="91"/>
        <v>y</v>
      </c>
      <c r="J453" s="598" t="s">
        <v>1211</v>
      </c>
      <c r="K453" s="599">
        <f t="shared" si="90"/>
        <v>28</v>
      </c>
      <c r="L453" s="600" t="str">
        <f t="shared" si="92"/>
        <v>y</v>
      </c>
      <c r="M453" s="223" t="s">
        <v>32</v>
      </c>
      <c r="N453" s="223" t="s">
        <v>32</v>
      </c>
      <c r="O453" s="223" t="s">
        <v>32</v>
      </c>
      <c r="P453" s="600">
        <f t="shared" si="96"/>
        <v>29800.02</v>
      </c>
      <c r="Q453" s="598" t="s">
        <v>1190</v>
      </c>
      <c r="R453" s="598" t="s">
        <v>1180</v>
      </c>
      <c r="S453" s="598" t="s">
        <v>1181</v>
      </c>
      <c r="T453" s="599">
        <v>83</v>
      </c>
      <c r="U453" s="599">
        <v>1.5</v>
      </c>
      <c r="V453" s="601">
        <f t="shared" si="94"/>
        <v>1.293824812764572</v>
      </c>
      <c r="W453" s="598" t="s">
        <v>202</v>
      </c>
      <c r="X453" s="599">
        <v>3</v>
      </c>
      <c r="Y453" s="599">
        <v>3</v>
      </c>
      <c r="Z453" s="599">
        <v>15</v>
      </c>
      <c r="AA453" s="599">
        <v>6.72</v>
      </c>
      <c r="AB453" s="598">
        <v>1</v>
      </c>
      <c r="AC453" s="599">
        <v>6.72</v>
      </c>
      <c r="AD453" s="599">
        <v>5.38</v>
      </c>
      <c r="AE453" s="598">
        <v>1.34</v>
      </c>
      <c r="AF453" s="598" t="s">
        <v>49</v>
      </c>
      <c r="AG453" s="598">
        <v>1</v>
      </c>
      <c r="AH453" s="598">
        <v>1</v>
      </c>
    </row>
    <row r="454" spans="1:35" x14ac:dyDescent="0.25">
      <c r="A454" s="596" t="s">
        <v>56</v>
      </c>
      <c r="B454" s="596" t="s">
        <v>1212</v>
      </c>
      <c r="C454" s="597" t="s">
        <v>1175</v>
      </c>
      <c r="D454" s="598" t="s">
        <v>1213</v>
      </c>
      <c r="E454" s="599">
        <f t="shared" si="95"/>
        <v>29</v>
      </c>
      <c r="F454" s="593" t="s">
        <v>32</v>
      </c>
      <c r="G454" s="598" t="s">
        <v>1214</v>
      </c>
      <c r="H454" s="599">
        <f t="shared" si="89"/>
        <v>30</v>
      </c>
      <c r="I454" s="599" t="str">
        <f t="shared" si="91"/>
        <v>y</v>
      </c>
      <c r="J454" s="598" t="s">
        <v>1215</v>
      </c>
      <c r="K454" s="599">
        <f t="shared" si="90"/>
        <v>31</v>
      </c>
      <c r="L454" s="600" t="str">
        <f t="shared" si="92"/>
        <v>y</v>
      </c>
      <c r="M454" s="223" t="s">
        <v>32</v>
      </c>
      <c r="N454" s="223" t="s">
        <v>32</v>
      </c>
      <c r="O454" s="223" t="s">
        <v>32</v>
      </c>
      <c r="P454" s="600">
        <f t="shared" si="96"/>
        <v>29800.02</v>
      </c>
      <c r="Q454" s="598" t="s">
        <v>1190</v>
      </c>
      <c r="R454" s="598" t="s">
        <v>1180</v>
      </c>
      <c r="S454" s="598" t="s">
        <v>1181</v>
      </c>
      <c r="T454" s="599">
        <v>83</v>
      </c>
      <c r="U454" s="599">
        <v>1.5</v>
      </c>
      <c r="V454" s="601">
        <f t="shared" si="94"/>
        <v>1.293824812764572</v>
      </c>
      <c r="W454" s="598" t="s">
        <v>202</v>
      </c>
      <c r="X454" s="599">
        <v>3</v>
      </c>
      <c r="Y454" s="599">
        <v>3</v>
      </c>
      <c r="Z454" s="599">
        <v>15</v>
      </c>
      <c r="AA454" s="599">
        <v>6.72</v>
      </c>
      <c r="AB454" s="598">
        <v>1</v>
      </c>
      <c r="AC454" s="599">
        <v>6.72</v>
      </c>
      <c r="AD454" s="599">
        <v>5.38</v>
      </c>
      <c r="AE454" s="598">
        <v>1.34</v>
      </c>
      <c r="AF454" s="598" t="s">
        <v>49</v>
      </c>
      <c r="AG454" s="598">
        <v>1</v>
      </c>
      <c r="AH454" s="598">
        <v>1</v>
      </c>
    </row>
    <row r="455" spans="1:35" x14ac:dyDescent="0.25">
      <c r="A455" s="602" t="s">
        <v>28</v>
      </c>
      <c r="B455" s="602" t="s">
        <v>290</v>
      </c>
      <c r="C455" s="603" t="s">
        <v>1216</v>
      </c>
      <c r="D455" s="604" t="s">
        <v>1217</v>
      </c>
      <c r="E455" s="605">
        <v>24</v>
      </c>
      <c r="F455" s="605" t="s">
        <v>32</v>
      </c>
      <c r="G455" s="604"/>
      <c r="H455" s="605" t="str">
        <f t="shared" si="89"/>
        <v/>
      </c>
      <c r="I455" s="605"/>
      <c r="J455" s="604"/>
      <c r="K455" s="605" t="str">
        <f t="shared" si="90"/>
        <v/>
      </c>
      <c r="L455" s="606"/>
      <c r="M455" s="223" t="s">
        <v>32</v>
      </c>
      <c r="N455" s="223" t="s">
        <v>32</v>
      </c>
      <c r="O455" s="223" t="s">
        <v>32</v>
      </c>
      <c r="P455" s="606">
        <v>137823.4</v>
      </c>
      <c r="Q455" s="604" t="s">
        <v>292</v>
      </c>
      <c r="R455" s="604" t="s">
        <v>293</v>
      </c>
      <c r="S455" s="604" t="s">
        <v>1218</v>
      </c>
      <c r="T455" s="605">
        <v>82.8</v>
      </c>
      <c r="U455" s="605">
        <v>5</v>
      </c>
      <c r="V455" s="607">
        <f>P455*(1/(2.22*10^12))*(1/(82.8))*(1/(0.125))*10^9</f>
        <v>5.9983200591896235</v>
      </c>
      <c r="W455" s="604" t="s">
        <v>295</v>
      </c>
      <c r="X455" s="605">
        <v>1</v>
      </c>
      <c r="Y455" s="605">
        <v>1</v>
      </c>
      <c r="Z455" s="605">
        <v>5</v>
      </c>
      <c r="AA455" s="605">
        <v>7.45</v>
      </c>
      <c r="AB455" s="604">
        <v>1</v>
      </c>
      <c r="AC455" s="605">
        <v>7.45</v>
      </c>
      <c r="AD455" s="605">
        <v>5.96</v>
      </c>
      <c r="AE455" s="604">
        <v>1.49</v>
      </c>
      <c r="AF455" s="604" t="s">
        <v>68</v>
      </c>
      <c r="AG455" s="604">
        <v>1</v>
      </c>
      <c r="AH455" s="604">
        <v>1</v>
      </c>
      <c r="AI455" t="s">
        <v>1090</v>
      </c>
    </row>
    <row r="456" spans="1:35" x14ac:dyDescent="0.25">
      <c r="A456" s="602" t="s">
        <v>28</v>
      </c>
      <c r="B456" s="602" t="s">
        <v>296</v>
      </c>
      <c r="C456" s="603" t="s">
        <v>1216</v>
      </c>
      <c r="D456" s="604" t="s">
        <v>1219</v>
      </c>
      <c r="E456" s="605">
        <f>IF(A455="SEC", K455 + 1, E455 + 1)</f>
        <v>25</v>
      </c>
      <c r="F456" s="605" t="s">
        <v>32</v>
      </c>
      <c r="G456" s="604"/>
      <c r="H456" s="605" t="str">
        <f t="shared" si="89"/>
        <v/>
      </c>
      <c r="I456" s="605"/>
      <c r="J456" s="604"/>
      <c r="K456" s="605" t="str">
        <f t="shared" si="90"/>
        <v/>
      </c>
      <c r="L456" s="606"/>
      <c r="M456" s="223" t="s">
        <v>32</v>
      </c>
      <c r="N456" s="223" t="s">
        <v>32</v>
      </c>
      <c r="O456" s="223" t="s">
        <v>32</v>
      </c>
      <c r="P456" s="606">
        <f>P455</f>
        <v>137823.4</v>
      </c>
      <c r="Q456" s="604" t="s">
        <v>292</v>
      </c>
      <c r="R456" s="604" t="s">
        <v>293</v>
      </c>
      <c r="S456" s="604" t="s">
        <v>1218</v>
      </c>
      <c r="T456" s="605">
        <v>82.8</v>
      </c>
      <c r="U456" s="605">
        <v>5</v>
      </c>
      <c r="V456" s="607">
        <f>P456*(1/(2.22*10^12))*(1/(82.8))*(1/(0.125))*10^9</f>
        <v>5.9983200591896235</v>
      </c>
      <c r="W456" s="604" t="s">
        <v>295</v>
      </c>
      <c r="X456" s="605">
        <v>1</v>
      </c>
      <c r="Y456" s="605">
        <v>1</v>
      </c>
      <c r="Z456" s="605">
        <v>5</v>
      </c>
      <c r="AA456" s="605">
        <v>7.45</v>
      </c>
      <c r="AB456" s="604">
        <v>1</v>
      </c>
      <c r="AC456" s="605">
        <v>7.45</v>
      </c>
      <c r="AD456" s="605">
        <v>5.96</v>
      </c>
      <c r="AE456" s="604">
        <v>1.49</v>
      </c>
      <c r="AF456" s="604" t="s">
        <v>68</v>
      </c>
      <c r="AG456" s="604">
        <v>1</v>
      </c>
      <c r="AH456" s="604">
        <v>1</v>
      </c>
    </row>
    <row r="457" spans="1:35" x14ac:dyDescent="0.25">
      <c r="A457" s="602" t="s">
        <v>28</v>
      </c>
      <c r="B457" s="602" t="s">
        <v>374</v>
      </c>
      <c r="C457" s="603" t="s">
        <v>1216</v>
      </c>
      <c r="D457" s="604" t="s">
        <v>1220</v>
      </c>
      <c r="E457" s="605">
        <f>IF(A456="SEC", K456 + 1, E456 + 1)</f>
        <v>26</v>
      </c>
      <c r="F457" s="605" t="s">
        <v>32</v>
      </c>
      <c r="G457" s="604"/>
      <c r="H457" s="605" t="str">
        <f t="shared" si="89"/>
        <v/>
      </c>
      <c r="I457" s="605"/>
      <c r="J457" s="604"/>
      <c r="K457" s="605" t="str">
        <f t="shared" si="90"/>
        <v/>
      </c>
      <c r="L457" s="606"/>
      <c r="M457" s="223" t="s">
        <v>32</v>
      </c>
      <c r="N457" s="223" t="s">
        <v>32</v>
      </c>
      <c r="O457" s="223" t="s">
        <v>32</v>
      </c>
      <c r="P457" s="606">
        <v>35356.18</v>
      </c>
      <c r="Q457" s="604" t="s">
        <v>376</v>
      </c>
      <c r="R457" s="604" t="s">
        <v>140</v>
      </c>
      <c r="S457" s="604" t="s">
        <v>1111</v>
      </c>
      <c r="T457" s="605">
        <v>83.1</v>
      </c>
      <c r="U457" s="605">
        <v>1</v>
      </c>
      <c r="V457" s="607">
        <f t="shared" ref="V457:V463" si="97">P457*(1/(2.22*10^12))*(1/(83.1))*(1/(0.125))*10^9</f>
        <v>1.5332088767467829</v>
      </c>
      <c r="W457" s="604" t="s">
        <v>352</v>
      </c>
      <c r="X457" s="605">
        <v>1</v>
      </c>
      <c r="Y457" s="605">
        <v>1</v>
      </c>
      <c r="Z457" s="605">
        <v>5</v>
      </c>
      <c r="AA457" s="605">
        <v>1.5</v>
      </c>
      <c r="AB457" s="604">
        <v>1</v>
      </c>
      <c r="AC457" s="605">
        <v>1.5</v>
      </c>
      <c r="AD457" s="605">
        <v>1.2</v>
      </c>
      <c r="AE457" s="604">
        <v>0.3</v>
      </c>
      <c r="AF457" s="604" t="s">
        <v>143</v>
      </c>
      <c r="AG457" s="604">
        <v>1</v>
      </c>
      <c r="AH457" s="604">
        <v>1</v>
      </c>
    </row>
    <row r="458" spans="1:35" x14ac:dyDescent="0.25">
      <c r="A458" s="602" t="s">
        <v>28</v>
      </c>
      <c r="B458" s="602" t="s">
        <v>137</v>
      </c>
      <c r="C458" s="603" t="s">
        <v>1216</v>
      </c>
      <c r="D458" s="604" t="s">
        <v>1221</v>
      </c>
      <c r="E458" s="605">
        <f>IF(A457="SEC", K457 + 1, E457 + 1)</f>
        <v>27</v>
      </c>
      <c r="F458" s="605" t="s">
        <v>32</v>
      </c>
      <c r="G458" s="604"/>
      <c r="H458" s="605" t="str">
        <f t="shared" si="89"/>
        <v/>
      </c>
      <c r="I458" s="605"/>
      <c r="J458" s="604"/>
      <c r="K458" s="605" t="str">
        <f t="shared" si="90"/>
        <v/>
      </c>
      <c r="L458" s="606"/>
      <c r="M458" s="223" t="s">
        <v>32</v>
      </c>
      <c r="N458" s="223" t="s">
        <v>32</v>
      </c>
      <c r="O458" s="223" t="s">
        <v>32</v>
      </c>
      <c r="P458" s="606">
        <v>35356.18</v>
      </c>
      <c r="Q458" s="604" t="s">
        <v>139</v>
      </c>
      <c r="R458" s="604" t="s">
        <v>140</v>
      </c>
      <c r="S458" s="604" t="s">
        <v>1111</v>
      </c>
      <c r="T458" s="605">
        <v>83.1</v>
      </c>
      <c r="U458" s="605">
        <v>1.5</v>
      </c>
      <c r="V458" s="607">
        <f t="shared" si="97"/>
        <v>1.5332088767467829</v>
      </c>
      <c r="W458" s="604" t="s">
        <v>142</v>
      </c>
      <c r="X458" s="605">
        <v>1</v>
      </c>
      <c r="Y458" s="605">
        <v>0.5</v>
      </c>
      <c r="Z458" s="605">
        <v>5</v>
      </c>
      <c r="AA458" s="605">
        <v>2.2400000000000002</v>
      </c>
      <c r="AB458" s="604">
        <v>1</v>
      </c>
      <c r="AC458" s="605">
        <v>2.2400000000000002</v>
      </c>
      <c r="AD458" s="605">
        <v>1.79</v>
      </c>
      <c r="AE458" s="604">
        <v>0.45</v>
      </c>
      <c r="AF458" s="604" t="s">
        <v>143</v>
      </c>
      <c r="AG458" s="604">
        <v>0.5</v>
      </c>
      <c r="AH458" s="604">
        <v>0.5</v>
      </c>
    </row>
    <row r="459" spans="1:35" x14ac:dyDescent="0.25">
      <c r="A459" s="602" t="s">
        <v>28</v>
      </c>
      <c r="B459" s="602" t="s">
        <v>144</v>
      </c>
      <c r="C459" s="603" t="s">
        <v>1216</v>
      </c>
      <c r="D459" s="604" t="s">
        <v>1222</v>
      </c>
      <c r="E459" s="605">
        <f>IF(A458="SEC", K458 + 1, E458 + 1)</f>
        <v>28</v>
      </c>
      <c r="F459" s="605" t="s">
        <v>32</v>
      </c>
      <c r="G459" s="604"/>
      <c r="H459" s="605" t="str">
        <f t="shared" si="89"/>
        <v/>
      </c>
      <c r="I459" s="605"/>
      <c r="J459" s="604"/>
      <c r="K459" s="605" t="str">
        <f t="shared" si="90"/>
        <v/>
      </c>
      <c r="L459" s="606"/>
      <c r="M459" s="223" t="s">
        <v>32</v>
      </c>
      <c r="N459" s="223" t="s">
        <v>32</v>
      </c>
      <c r="O459" s="223" t="s">
        <v>32</v>
      </c>
      <c r="P459" s="606">
        <f>P458</f>
        <v>35356.18</v>
      </c>
      <c r="Q459" s="604" t="s">
        <v>139</v>
      </c>
      <c r="R459" s="604" t="s">
        <v>140</v>
      </c>
      <c r="S459" s="604" t="s">
        <v>1111</v>
      </c>
      <c r="T459" s="605">
        <v>83.1</v>
      </c>
      <c r="U459" s="605">
        <v>1.5</v>
      </c>
      <c r="V459" s="607">
        <f t="shared" si="97"/>
        <v>1.5332088767467829</v>
      </c>
      <c r="W459" s="604" t="s">
        <v>142</v>
      </c>
      <c r="X459" s="605">
        <v>1</v>
      </c>
      <c r="Y459" s="605">
        <v>0.5</v>
      </c>
      <c r="Z459" s="605">
        <v>5</v>
      </c>
      <c r="AA459" s="605">
        <v>2.2400000000000002</v>
      </c>
      <c r="AB459" s="604">
        <v>1</v>
      </c>
      <c r="AC459" s="605">
        <v>2.2400000000000002</v>
      </c>
      <c r="AD459" s="605">
        <v>1.79</v>
      </c>
      <c r="AE459" s="604">
        <v>0.45</v>
      </c>
      <c r="AF459" s="604" t="s">
        <v>143</v>
      </c>
      <c r="AG459" s="604">
        <v>0.5</v>
      </c>
      <c r="AH459" s="604">
        <v>0.5</v>
      </c>
    </row>
    <row r="460" spans="1:35" x14ac:dyDescent="0.25">
      <c r="A460" s="602" t="s">
        <v>56</v>
      </c>
      <c r="B460" s="602" t="s">
        <v>137</v>
      </c>
      <c r="C460" s="603" t="s">
        <v>1216</v>
      </c>
      <c r="D460" s="604" t="s">
        <v>1223</v>
      </c>
      <c r="E460" s="605">
        <v>4</v>
      </c>
      <c r="F460" s="605" t="s">
        <v>32</v>
      </c>
      <c r="G460" s="604" t="s">
        <v>1224</v>
      </c>
      <c r="H460" s="605">
        <f t="shared" si="89"/>
        <v>5</v>
      </c>
      <c r="I460" s="605" t="str">
        <f>F460</f>
        <v>y</v>
      </c>
      <c r="J460" s="604" t="s">
        <v>1225</v>
      </c>
      <c r="K460" s="605">
        <f t="shared" si="90"/>
        <v>6</v>
      </c>
      <c r="L460" s="606" t="str">
        <f>F460</f>
        <v>y</v>
      </c>
      <c r="M460" s="223" t="s">
        <v>32</v>
      </c>
      <c r="N460" s="223" t="s">
        <v>32</v>
      </c>
      <c r="O460" s="223" t="s">
        <v>32</v>
      </c>
      <c r="P460" s="606">
        <f>P459</f>
        <v>35356.18</v>
      </c>
      <c r="Q460" s="604" t="s">
        <v>139</v>
      </c>
      <c r="R460" s="604" t="s">
        <v>140</v>
      </c>
      <c r="S460" s="604" t="s">
        <v>1111</v>
      </c>
      <c r="T460" s="605">
        <v>83.1</v>
      </c>
      <c r="U460" s="605">
        <v>1.5</v>
      </c>
      <c r="V460" s="607">
        <f t="shared" si="97"/>
        <v>1.5332088767467829</v>
      </c>
      <c r="W460" s="604" t="s">
        <v>142</v>
      </c>
      <c r="X460" s="605">
        <v>3</v>
      </c>
      <c r="Y460" s="605">
        <v>1.5</v>
      </c>
      <c r="Z460" s="605">
        <v>15</v>
      </c>
      <c r="AA460" s="605">
        <v>6.73</v>
      </c>
      <c r="AB460" s="604">
        <v>1</v>
      </c>
      <c r="AC460" s="605">
        <v>6.73</v>
      </c>
      <c r="AD460" s="605">
        <v>5.38</v>
      </c>
      <c r="AE460" s="604">
        <v>1.35</v>
      </c>
      <c r="AF460" s="604" t="s">
        <v>143</v>
      </c>
      <c r="AG460" s="604">
        <v>0.5</v>
      </c>
      <c r="AH460" s="604">
        <v>0.5</v>
      </c>
      <c r="AI460" t="s">
        <v>1226</v>
      </c>
    </row>
    <row r="461" spans="1:35" x14ac:dyDescent="0.25">
      <c r="A461" s="602" t="s">
        <v>56</v>
      </c>
      <c r="B461" s="602" t="s">
        <v>144</v>
      </c>
      <c r="C461" s="603" t="s">
        <v>1216</v>
      </c>
      <c r="D461" s="604" t="s">
        <v>1227</v>
      </c>
      <c r="E461" s="605">
        <f>IF(A460="SEC", K460 + 1, E460 + 1)</f>
        <v>7</v>
      </c>
      <c r="F461" s="605" t="s">
        <v>32</v>
      </c>
      <c r="G461" s="604" t="s">
        <v>1228</v>
      </c>
      <c r="H461" s="605">
        <f t="shared" si="89"/>
        <v>8</v>
      </c>
      <c r="I461" s="605" t="str">
        <f>F461</f>
        <v>y</v>
      </c>
      <c r="J461" s="604" t="s">
        <v>1229</v>
      </c>
      <c r="K461" s="605">
        <f t="shared" si="90"/>
        <v>9</v>
      </c>
      <c r="L461" s="606" t="str">
        <f>F461</f>
        <v>y</v>
      </c>
      <c r="M461" s="223" t="s">
        <v>32</v>
      </c>
      <c r="N461" s="223" t="s">
        <v>32</v>
      </c>
      <c r="O461" s="223" t="s">
        <v>32</v>
      </c>
      <c r="P461" s="606">
        <f>P460</f>
        <v>35356.18</v>
      </c>
      <c r="Q461" s="604" t="s">
        <v>139</v>
      </c>
      <c r="R461" s="604" t="s">
        <v>140</v>
      </c>
      <c r="S461" s="604" t="s">
        <v>1111</v>
      </c>
      <c r="T461" s="605">
        <v>83.1</v>
      </c>
      <c r="U461" s="605">
        <v>1.5</v>
      </c>
      <c r="V461" s="607">
        <f t="shared" si="97"/>
        <v>1.5332088767467829</v>
      </c>
      <c r="W461" s="604" t="s">
        <v>142</v>
      </c>
      <c r="X461" s="605">
        <v>3</v>
      </c>
      <c r="Y461" s="605">
        <v>1.5</v>
      </c>
      <c r="Z461" s="605">
        <v>15</v>
      </c>
      <c r="AA461" s="605">
        <v>6.73</v>
      </c>
      <c r="AB461" s="604">
        <v>1</v>
      </c>
      <c r="AC461" s="605">
        <v>6.73</v>
      </c>
      <c r="AD461" s="605">
        <v>5.38</v>
      </c>
      <c r="AE461" s="604">
        <v>1.35</v>
      </c>
      <c r="AF461" s="604" t="s">
        <v>143</v>
      </c>
      <c r="AG461" s="604">
        <v>0.5</v>
      </c>
      <c r="AH461" s="604">
        <v>0.5</v>
      </c>
    </row>
    <row r="462" spans="1:35" x14ac:dyDescent="0.25">
      <c r="A462" s="602" t="s">
        <v>56</v>
      </c>
      <c r="B462" s="602" t="s">
        <v>146</v>
      </c>
      <c r="C462" s="603" t="s">
        <v>1216</v>
      </c>
      <c r="D462" s="604" t="s">
        <v>1230</v>
      </c>
      <c r="E462" s="605">
        <f>IF(A461="SEC", K461 + 1, E461 + 1)</f>
        <v>10</v>
      </c>
      <c r="F462" s="605" t="s">
        <v>32</v>
      </c>
      <c r="G462" s="604" t="s">
        <v>1231</v>
      </c>
      <c r="H462" s="605">
        <f t="shared" si="89"/>
        <v>11</v>
      </c>
      <c r="I462" s="605" t="str">
        <f>F462</f>
        <v>y</v>
      </c>
      <c r="J462" s="604" t="s">
        <v>1232</v>
      </c>
      <c r="K462" s="605">
        <f t="shared" si="90"/>
        <v>12</v>
      </c>
      <c r="L462" s="606" t="str">
        <f>F462</f>
        <v>y</v>
      </c>
      <c r="M462" s="223" t="s">
        <v>32</v>
      </c>
      <c r="N462" s="223" t="s">
        <v>32</v>
      </c>
      <c r="O462" s="223" t="s">
        <v>32</v>
      </c>
      <c r="P462" s="606">
        <f>P461</f>
        <v>35356.18</v>
      </c>
      <c r="Q462" s="604" t="s">
        <v>139</v>
      </c>
      <c r="R462" s="604" t="s">
        <v>140</v>
      </c>
      <c r="S462" s="604" t="s">
        <v>1111</v>
      </c>
      <c r="T462" s="605">
        <v>83.1</v>
      </c>
      <c r="U462" s="605">
        <v>1.5</v>
      </c>
      <c r="V462" s="607">
        <f t="shared" si="97"/>
        <v>1.5332088767467829</v>
      </c>
      <c r="W462" s="604" t="s">
        <v>142</v>
      </c>
      <c r="X462" s="605">
        <v>3</v>
      </c>
      <c r="Y462" s="605">
        <v>1.5</v>
      </c>
      <c r="Z462" s="605">
        <v>15</v>
      </c>
      <c r="AA462" s="605">
        <v>6.73</v>
      </c>
      <c r="AB462" s="604">
        <v>1</v>
      </c>
      <c r="AC462" s="605">
        <v>6.73</v>
      </c>
      <c r="AD462" s="605">
        <v>5.38</v>
      </c>
      <c r="AE462" s="604">
        <v>1.35</v>
      </c>
      <c r="AF462" s="604" t="s">
        <v>143</v>
      </c>
      <c r="AG462" s="604">
        <v>0.5</v>
      </c>
      <c r="AH462" s="604">
        <v>0.5</v>
      </c>
    </row>
    <row r="463" spans="1:35" x14ac:dyDescent="0.25">
      <c r="A463" s="602" t="s">
        <v>56</v>
      </c>
      <c r="B463" s="602" t="s">
        <v>148</v>
      </c>
      <c r="C463" s="603" t="s">
        <v>1216</v>
      </c>
      <c r="D463" s="604" t="s">
        <v>1233</v>
      </c>
      <c r="E463" s="605">
        <f>IF(A462="SEC", K462 + 1, E462 + 1)</f>
        <v>13</v>
      </c>
      <c r="F463" s="605" t="s">
        <v>32</v>
      </c>
      <c r="G463" s="604" t="s">
        <v>1234</v>
      </c>
      <c r="H463" s="605">
        <f t="shared" si="89"/>
        <v>14</v>
      </c>
      <c r="I463" s="605" t="str">
        <f>F463</f>
        <v>y</v>
      </c>
      <c r="J463" s="604" t="s">
        <v>1235</v>
      </c>
      <c r="K463" s="605">
        <f t="shared" si="90"/>
        <v>15</v>
      </c>
      <c r="L463" s="606" t="str">
        <f>F463</f>
        <v>y</v>
      </c>
      <c r="M463" s="223" t="s">
        <v>32</v>
      </c>
      <c r="N463" s="223" t="s">
        <v>32</v>
      </c>
      <c r="O463" s="223" t="s">
        <v>32</v>
      </c>
      <c r="P463" s="606">
        <f>P462</f>
        <v>35356.18</v>
      </c>
      <c r="Q463" s="604" t="s">
        <v>139</v>
      </c>
      <c r="R463" s="604" t="s">
        <v>140</v>
      </c>
      <c r="S463" s="604" t="s">
        <v>1111</v>
      </c>
      <c r="T463" s="605">
        <v>83.1</v>
      </c>
      <c r="U463" s="605">
        <v>1.5</v>
      </c>
      <c r="V463" s="607">
        <f t="shared" si="97"/>
        <v>1.5332088767467829</v>
      </c>
      <c r="W463" s="604" t="s">
        <v>142</v>
      </c>
      <c r="X463" s="605">
        <v>3</v>
      </c>
      <c r="Y463" s="605">
        <v>1.5</v>
      </c>
      <c r="Z463" s="605">
        <v>15</v>
      </c>
      <c r="AA463" s="605">
        <v>6.73</v>
      </c>
      <c r="AB463" s="604">
        <v>1</v>
      </c>
      <c r="AC463" s="605">
        <v>6.73</v>
      </c>
      <c r="AD463" s="605">
        <v>5.38</v>
      </c>
      <c r="AE463" s="604">
        <v>1.35</v>
      </c>
      <c r="AF463" s="604" t="s">
        <v>143</v>
      </c>
      <c r="AG463" s="604">
        <v>0.5</v>
      </c>
      <c r="AH463" s="604">
        <v>0.5</v>
      </c>
    </row>
    <row r="464" spans="1:35" x14ac:dyDescent="0.25">
      <c r="A464" s="602" t="s">
        <v>56</v>
      </c>
      <c r="B464" s="602" t="s">
        <v>261</v>
      </c>
      <c r="C464" s="603" t="s">
        <v>1216</v>
      </c>
      <c r="D464" s="604" t="s">
        <v>1236</v>
      </c>
      <c r="E464" s="605">
        <f>IF(A463="SEC", K463 + 1, E463 + 1)</f>
        <v>16</v>
      </c>
      <c r="F464" s="605" t="s">
        <v>32</v>
      </c>
      <c r="G464" s="604" t="s">
        <v>1237</v>
      </c>
      <c r="H464" s="605">
        <f t="shared" si="89"/>
        <v>17</v>
      </c>
      <c r="I464" s="605" t="str">
        <f>F464</f>
        <v>y</v>
      </c>
      <c r="J464" s="604" t="s">
        <v>1238</v>
      </c>
      <c r="K464" s="605">
        <f t="shared" si="90"/>
        <v>18</v>
      </c>
      <c r="L464" s="606" t="str">
        <f>F464</f>
        <v>y</v>
      </c>
      <c r="M464" s="223" t="s">
        <v>32</v>
      </c>
      <c r="N464" s="223" t="s">
        <v>32</v>
      </c>
      <c r="O464" s="223" t="s">
        <v>32</v>
      </c>
      <c r="P464" s="606">
        <v>23343.35</v>
      </c>
      <c r="Q464" s="604" t="s">
        <v>265</v>
      </c>
      <c r="R464" s="604" t="s">
        <v>266</v>
      </c>
      <c r="S464" s="604" t="s">
        <v>267</v>
      </c>
      <c r="T464" s="605">
        <v>78.8</v>
      </c>
      <c r="U464" s="605">
        <v>1</v>
      </c>
      <c r="V464" s="607">
        <f>P464*(1/(2.22*10^12))*(1/(78.8))*(1/(0.125))*10^9</f>
        <v>1.0675149769058399</v>
      </c>
      <c r="W464" s="604" t="s">
        <v>268</v>
      </c>
      <c r="X464" s="605">
        <v>3</v>
      </c>
      <c r="Y464" s="605">
        <v>1.5</v>
      </c>
      <c r="Z464" s="605">
        <v>15</v>
      </c>
      <c r="AA464" s="605">
        <v>4.26</v>
      </c>
      <c r="AB464" s="604">
        <v>1</v>
      </c>
      <c r="AC464" s="605">
        <v>4.26</v>
      </c>
      <c r="AD464" s="605">
        <v>3.4</v>
      </c>
      <c r="AE464" s="604">
        <v>0.85</v>
      </c>
      <c r="AF464" s="604" t="s">
        <v>269</v>
      </c>
      <c r="AG464" s="604">
        <v>0.5</v>
      </c>
      <c r="AH464" s="604">
        <v>0.5</v>
      </c>
    </row>
    <row r="465" spans="1:34" x14ac:dyDescent="0.25">
      <c r="A465" s="608" t="s">
        <v>28</v>
      </c>
      <c r="B465" s="608" t="s">
        <v>433</v>
      </c>
      <c r="C465" s="609" t="s">
        <v>1239</v>
      </c>
      <c r="D465" s="610" t="s">
        <v>1240</v>
      </c>
      <c r="E465" s="611">
        <v>24</v>
      </c>
      <c r="F465" s="611" t="s">
        <v>32</v>
      </c>
      <c r="G465" s="610"/>
      <c r="H465" s="611" t="str">
        <f t="shared" si="89"/>
        <v/>
      </c>
      <c r="I465" s="611"/>
      <c r="J465" s="610"/>
      <c r="K465" s="611" t="str">
        <f t="shared" si="90"/>
        <v/>
      </c>
      <c r="L465" s="612"/>
      <c r="M465" s="223" t="s">
        <v>32</v>
      </c>
      <c r="N465" s="223" t="s">
        <v>32</v>
      </c>
      <c r="O465" s="223" t="s">
        <v>32</v>
      </c>
      <c r="P465" s="612">
        <v>29979.26</v>
      </c>
      <c r="Q465" s="610" t="s">
        <v>436</v>
      </c>
      <c r="R465" s="610" t="s">
        <v>266</v>
      </c>
      <c r="S465" s="610" t="s">
        <v>267</v>
      </c>
      <c r="T465" s="611">
        <v>78.8</v>
      </c>
      <c r="U465" s="611">
        <v>1</v>
      </c>
      <c r="V465" s="613">
        <f>P465*(1/(2.22*10^12))*(1/(78.8))*(1/(0.125))*10^9</f>
        <v>1.3709818447889512</v>
      </c>
      <c r="W465" s="610" t="s">
        <v>268</v>
      </c>
      <c r="X465" s="611">
        <v>1</v>
      </c>
      <c r="Y465" s="611">
        <v>2</v>
      </c>
      <c r="Z465" s="611">
        <v>5</v>
      </c>
      <c r="AA465" s="611">
        <v>1.42</v>
      </c>
      <c r="AB465" s="610">
        <v>1</v>
      </c>
      <c r="AC465" s="611">
        <v>1.42</v>
      </c>
      <c r="AD465" s="611">
        <v>1.1299999999999999</v>
      </c>
      <c r="AE465" s="610">
        <v>0.28000000000000003</v>
      </c>
      <c r="AF465" s="610" t="s">
        <v>269</v>
      </c>
      <c r="AG465" s="610">
        <v>2</v>
      </c>
      <c r="AH465" s="610">
        <v>2</v>
      </c>
    </row>
    <row r="466" spans="1:34" x14ac:dyDescent="0.25">
      <c r="A466" s="608" t="s">
        <v>28</v>
      </c>
      <c r="B466" s="608" t="s">
        <v>437</v>
      </c>
      <c r="C466" s="609" t="s">
        <v>1239</v>
      </c>
      <c r="D466" s="610" t="s">
        <v>1241</v>
      </c>
      <c r="E466" s="611">
        <f>IF(A465="SEC", K465 + 1, E465 + 1)</f>
        <v>25</v>
      </c>
      <c r="F466" s="611" t="s">
        <v>32</v>
      </c>
      <c r="G466" s="610"/>
      <c r="H466" s="611" t="str">
        <f t="shared" si="89"/>
        <v/>
      </c>
      <c r="I466" s="611"/>
      <c r="J466" s="610"/>
      <c r="K466" s="611" t="str">
        <f t="shared" si="90"/>
        <v/>
      </c>
      <c r="L466" s="612"/>
      <c r="M466" s="223" t="s">
        <v>32</v>
      </c>
      <c r="N466" s="223" t="s">
        <v>32</v>
      </c>
      <c r="O466" s="223" t="s">
        <v>32</v>
      </c>
      <c r="P466" s="612">
        <f>P465</f>
        <v>29979.26</v>
      </c>
      <c r="Q466" s="610" t="s">
        <v>436</v>
      </c>
      <c r="R466" s="610" t="s">
        <v>266</v>
      </c>
      <c r="S466" s="610" t="s">
        <v>267</v>
      </c>
      <c r="T466" s="611">
        <v>78.8</v>
      </c>
      <c r="U466" s="611">
        <v>1</v>
      </c>
      <c r="V466" s="613">
        <f>P466*(1/(2.22*10^12))*(1/(78.8))*(1/(0.125))*10^9</f>
        <v>1.3709818447889512</v>
      </c>
      <c r="W466" s="610" t="s">
        <v>268</v>
      </c>
      <c r="X466" s="611">
        <v>1</v>
      </c>
      <c r="Y466" s="611">
        <v>2</v>
      </c>
      <c r="Z466" s="611">
        <v>5</v>
      </c>
      <c r="AA466" s="611">
        <v>1.42</v>
      </c>
      <c r="AB466" s="610">
        <v>1</v>
      </c>
      <c r="AC466" s="611">
        <v>1.42</v>
      </c>
      <c r="AD466" s="611">
        <v>1.1299999999999999</v>
      </c>
      <c r="AE466" s="610">
        <v>0.28000000000000003</v>
      </c>
      <c r="AF466" s="610" t="s">
        <v>269</v>
      </c>
      <c r="AG466" s="610">
        <v>2</v>
      </c>
      <c r="AH466" s="610">
        <v>2</v>
      </c>
    </row>
    <row r="467" spans="1:34" x14ac:dyDescent="0.25">
      <c r="A467" s="608" t="s">
        <v>28</v>
      </c>
      <c r="B467" s="608" t="s">
        <v>1131</v>
      </c>
      <c r="C467" s="609" t="s">
        <v>1239</v>
      </c>
      <c r="D467" s="610" t="s">
        <v>1242</v>
      </c>
      <c r="E467" s="611">
        <f>IF(A466="SEC", K466 + 1, E466 + 1)</f>
        <v>26</v>
      </c>
      <c r="F467" s="611" t="s">
        <v>32</v>
      </c>
      <c r="G467" s="610"/>
      <c r="H467" s="611" t="str">
        <f t="shared" si="89"/>
        <v/>
      </c>
      <c r="I467" s="611"/>
      <c r="J467" s="610"/>
      <c r="K467" s="611" t="str">
        <f t="shared" si="90"/>
        <v/>
      </c>
      <c r="L467" s="612"/>
      <c r="M467" s="223" t="s">
        <v>32</v>
      </c>
      <c r="N467" s="223" t="s">
        <v>32</v>
      </c>
      <c r="O467" s="223" t="s">
        <v>32</v>
      </c>
      <c r="P467" s="612">
        <v>55803.44</v>
      </c>
      <c r="Q467" s="610" t="s">
        <v>34</v>
      </c>
      <c r="R467" s="610" t="s">
        <v>35</v>
      </c>
      <c r="S467" s="610" t="s">
        <v>36</v>
      </c>
      <c r="T467" s="611">
        <v>83.2</v>
      </c>
      <c r="U467" s="611">
        <v>2.5</v>
      </c>
      <c r="V467" s="613">
        <f>P467*(1/(2.22*10^12))*(1/(83.2))*(1/(0.125))*10^9</f>
        <v>2.4169889119889123</v>
      </c>
      <c r="W467" s="610" t="s">
        <v>37</v>
      </c>
      <c r="X467" s="611">
        <v>1</v>
      </c>
      <c r="Y467" s="611">
        <v>0.5</v>
      </c>
      <c r="Z467" s="611">
        <v>5</v>
      </c>
      <c r="AA467" s="611">
        <v>3.74</v>
      </c>
      <c r="AB467" s="610">
        <v>1</v>
      </c>
      <c r="AC467" s="611">
        <v>3.74</v>
      </c>
      <c r="AD467" s="611">
        <v>3</v>
      </c>
      <c r="AE467" s="610">
        <v>0.75</v>
      </c>
      <c r="AF467" s="610" t="s">
        <v>34</v>
      </c>
      <c r="AG467" s="610">
        <v>0.5</v>
      </c>
      <c r="AH467" s="610">
        <v>0.5</v>
      </c>
    </row>
    <row r="468" spans="1:34" x14ac:dyDescent="0.25">
      <c r="A468" s="608" t="s">
        <v>28</v>
      </c>
      <c r="B468" s="608" t="s">
        <v>1133</v>
      </c>
      <c r="C468" s="609" t="s">
        <v>1239</v>
      </c>
      <c r="D468" s="610" t="s">
        <v>1243</v>
      </c>
      <c r="E468" s="611">
        <f>IF(A467="SEC", K467 + 1, E467 + 1)</f>
        <v>27</v>
      </c>
      <c r="F468" s="611" t="s">
        <v>32</v>
      </c>
      <c r="G468" s="610"/>
      <c r="H468" s="611" t="str">
        <f t="shared" si="89"/>
        <v/>
      </c>
      <c r="I468" s="611"/>
      <c r="J468" s="610"/>
      <c r="K468" s="611" t="str">
        <f t="shared" si="90"/>
        <v/>
      </c>
      <c r="L468" s="612"/>
      <c r="M468" s="223" t="s">
        <v>32</v>
      </c>
      <c r="N468" s="223" t="s">
        <v>32</v>
      </c>
      <c r="O468" s="223" t="s">
        <v>32</v>
      </c>
      <c r="P468" s="612">
        <f>P467</f>
        <v>55803.44</v>
      </c>
      <c r="Q468" s="610" t="s">
        <v>34</v>
      </c>
      <c r="R468" s="610" t="s">
        <v>35</v>
      </c>
      <c r="S468" s="610" t="s">
        <v>36</v>
      </c>
      <c r="T468" s="611">
        <v>83.2</v>
      </c>
      <c r="U468" s="611">
        <v>2.5</v>
      </c>
      <c r="V468" s="613">
        <f>P468*(1/(2.22*10^12))*(1/(83.2))*(1/(0.125))*10^9</f>
        <v>2.4169889119889123</v>
      </c>
      <c r="W468" s="610" t="s">
        <v>37</v>
      </c>
      <c r="X468" s="611">
        <v>1</v>
      </c>
      <c r="Y468" s="611">
        <v>0.5</v>
      </c>
      <c r="Z468" s="611">
        <v>5</v>
      </c>
      <c r="AA468" s="611">
        <v>3.74</v>
      </c>
      <c r="AB468" s="610">
        <v>1</v>
      </c>
      <c r="AC468" s="611">
        <v>3.74</v>
      </c>
      <c r="AD468" s="611">
        <v>3</v>
      </c>
      <c r="AE468" s="610">
        <v>0.75</v>
      </c>
      <c r="AF468" s="610" t="s">
        <v>34</v>
      </c>
      <c r="AG468" s="610">
        <v>0.5</v>
      </c>
      <c r="AH468" s="610">
        <v>0.5</v>
      </c>
    </row>
    <row r="469" spans="1:34" x14ac:dyDescent="0.25">
      <c r="A469" s="608" t="s">
        <v>56</v>
      </c>
      <c r="B469" s="608" t="s">
        <v>251</v>
      </c>
      <c r="C469" s="609" t="s">
        <v>1239</v>
      </c>
      <c r="D469" s="610" t="s">
        <v>1244</v>
      </c>
      <c r="E469" s="611">
        <f>IF(A468="SEC", K468 + 1, E468 + 1)</f>
        <v>28</v>
      </c>
      <c r="F469" s="611" t="s">
        <v>32</v>
      </c>
      <c r="G469" s="610" t="s">
        <v>1245</v>
      </c>
      <c r="H469" s="611">
        <f t="shared" si="89"/>
        <v>29</v>
      </c>
      <c r="I469" s="611" t="str">
        <f>F469</f>
        <v>y</v>
      </c>
      <c r="J469" s="610" t="s">
        <v>1246</v>
      </c>
      <c r="K469" s="611">
        <f t="shared" si="90"/>
        <v>30</v>
      </c>
      <c r="L469" s="612" t="str">
        <f>F469</f>
        <v>y</v>
      </c>
      <c r="M469" s="223" t="s">
        <v>32</v>
      </c>
      <c r="N469" s="223" t="s">
        <v>32</v>
      </c>
      <c r="O469" s="223" t="s">
        <v>32</v>
      </c>
      <c r="P469" s="612">
        <v>34529.589999999997</v>
      </c>
      <c r="Q469" s="610" t="s">
        <v>255</v>
      </c>
      <c r="R469" s="610" t="s">
        <v>104</v>
      </c>
      <c r="S469" s="610" t="s">
        <v>105</v>
      </c>
      <c r="T469" s="611">
        <v>82</v>
      </c>
      <c r="U469" s="611">
        <v>2</v>
      </c>
      <c r="V469" s="613">
        <f>P469*(1/(2.22*10^12))*(1/(82))*(1/(0.125))*10^9</f>
        <v>1.5174506701823776</v>
      </c>
      <c r="W469" s="610" t="s">
        <v>256</v>
      </c>
      <c r="X469" s="611">
        <v>3</v>
      </c>
      <c r="Y469" s="611">
        <v>6</v>
      </c>
      <c r="Z469" s="611">
        <v>15</v>
      </c>
      <c r="AA469" s="611">
        <v>8.86</v>
      </c>
      <c r="AB469" s="610">
        <v>1</v>
      </c>
      <c r="AC469" s="611">
        <v>8.86</v>
      </c>
      <c r="AD469" s="611">
        <v>7.08</v>
      </c>
      <c r="AE469" s="610">
        <v>1.77</v>
      </c>
      <c r="AF469" s="610" t="s">
        <v>107</v>
      </c>
      <c r="AG469" s="610">
        <v>2</v>
      </c>
      <c r="AH469" s="610">
        <v>2</v>
      </c>
    </row>
    <row r="470" spans="1:34" x14ac:dyDescent="0.25">
      <c r="A470" s="608" t="s">
        <v>56</v>
      </c>
      <c r="B470" s="608" t="s">
        <v>290</v>
      </c>
      <c r="C470" s="609" t="s">
        <v>1239</v>
      </c>
      <c r="D470" s="610" t="s">
        <v>1247</v>
      </c>
      <c r="E470" s="611">
        <v>4</v>
      </c>
      <c r="F470" s="611" t="s">
        <v>32</v>
      </c>
      <c r="G470" s="610" t="s">
        <v>1248</v>
      </c>
      <c r="H470" s="611">
        <f t="shared" si="89"/>
        <v>5</v>
      </c>
      <c r="I470" s="611" t="str">
        <f>F470</f>
        <v>y</v>
      </c>
      <c r="J470" s="610" t="s">
        <v>1249</v>
      </c>
      <c r="K470" s="611">
        <f t="shared" si="90"/>
        <v>6</v>
      </c>
      <c r="L470" s="612" t="str">
        <f>F470</f>
        <v>y</v>
      </c>
      <c r="M470" s="223" t="s">
        <v>32</v>
      </c>
      <c r="N470" s="223" t="s">
        <v>32</v>
      </c>
      <c r="O470" s="223" t="s">
        <v>32</v>
      </c>
      <c r="P470" s="612">
        <v>108233.4</v>
      </c>
      <c r="Q470" s="610" t="s">
        <v>292</v>
      </c>
      <c r="R470" s="610" t="s">
        <v>293</v>
      </c>
      <c r="S470" s="610" t="s">
        <v>1218</v>
      </c>
      <c r="T470" s="611">
        <v>82.8</v>
      </c>
      <c r="U470" s="611">
        <v>5</v>
      </c>
      <c r="V470" s="613">
        <f>P470*(1/(2.22*10^12))*(1/(82.8))*(1/(0.125))*10^9</f>
        <v>4.7105105105105105</v>
      </c>
      <c r="W470" s="610" t="s">
        <v>295</v>
      </c>
      <c r="X470" s="611">
        <v>3</v>
      </c>
      <c r="Y470" s="611">
        <v>3</v>
      </c>
      <c r="Z470" s="611">
        <v>15</v>
      </c>
      <c r="AA470" s="611">
        <v>22.36</v>
      </c>
      <c r="AB470" s="610">
        <v>1</v>
      </c>
      <c r="AC470" s="611">
        <v>22.36</v>
      </c>
      <c r="AD470" s="611">
        <v>17.88</v>
      </c>
      <c r="AE470" s="610">
        <v>4.47</v>
      </c>
      <c r="AF470" s="610" t="s">
        <v>68</v>
      </c>
      <c r="AG470" s="610">
        <v>1</v>
      </c>
      <c r="AH470" s="610">
        <v>1</v>
      </c>
    </row>
    <row r="471" spans="1:34" x14ac:dyDescent="0.25">
      <c r="A471" s="608" t="s">
        <v>56</v>
      </c>
      <c r="B471" s="608" t="s">
        <v>296</v>
      </c>
      <c r="C471" s="609" t="s">
        <v>1239</v>
      </c>
      <c r="D471" s="610" t="s">
        <v>1250</v>
      </c>
      <c r="E471" s="611">
        <f>IF(A470="SEC", K470 + 1, E470 + 1)</f>
        <v>7</v>
      </c>
      <c r="F471" s="611" t="s">
        <v>32</v>
      </c>
      <c r="G471" s="610" t="s">
        <v>1251</v>
      </c>
      <c r="H471" s="611">
        <f t="shared" si="89"/>
        <v>8</v>
      </c>
      <c r="I471" s="611" t="str">
        <f>F471</f>
        <v>y</v>
      </c>
      <c r="J471" s="610" t="s">
        <v>1252</v>
      </c>
      <c r="K471" s="611">
        <f t="shared" si="90"/>
        <v>9</v>
      </c>
      <c r="L471" s="612" t="str">
        <f>F471</f>
        <v>y</v>
      </c>
      <c r="M471" s="223" t="s">
        <v>32</v>
      </c>
      <c r="N471" s="223" t="s">
        <v>32</v>
      </c>
      <c r="O471" s="223" t="s">
        <v>32</v>
      </c>
      <c r="P471" s="612">
        <f>P470</f>
        <v>108233.4</v>
      </c>
      <c r="Q471" s="610" t="s">
        <v>292</v>
      </c>
      <c r="R471" s="610" t="s">
        <v>293</v>
      </c>
      <c r="S471" s="610" t="s">
        <v>1218</v>
      </c>
      <c r="T471" s="611">
        <v>82.8</v>
      </c>
      <c r="U471" s="611">
        <v>5</v>
      </c>
      <c r="V471" s="613">
        <f>P471*(1/(2.22*10^12))*(1/(82.8))*(1/(0.125))*10^9</f>
        <v>4.7105105105105105</v>
      </c>
      <c r="W471" s="610" t="s">
        <v>295</v>
      </c>
      <c r="X471" s="611">
        <v>3</v>
      </c>
      <c r="Y471" s="611">
        <v>3</v>
      </c>
      <c r="Z471" s="611">
        <v>15</v>
      </c>
      <c r="AA471" s="611">
        <v>22.36</v>
      </c>
      <c r="AB471" s="610">
        <v>1</v>
      </c>
      <c r="AC471" s="611">
        <v>22.36</v>
      </c>
      <c r="AD471" s="611">
        <v>17.88</v>
      </c>
      <c r="AE471" s="610">
        <v>4.47</v>
      </c>
      <c r="AF471" s="610" t="s">
        <v>68</v>
      </c>
      <c r="AG471" s="610">
        <v>1</v>
      </c>
      <c r="AH471" s="610">
        <v>1</v>
      </c>
    </row>
    <row r="472" spans="1:34" x14ac:dyDescent="0.25">
      <c r="A472" s="608" t="s">
        <v>56</v>
      </c>
      <c r="B472" s="608" t="s">
        <v>298</v>
      </c>
      <c r="C472" s="609" t="s">
        <v>1239</v>
      </c>
      <c r="D472" s="610" t="s">
        <v>1253</v>
      </c>
      <c r="E472" s="611">
        <f>IF(A471="SEC", K471 + 1, E471 + 1)</f>
        <v>10</v>
      </c>
      <c r="F472" s="611" t="s">
        <v>32</v>
      </c>
      <c r="G472" s="610" t="s">
        <v>1254</v>
      </c>
      <c r="H472" s="611">
        <f t="shared" si="89"/>
        <v>11</v>
      </c>
      <c r="I472" s="611" t="str">
        <f>F472</f>
        <v>y</v>
      </c>
      <c r="J472" s="610" t="s">
        <v>1255</v>
      </c>
      <c r="K472" s="611">
        <f t="shared" si="90"/>
        <v>12</v>
      </c>
      <c r="L472" s="612" t="str">
        <f>F472</f>
        <v>y</v>
      </c>
      <c r="M472" s="223" t="s">
        <v>32</v>
      </c>
      <c r="N472" s="223" t="s">
        <v>32</v>
      </c>
      <c r="O472" s="223" t="s">
        <v>32</v>
      </c>
      <c r="P472" s="612">
        <f>P471</f>
        <v>108233.4</v>
      </c>
      <c r="Q472" s="610" t="s">
        <v>292</v>
      </c>
      <c r="R472" s="610" t="s">
        <v>293</v>
      </c>
      <c r="S472" s="610" t="s">
        <v>1218</v>
      </c>
      <c r="T472" s="611">
        <v>82.8</v>
      </c>
      <c r="U472" s="611">
        <v>5</v>
      </c>
      <c r="V472" s="613">
        <f>P472*(1/(2.22*10^12))*(1/(82.8))*(1/(0.125))*10^9</f>
        <v>4.7105105105105105</v>
      </c>
      <c r="W472" s="610" t="s">
        <v>295</v>
      </c>
      <c r="X472" s="611">
        <v>3</v>
      </c>
      <c r="Y472" s="611">
        <v>3</v>
      </c>
      <c r="Z472" s="611">
        <v>15</v>
      </c>
      <c r="AA472" s="611">
        <v>22.36</v>
      </c>
      <c r="AB472" s="610">
        <v>1</v>
      </c>
      <c r="AC472" s="611">
        <v>22.36</v>
      </c>
      <c r="AD472" s="611">
        <v>17.88</v>
      </c>
      <c r="AE472" s="610">
        <v>4.47</v>
      </c>
      <c r="AF472" s="610" t="s">
        <v>68</v>
      </c>
      <c r="AG472" s="610">
        <v>1</v>
      </c>
      <c r="AH472" s="610">
        <v>1</v>
      </c>
    </row>
    <row r="473" spans="1:34" x14ac:dyDescent="0.25">
      <c r="A473" s="608" t="s">
        <v>56</v>
      </c>
      <c r="B473" s="608" t="s">
        <v>1256</v>
      </c>
      <c r="C473" s="609" t="s">
        <v>1239</v>
      </c>
      <c r="D473" s="610" t="s">
        <v>1257</v>
      </c>
      <c r="E473" s="611">
        <f>IF(A472="SEC", K472 + 1, E472 + 1)</f>
        <v>13</v>
      </c>
      <c r="F473" s="611" t="s">
        <v>32</v>
      </c>
      <c r="G473" s="610" t="s">
        <v>1258</v>
      </c>
      <c r="H473" s="611">
        <f t="shared" si="89"/>
        <v>14</v>
      </c>
      <c r="I473" s="611" t="str">
        <f>F473</f>
        <v>y</v>
      </c>
      <c r="J473" s="610" t="s">
        <v>1259</v>
      </c>
      <c r="K473" s="611">
        <f t="shared" si="90"/>
        <v>15</v>
      </c>
      <c r="L473" s="612" t="str">
        <f>F473</f>
        <v>y</v>
      </c>
      <c r="M473" s="223" t="s">
        <v>32</v>
      </c>
      <c r="N473" s="223" t="s">
        <v>32</v>
      </c>
      <c r="O473" s="223" t="s">
        <v>32</v>
      </c>
      <c r="P473" s="612">
        <f>P472</f>
        <v>108233.4</v>
      </c>
      <c r="Q473" s="610" t="s">
        <v>292</v>
      </c>
      <c r="R473" s="610" t="s">
        <v>293</v>
      </c>
      <c r="S473" s="610" t="s">
        <v>1218</v>
      </c>
      <c r="T473" s="611">
        <v>82.8</v>
      </c>
      <c r="U473" s="611">
        <v>5</v>
      </c>
      <c r="V473" s="613">
        <f>P473*(1/(2.22*10^12))*(1/(82.8))*(1/(0.125))*10^9</f>
        <v>4.7105105105105105</v>
      </c>
      <c r="W473" s="610" t="s">
        <v>295</v>
      </c>
      <c r="X473" s="611">
        <v>3</v>
      </c>
      <c r="Y473" s="611">
        <v>3</v>
      </c>
      <c r="Z473" s="611">
        <v>15</v>
      </c>
      <c r="AA473" s="611">
        <v>22.36</v>
      </c>
      <c r="AB473" s="610">
        <v>1</v>
      </c>
      <c r="AC473" s="611">
        <v>22.36</v>
      </c>
      <c r="AD473" s="611">
        <v>17.88</v>
      </c>
      <c r="AE473" s="610">
        <v>4.47</v>
      </c>
      <c r="AF473" s="610" t="s">
        <v>68</v>
      </c>
      <c r="AG473" s="610">
        <v>1</v>
      </c>
      <c r="AH473" s="610">
        <v>1</v>
      </c>
    </row>
    <row r="474" spans="1:34" x14ac:dyDescent="0.25">
      <c r="A474" s="614" t="s">
        <v>28</v>
      </c>
      <c r="B474" s="614" t="s">
        <v>1131</v>
      </c>
      <c r="C474" s="615" t="s">
        <v>1260</v>
      </c>
      <c r="D474" s="616" t="s">
        <v>1261</v>
      </c>
      <c r="E474" s="617">
        <v>4</v>
      </c>
      <c r="F474" s="617" t="s">
        <v>32</v>
      </c>
      <c r="G474" s="616"/>
      <c r="H474" s="617" t="str">
        <f t="shared" si="89"/>
        <v/>
      </c>
      <c r="I474" s="617"/>
      <c r="J474" s="616"/>
      <c r="K474" s="617" t="str">
        <f t="shared" si="90"/>
        <v/>
      </c>
      <c r="L474" s="618"/>
      <c r="M474" s="223" t="s">
        <v>32</v>
      </c>
      <c r="N474" s="223" t="s">
        <v>32</v>
      </c>
      <c r="O474" s="223" t="s">
        <v>32</v>
      </c>
      <c r="P474" s="618">
        <v>57718.94</v>
      </c>
      <c r="Q474" s="616" t="s">
        <v>34</v>
      </c>
      <c r="R474" s="616" t="s">
        <v>35</v>
      </c>
      <c r="S474" s="616" t="s">
        <v>36</v>
      </c>
      <c r="T474" s="617">
        <v>83.2</v>
      </c>
      <c r="U474" s="617">
        <v>2.5</v>
      </c>
      <c r="V474" s="619">
        <f>P474*(1/(2.22*10^12))*(1/(83.2))*(1/(0.125))*10^9</f>
        <v>2.4999540887040883</v>
      </c>
      <c r="W474" s="616" t="s">
        <v>37</v>
      </c>
      <c r="X474" s="617">
        <v>1</v>
      </c>
      <c r="Y474" s="617">
        <v>1</v>
      </c>
      <c r="Z474" s="617">
        <v>5</v>
      </c>
      <c r="AA474" s="617">
        <v>3.74</v>
      </c>
      <c r="AB474" s="616">
        <v>1</v>
      </c>
      <c r="AC474" s="617">
        <v>3.74</v>
      </c>
      <c r="AD474" s="617">
        <v>3</v>
      </c>
      <c r="AE474" s="616">
        <v>0.75</v>
      </c>
      <c r="AF474" s="616" t="s">
        <v>34</v>
      </c>
      <c r="AG474" s="616">
        <v>1</v>
      </c>
      <c r="AH474" s="616">
        <v>1</v>
      </c>
    </row>
    <row r="475" spans="1:34" x14ac:dyDescent="0.25">
      <c r="A475" s="614" t="s">
        <v>28</v>
      </c>
      <c r="B475" s="614" t="s">
        <v>1133</v>
      </c>
      <c r="C475" s="615" t="s">
        <v>1260</v>
      </c>
      <c r="D475" s="616" t="s">
        <v>1262</v>
      </c>
      <c r="E475" s="617">
        <f t="shared" ref="E475:E484" si="98">IF(A474="SEC", K474 + 1, E474 + 1)</f>
        <v>5</v>
      </c>
      <c r="F475" s="617" t="s">
        <v>32</v>
      </c>
      <c r="G475" s="616"/>
      <c r="H475" s="617" t="str">
        <f t="shared" si="89"/>
        <v/>
      </c>
      <c r="I475" s="617"/>
      <c r="J475" s="616"/>
      <c r="K475" s="617" t="str">
        <f t="shared" si="90"/>
        <v/>
      </c>
      <c r="L475" s="618"/>
      <c r="M475" s="223" t="s">
        <v>32</v>
      </c>
      <c r="N475" s="223" t="s">
        <v>32</v>
      </c>
      <c r="O475" s="223" t="s">
        <v>32</v>
      </c>
      <c r="P475" s="618">
        <f>P474</f>
        <v>57718.94</v>
      </c>
      <c r="Q475" s="616" t="s">
        <v>34</v>
      </c>
      <c r="R475" s="616" t="s">
        <v>35</v>
      </c>
      <c r="S475" s="616" t="s">
        <v>36</v>
      </c>
      <c r="T475" s="617">
        <v>83.2</v>
      </c>
      <c r="U475" s="617">
        <v>2.5</v>
      </c>
      <c r="V475" s="619">
        <f>P475*(1/(2.22*10^12))*(1/(83.2))*(1/(0.125))*10^9</f>
        <v>2.4999540887040883</v>
      </c>
      <c r="W475" s="616" t="s">
        <v>37</v>
      </c>
      <c r="X475" s="617">
        <v>1</v>
      </c>
      <c r="Y475" s="617">
        <v>1</v>
      </c>
      <c r="Z475" s="617">
        <v>5</v>
      </c>
      <c r="AA475" s="617">
        <v>3.74</v>
      </c>
      <c r="AB475" s="616">
        <v>1</v>
      </c>
      <c r="AC475" s="617">
        <v>3.74</v>
      </c>
      <c r="AD475" s="617">
        <v>3</v>
      </c>
      <c r="AE475" s="616">
        <v>0.75</v>
      </c>
      <c r="AF475" s="616" t="s">
        <v>34</v>
      </c>
      <c r="AG475" s="616">
        <v>1</v>
      </c>
      <c r="AH475" s="616">
        <v>1</v>
      </c>
    </row>
    <row r="476" spans="1:34" x14ac:dyDescent="0.25">
      <c r="A476" s="614" t="s">
        <v>28</v>
      </c>
      <c r="B476" s="614" t="s">
        <v>488</v>
      </c>
      <c r="C476" s="615" t="s">
        <v>1260</v>
      </c>
      <c r="D476" s="616" t="s">
        <v>1263</v>
      </c>
      <c r="E476" s="617">
        <f t="shared" si="98"/>
        <v>6</v>
      </c>
      <c r="F476" s="617" t="s">
        <v>32</v>
      </c>
      <c r="G476" s="616"/>
      <c r="H476" s="617" t="str">
        <f t="shared" si="89"/>
        <v/>
      </c>
      <c r="I476" s="617"/>
      <c r="J476" s="616"/>
      <c r="K476" s="617" t="str">
        <f t="shared" si="90"/>
        <v/>
      </c>
      <c r="L476" s="618"/>
      <c r="M476" s="223" t="s">
        <v>32</v>
      </c>
      <c r="N476" s="223" t="s">
        <v>32</v>
      </c>
      <c r="O476" s="223" t="s">
        <v>32</v>
      </c>
      <c r="P476" s="618">
        <v>25822.14</v>
      </c>
      <c r="Q476" s="616" t="s">
        <v>491</v>
      </c>
      <c r="R476" s="616" t="s">
        <v>492</v>
      </c>
      <c r="S476" s="616" t="s">
        <v>493</v>
      </c>
      <c r="T476" s="617">
        <v>71.7</v>
      </c>
      <c r="U476" s="617">
        <v>1</v>
      </c>
      <c r="V476" s="619">
        <f>P476*(1/(2.22*10^12))*(1/(71.7))*(1/(0.125))*10^9</f>
        <v>1.2978069282671794</v>
      </c>
      <c r="W476" s="616" t="s">
        <v>494</v>
      </c>
      <c r="X476" s="617">
        <v>1</v>
      </c>
      <c r="Y476" s="617">
        <v>1</v>
      </c>
      <c r="Z476" s="617">
        <v>5</v>
      </c>
      <c r="AA476" s="617">
        <v>1.29</v>
      </c>
      <c r="AB476" s="616">
        <v>1</v>
      </c>
      <c r="AC476" s="617">
        <v>1.29</v>
      </c>
      <c r="AD476" s="617">
        <v>1.03</v>
      </c>
      <c r="AE476" s="616">
        <v>0.26</v>
      </c>
      <c r="AF476" s="616" t="s">
        <v>34</v>
      </c>
      <c r="AG476" s="616">
        <v>1</v>
      </c>
      <c r="AH476" s="616">
        <v>1</v>
      </c>
    </row>
    <row r="477" spans="1:34" x14ac:dyDescent="0.25">
      <c r="A477" s="614" t="s">
        <v>28</v>
      </c>
      <c r="B477" s="614" t="s">
        <v>495</v>
      </c>
      <c r="C477" s="615" t="s">
        <v>1260</v>
      </c>
      <c r="D477" s="616" t="s">
        <v>1264</v>
      </c>
      <c r="E477" s="617">
        <f t="shared" si="98"/>
        <v>7</v>
      </c>
      <c r="F477" s="617" t="s">
        <v>32</v>
      </c>
      <c r="G477" s="616"/>
      <c r="H477" s="617" t="str">
        <f t="shared" si="89"/>
        <v/>
      </c>
      <c r="I477" s="617"/>
      <c r="J477" s="616"/>
      <c r="K477" s="617" t="str">
        <f t="shared" si="90"/>
        <v/>
      </c>
      <c r="L477" s="618"/>
      <c r="M477" s="223" t="s">
        <v>32</v>
      </c>
      <c r="N477" s="223" t="s">
        <v>32</v>
      </c>
      <c r="O477" s="223" t="s">
        <v>32</v>
      </c>
      <c r="P477" s="618">
        <f>P476</f>
        <v>25822.14</v>
      </c>
      <c r="Q477" s="616" t="s">
        <v>491</v>
      </c>
      <c r="R477" s="616" t="s">
        <v>492</v>
      </c>
      <c r="S477" s="616" t="s">
        <v>493</v>
      </c>
      <c r="T477" s="617">
        <v>71.7</v>
      </c>
      <c r="U477" s="617">
        <v>1</v>
      </c>
      <c r="V477" s="619">
        <f>P477*(1/(2.22*10^12))*(1/(71.7))*(1/(0.125))*10^9</f>
        <v>1.2978069282671794</v>
      </c>
      <c r="W477" s="616" t="s">
        <v>494</v>
      </c>
      <c r="X477" s="617">
        <v>1</v>
      </c>
      <c r="Y477" s="617">
        <v>1</v>
      </c>
      <c r="Z477" s="617">
        <v>5</v>
      </c>
      <c r="AA477" s="617">
        <v>1.29</v>
      </c>
      <c r="AB477" s="616">
        <v>1</v>
      </c>
      <c r="AC477" s="617">
        <v>1.29</v>
      </c>
      <c r="AD477" s="617">
        <v>1.03</v>
      </c>
      <c r="AE477" s="616">
        <v>0.26</v>
      </c>
      <c r="AF477" s="616" t="s">
        <v>34</v>
      </c>
      <c r="AG477" s="616">
        <v>1</v>
      </c>
      <c r="AH477" s="616">
        <v>1</v>
      </c>
    </row>
    <row r="478" spans="1:34" x14ac:dyDescent="0.25">
      <c r="A478" s="614" t="s">
        <v>28</v>
      </c>
      <c r="B478" s="614" t="s">
        <v>497</v>
      </c>
      <c r="C478" s="615" t="s">
        <v>1260</v>
      </c>
      <c r="D478" s="616" t="s">
        <v>1265</v>
      </c>
      <c r="E478" s="617">
        <f t="shared" si="98"/>
        <v>8</v>
      </c>
      <c r="F478" s="617" t="s">
        <v>32</v>
      </c>
      <c r="G478" s="616"/>
      <c r="H478" s="617" t="str">
        <f t="shared" si="89"/>
        <v/>
      </c>
      <c r="I478" s="617"/>
      <c r="J478" s="616"/>
      <c r="K478" s="617" t="str">
        <f t="shared" si="90"/>
        <v/>
      </c>
      <c r="L478" s="618"/>
      <c r="M478" s="223" t="s">
        <v>32</v>
      </c>
      <c r="N478" s="223" t="s">
        <v>32</v>
      </c>
      <c r="O478" s="223" t="s">
        <v>32</v>
      </c>
      <c r="P478" s="618">
        <f>P477</f>
        <v>25822.14</v>
      </c>
      <c r="Q478" s="616" t="s">
        <v>491</v>
      </c>
      <c r="R478" s="616" t="s">
        <v>492</v>
      </c>
      <c r="S478" s="616" t="s">
        <v>493</v>
      </c>
      <c r="T478" s="617">
        <v>71.7</v>
      </c>
      <c r="U478" s="617">
        <v>1</v>
      </c>
      <c r="V478" s="619">
        <f>P478*(1/(2.22*10^12))*(1/(71.7))*(1/(0.125))*10^9</f>
        <v>1.2978069282671794</v>
      </c>
      <c r="W478" s="616" t="s">
        <v>494</v>
      </c>
      <c r="X478" s="617">
        <v>1</v>
      </c>
      <c r="Y478" s="617">
        <v>1</v>
      </c>
      <c r="Z478" s="617">
        <v>5</v>
      </c>
      <c r="AA478" s="617">
        <v>1.29</v>
      </c>
      <c r="AB478" s="616">
        <v>1</v>
      </c>
      <c r="AC478" s="617">
        <v>1.29</v>
      </c>
      <c r="AD478" s="617">
        <v>1.03</v>
      </c>
      <c r="AE478" s="616">
        <v>0.26</v>
      </c>
      <c r="AF478" s="616" t="s">
        <v>34</v>
      </c>
      <c r="AG478" s="616">
        <v>1</v>
      </c>
      <c r="AH478" s="616">
        <v>1</v>
      </c>
    </row>
    <row r="479" spans="1:34" x14ac:dyDescent="0.25">
      <c r="A479" s="614" t="s">
        <v>56</v>
      </c>
      <c r="B479" s="614" t="s">
        <v>99</v>
      </c>
      <c r="C479" s="615" t="s">
        <v>1260</v>
      </c>
      <c r="D479" s="616" t="s">
        <v>1266</v>
      </c>
      <c r="E479" s="617">
        <f t="shared" si="98"/>
        <v>9</v>
      </c>
      <c r="F479" s="617" t="s">
        <v>32</v>
      </c>
      <c r="G479" s="616" t="s">
        <v>1267</v>
      </c>
      <c r="H479" s="617">
        <f t="shared" si="89"/>
        <v>10</v>
      </c>
      <c r="I479" s="617" t="str">
        <f t="shared" ref="I479:I484" si="99">F479</f>
        <v>y</v>
      </c>
      <c r="J479" s="616" t="s">
        <v>1268</v>
      </c>
      <c r="K479" s="617">
        <f t="shared" si="90"/>
        <v>11</v>
      </c>
      <c r="L479" s="618" t="str">
        <f t="shared" ref="L479:L484" si="100">F479</f>
        <v>y</v>
      </c>
      <c r="M479" s="223" t="s">
        <v>32</v>
      </c>
      <c r="N479" s="223" t="s">
        <v>32</v>
      </c>
      <c r="O479" s="223" t="s">
        <v>32</v>
      </c>
      <c r="P479" s="618">
        <v>33067.410000000003</v>
      </c>
      <c r="Q479" s="616" t="s">
        <v>103</v>
      </c>
      <c r="R479" s="616" t="s">
        <v>104</v>
      </c>
      <c r="S479" s="616" t="s">
        <v>105</v>
      </c>
      <c r="T479" s="617">
        <v>82</v>
      </c>
      <c r="U479" s="617">
        <v>2</v>
      </c>
      <c r="V479" s="619">
        <f>P479*(1/(2.22*10^12))*(1/(82))*(1/(0.125))*10^9</f>
        <v>1.4531931443638764</v>
      </c>
      <c r="W479" s="616" t="s">
        <v>106</v>
      </c>
      <c r="X479" s="617">
        <v>3</v>
      </c>
      <c r="Y479" s="617">
        <v>3</v>
      </c>
      <c r="Z479" s="617">
        <v>15</v>
      </c>
      <c r="AA479" s="617">
        <v>8.86</v>
      </c>
      <c r="AB479" s="616">
        <v>1</v>
      </c>
      <c r="AC479" s="617">
        <v>8.86</v>
      </c>
      <c r="AD479" s="617">
        <v>7.08</v>
      </c>
      <c r="AE479" s="616">
        <v>1.77</v>
      </c>
      <c r="AF479" s="616" t="s">
        <v>107</v>
      </c>
      <c r="AG479" s="616">
        <v>1</v>
      </c>
      <c r="AH479" s="616">
        <v>1</v>
      </c>
    </row>
    <row r="480" spans="1:34" x14ac:dyDescent="0.25">
      <c r="A480" s="614" t="s">
        <v>56</v>
      </c>
      <c r="B480" s="614" t="s">
        <v>108</v>
      </c>
      <c r="C480" s="615" t="s">
        <v>1260</v>
      </c>
      <c r="D480" s="616" t="s">
        <v>1269</v>
      </c>
      <c r="E480" s="617">
        <f t="shared" si="98"/>
        <v>12</v>
      </c>
      <c r="F480" s="617" t="s">
        <v>32</v>
      </c>
      <c r="G480" s="616" t="s">
        <v>1270</v>
      </c>
      <c r="H480" s="617">
        <f t="shared" si="89"/>
        <v>13</v>
      </c>
      <c r="I480" s="617" t="str">
        <f t="shared" si="99"/>
        <v>y</v>
      </c>
      <c r="J480" s="616" t="s">
        <v>1271</v>
      </c>
      <c r="K480" s="617">
        <f t="shared" si="90"/>
        <v>14</v>
      </c>
      <c r="L480" s="618" t="str">
        <f t="shared" si="100"/>
        <v>y</v>
      </c>
      <c r="M480" s="223" t="s">
        <v>32</v>
      </c>
      <c r="N480" s="223" t="s">
        <v>32</v>
      </c>
      <c r="O480" s="223" t="s">
        <v>32</v>
      </c>
      <c r="P480" s="618">
        <f>P479</f>
        <v>33067.410000000003</v>
      </c>
      <c r="Q480" s="616" t="s">
        <v>103</v>
      </c>
      <c r="R480" s="616" t="s">
        <v>104</v>
      </c>
      <c r="S480" s="616" t="s">
        <v>105</v>
      </c>
      <c r="T480" s="617">
        <v>82</v>
      </c>
      <c r="U480" s="617">
        <v>2</v>
      </c>
      <c r="V480" s="619">
        <f>P480*(1/(2.22*10^12))*(1/(82))*(1/(0.125))*10^9</f>
        <v>1.4531931443638764</v>
      </c>
      <c r="W480" s="616" t="s">
        <v>106</v>
      </c>
      <c r="X480" s="617">
        <v>3</v>
      </c>
      <c r="Y480" s="617">
        <v>3</v>
      </c>
      <c r="Z480" s="617">
        <v>15</v>
      </c>
      <c r="AA480" s="617">
        <v>8.86</v>
      </c>
      <c r="AB480" s="616">
        <v>1</v>
      </c>
      <c r="AC480" s="617">
        <v>8.86</v>
      </c>
      <c r="AD480" s="617">
        <v>7.08</v>
      </c>
      <c r="AE480" s="616">
        <v>1.77</v>
      </c>
      <c r="AF480" s="616" t="s">
        <v>107</v>
      </c>
      <c r="AG480" s="616">
        <v>1</v>
      </c>
      <c r="AH480" s="616">
        <v>1</v>
      </c>
    </row>
    <row r="481" spans="1:34" x14ac:dyDescent="0.25">
      <c r="A481" s="614" t="s">
        <v>56</v>
      </c>
      <c r="B481" s="614" t="s">
        <v>112</v>
      </c>
      <c r="C481" s="615" t="s">
        <v>1260</v>
      </c>
      <c r="D481" s="616" t="s">
        <v>1272</v>
      </c>
      <c r="E481" s="617">
        <f t="shared" si="98"/>
        <v>15</v>
      </c>
      <c r="F481" s="617" t="s">
        <v>32</v>
      </c>
      <c r="G481" s="616" t="s">
        <v>1273</v>
      </c>
      <c r="H481" s="617">
        <f t="shared" si="89"/>
        <v>16</v>
      </c>
      <c r="I481" s="617" t="str">
        <f t="shared" si="99"/>
        <v>y</v>
      </c>
      <c r="J481" s="616" t="s">
        <v>1274</v>
      </c>
      <c r="K481" s="617">
        <f t="shared" si="90"/>
        <v>17</v>
      </c>
      <c r="L481" s="618" t="str">
        <f t="shared" si="100"/>
        <v>y</v>
      </c>
      <c r="M481" s="223" t="s">
        <v>32</v>
      </c>
      <c r="N481" s="223" t="s">
        <v>32</v>
      </c>
      <c r="O481" s="223" t="s">
        <v>32</v>
      </c>
      <c r="P481" s="618">
        <f>P480</f>
        <v>33067.410000000003</v>
      </c>
      <c r="Q481" s="616" t="s">
        <v>103</v>
      </c>
      <c r="R481" s="616" t="s">
        <v>104</v>
      </c>
      <c r="S481" s="616" t="s">
        <v>105</v>
      </c>
      <c r="T481" s="617">
        <v>82</v>
      </c>
      <c r="U481" s="617">
        <v>2</v>
      </c>
      <c r="V481" s="619">
        <f>P481*(1/(2.22*10^12))*(1/(82))*(1/(0.125))*10^9</f>
        <v>1.4531931443638764</v>
      </c>
      <c r="W481" s="616" t="s">
        <v>106</v>
      </c>
      <c r="X481" s="617">
        <v>3</v>
      </c>
      <c r="Y481" s="617">
        <v>3</v>
      </c>
      <c r="Z481" s="617">
        <v>15</v>
      </c>
      <c r="AA481" s="617">
        <v>8.86</v>
      </c>
      <c r="AB481" s="616">
        <v>1</v>
      </c>
      <c r="AC481" s="617">
        <v>8.86</v>
      </c>
      <c r="AD481" s="617">
        <v>7.08</v>
      </c>
      <c r="AE481" s="616">
        <v>1.77</v>
      </c>
      <c r="AF481" s="616" t="s">
        <v>107</v>
      </c>
      <c r="AG481" s="616">
        <v>1</v>
      </c>
      <c r="AH481" s="616">
        <v>1</v>
      </c>
    </row>
    <row r="482" spans="1:34" x14ac:dyDescent="0.25">
      <c r="A482" s="614" t="s">
        <v>56</v>
      </c>
      <c r="B482" s="614" t="s">
        <v>651</v>
      </c>
      <c r="C482" s="615" t="s">
        <v>1260</v>
      </c>
      <c r="D482" s="616" t="s">
        <v>1275</v>
      </c>
      <c r="E482" s="617">
        <f t="shared" si="98"/>
        <v>18</v>
      </c>
      <c r="F482" s="617" t="s">
        <v>32</v>
      </c>
      <c r="G482" s="616" t="s">
        <v>1276</v>
      </c>
      <c r="H482" s="617">
        <f t="shared" si="89"/>
        <v>19</v>
      </c>
      <c r="I482" s="617" t="str">
        <f t="shared" si="99"/>
        <v>y</v>
      </c>
      <c r="J482" s="616" t="s">
        <v>1277</v>
      </c>
      <c r="K482" s="617">
        <f t="shared" si="90"/>
        <v>20</v>
      </c>
      <c r="L482" s="618" t="str">
        <f t="shared" si="100"/>
        <v>y</v>
      </c>
      <c r="M482" s="223" t="s">
        <v>32</v>
      </c>
      <c r="N482" s="223" t="s">
        <v>32</v>
      </c>
      <c r="O482" s="223" t="s">
        <v>32</v>
      </c>
      <c r="P482" s="618">
        <v>9451.0300000000007</v>
      </c>
      <c r="Q482" s="616" t="s">
        <v>654</v>
      </c>
      <c r="R482" s="616" t="s">
        <v>655</v>
      </c>
      <c r="S482" s="616" t="s">
        <v>656</v>
      </c>
      <c r="T482" s="617">
        <v>20.7</v>
      </c>
      <c r="U482" s="617">
        <v>1.3</v>
      </c>
      <c r="V482" s="619">
        <f>P482*(1/(2.22*10^12))*(1/(20.7))*(1/(0.125))*10^9</f>
        <v>1.6453026939983464</v>
      </c>
      <c r="W482" s="616" t="s">
        <v>657</v>
      </c>
      <c r="X482" s="617">
        <v>3</v>
      </c>
      <c r="Y482" s="617">
        <v>3</v>
      </c>
      <c r="Z482" s="617">
        <v>15</v>
      </c>
      <c r="AA482" s="617">
        <v>1.45</v>
      </c>
      <c r="AB482" s="616">
        <v>1</v>
      </c>
      <c r="AC482" s="617">
        <v>1.45</v>
      </c>
      <c r="AD482" s="617">
        <v>1.1599999999999999</v>
      </c>
      <c r="AE482" s="616">
        <v>0.28999999999999998</v>
      </c>
      <c r="AF482" s="616" t="s">
        <v>212</v>
      </c>
      <c r="AG482" s="616">
        <v>1</v>
      </c>
      <c r="AH482" s="616">
        <v>1</v>
      </c>
    </row>
    <row r="483" spans="1:34" x14ac:dyDescent="0.25">
      <c r="A483" s="614" t="s">
        <v>56</v>
      </c>
      <c r="B483" s="614" t="s">
        <v>931</v>
      </c>
      <c r="C483" s="615" t="s">
        <v>1260</v>
      </c>
      <c r="D483" s="616" t="s">
        <v>1278</v>
      </c>
      <c r="E483" s="617">
        <f t="shared" si="98"/>
        <v>21</v>
      </c>
      <c r="F483" s="617" t="s">
        <v>32</v>
      </c>
      <c r="G483" s="616" t="s">
        <v>1279</v>
      </c>
      <c r="H483" s="617">
        <f t="shared" si="89"/>
        <v>22</v>
      </c>
      <c r="I483" s="617" t="str">
        <f t="shared" si="99"/>
        <v>y</v>
      </c>
      <c r="J483" s="616" t="s">
        <v>1280</v>
      </c>
      <c r="K483" s="617">
        <f t="shared" si="90"/>
        <v>23</v>
      </c>
      <c r="L483" s="618" t="str">
        <f t="shared" si="100"/>
        <v>y</v>
      </c>
      <c r="M483" s="223" t="s">
        <v>32</v>
      </c>
      <c r="N483" s="223" t="s">
        <v>32</v>
      </c>
      <c r="O483" s="223" t="s">
        <v>32</v>
      </c>
      <c r="P483" s="618">
        <f>P482</f>
        <v>9451.0300000000007</v>
      </c>
      <c r="Q483" s="616" t="s">
        <v>654</v>
      </c>
      <c r="R483" s="616" t="s">
        <v>655</v>
      </c>
      <c r="S483" s="616" t="s">
        <v>656</v>
      </c>
      <c r="T483" s="617">
        <v>20.7</v>
      </c>
      <c r="U483" s="617">
        <v>1.3</v>
      </c>
      <c r="V483" s="619">
        <f>P483*(1/(2.22*10^12))*(1/(20.7))*(1/(0.125))*10^9</f>
        <v>1.6453026939983464</v>
      </c>
      <c r="W483" s="616" t="s">
        <v>657</v>
      </c>
      <c r="X483" s="617">
        <v>3</v>
      </c>
      <c r="Y483" s="617">
        <v>3</v>
      </c>
      <c r="Z483" s="617">
        <v>15</v>
      </c>
      <c r="AA483" s="617">
        <v>1.45</v>
      </c>
      <c r="AB483" s="616">
        <v>1</v>
      </c>
      <c r="AC483" s="617">
        <v>1.45</v>
      </c>
      <c r="AD483" s="617">
        <v>1.1599999999999999</v>
      </c>
      <c r="AE483" s="616">
        <v>0.28999999999999998</v>
      </c>
      <c r="AF483" s="616" t="s">
        <v>212</v>
      </c>
      <c r="AG483" s="616">
        <v>1</v>
      </c>
      <c r="AH483" s="616">
        <v>1</v>
      </c>
    </row>
    <row r="484" spans="1:34" x14ac:dyDescent="0.25">
      <c r="A484" s="614" t="s">
        <v>56</v>
      </c>
      <c r="B484" s="614" t="s">
        <v>1112</v>
      </c>
      <c r="C484" s="615" t="s">
        <v>1260</v>
      </c>
      <c r="D484" s="616" t="s">
        <v>1113</v>
      </c>
      <c r="E484" s="617">
        <f t="shared" si="98"/>
        <v>24</v>
      </c>
      <c r="F484" s="617" t="s">
        <v>32</v>
      </c>
      <c r="G484" s="616" t="s">
        <v>1113</v>
      </c>
      <c r="H484" s="617">
        <f t="shared" si="89"/>
        <v>25</v>
      </c>
      <c r="I484" s="617" t="str">
        <f t="shared" si="99"/>
        <v>y</v>
      </c>
      <c r="J484" s="616" t="s">
        <v>1113</v>
      </c>
      <c r="K484" s="617">
        <f t="shared" si="90"/>
        <v>26</v>
      </c>
      <c r="L484" s="618" t="str">
        <f t="shared" si="100"/>
        <v>y</v>
      </c>
      <c r="M484" s="223" t="s">
        <v>32</v>
      </c>
      <c r="N484" s="223" t="s">
        <v>32</v>
      </c>
      <c r="O484" s="223" t="s">
        <v>32</v>
      </c>
      <c r="P484" s="618">
        <v>84019.29</v>
      </c>
      <c r="Q484" s="616" t="s">
        <v>1114</v>
      </c>
      <c r="R484" s="616" t="s">
        <v>128</v>
      </c>
      <c r="S484" s="616" t="s">
        <v>1281</v>
      </c>
      <c r="T484" s="617">
        <v>83.2</v>
      </c>
      <c r="U484" s="617">
        <v>4</v>
      </c>
      <c r="V484" s="619">
        <f>P484*(1/(2.22*10^12))*(1/(83.2))*(1/(0.125))*10^9</f>
        <v>3.6390891372141367</v>
      </c>
      <c r="W484" s="616" t="s">
        <v>1115</v>
      </c>
      <c r="X484" s="617">
        <v>3</v>
      </c>
      <c r="Y484" s="617">
        <v>3</v>
      </c>
      <c r="Z484" s="617">
        <v>15</v>
      </c>
      <c r="AA484" s="617">
        <v>17.97</v>
      </c>
      <c r="AB484" s="616">
        <v>1</v>
      </c>
      <c r="AC484" s="617">
        <v>17.97</v>
      </c>
      <c r="AD484" s="617">
        <v>14.38</v>
      </c>
      <c r="AE484" s="616">
        <v>3.59</v>
      </c>
      <c r="AF484" s="616" t="s">
        <v>49</v>
      </c>
      <c r="AG484" s="616">
        <v>1</v>
      </c>
      <c r="AH484" s="616">
        <v>1</v>
      </c>
    </row>
    <row r="485" spans="1:34" x14ac:dyDescent="0.25">
      <c r="A485" s="620" t="s">
        <v>28</v>
      </c>
      <c r="B485" s="620" t="s">
        <v>909</v>
      </c>
      <c r="C485" s="621" t="s">
        <v>1282</v>
      </c>
      <c r="D485" s="622" t="s">
        <v>1283</v>
      </c>
      <c r="E485" s="623">
        <v>4</v>
      </c>
      <c r="F485" s="623" t="s">
        <v>32</v>
      </c>
      <c r="G485" s="622"/>
      <c r="H485" s="623" t="str">
        <f t="shared" si="89"/>
        <v/>
      </c>
      <c r="I485" s="623"/>
      <c r="J485" s="622"/>
      <c r="K485" s="623" t="str">
        <f t="shared" si="90"/>
        <v/>
      </c>
      <c r="L485" s="624"/>
      <c r="M485" s="223" t="s">
        <v>32</v>
      </c>
      <c r="N485" s="223" t="s">
        <v>32</v>
      </c>
      <c r="O485" s="223" t="s">
        <v>32</v>
      </c>
      <c r="P485" s="624">
        <v>42421.63</v>
      </c>
      <c r="Q485" s="622" t="s">
        <v>911</v>
      </c>
      <c r="R485" s="622" t="s">
        <v>912</v>
      </c>
      <c r="S485" s="622" t="s">
        <v>913</v>
      </c>
      <c r="T485" s="623">
        <v>52.47</v>
      </c>
      <c r="U485" s="623">
        <v>2</v>
      </c>
      <c r="V485" s="625">
        <f>P485*(1/(2.22*10^12))*(1/(52.47))*(1/(0.125))*10^9</f>
        <v>2.913488445563917</v>
      </c>
      <c r="W485" s="622" t="s">
        <v>914</v>
      </c>
      <c r="X485" s="623">
        <v>1</v>
      </c>
      <c r="Y485" s="623">
        <v>1</v>
      </c>
      <c r="Z485" s="623">
        <v>5</v>
      </c>
      <c r="AA485" s="623">
        <v>1.89</v>
      </c>
      <c r="AB485" s="622">
        <v>1</v>
      </c>
      <c r="AC485" s="623">
        <v>1.89</v>
      </c>
      <c r="AD485" s="623">
        <v>1.51</v>
      </c>
      <c r="AE485" s="622">
        <v>0.38</v>
      </c>
      <c r="AF485" s="622" t="s">
        <v>49</v>
      </c>
      <c r="AG485" s="622">
        <v>1</v>
      </c>
      <c r="AH485" s="622">
        <v>1</v>
      </c>
    </row>
    <row r="486" spans="1:34" x14ac:dyDescent="0.25">
      <c r="A486" s="620" t="s">
        <v>28</v>
      </c>
      <c r="B486" s="620" t="s">
        <v>433</v>
      </c>
      <c r="C486" s="621" t="s">
        <v>1282</v>
      </c>
      <c r="D486" s="622" t="s">
        <v>1284</v>
      </c>
      <c r="E486" s="623">
        <f t="shared" ref="E486:E493" si="101">IF(A485="SEC", K485 + 1, E485 + 1)</f>
        <v>5</v>
      </c>
      <c r="F486" s="623" t="s">
        <v>32</v>
      </c>
      <c r="G486" s="622"/>
      <c r="H486" s="623" t="str">
        <f t="shared" si="89"/>
        <v/>
      </c>
      <c r="I486" s="623"/>
      <c r="J486" s="622"/>
      <c r="K486" s="623" t="str">
        <f t="shared" si="90"/>
        <v/>
      </c>
      <c r="L486" s="624"/>
      <c r="M486" s="223" t="s">
        <v>32</v>
      </c>
      <c r="N486" s="223" t="s">
        <v>32</v>
      </c>
      <c r="O486" s="223" t="s">
        <v>32</v>
      </c>
      <c r="P486" s="624">
        <v>19638.62</v>
      </c>
      <c r="Q486" s="622" t="s">
        <v>436</v>
      </c>
      <c r="R486" s="622" t="s">
        <v>266</v>
      </c>
      <c r="S486" s="622" t="s">
        <v>267</v>
      </c>
      <c r="T486" s="623">
        <v>78.8</v>
      </c>
      <c r="U486" s="623">
        <v>1</v>
      </c>
      <c r="V486" s="625">
        <f>P486*(1/(2.22*10^12))*(1/(78.8))*(1/(0.125))*10^9</f>
        <v>0.89809393149494665</v>
      </c>
      <c r="W486" s="622" t="s">
        <v>268</v>
      </c>
      <c r="X486" s="623">
        <v>1</v>
      </c>
      <c r="Y486" s="623">
        <v>2</v>
      </c>
      <c r="Z486" s="623">
        <v>5</v>
      </c>
      <c r="AA486" s="623">
        <v>1.42</v>
      </c>
      <c r="AB486" s="622">
        <v>1</v>
      </c>
      <c r="AC486" s="623">
        <v>1.42</v>
      </c>
      <c r="AD486" s="623">
        <v>1.1299999999999999</v>
      </c>
      <c r="AE486" s="622">
        <v>0.28000000000000003</v>
      </c>
      <c r="AF486" s="622" t="s">
        <v>269</v>
      </c>
      <c r="AG486" s="622">
        <v>2</v>
      </c>
      <c r="AH486" s="622">
        <v>2</v>
      </c>
    </row>
    <row r="487" spans="1:34" x14ac:dyDescent="0.25">
      <c r="A487" s="620" t="s">
        <v>28</v>
      </c>
      <c r="B487" s="620" t="s">
        <v>437</v>
      </c>
      <c r="C487" s="621" t="s">
        <v>1282</v>
      </c>
      <c r="D487" s="622" t="s">
        <v>1285</v>
      </c>
      <c r="E487" s="623">
        <f t="shared" si="101"/>
        <v>6</v>
      </c>
      <c r="F487" s="623" t="s">
        <v>32</v>
      </c>
      <c r="G487" s="622"/>
      <c r="H487" s="623" t="str">
        <f t="shared" si="89"/>
        <v/>
      </c>
      <c r="I487" s="623"/>
      <c r="J487" s="622"/>
      <c r="K487" s="623" t="str">
        <f t="shared" si="90"/>
        <v/>
      </c>
      <c r="L487" s="624"/>
      <c r="M487" s="223" t="s">
        <v>32</v>
      </c>
      <c r="N487" s="223" t="s">
        <v>32</v>
      </c>
      <c r="O487" s="223" t="s">
        <v>32</v>
      </c>
      <c r="P487" s="624">
        <f>P486</f>
        <v>19638.62</v>
      </c>
      <c r="Q487" s="622" t="s">
        <v>436</v>
      </c>
      <c r="R487" s="622" t="s">
        <v>266</v>
      </c>
      <c r="S487" s="622" t="s">
        <v>267</v>
      </c>
      <c r="T487" s="623">
        <v>78.8</v>
      </c>
      <c r="U487" s="623">
        <v>1</v>
      </c>
      <c r="V487" s="625">
        <f>P487*(1/(2.22*10^12))*(1/(78.8))*(1/(0.125))*10^9</f>
        <v>0.89809393149494665</v>
      </c>
      <c r="W487" s="622" t="s">
        <v>268</v>
      </c>
      <c r="X487" s="623">
        <v>1</v>
      </c>
      <c r="Y487" s="623">
        <v>2</v>
      </c>
      <c r="Z487" s="623">
        <v>5</v>
      </c>
      <c r="AA487" s="623">
        <v>1.42</v>
      </c>
      <c r="AB487" s="622">
        <v>1</v>
      </c>
      <c r="AC487" s="623">
        <v>1.42</v>
      </c>
      <c r="AD487" s="623">
        <v>1.1299999999999999</v>
      </c>
      <c r="AE487" s="622">
        <v>0.28000000000000003</v>
      </c>
      <c r="AF487" s="622" t="s">
        <v>269</v>
      </c>
      <c r="AG487" s="622">
        <v>2</v>
      </c>
      <c r="AH487" s="622">
        <v>2</v>
      </c>
    </row>
    <row r="488" spans="1:34" x14ac:dyDescent="0.25">
      <c r="A488" s="620" t="s">
        <v>28</v>
      </c>
      <c r="B488" s="620" t="s">
        <v>439</v>
      </c>
      <c r="C488" s="621" t="s">
        <v>1282</v>
      </c>
      <c r="D488" s="622" t="s">
        <v>1286</v>
      </c>
      <c r="E488" s="623">
        <f t="shared" si="101"/>
        <v>7</v>
      </c>
      <c r="F488" s="623" t="s">
        <v>32</v>
      </c>
      <c r="G488" s="622"/>
      <c r="H488" s="623" t="str">
        <f t="shared" si="89"/>
        <v/>
      </c>
      <c r="I488" s="623"/>
      <c r="J488" s="622"/>
      <c r="K488" s="623" t="str">
        <f t="shared" si="90"/>
        <v/>
      </c>
      <c r="L488" s="624"/>
      <c r="M488" s="223" t="s">
        <v>32</v>
      </c>
      <c r="N488" s="223" t="s">
        <v>32</v>
      </c>
      <c r="O488" s="223" t="s">
        <v>32</v>
      </c>
      <c r="P488" s="624">
        <f>P487</f>
        <v>19638.62</v>
      </c>
      <c r="Q488" s="622" t="s">
        <v>436</v>
      </c>
      <c r="R488" s="622" t="s">
        <v>266</v>
      </c>
      <c r="S488" s="622" t="s">
        <v>267</v>
      </c>
      <c r="T488" s="623">
        <v>78.8</v>
      </c>
      <c r="U488" s="623">
        <v>1</v>
      </c>
      <c r="V488" s="625">
        <f>P488*(1/(2.22*10^12))*(1/(78.8))*(1/(0.125))*10^9</f>
        <v>0.89809393149494665</v>
      </c>
      <c r="W488" s="622" t="s">
        <v>268</v>
      </c>
      <c r="X488" s="623">
        <v>1</v>
      </c>
      <c r="Y488" s="623">
        <v>2</v>
      </c>
      <c r="Z488" s="623">
        <v>5</v>
      </c>
      <c r="AA488" s="623">
        <v>1.42</v>
      </c>
      <c r="AB488" s="622">
        <v>1</v>
      </c>
      <c r="AC488" s="623">
        <v>1.42</v>
      </c>
      <c r="AD488" s="623">
        <v>1.1299999999999999</v>
      </c>
      <c r="AE488" s="622">
        <v>0.28000000000000003</v>
      </c>
      <c r="AF488" s="622" t="s">
        <v>269</v>
      </c>
      <c r="AG488" s="622">
        <v>2</v>
      </c>
      <c r="AH488" s="622">
        <v>2</v>
      </c>
    </row>
    <row r="489" spans="1:34" x14ac:dyDescent="0.25">
      <c r="A489" s="620" t="s">
        <v>56</v>
      </c>
      <c r="B489" s="620" t="s">
        <v>309</v>
      </c>
      <c r="C489" s="621" t="s">
        <v>1282</v>
      </c>
      <c r="D489" s="622" t="s">
        <v>1287</v>
      </c>
      <c r="E489" s="623">
        <f t="shared" si="101"/>
        <v>8</v>
      </c>
      <c r="F489" s="623" t="s">
        <v>32</v>
      </c>
      <c r="G489" s="622" t="s">
        <v>1288</v>
      </c>
      <c r="H489" s="623">
        <f t="shared" si="89"/>
        <v>9</v>
      </c>
      <c r="I489" s="623" t="str">
        <f>F489</f>
        <v>y</v>
      </c>
      <c r="J489" s="622" t="s">
        <v>1289</v>
      </c>
      <c r="K489" s="623">
        <f t="shared" si="90"/>
        <v>10</v>
      </c>
      <c r="L489" s="624" t="str">
        <f>F489</f>
        <v>y</v>
      </c>
      <c r="M489" s="223" t="s">
        <v>32</v>
      </c>
      <c r="N489" s="223" t="s">
        <v>32</v>
      </c>
      <c r="O489" s="223" t="s">
        <v>32</v>
      </c>
      <c r="P489" s="624">
        <f>P488</f>
        <v>19638.62</v>
      </c>
      <c r="Q489" s="622" t="s">
        <v>313</v>
      </c>
      <c r="R489" s="622" t="s">
        <v>266</v>
      </c>
      <c r="S489" s="622" t="s">
        <v>267</v>
      </c>
      <c r="T489" s="623">
        <v>78.8</v>
      </c>
      <c r="U489" s="623">
        <v>1</v>
      </c>
      <c r="V489" s="625">
        <f>P489*(1/(2.22*10^12))*(1/(78.8))*(1/(0.125))*10^9</f>
        <v>0.89809393149494665</v>
      </c>
      <c r="W489" s="622" t="s">
        <v>268</v>
      </c>
      <c r="X489" s="623">
        <v>3</v>
      </c>
      <c r="Y489" s="623">
        <v>0.75</v>
      </c>
      <c r="Z489" s="623">
        <v>15</v>
      </c>
      <c r="AA489" s="623">
        <v>4.26</v>
      </c>
      <c r="AB489" s="622">
        <v>1</v>
      </c>
      <c r="AC489" s="623">
        <v>4.26</v>
      </c>
      <c r="AD489" s="623">
        <v>3.4</v>
      </c>
      <c r="AE489" s="622">
        <v>0.85</v>
      </c>
      <c r="AF489" s="622" t="s">
        <v>269</v>
      </c>
      <c r="AG489" s="622">
        <v>0.25</v>
      </c>
      <c r="AH489" s="622">
        <v>0.25</v>
      </c>
    </row>
    <row r="490" spans="1:34" x14ac:dyDescent="0.25">
      <c r="A490" s="620" t="s">
        <v>56</v>
      </c>
      <c r="B490" s="620" t="s">
        <v>261</v>
      </c>
      <c r="C490" s="621" t="s">
        <v>1282</v>
      </c>
      <c r="D490" s="622" t="s">
        <v>1290</v>
      </c>
      <c r="E490" s="623">
        <f t="shared" si="101"/>
        <v>11</v>
      </c>
      <c r="F490" s="623" t="s">
        <v>32</v>
      </c>
      <c r="G490" s="622" t="s">
        <v>1291</v>
      </c>
      <c r="H490" s="623">
        <f t="shared" si="89"/>
        <v>12</v>
      </c>
      <c r="I490" s="623" t="str">
        <f>F490</f>
        <v>y</v>
      </c>
      <c r="J490" s="622" t="s">
        <v>1292</v>
      </c>
      <c r="K490" s="623">
        <f t="shared" si="90"/>
        <v>13</v>
      </c>
      <c r="L490" s="624" t="str">
        <f>F490</f>
        <v>y</v>
      </c>
      <c r="M490" s="223" t="s">
        <v>32</v>
      </c>
      <c r="N490" s="223" t="s">
        <v>32</v>
      </c>
      <c r="O490" s="223" t="s">
        <v>32</v>
      </c>
      <c r="P490" s="624">
        <f>P489</f>
        <v>19638.62</v>
      </c>
      <c r="Q490" s="622" t="s">
        <v>265</v>
      </c>
      <c r="R490" s="622" t="s">
        <v>266</v>
      </c>
      <c r="S490" s="622" t="s">
        <v>267</v>
      </c>
      <c r="T490" s="623">
        <v>78.8</v>
      </c>
      <c r="U490" s="623">
        <v>1</v>
      </c>
      <c r="V490" s="625">
        <f>P490*(1/(2.22*10^12))*(1/(78.8))*(1/(0.125))*10^9</f>
        <v>0.89809393149494665</v>
      </c>
      <c r="W490" s="622" t="s">
        <v>268</v>
      </c>
      <c r="X490" s="623">
        <v>3</v>
      </c>
      <c r="Y490" s="623">
        <v>1.5</v>
      </c>
      <c r="Z490" s="623">
        <v>15</v>
      </c>
      <c r="AA490" s="623">
        <v>4.26</v>
      </c>
      <c r="AB490" s="622">
        <v>1</v>
      </c>
      <c r="AC490" s="623">
        <v>4.26</v>
      </c>
      <c r="AD490" s="623">
        <v>3.4</v>
      </c>
      <c r="AE490" s="622">
        <v>0.85</v>
      </c>
      <c r="AF490" s="622" t="s">
        <v>269</v>
      </c>
      <c r="AG490" s="622">
        <v>0.5</v>
      </c>
      <c r="AH490" s="622">
        <v>0.5</v>
      </c>
    </row>
    <row r="491" spans="1:34" x14ac:dyDescent="0.25">
      <c r="A491" s="620" t="s">
        <v>56</v>
      </c>
      <c r="B491" s="620" t="s">
        <v>1174</v>
      </c>
      <c r="C491" s="621" t="s">
        <v>1282</v>
      </c>
      <c r="D491" s="622" t="s">
        <v>1293</v>
      </c>
      <c r="E491" s="623">
        <f t="shared" si="101"/>
        <v>14</v>
      </c>
      <c r="F491" s="623" t="s">
        <v>32</v>
      </c>
      <c r="G491" s="622" t="s">
        <v>1294</v>
      </c>
      <c r="H491" s="623">
        <f t="shared" si="89"/>
        <v>15</v>
      </c>
      <c r="I491" s="623" t="str">
        <f>F491</f>
        <v>y</v>
      </c>
      <c r="J491" s="622" t="s">
        <v>1295</v>
      </c>
      <c r="K491" s="623">
        <f t="shared" si="90"/>
        <v>16</v>
      </c>
      <c r="L491" s="624" t="str">
        <f>F491</f>
        <v>y</v>
      </c>
      <c r="M491" s="223" t="s">
        <v>32</v>
      </c>
      <c r="N491" s="223" t="s">
        <v>32</v>
      </c>
      <c r="O491" s="223" t="s">
        <v>32</v>
      </c>
      <c r="P491" s="624">
        <v>33603.69</v>
      </c>
      <c r="Q491" s="622" t="s">
        <v>1179</v>
      </c>
      <c r="R491" s="622" t="s">
        <v>1180</v>
      </c>
      <c r="S491" s="622" t="s">
        <v>1181</v>
      </c>
      <c r="T491" s="623">
        <v>83</v>
      </c>
      <c r="U491" s="623">
        <v>1.5</v>
      </c>
      <c r="V491" s="625">
        <f>P491*(1/(2.22*10^12))*(1/(83))*(1/(0.125))*10^9</f>
        <v>1.45896841419733</v>
      </c>
      <c r="W491" s="622" t="s">
        <v>202</v>
      </c>
      <c r="X491" s="623">
        <v>3</v>
      </c>
      <c r="Y491" s="623">
        <v>3</v>
      </c>
      <c r="Z491" s="623">
        <v>15</v>
      </c>
      <c r="AA491" s="623">
        <v>6.72</v>
      </c>
      <c r="AB491" s="622">
        <v>1</v>
      </c>
      <c r="AC491" s="623">
        <v>6.72</v>
      </c>
      <c r="AD491" s="623">
        <v>5.38</v>
      </c>
      <c r="AE491" s="622">
        <v>1.34</v>
      </c>
      <c r="AF491" s="622" t="s">
        <v>49</v>
      </c>
      <c r="AG491" s="622">
        <v>1</v>
      </c>
      <c r="AH491" s="622">
        <v>1</v>
      </c>
    </row>
    <row r="492" spans="1:34" x14ac:dyDescent="0.25">
      <c r="A492" s="620" t="s">
        <v>56</v>
      </c>
      <c r="B492" s="620" t="s">
        <v>1182</v>
      </c>
      <c r="C492" s="621" t="s">
        <v>1282</v>
      </c>
      <c r="D492" s="622" t="s">
        <v>1296</v>
      </c>
      <c r="E492" s="623">
        <f t="shared" si="101"/>
        <v>17</v>
      </c>
      <c r="F492" s="623" t="s">
        <v>32</v>
      </c>
      <c r="G492" s="622" t="s">
        <v>1297</v>
      </c>
      <c r="H492" s="623">
        <f t="shared" si="89"/>
        <v>18</v>
      </c>
      <c r="I492" s="623" t="str">
        <f>F492</f>
        <v>y</v>
      </c>
      <c r="J492" s="622" t="s">
        <v>1298</v>
      </c>
      <c r="K492" s="623">
        <f t="shared" si="90"/>
        <v>19</v>
      </c>
      <c r="L492" s="624" t="str">
        <f>F492</f>
        <v>y</v>
      </c>
      <c r="M492" s="223" t="s">
        <v>32</v>
      </c>
      <c r="N492" s="223" t="s">
        <v>32</v>
      </c>
      <c r="O492" s="223" t="s">
        <v>32</v>
      </c>
      <c r="P492" s="624">
        <f>P491</f>
        <v>33603.69</v>
      </c>
      <c r="Q492" s="622" t="s">
        <v>1179</v>
      </c>
      <c r="R492" s="622" t="s">
        <v>1180</v>
      </c>
      <c r="S492" s="622" t="s">
        <v>1181</v>
      </c>
      <c r="T492" s="623">
        <v>83</v>
      </c>
      <c r="U492" s="623">
        <v>1.5</v>
      </c>
      <c r="V492" s="625">
        <f>P492*(1/(2.22*10^12))*(1/(83))*(1/(0.125))*10^9</f>
        <v>1.45896841419733</v>
      </c>
      <c r="W492" s="622" t="s">
        <v>202</v>
      </c>
      <c r="X492" s="623">
        <v>3</v>
      </c>
      <c r="Y492" s="623">
        <v>3</v>
      </c>
      <c r="Z492" s="623">
        <v>15</v>
      </c>
      <c r="AA492" s="623">
        <v>6.72</v>
      </c>
      <c r="AB492" s="622">
        <v>1</v>
      </c>
      <c r="AC492" s="623">
        <v>6.72</v>
      </c>
      <c r="AD492" s="623">
        <v>5.38</v>
      </c>
      <c r="AE492" s="622">
        <v>1.34</v>
      </c>
      <c r="AF492" s="622" t="s">
        <v>49</v>
      </c>
      <c r="AG492" s="622">
        <v>1</v>
      </c>
      <c r="AH492" s="622">
        <v>1</v>
      </c>
    </row>
    <row r="493" spans="1:34" x14ac:dyDescent="0.25">
      <c r="A493" s="620" t="s">
        <v>56</v>
      </c>
      <c r="B493" s="620" t="s">
        <v>1186</v>
      </c>
      <c r="C493" s="621" t="s">
        <v>1282</v>
      </c>
      <c r="D493" s="622" t="s">
        <v>1299</v>
      </c>
      <c r="E493" s="623">
        <f t="shared" si="101"/>
        <v>20</v>
      </c>
      <c r="F493" s="623" t="s">
        <v>32</v>
      </c>
      <c r="G493" s="622" t="s">
        <v>1300</v>
      </c>
      <c r="H493" s="623">
        <f t="shared" si="89"/>
        <v>21</v>
      </c>
      <c r="I493" s="623" t="str">
        <f>F493</f>
        <v>y</v>
      </c>
      <c r="J493" s="622" t="s">
        <v>1301</v>
      </c>
      <c r="K493" s="623">
        <f t="shared" si="90"/>
        <v>22</v>
      </c>
      <c r="L493" s="624" t="str">
        <f>F493</f>
        <v>y</v>
      </c>
      <c r="M493" s="223" t="s">
        <v>32</v>
      </c>
      <c r="N493" s="223" t="s">
        <v>32</v>
      </c>
      <c r="O493" s="223" t="s">
        <v>32</v>
      </c>
      <c r="P493" s="624">
        <f>P492</f>
        <v>33603.69</v>
      </c>
      <c r="Q493" s="622" t="s">
        <v>1190</v>
      </c>
      <c r="R493" s="622" t="s">
        <v>1180</v>
      </c>
      <c r="S493" s="622" t="s">
        <v>1181</v>
      </c>
      <c r="T493" s="623">
        <v>83</v>
      </c>
      <c r="U493" s="623">
        <v>1.5</v>
      </c>
      <c r="V493" s="625">
        <f>P493*(1/(2.22*10^12))*(1/(83))*(1/(0.125))*10^9</f>
        <v>1.45896841419733</v>
      </c>
      <c r="W493" s="622" t="s">
        <v>202</v>
      </c>
      <c r="X493" s="623">
        <v>3</v>
      </c>
      <c r="Y493" s="623">
        <v>3</v>
      </c>
      <c r="Z493" s="623">
        <v>15</v>
      </c>
      <c r="AA493" s="623">
        <v>6.72</v>
      </c>
      <c r="AB493" s="622">
        <v>1</v>
      </c>
      <c r="AC493" s="623">
        <v>6.72</v>
      </c>
      <c r="AD493" s="623">
        <v>5.38</v>
      </c>
      <c r="AE493" s="622">
        <v>1.34</v>
      </c>
      <c r="AF493" s="622" t="s">
        <v>49</v>
      </c>
      <c r="AG493" s="622">
        <v>1</v>
      </c>
      <c r="AH493" s="622">
        <v>1</v>
      </c>
    </row>
    <row r="494" spans="1:34" x14ac:dyDescent="0.25">
      <c r="A494" s="626" t="s">
        <v>28</v>
      </c>
      <c r="B494" s="626" t="s">
        <v>1302</v>
      </c>
      <c r="C494" s="627" t="s">
        <v>1303</v>
      </c>
      <c r="D494" s="628" t="s">
        <v>1304</v>
      </c>
      <c r="E494" s="629">
        <v>4</v>
      </c>
      <c r="F494" s="629" t="s">
        <v>32</v>
      </c>
      <c r="G494" s="628"/>
      <c r="H494" s="629" t="str">
        <f t="shared" ref="H494:H557" si="102">IF(A494="SEC", E494 + 1, "")</f>
        <v/>
      </c>
      <c r="I494" s="629"/>
      <c r="J494" s="628"/>
      <c r="K494" s="629" t="str">
        <f t="shared" ref="K494:K557" si="103">IF(A494="SEC", H494 + 1, "")</f>
        <v/>
      </c>
      <c r="L494" s="630"/>
      <c r="M494" s="223" t="s">
        <v>32</v>
      </c>
      <c r="N494" s="223" t="s">
        <v>32</v>
      </c>
      <c r="O494" s="223" t="s">
        <v>32</v>
      </c>
      <c r="P494" s="630">
        <v>64319.4</v>
      </c>
      <c r="Q494" s="628" t="s">
        <v>34</v>
      </c>
      <c r="R494" s="628" t="s">
        <v>35</v>
      </c>
      <c r="S494" s="628" t="s">
        <v>36</v>
      </c>
      <c r="T494" s="629">
        <v>83.2</v>
      </c>
      <c r="U494" s="629">
        <v>2.5</v>
      </c>
      <c r="V494" s="631">
        <f>P494*(1/(2.22*10^12))*(1/(83.2))*(1/(0.125))*10^9</f>
        <v>2.7858367983367982</v>
      </c>
      <c r="W494" s="628" t="s">
        <v>37</v>
      </c>
      <c r="X494" s="629">
        <v>1</v>
      </c>
      <c r="Y494" s="629">
        <v>1</v>
      </c>
      <c r="Z494" s="629">
        <v>5</v>
      </c>
      <c r="AA494" s="629">
        <v>3.74</v>
      </c>
      <c r="AB494" s="628">
        <v>1</v>
      </c>
      <c r="AC494" s="629">
        <v>3.74</v>
      </c>
      <c r="AD494" s="629">
        <v>3</v>
      </c>
      <c r="AE494" s="628">
        <v>0.75</v>
      </c>
      <c r="AF494" s="628" t="s">
        <v>34</v>
      </c>
      <c r="AG494" s="628">
        <v>1</v>
      </c>
      <c r="AH494" s="628">
        <v>1</v>
      </c>
    </row>
    <row r="495" spans="1:34" x14ac:dyDescent="0.25">
      <c r="A495" s="626" t="s">
        <v>28</v>
      </c>
      <c r="B495" s="626" t="s">
        <v>1305</v>
      </c>
      <c r="C495" s="627" t="s">
        <v>1303</v>
      </c>
      <c r="D495" s="628" t="s">
        <v>1306</v>
      </c>
      <c r="E495" s="629">
        <f t="shared" ref="E495:E503" si="104">IF(A494="SEC", K494 + 1, E494 + 1)</f>
        <v>5</v>
      </c>
      <c r="F495" s="629" t="s">
        <v>32</v>
      </c>
      <c r="G495" s="628"/>
      <c r="H495" s="629" t="str">
        <f t="shared" si="102"/>
        <v/>
      </c>
      <c r="I495" s="629"/>
      <c r="J495" s="628"/>
      <c r="K495" s="629" t="str">
        <f t="shared" si="103"/>
        <v/>
      </c>
      <c r="L495" s="630"/>
      <c r="M495" s="223" t="s">
        <v>32</v>
      </c>
      <c r="N495" s="223" t="s">
        <v>32</v>
      </c>
      <c r="O495" s="223" t="s">
        <v>32</v>
      </c>
      <c r="P495" s="630">
        <f>P494</f>
        <v>64319.4</v>
      </c>
      <c r="Q495" s="628" t="s">
        <v>34</v>
      </c>
      <c r="R495" s="628" t="s">
        <v>35</v>
      </c>
      <c r="S495" s="628" t="s">
        <v>36</v>
      </c>
      <c r="T495" s="629">
        <v>83.2</v>
      </c>
      <c r="U495" s="629">
        <v>2.5</v>
      </c>
      <c r="V495" s="631">
        <f>P495*(1/(2.22*10^12))*(1/(83.2))*(1/(0.125))*10^9</f>
        <v>2.7858367983367982</v>
      </c>
      <c r="W495" s="628" t="s">
        <v>37</v>
      </c>
      <c r="X495" s="629">
        <v>1</v>
      </c>
      <c r="Y495" s="629">
        <v>1</v>
      </c>
      <c r="Z495" s="629">
        <v>5</v>
      </c>
      <c r="AA495" s="629">
        <v>3.74</v>
      </c>
      <c r="AB495" s="628">
        <v>1</v>
      </c>
      <c r="AC495" s="629">
        <v>3.74</v>
      </c>
      <c r="AD495" s="629">
        <v>3</v>
      </c>
      <c r="AE495" s="628">
        <v>0.75</v>
      </c>
      <c r="AF495" s="628" t="s">
        <v>34</v>
      </c>
      <c r="AG495" s="628">
        <v>1</v>
      </c>
      <c r="AH495" s="628">
        <v>1</v>
      </c>
    </row>
    <row r="496" spans="1:34" x14ac:dyDescent="0.25">
      <c r="A496" s="626" t="s">
        <v>28</v>
      </c>
      <c r="B496" s="626" t="s">
        <v>244</v>
      </c>
      <c r="C496" s="627" t="s">
        <v>1303</v>
      </c>
      <c r="D496" s="628" t="s">
        <v>1307</v>
      </c>
      <c r="E496" s="629">
        <f t="shared" si="104"/>
        <v>6</v>
      </c>
      <c r="F496" s="629" t="s">
        <v>32</v>
      </c>
      <c r="G496" s="628"/>
      <c r="H496" s="629" t="str">
        <f t="shared" si="102"/>
        <v/>
      </c>
      <c r="I496" s="629"/>
      <c r="J496" s="628"/>
      <c r="K496" s="629" t="str">
        <f t="shared" si="103"/>
        <v/>
      </c>
      <c r="L496" s="630"/>
      <c r="M496" s="223" t="s">
        <v>32</v>
      </c>
      <c r="N496" s="223" t="s">
        <v>32</v>
      </c>
      <c r="O496" s="223" t="s">
        <v>32</v>
      </c>
      <c r="P496" s="630">
        <v>38472.410000000003</v>
      </c>
      <c r="Q496" s="628" t="s">
        <v>246</v>
      </c>
      <c r="R496" s="628" t="s">
        <v>237</v>
      </c>
      <c r="S496" s="628" t="s">
        <v>1308</v>
      </c>
      <c r="T496" s="629">
        <v>82</v>
      </c>
      <c r="U496" s="629">
        <v>1.5</v>
      </c>
      <c r="V496" s="631">
        <f>P496*(1/(2.22*10^12))*(1/(82))*(1/(0.125))*10^9</f>
        <v>1.6907233575038454</v>
      </c>
      <c r="W496" s="628" t="s">
        <v>239</v>
      </c>
      <c r="X496" s="629">
        <v>1</v>
      </c>
      <c r="Y496" s="629">
        <v>1</v>
      </c>
      <c r="Z496" s="629">
        <v>5</v>
      </c>
      <c r="AA496" s="629">
        <v>2.21</v>
      </c>
      <c r="AB496" s="628">
        <v>1</v>
      </c>
      <c r="AC496" s="629">
        <v>2.21</v>
      </c>
      <c r="AD496" s="629">
        <v>1.77</v>
      </c>
      <c r="AE496" s="628">
        <v>0.44</v>
      </c>
      <c r="AF496" s="628" t="s">
        <v>107</v>
      </c>
      <c r="AG496" s="628">
        <v>1</v>
      </c>
      <c r="AH496" s="628">
        <v>1</v>
      </c>
    </row>
    <row r="497" spans="1:34" x14ac:dyDescent="0.25">
      <c r="A497" s="626" t="s">
        <v>28</v>
      </c>
      <c r="B497" s="626" t="s">
        <v>247</v>
      </c>
      <c r="C497" s="627" t="s">
        <v>1303</v>
      </c>
      <c r="D497" s="628" t="s">
        <v>1309</v>
      </c>
      <c r="E497" s="629">
        <f t="shared" si="104"/>
        <v>7</v>
      </c>
      <c r="F497" s="629" t="s">
        <v>32</v>
      </c>
      <c r="G497" s="628"/>
      <c r="H497" s="629" t="str">
        <f t="shared" si="102"/>
        <v/>
      </c>
      <c r="I497" s="629"/>
      <c r="J497" s="628"/>
      <c r="K497" s="629" t="str">
        <f t="shared" si="103"/>
        <v/>
      </c>
      <c r="L497" s="630"/>
      <c r="M497" s="223" t="s">
        <v>32</v>
      </c>
      <c r="N497" s="223" t="s">
        <v>32</v>
      </c>
      <c r="O497" s="223" t="s">
        <v>32</v>
      </c>
      <c r="P497" s="630">
        <f>P496</f>
        <v>38472.410000000003</v>
      </c>
      <c r="Q497" s="628" t="s">
        <v>246</v>
      </c>
      <c r="R497" s="628" t="s">
        <v>237</v>
      </c>
      <c r="S497" s="628" t="s">
        <v>1308</v>
      </c>
      <c r="T497" s="629">
        <v>82</v>
      </c>
      <c r="U497" s="629">
        <v>1.5</v>
      </c>
      <c r="V497" s="631">
        <f>P497*(1/(2.22*10^12))*(1/(82))*(1/(0.125))*10^9</f>
        <v>1.6907233575038454</v>
      </c>
      <c r="W497" s="628" t="s">
        <v>239</v>
      </c>
      <c r="X497" s="629">
        <v>1</v>
      </c>
      <c r="Y497" s="629">
        <v>1</v>
      </c>
      <c r="Z497" s="629">
        <v>5</v>
      </c>
      <c r="AA497" s="629">
        <v>2.21</v>
      </c>
      <c r="AB497" s="628">
        <v>1</v>
      </c>
      <c r="AC497" s="629">
        <v>2.21</v>
      </c>
      <c r="AD497" s="629">
        <v>1.77</v>
      </c>
      <c r="AE497" s="628">
        <v>0.44</v>
      </c>
      <c r="AF497" s="628" t="s">
        <v>107</v>
      </c>
      <c r="AG497" s="628">
        <v>1</v>
      </c>
      <c r="AH497" s="628">
        <v>1</v>
      </c>
    </row>
    <row r="498" spans="1:34" x14ac:dyDescent="0.25">
      <c r="A498" s="626" t="s">
        <v>28</v>
      </c>
      <c r="B498" s="626" t="s">
        <v>1174</v>
      </c>
      <c r="C498" s="627" t="s">
        <v>1303</v>
      </c>
      <c r="D498" s="628" t="s">
        <v>1310</v>
      </c>
      <c r="E498" s="629">
        <f t="shared" si="104"/>
        <v>8</v>
      </c>
      <c r="F498" s="629" t="s">
        <v>32</v>
      </c>
      <c r="G498" s="628"/>
      <c r="H498" s="629" t="str">
        <f t="shared" si="102"/>
        <v/>
      </c>
      <c r="I498" s="629"/>
      <c r="J498" s="628"/>
      <c r="K498" s="629" t="str">
        <f t="shared" si="103"/>
        <v/>
      </c>
      <c r="L498" s="630"/>
      <c r="M498" s="223" t="s">
        <v>32</v>
      </c>
      <c r="N498" s="223" t="s">
        <v>32</v>
      </c>
      <c r="O498" s="223" t="s">
        <v>32</v>
      </c>
      <c r="P498" s="630">
        <v>32176.94</v>
      </c>
      <c r="Q498" s="628" t="s">
        <v>1179</v>
      </c>
      <c r="R498" s="628" t="s">
        <v>1180</v>
      </c>
      <c r="S498" s="628" t="s">
        <v>1181</v>
      </c>
      <c r="T498" s="629">
        <v>83</v>
      </c>
      <c r="U498" s="629">
        <v>1.5</v>
      </c>
      <c r="V498" s="631">
        <f t="shared" ref="V498:V503" si="105">P498*(1/(2.22*10^12))*(1/(83))*(1/(0.125))*10^9</f>
        <v>1.3970233365896016</v>
      </c>
      <c r="W498" s="628" t="s">
        <v>202</v>
      </c>
      <c r="X498" s="629">
        <v>1</v>
      </c>
      <c r="Y498" s="629">
        <v>1</v>
      </c>
      <c r="Z498" s="629">
        <v>5</v>
      </c>
      <c r="AA498" s="629">
        <v>2.2400000000000002</v>
      </c>
      <c r="AB498" s="628">
        <v>1</v>
      </c>
      <c r="AC498" s="629">
        <v>2.2400000000000002</v>
      </c>
      <c r="AD498" s="629">
        <v>1.79</v>
      </c>
      <c r="AE498" s="628">
        <v>0.45</v>
      </c>
      <c r="AF498" s="628" t="s">
        <v>49</v>
      </c>
      <c r="AG498" s="628">
        <v>1</v>
      </c>
      <c r="AH498" s="628">
        <v>1</v>
      </c>
    </row>
    <row r="499" spans="1:34" x14ac:dyDescent="0.25">
      <c r="A499" s="626" t="s">
        <v>56</v>
      </c>
      <c r="B499" s="626" t="s">
        <v>1174</v>
      </c>
      <c r="C499" s="627" t="s">
        <v>1303</v>
      </c>
      <c r="D499" s="628" t="s">
        <v>1311</v>
      </c>
      <c r="E499" s="629">
        <f t="shared" si="104"/>
        <v>9</v>
      </c>
      <c r="F499" s="629" t="s">
        <v>32</v>
      </c>
      <c r="G499" s="628" t="s">
        <v>1312</v>
      </c>
      <c r="H499" s="629">
        <f t="shared" si="102"/>
        <v>10</v>
      </c>
      <c r="I499" s="629" t="str">
        <f>F499</f>
        <v>y</v>
      </c>
      <c r="J499" s="628" t="s">
        <v>1313</v>
      </c>
      <c r="K499" s="629">
        <f t="shared" si="103"/>
        <v>11</v>
      </c>
      <c r="L499" s="630" t="str">
        <f>F499</f>
        <v>y</v>
      </c>
      <c r="M499" s="223" t="s">
        <v>32</v>
      </c>
      <c r="N499" s="223" t="s">
        <v>32</v>
      </c>
      <c r="O499" s="223" t="s">
        <v>32</v>
      </c>
      <c r="P499" s="630">
        <f>P498</f>
        <v>32176.94</v>
      </c>
      <c r="Q499" s="628" t="s">
        <v>1179</v>
      </c>
      <c r="R499" s="628" t="s">
        <v>1180</v>
      </c>
      <c r="S499" s="628" t="s">
        <v>1181</v>
      </c>
      <c r="T499" s="629">
        <v>83</v>
      </c>
      <c r="U499" s="629">
        <v>1.5</v>
      </c>
      <c r="V499" s="631">
        <f t="shared" si="105"/>
        <v>1.3970233365896016</v>
      </c>
      <c r="W499" s="628" t="s">
        <v>202</v>
      </c>
      <c r="X499" s="629">
        <v>3</v>
      </c>
      <c r="Y499" s="629">
        <v>3</v>
      </c>
      <c r="Z499" s="629">
        <v>15</v>
      </c>
      <c r="AA499" s="629">
        <v>6.72</v>
      </c>
      <c r="AB499" s="628">
        <v>1</v>
      </c>
      <c r="AC499" s="629">
        <v>6.72</v>
      </c>
      <c r="AD499" s="629">
        <v>5.38</v>
      </c>
      <c r="AE499" s="628">
        <v>1.34</v>
      </c>
      <c r="AF499" s="628" t="s">
        <v>49</v>
      </c>
      <c r="AG499" s="628">
        <v>1</v>
      </c>
      <c r="AH499" s="628">
        <v>1</v>
      </c>
    </row>
    <row r="500" spans="1:34" x14ac:dyDescent="0.25">
      <c r="A500" s="626" t="s">
        <v>56</v>
      </c>
      <c r="B500" s="626" t="s">
        <v>1182</v>
      </c>
      <c r="C500" s="627" t="s">
        <v>1303</v>
      </c>
      <c r="D500" s="628" t="s">
        <v>1314</v>
      </c>
      <c r="E500" s="629">
        <f t="shared" si="104"/>
        <v>12</v>
      </c>
      <c r="F500" s="629" t="s">
        <v>32</v>
      </c>
      <c r="G500" s="628" t="s">
        <v>1315</v>
      </c>
      <c r="H500" s="629">
        <f t="shared" si="102"/>
        <v>13</v>
      </c>
      <c r="I500" s="629" t="str">
        <f>F500</f>
        <v>y</v>
      </c>
      <c r="J500" s="628" t="s">
        <v>1316</v>
      </c>
      <c r="K500" s="629">
        <f t="shared" si="103"/>
        <v>14</v>
      </c>
      <c r="L500" s="630" t="str">
        <f>F500</f>
        <v>y</v>
      </c>
      <c r="M500" s="223" t="s">
        <v>32</v>
      </c>
      <c r="N500" s="223" t="s">
        <v>32</v>
      </c>
      <c r="O500" s="223" t="s">
        <v>32</v>
      </c>
      <c r="P500" s="630">
        <f>P499</f>
        <v>32176.94</v>
      </c>
      <c r="Q500" s="628" t="s">
        <v>1179</v>
      </c>
      <c r="R500" s="628" t="s">
        <v>1180</v>
      </c>
      <c r="S500" s="628" t="s">
        <v>1181</v>
      </c>
      <c r="T500" s="629">
        <v>83</v>
      </c>
      <c r="U500" s="629">
        <v>1.5</v>
      </c>
      <c r="V500" s="631">
        <f t="shared" si="105"/>
        <v>1.3970233365896016</v>
      </c>
      <c r="W500" s="628" t="s">
        <v>202</v>
      </c>
      <c r="X500" s="629">
        <v>3</v>
      </c>
      <c r="Y500" s="629">
        <v>3</v>
      </c>
      <c r="Z500" s="629">
        <v>15</v>
      </c>
      <c r="AA500" s="629">
        <v>6.72</v>
      </c>
      <c r="AB500" s="628">
        <v>1</v>
      </c>
      <c r="AC500" s="629">
        <v>6.72</v>
      </c>
      <c r="AD500" s="629">
        <v>5.38</v>
      </c>
      <c r="AE500" s="628">
        <v>1.34</v>
      </c>
      <c r="AF500" s="628" t="s">
        <v>49</v>
      </c>
      <c r="AG500" s="628">
        <v>1</v>
      </c>
      <c r="AH500" s="628">
        <v>1</v>
      </c>
    </row>
    <row r="501" spans="1:34" x14ac:dyDescent="0.25">
      <c r="A501" s="626" t="s">
        <v>56</v>
      </c>
      <c r="B501" s="626" t="s">
        <v>1317</v>
      </c>
      <c r="C501" s="627" t="s">
        <v>1303</v>
      </c>
      <c r="D501" s="628" t="s">
        <v>1318</v>
      </c>
      <c r="E501" s="629">
        <f t="shared" si="104"/>
        <v>15</v>
      </c>
      <c r="F501" s="629" t="s">
        <v>32</v>
      </c>
      <c r="G501" s="628" t="s">
        <v>1319</v>
      </c>
      <c r="H501" s="629">
        <f t="shared" si="102"/>
        <v>16</v>
      </c>
      <c r="I501" s="629" t="str">
        <f>F501</f>
        <v>y</v>
      </c>
      <c r="J501" s="628" t="s">
        <v>1320</v>
      </c>
      <c r="K501" s="629">
        <f t="shared" si="103"/>
        <v>17</v>
      </c>
      <c r="L501" s="630" t="str">
        <f>F501</f>
        <v>y</v>
      </c>
      <c r="M501" s="223" t="s">
        <v>32</v>
      </c>
      <c r="N501" s="223" t="s">
        <v>32</v>
      </c>
      <c r="O501" s="223" t="s">
        <v>32</v>
      </c>
      <c r="P501" s="630">
        <f>P500</f>
        <v>32176.94</v>
      </c>
      <c r="Q501" s="628" t="s">
        <v>1179</v>
      </c>
      <c r="R501" s="628" t="s">
        <v>1180</v>
      </c>
      <c r="S501" s="628" t="s">
        <v>1181</v>
      </c>
      <c r="T501" s="629">
        <v>83</v>
      </c>
      <c r="U501" s="629">
        <v>1.5</v>
      </c>
      <c r="V501" s="631">
        <f t="shared" si="105"/>
        <v>1.3970233365896016</v>
      </c>
      <c r="W501" s="628" t="s">
        <v>202</v>
      </c>
      <c r="X501" s="629">
        <v>3</v>
      </c>
      <c r="Y501" s="629">
        <v>3</v>
      </c>
      <c r="Z501" s="629">
        <v>15</v>
      </c>
      <c r="AA501" s="629">
        <v>6.72</v>
      </c>
      <c r="AB501" s="628">
        <v>1</v>
      </c>
      <c r="AC501" s="629">
        <v>6.72</v>
      </c>
      <c r="AD501" s="629">
        <v>5.38</v>
      </c>
      <c r="AE501" s="628">
        <v>1.34</v>
      </c>
      <c r="AF501" s="628" t="s">
        <v>49</v>
      </c>
      <c r="AG501" s="628">
        <v>1</v>
      </c>
      <c r="AH501" s="628">
        <v>1</v>
      </c>
    </row>
    <row r="502" spans="1:34" x14ac:dyDescent="0.25">
      <c r="A502" s="626" t="s">
        <v>56</v>
      </c>
      <c r="B502" s="626" t="s">
        <v>1186</v>
      </c>
      <c r="C502" s="627" t="s">
        <v>1303</v>
      </c>
      <c r="D502" s="628" t="s">
        <v>1321</v>
      </c>
      <c r="E502" s="629">
        <f t="shared" si="104"/>
        <v>18</v>
      </c>
      <c r="F502" s="629" t="s">
        <v>32</v>
      </c>
      <c r="G502" s="628" t="s">
        <v>1322</v>
      </c>
      <c r="H502" s="629">
        <f t="shared" si="102"/>
        <v>19</v>
      </c>
      <c r="I502" s="629" t="str">
        <f>F502</f>
        <v>y</v>
      </c>
      <c r="J502" s="628" t="s">
        <v>1323</v>
      </c>
      <c r="K502" s="629">
        <f t="shared" si="103"/>
        <v>20</v>
      </c>
      <c r="L502" s="630" t="str">
        <f>F502</f>
        <v>y</v>
      </c>
      <c r="M502" s="223" t="s">
        <v>32</v>
      </c>
      <c r="N502" s="223" t="s">
        <v>32</v>
      </c>
      <c r="O502" s="223" t="s">
        <v>32</v>
      </c>
      <c r="P502" s="630">
        <f>P501</f>
        <v>32176.94</v>
      </c>
      <c r="Q502" s="628" t="s">
        <v>1190</v>
      </c>
      <c r="R502" s="628" t="s">
        <v>1180</v>
      </c>
      <c r="S502" s="628" t="s">
        <v>1181</v>
      </c>
      <c r="T502" s="629">
        <v>83</v>
      </c>
      <c r="U502" s="629">
        <v>1.5</v>
      </c>
      <c r="V502" s="631">
        <f t="shared" si="105"/>
        <v>1.3970233365896016</v>
      </c>
      <c r="W502" s="628" t="s">
        <v>202</v>
      </c>
      <c r="X502" s="629">
        <v>3</v>
      </c>
      <c r="Y502" s="629">
        <v>3</v>
      </c>
      <c r="Z502" s="629">
        <v>15</v>
      </c>
      <c r="AA502" s="629">
        <v>6.72</v>
      </c>
      <c r="AB502" s="628">
        <v>1</v>
      </c>
      <c r="AC502" s="629">
        <v>6.72</v>
      </c>
      <c r="AD502" s="629">
        <v>5.38</v>
      </c>
      <c r="AE502" s="628">
        <v>1.34</v>
      </c>
      <c r="AF502" s="628" t="s">
        <v>49</v>
      </c>
      <c r="AG502" s="628">
        <v>1</v>
      </c>
      <c r="AH502" s="628">
        <v>1</v>
      </c>
    </row>
    <row r="503" spans="1:34" x14ac:dyDescent="0.25">
      <c r="A503" s="626" t="s">
        <v>56</v>
      </c>
      <c r="B503" s="626" t="s">
        <v>1191</v>
      </c>
      <c r="C503" s="627" t="s">
        <v>1303</v>
      </c>
      <c r="D503" s="628" t="s">
        <v>1324</v>
      </c>
      <c r="E503" s="629">
        <f t="shared" si="104"/>
        <v>21</v>
      </c>
      <c r="F503" s="629" t="s">
        <v>32</v>
      </c>
      <c r="G503" s="628" t="s">
        <v>1325</v>
      </c>
      <c r="H503" s="629">
        <f t="shared" si="102"/>
        <v>22</v>
      </c>
      <c r="I503" s="629" t="str">
        <f>F503</f>
        <v>y</v>
      </c>
      <c r="J503" s="628" t="s">
        <v>1326</v>
      </c>
      <c r="K503" s="629">
        <f t="shared" si="103"/>
        <v>23</v>
      </c>
      <c r="L503" s="630" t="str">
        <f>F503</f>
        <v>y</v>
      </c>
      <c r="M503" s="223" t="s">
        <v>32</v>
      </c>
      <c r="N503" s="223" t="s">
        <v>32</v>
      </c>
      <c r="O503" s="223" t="s">
        <v>32</v>
      </c>
      <c r="P503" s="630">
        <f>P502</f>
        <v>32176.94</v>
      </c>
      <c r="Q503" s="628" t="s">
        <v>1190</v>
      </c>
      <c r="R503" s="628" t="s">
        <v>1180</v>
      </c>
      <c r="S503" s="628" t="s">
        <v>1181</v>
      </c>
      <c r="T503" s="629">
        <v>83</v>
      </c>
      <c r="U503" s="629">
        <v>1.5</v>
      </c>
      <c r="V503" s="631">
        <f t="shared" si="105"/>
        <v>1.3970233365896016</v>
      </c>
      <c r="W503" s="628" t="s">
        <v>202</v>
      </c>
      <c r="X503" s="629">
        <v>3</v>
      </c>
      <c r="Y503" s="629">
        <v>3</v>
      </c>
      <c r="Z503" s="629">
        <v>15</v>
      </c>
      <c r="AA503" s="629">
        <v>6.72</v>
      </c>
      <c r="AB503" s="628">
        <v>1</v>
      </c>
      <c r="AC503" s="629">
        <v>6.72</v>
      </c>
      <c r="AD503" s="629">
        <v>5.38</v>
      </c>
      <c r="AE503" s="628">
        <v>1.34</v>
      </c>
      <c r="AF503" s="628" t="s">
        <v>49</v>
      </c>
      <c r="AG503" s="628">
        <v>1</v>
      </c>
      <c r="AH503" s="628">
        <v>1</v>
      </c>
    </row>
    <row r="504" spans="1:34" x14ac:dyDescent="0.25">
      <c r="A504" s="632" t="s">
        <v>28</v>
      </c>
      <c r="B504" s="632" t="s">
        <v>244</v>
      </c>
      <c r="C504" s="633" t="s">
        <v>1327</v>
      </c>
      <c r="D504" s="634" t="s">
        <v>1328</v>
      </c>
      <c r="E504" s="635">
        <v>4</v>
      </c>
      <c r="F504" s="635" t="s">
        <v>32</v>
      </c>
      <c r="G504" s="634"/>
      <c r="H504" s="635" t="str">
        <f t="shared" si="102"/>
        <v/>
      </c>
      <c r="I504" s="635"/>
      <c r="J504" s="634"/>
      <c r="K504" s="635" t="str">
        <f t="shared" si="103"/>
        <v/>
      </c>
      <c r="L504" s="636"/>
      <c r="M504" s="223" t="s">
        <v>32</v>
      </c>
      <c r="N504" s="223" t="s">
        <v>32</v>
      </c>
      <c r="O504" s="223" t="s">
        <v>32</v>
      </c>
      <c r="P504" s="636">
        <v>32174.87</v>
      </c>
      <c r="Q504" s="634" t="s">
        <v>246</v>
      </c>
      <c r="R504" s="634" t="s">
        <v>237</v>
      </c>
      <c r="S504" s="634" t="s">
        <v>1308</v>
      </c>
      <c r="T504" s="635">
        <v>82</v>
      </c>
      <c r="U504" s="635">
        <v>1.5</v>
      </c>
      <c r="V504" s="637">
        <f>P504*(1/(2.22*10^12))*(1/(82))*(1/(0.125))*10^9</f>
        <v>1.4139692375302131</v>
      </c>
      <c r="W504" s="634" t="s">
        <v>239</v>
      </c>
      <c r="X504" s="635">
        <v>1</v>
      </c>
      <c r="Y504" s="635">
        <v>1</v>
      </c>
      <c r="Z504" s="635">
        <v>5</v>
      </c>
      <c r="AA504" s="635">
        <v>2.21</v>
      </c>
      <c r="AB504" s="634">
        <v>1</v>
      </c>
      <c r="AC504" s="635">
        <v>2.21</v>
      </c>
      <c r="AD504" s="635">
        <v>1.77</v>
      </c>
      <c r="AE504" s="634">
        <v>0.44</v>
      </c>
      <c r="AF504" s="634" t="s">
        <v>107</v>
      </c>
      <c r="AG504" s="634">
        <v>1</v>
      </c>
      <c r="AH504" s="634">
        <v>1</v>
      </c>
    </row>
    <row r="505" spans="1:34" x14ac:dyDescent="0.25">
      <c r="A505" s="632" t="s">
        <v>28</v>
      </c>
      <c r="B505" s="632" t="s">
        <v>247</v>
      </c>
      <c r="C505" s="633" t="s">
        <v>1327</v>
      </c>
      <c r="D505" s="634" t="s">
        <v>1329</v>
      </c>
      <c r="E505" s="635">
        <f t="shared" ref="E505:E515" si="106">IF(A504="SEC", K504 + 1, E504 + 1)</f>
        <v>5</v>
      </c>
      <c r="F505" s="635" t="s">
        <v>32</v>
      </c>
      <c r="G505" s="634"/>
      <c r="H505" s="635" t="str">
        <f t="shared" si="102"/>
        <v/>
      </c>
      <c r="I505" s="635"/>
      <c r="J505" s="634"/>
      <c r="K505" s="635" t="str">
        <f t="shared" si="103"/>
        <v/>
      </c>
      <c r="L505" s="636"/>
      <c r="M505" s="223" t="s">
        <v>32</v>
      </c>
      <c r="N505" s="223" t="s">
        <v>32</v>
      </c>
      <c r="O505" s="223" t="s">
        <v>32</v>
      </c>
      <c r="P505" s="636">
        <f>P504</f>
        <v>32174.87</v>
      </c>
      <c r="Q505" s="634" t="s">
        <v>246</v>
      </c>
      <c r="R505" s="634" t="s">
        <v>237</v>
      </c>
      <c r="S505" s="634" t="s">
        <v>1308</v>
      </c>
      <c r="T505" s="635">
        <v>82</v>
      </c>
      <c r="U505" s="635">
        <v>1.5</v>
      </c>
      <c r="V505" s="637">
        <f>P505*(1/(2.22*10^12))*(1/(82))*(1/(0.125))*10^9</f>
        <v>1.4139692375302131</v>
      </c>
      <c r="W505" s="634" t="s">
        <v>239</v>
      </c>
      <c r="X505" s="635">
        <v>1</v>
      </c>
      <c r="Y505" s="635">
        <v>1</v>
      </c>
      <c r="Z505" s="635">
        <v>5</v>
      </c>
      <c r="AA505" s="635">
        <v>2.21</v>
      </c>
      <c r="AB505" s="634">
        <v>1</v>
      </c>
      <c r="AC505" s="635">
        <v>2.21</v>
      </c>
      <c r="AD505" s="635">
        <v>1.77</v>
      </c>
      <c r="AE505" s="634">
        <v>0.44</v>
      </c>
      <c r="AF505" s="634" t="s">
        <v>107</v>
      </c>
      <c r="AG505" s="634">
        <v>1</v>
      </c>
      <c r="AH505" s="634">
        <v>1</v>
      </c>
    </row>
    <row r="506" spans="1:34" x14ac:dyDescent="0.25">
      <c r="A506" s="632" t="s">
        <v>28</v>
      </c>
      <c r="B506" s="632" t="s">
        <v>1330</v>
      </c>
      <c r="C506" s="633" t="s">
        <v>1327</v>
      </c>
      <c r="D506" s="634" t="s">
        <v>1331</v>
      </c>
      <c r="E506" s="635">
        <f t="shared" si="106"/>
        <v>6</v>
      </c>
      <c r="F506" s="635" t="s">
        <v>32</v>
      </c>
      <c r="G506" s="634"/>
      <c r="H506" s="635" t="str">
        <f t="shared" si="102"/>
        <v/>
      </c>
      <c r="I506" s="635"/>
      <c r="J506" s="634"/>
      <c r="K506" s="635" t="str">
        <f t="shared" si="103"/>
        <v/>
      </c>
      <c r="L506" s="636"/>
      <c r="M506" s="223" t="s">
        <v>32</v>
      </c>
      <c r="N506" s="223" t="s">
        <v>32</v>
      </c>
      <c r="O506" s="223" t="s">
        <v>32</v>
      </c>
      <c r="P506" s="636">
        <f>P505</f>
        <v>32174.87</v>
      </c>
      <c r="Q506" s="634" t="s">
        <v>246</v>
      </c>
      <c r="R506" s="634" t="s">
        <v>237</v>
      </c>
      <c r="S506" s="634" t="s">
        <v>1308</v>
      </c>
      <c r="T506" s="635">
        <v>82</v>
      </c>
      <c r="U506" s="635">
        <v>1.5</v>
      </c>
      <c r="V506" s="637">
        <f>P506*(1/(2.22*10^12))*(1/(82))*(1/(0.125))*10^9</f>
        <v>1.4139692375302131</v>
      </c>
      <c r="W506" s="634" t="s">
        <v>239</v>
      </c>
      <c r="X506" s="635">
        <v>1</v>
      </c>
      <c r="Y506" s="635">
        <v>1</v>
      </c>
      <c r="Z506" s="635">
        <v>5</v>
      </c>
      <c r="AA506" s="635">
        <v>2.21</v>
      </c>
      <c r="AB506" s="634">
        <v>1</v>
      </c>
      <c r="AC506" s="635">
        <v>2.21</v>
      </c>
      <c r="AD506" s="635">
        <v>1.77</v>
      </c>
      <c r="AE506" s="634">
        <v>0.44</v>
      </c>
      <c r="AF506" s="634" t="s">
        <v>107</v>
      </c>
      <c r="AG506" s="634">
        <v>1</v>
      </c>
      <c r="AH506" s="634">
        <v>1</v>
      </c>
    </row>
    <row r="507" spans="1:34" x14ac:dyDescent="0.25">
      <c r="A507" s="632" t="s">
        <v>28</v>
      </c>
      <c r="B507" s="632" t="s">
        <v>1332</v>
      </c>
      <c r="C507" s="633" t="s">
        <v>1327</v>
      </c>
      <c r="D507" s="634" t="s">
        <v>1333</v>
      </c>
      <c r="E507" s="635">
        <f t="shared" si="106"/>
        <v>7</v>
      </c>
      <c r="F507" s="635" t="s">
        <v>32</v>
      </c>
      <c r="G507" s="634"/>
      <c r="H507" s="635" t="str">
        <f t="shared" si="102"/>
        <v/>
      </c>
      <c r="I507" s="635"/>
      <c r="J507" s="634"/>
      <c r="K507" s="635" t="str">
        <f t="shared" si="103"/>
        <v/>
      </c>
      <c r="L507" s="636"/>
      <c r="M507" s="223" t="s">
        <v>32</v>
      </c>
      <c r="N507" s="223" t="s">
        <v>32</v>
      </c>
      <c r="O507" s="223" t="s">
        <v>32</v>
      </c>
      <c r="P507" s="636">
        <f>P506</f>
        <v>32174.87</v>
      </c>
      <c r="Q507" s="634" t="s">
        <v>246</v>
      </c>
      <c r="R507" s="634" t="s">
        <v>237</v>
      </c>
      <c r="S507" s="634" t="s">
        <v>1308</v>
      </c>
      <c r="T507" s="635">
        <v>82</v>
      </c>
      <c r="U507" s="635">
        <v>1.5</v>
      </c>
      <c r="V507" s="637">
        <f>P507*(1/(2.22*10^12))*(1/(82))*(1/(0.125))*10^9</f>
        <v>1.4139692375302131</v>
      </c>
      <c r="W507" s="634" t="s">
        <v>239</v>
      </c>
      <c r="X507" s="635">
        <v>1</v>
      </c>
      <c r="Y507" s="635">
        <v>1</v>
      </c>
      <c r="Z507" s="635">
        <v>5</v>
      </c>
      <c r="AA507" s="635">
        <v>2.21</v>
      </c>
      <c r="AB507" s="634">
        <v>1</v>
      </c>
      <c r="AC507" s="635">
        <v>2.21</v>
      </c>
      <c r="AD507" s="635">
        <v>1.77</v>
      </c>
      <c r="AE507" s="634">
        <v>0.44</v>
      </c>
      <c r="AF507" s="634" t="s">
        <v>107</v>
      </c>
      <c r="AG507" s="634">
        <v>1</v>
      </c>
      <c r="AH507" s="634">
        <v>1</v>
      </c>
    </row>
    <row r="508" spans="1:34" x14ac:dyDescent="0.25">
      <c r="A508" s="632" t="s">
        <v>28</v>
      </c>
      <c r="B508" s="632" t="s">
        <v>1302</v>
      </c>
      <c r="C508" s="633" t="s">
        <v>1327</v>
      </c>
      <c r="D508" s="634" t="s">
        <v>1334</v>
      </c>
      <c r="E508" s="635">
        <f t="shared" si="106"/>
        <v>8</v>
      </c>
      <c r="F508" s="635" t="s">
        <v>32</v>
      </c>
      <c r="G508" s="634"/>
      <c r="H508" s="635" t="str">
        <f t="shared" si="102"/>
        <v/>
      </c>
      <c r="I508" s="635"/>
      <c r="J508" s="634"/>
      <c r="K508" s="635" t="str">
        <f t="shared" si="103"/>
        <v/>
      </c>
      <c r="L508" s="636"/>
      <c r="M508" s="223" t="s">
        <v>32</v>
      </c>
      <c r="N508" s="223" t="s">
        <v>32</v>
      </c>
      <c r="O508" s="223" t="s">
        <v>32</v>
      </c>
      <c r="P508" s="636">
        <v>53034.14</v>
      </c>
      <c r="Q508" s="634" t="s">
        <v>34</v>
      </c>
      <c r="R508" s="634" t="s">
        <v>35</v>
      </c>
      <c r="S508" s="634" t="s">
        <v>36</v>
      </c>
      <c r="T508" s="635">
        <v>83.2</v>
      </c>
      <c r="U508" s="635">
        <v>2.5</v>
      </c>
      <c r="V508" s="637">
        <f>P508*(1/(2.22*10^12))*(1/(83.2))*(1/(0.125))*10^9</f>
        <v>2.2970434857934858</v>
      </c>
      <c r="W508" s="634" t="s">
        <v>1335</v>
      </c>
      <c r="X508" s="635">
        <v>1</v>
      </c>
      <c r="Y508" s="635">
        <v>1</v>
      </c>
      <c r="Z508" s="635">
        <v>5</v>
      </c>
      <c r="AA508" s="635">
        <v>3.74</v>
      </c>
      <c r="AB508" s="634">
        <v>1</v>
      </c>
      <c r="AC508" s="635">
        <v>3.74</v>
      </c>
      <c r="AD508" s="635">
        <v>3</v>
      </c>
      <c r="AE508" s="634">
        <v>0.75</v>
      </c>
      <c r="AF508" s="634" t="s">
        <v>34</v>
      </c>
      <c r="AG508" s="634">
        <v>1</v>
      </c>
      <c r="AH508" s="634">
        <v>1</v>
      </c>
    </row>
    <row r="509" spans="1:34" x14ac:dyDescent="0.25">
      <c r="A509" s="632" t="s">
        <v>28</v>
      </c>
      <c r="B509" s="632" t="s">
        <v>488</v>
      </c>
      <c r="C509" s="633" t="s">
        <v>1327</v>
      </c>
      <c r="D509" s="634" t="s">
        <v>1336</v>
      </c>
      <c r="E509" s="635">
        <f t="shared" si="106"/>
        <v>9</v>
      </c>
      <c r="F509" s="635" t="s">
        <v>32</v>
      </c>
      <c r="G509" s="634"/>
      <c r="H509" s="635" t="str">
        <f t="shared" si="102"/>
        <v/>
      </c>
      <c r="I509" s="635"/>
      <c r="J509" s="634"/>
      <c r="K509" s="635" t="str">
        <f t="shared" si="103"/>
        <v/>
      </c>
      <c r="L509" s="636"/>
      <c r="M509" s="223" t="s">
        <v>32</v>
      </c>
      <c r="N509" s="223" t="s">
        <v>32</v>
      </c>
      <c r="O509" s="223" t="s">
        <v>32</v>
      </c>
      <c r="P509" s="636">
        <v>22732.35</v>
      </c>
      <c r="Q509" s="634" t="s">
        <v>491</v>
      </c>
      <c r="R509" s="634" t="s">
        <v>492</v>
      </c>
      <c r="S509" s="634" t="s">
        <v>493</v>
      </c>
      <c r="T509" s="635">
        <v>71.7</v>
      </c>
      <c r="U509" s="635">
        <v>1</v>
      </c>
      <c r="V509" s="637">
        <f>P509*(1/(2.22*10^12))*(1/(71.7))*(1/(0.125))*10^9</f>
        <v>1.1425157374948172</v>
      </c>
      <c r="W509" s="634" t="s">
        <v>494</v>
      </c>
      <c r="X509" s="635">
        <v>1</v>
      </c>
      <c r="Y509" s="635">
        <v>1</v>
      </c>
      <c r="Z509" s="635">
        <v>5</v>
      </c>
      <c r="AA509" s="635">
        <v>1.29</v>
      </c>
      <c r="AB509" s="634">
        <v>1</v>
      </c>
      <c r="AC509" s="635">
        <v>1.29</v>
      </c>
      <c r="AD509" s="635">
        <v>1.03</v>
      </c>
      <c r="AE509" s="634">
        <v>0.26</v>
      </c>
      <c r="AF509" s="634" t="s">
        <v>34</v>
      </c>
      <c r="AG509" s="634">
        <v>1</v>
      </c>
      <c r="AH509" s="634">
        <v>1</v>
      </c>
    </row>
    <row r="510" spans="1:34" x14ac:dyDescent="0.25">
      <c r="A510" s="632" t="s">
        <v>28</v>
      </c>
      <c r="B510" s="632" t="s">
        <v>495</v>
      </c>
      <c r="C510" s="633" t="s">
        <v>1327</v>
      </c>
      <c r="D510" s="634" t="s">
        <v>1337</v>
      </c>
      <c r="E510" s="635">
        <f t="shared" si="106"/>
        <v>10</v>
      </c>
      <c r="F510" s="635" t="s">
        <v>32</v>
      </c>
      <c r="G510" s="634"/>
      <c r="H510" s="635" t="str">
        <f t="shared" si="102"/>
        <v/>
      </c>
      <c r="I510" s="635"/>
      <c r="J510" s="634"/>
      <c r="K510" s="635" t="str">
        <f t="shared" si="103"/>
        <v/>
      </c>
      <c r="L510" s="636"/>
      <c r="M510" s="223" t="s">
        <v>32</v>
      </c>
      <c r="N510" s="223" t="s">
        <v>32</v>
      </c>
      <c r="O510" s="223" t="s">
        <v>32</v>
      </c>
      <c r="P510" s="636">
        <f>P509</f>
        <v>22732.35</v>
      </c>
      <c r="Q510" s="634" t="s">
        <v>491</v>
      </c>
      <c r="R510" s="634" t="s">
        <v>492</v>
      </c>
      <c r="S510" s="634" t="s">
        <v>493</v>
      </c>
      <c r="T510" s="635">
        <v>71.7</v>
      </c>
      <c r="U510" s="635">
        <v>1</v>
      </c>
      <c r="V510" s="637">
        <f>P510*(1/(2.22*10^12))*(1/(71.7))*(1/(0.125))*10^9</f>
        <v>1.1425157374948172</v>
      </c>
      <c r="W510" s="634" t="s">
        <v>494</v>
      </c>
      <c r="X510" s="635">
        <v>1</v>
      </c>
      <c r="Y510" s="635">
        <v>1</v>
      </c>
      <c r="Z510" s="635">
        <v>5</v>
      </c>
      <c r="AA510" s="635">
        <v>1.29</v>
      </c>
      <c r="AB510" s="634">
        <v>1</v>
      </c>
      <c r="AC510" s="635">
        <v>1.29</v>
      </c>
      <c r="AD510" s="635">
        <v>1.03</v>
      </c>
      <c r="AE510" s="634">
        <v>0.26</v>
      </c>
      <c r="AF510" s="634" t="s">
        <v>34</v>
      </c>
      <c r="AG510" s="634">
        <v>1</v>
      </c>
      <c r="AH510" s="634">
        <v>1</v>
      </c>
    </row>
    <row r="511" spans="1:34" x14ac:dyDescent="0.25">
      <c r="A511" s="632" t="s">
        <v>56</v>
      </c>
      <c r="B511" s="632" t="s">
        <v>488</v>
      </c>
      <c r="C511" s="633" t="s">
        <v>1327</v>
      </c>
      <c r="D511" s="634" t="s">
        <v>1338</v>
      </c>
      <c r="E511" s="635">
        <f t="shared" si="106"/>
        <v>11</v>
      </c>
      <c r="F511" s="635" t="s">
        <v>32</v>
      </c>
      <c r="G511" s="634" t="s">
        <v>1339</v>
      </c>
      <c r="H511" s="635">
        <f t="shared" si="102"/>
        <v>12</v>
      </c>
      <c r="I511" s="635" t="str">
        <f>F511</f>
        <v>y</v>
      </c>
      <c r="J511" s="634" t="s">
        <v>1340</v>
      </c>
      <c r="K511" s="635">
        <f t="shared" si="103"/>
        <v>13</v>
      </c>
      <c r="L511" s="636" t="str">
        <f>F511</f>
        <v>y</v>
      </c>
      <c r="M511" s="223" t="s">
        <v>32</v>
      </c>
      <c r="N511" s="223" t="s">
        <v>32</v>
      </c>
      <c r="O511" s="223" t="s">
        <v>32</v>
      </c>
      <c r="P511" s="636">
        <f>P510</f>
        <v>22732.35</v>
      </c>
      <c r="Q511" s="634" t="s">
        <v>491</v>
      </c>
      <c r="R511" s="634" t="s">
        <v>492</v>
      </c>
      <c r="S511" s="634" t="s">
        <v>493</v>
      </c>
      <c r="T511" s="635">
        <v>71.7</v>
      </c>
      <c r="U511" s="635">
        <v>1</v>
      </c>
      <c r="V511" s="637">
        <f>P511*(1/(2.22*10^12))*(1/(71.7))*(1/(0.125))*10^9</f>
        <v>1.1425157374948172</v>
      </c>
      <c r="W511" s="634" t="s">
        <v>494</v>
      </c>
      <c r="X511" s="635">
        <v>3</v>
      </c>
      <c r="Y511" s="635">
        <v>3</v>
      </c>
      <c r="Z511" s="635">
        <v>15</v>
      </c>
      <c r="AA511" s="635">
        <v>3.87</v>
      </c>
      <c r="AB511" s="634">
        <v>1</v>
      </c>
      <c r="AC511" s="635">
        <v>3.87</v>
      </c>
      <c r="AD511" s="635">
        <v>3.1</v>
      </c>
      <c r="AE511" s="634">
        <v>0.77</v>
      </c>
      <c r="AF511" s="634" t="s">
        <v>34</v>
      </c>
      <c r="AG511" s="634">
        <v>1</v>
      </c>
      <c r="AH511" s="634">
        <v>1</v>
      </c>
    </row>
    <row r="512" spans="1:34" x14ac:dyDescent="0.25">
      <c r="A512" s="632" t="s">
        <v>56</v>
      </c>
      <c r="B512" s="632" t="s">
        <v>495</v>
      </c>
      <c r="C512" s="633" t="s">
        <v>1327</v>
      </c>
      <c r="D512" s="634" t="s">
        <v>1341</v>
      </c>
      <c r="E512" s="635">
        <f t="shared" si="106"/>
        <v>14</v>
      </c>
      <c r="F512" s="635" t="s">
        <v>32</v>
      </c>
      <c r="G512" s="634" t="s">
        <v>1342</v>
      </c>
      <c r="H512" s="635">
        <f t="shared" si="102"/>
        <v>15</v>
      </c>
      <c r="I512" s="635" t="str">
        <f>F512</f>
        <v>y</v>
      </c>
      <c r="J512" s="634" t="s">
        <v>1343</v>
      </c>
      <c r="K512" s="635">
        <f t="shared" si="103"/>
        <v>16</v>
      </c>
      <c r="L512" s="636" t="str">
        <f>F512</f>
        <v>y</v>
      </c>
      <c r="M512" s="223" t="s">
        <v>32</v>
      </c>
      <c r="N512" s="223" t="s">
        <v>32</v>
      </c>
      <c r="O512" s="223" t="s">
        <v>32</v>
      </c>
      <c r="P512" s="636">
        <f>P511</f>
        <v>22732.35</v>
      </c>
      <c r="Q512" s="634" t="s">
        <v>491</v>
      </c>
      <c r="R512" s="634" t="s">
        <v>492</v>
      </c>
      <c r="S512" s="634" t="s">
        <v>493</v>
      </c>
      <c r="T512" s="635">
        <v>71.7</v>
      </c>
      <c r="U512" s="635">
        <v>1</v>
      </c>
      <c r="V512" s="637">
        <f>P512*(1/(2.22*10^12))*(1/(71.7))*(1/(0.125))*10^9</f>
        <v>1.1425157374948172</v>
      </c>
      <c r="W512" s="634" t="s">
        <v>494</v>
      </c>
      <c r="X512" s="635">
        <v>3</v>
      </c>
      <c r="Y512" s="635">
        <v>3</v>
      </c>
      <c r="Z512" s="635">
        <v>15</v>
      </c>
      <c r="AA512" s="635">
        <v>3.87</v>
      </c>
      <c r="AB512" s="634">
        <v>1</v>
      </c>
      <c r="AC512" s="635">
        <v>3.87</v>
      </c>
      <c r="AD512" s="635">
        <v>3.1</v>
      </c>
      <c r="AE512" s="634">
        <v>0.77</v>
      </c>
      <c r="AF512" s="634" t="s">
        <v>34</v>
      </c>
      <c r="AG512" s="634">
        <v>1</v>
      </c>
      <c r="AH512" s="634">
        <v>1</v>
      </c>
    </row>
    <row r="513" spans="1:35" x14ac:dyDescent="0.25">
      <c r="A513" s="632" t="s">
        <v>56</v>
      </c>
      <c r="B513" s="632" t="s">
        <v>497</v>
      </c>
      <c r="C513" s="633" t="s">
        <v>1327</v>
      </c>
      <c r="D513" s="634" t="s">
        <v>1344</v>
      </c>
      <c r="E513" s="635">
        <f t="shared" si="106"/>
        <v>17</v>
      </c>
      <c r="F513" s="635" t="s">
        <v>32</v>
      </c>
      <c r="G513" s="634" t="s">
        <v>1345</v>
      </c>
      <c r="H513" s="635">
        <f t="shared" si="102"/>
        <v>18</v>
      </c>
      <c r="I513" s="635" t="str">
        <f>F513</f>
        <v>y</v>
      </c>
      <c r="J513" s="634" t="s">
        <v>1346</v>
      </c>
      <c r="K513" s="635">
        <f t="shared" si="103"/>
        <v>19</v>
      </c>
      <c r="L513" s="636" t="str">
        <f>F513</f>
        <v>y</v>
      </c>
      <c r="M513" s="223" t="s">
        <v>32</v>
      </c>
      <c r="N513" s="223" t="s">
        <v>32</v>
      </c>
      <c r="O513" s="223" t="s">
        <v>32</v>
      </c>
      <c r="P513" s="636">
        <f>P512</f>
        <v>22732.35</v>
      </c>
      <c r="Q513" s="634" t="s">
        <v>491</v>
      </c>
      <c r="R513" s="634" t="s">
        <v>492</v>
      </c>
      <c r="S513" s="634" t="s">
        <v>493</v>
      </c>
      <c r="T513" s="635">
        <v>71.7</v>
      </c>
      <c r="U513" s="635">
        <v>1</v>
      </c>
      <c r="V513" s="637">
        <f>P513*(1/(2.22*10^12))*(1/(71.7))*(1/(0.125))*10^9</f>
        <v>1.1425157374948172</v>
      </c>
      <c r="W513" s="634" t="s">
        <v>494</v>
      </c>
      <c r="X513" s="635">
        <v>3</v>
      </c>
      <c r="Y513" s="635">
        <v>3</v>
      </c>
      <c r="Z513" s="635">
        <v>15</v>
      </c>
      <c r="AA513" s="635">
        <v>3.87</v>
      </c>
      <c r="AB513" s="634">
        <v>1</v>
      </c>
      <c r="AC513" s="635">
        <v>3.87</v>
      </c>
      <c r="AD513" s="635">
        <v>3.1</v>
      </c>
      <c r="AE513" s="634">
        <v>0.77</v>
      </c>
      <c r="AF513" s="634" t="s">
        <v>34</v>
      </c>
      <c r="AG513" s="634">
        <v>1</v>
      </c>
      <c r="AH513" s="634">
        <v>1</v>
      </c>
    </row>
    <row r="514" spans="1:35" x14ac:dyDescent="0.25">
      <c r="A514" s="632" t="s">
        <v>56</v>
      </c>
      <c r="B514" s="632" t="s">
        <v>1302</v>
      </c>
      <c r="C514" s="633" t="s">
        <v>1327</v>
      </c>
      <c r="D514" s="634" t="s">
        <v>1347</v>
      </c>
      <c r="E514" s="635">
        <f t="shared" si="106"/>
        <v>20</v>
      </c>
      <c r="F514" s="635" t="s">
        <v>32</v>
      </c>
      <c r="G514" s="634" t="s">
        <v>1348</v>
      </c>
      <c r="H514" s="635">
        <f t="shared" si="102"/>
        <v>21</v>
      </c>
      <c r="I514" s="635" t="str">
        <f>F514</f>
        <v>y</v>
      </c>
      <c r="J514" s="634" t="s">
        <v>1349</v>
      </c>
      <c r="K514" s="635">
        <f t="shared" si="103"/>
        <v>22</v>
      </c>
      <c r="L514" s="636" t="str">
        <f>F514</f>
        <v>y</v>
      </c>
      <c r="M514" s="223" t="s">
        <v>32</v>
      </c>
      <c r="N514" s="223" t="s">
        <v>32</v>
      </c>
      <c r="O514" s="223" t="s">
        <v>32</v>
      </c>
      <c r="P514" s="636">
        <v>53034.14</v>
      </c>
      <c r="Q514" s="634" t="s">
        <v>34</v>
      </c>
      <c r="R514" s="634" t="s">
        <v>35</v>
      </c>
      <c r="S514" s="634" t="s">
        <v>36</v>
      </c>
      <c r="T514" s="635">
        <v>83.2</v>
      </c>
      <c r="U514" s="635">
        <v>2.5</v>
      </c>
      <c r="V514" s="637">
        <f>P514*(1/(2.22*10^12))*(1/(83.2))*(1/(0.125))*10^9</f>
        <v>2.2970434857934858</v>
      </c>
      <c r="W514" s="634" t="s">
        <v>1335</v>
      </c>
      <c r="X514" s="635">
        <v>3</v>
      </c>
      <c r="Y514" s="635">
        <v>3</v>
      </c>
      <c r="Z514" s="635">
        <v>15</v>
      </c>
      <c r="AA514" s="635">
        <v>11.23</v>
      </c>
      <c r="AB514" s="634">
        <v>1</v>
      </c>
      <c r="AC514" s="635">
        <v>11.23</v>
      </c>
      <c r="AD514" s="635">
        <v>8.99</v>
      </c>
      <c r="AE514" s="634">
        <v>2.25</v>
      </c>
      <c r="AF514" s="634" t="s">
        <v>34</v>
      </c>
      <c r="AG514" s="634">
        <v>1</v>
      </c>
      <c r="AH514" s="634">
        <v>1</v>
      </c>
    </row>
    <row r="515" spans="1:35" x14ac:dyDescent="0.25">
      <c r="A515" s="632" t="s">
        <v>56</v>
      </c>
      <c r="B515" s="632" t="s">
        <v>1305</v>
      </c>
      <c r="C515" s="633" t="s">
        <v>1327</v>
      </c>
      <c r="D515" s="634" t="s">
        <v>1350</v>
      </c>
      <c r="E515" s="635">
        <f t="shared" si="106"/>
        <v>23</v>
      </c>
      <c r="F515" s="635" t="s">
        <v>32</v>
      </c>
      <c r="G515" s="634" t="s">
        <v>1351</v>
      </c>
      <c r="H515" s="635">
        <f t="shared" si="102"/>
        <v>24</v>
      </c>
      <c r="I515" s="635" t="str">
        <f>F515</f>
        <v>y</v>
      </c>
      <c r="J515" s="634" t="s">
        <v>1352</v>
      </c>
      <c r="K515" s="635">
        <f t="shared" si="103"/>
        <v>25</v>
      </c>
      <c r="L515" s="636" t="str">
        <f>F515</f>
        <v>y</v>
      </c>
      <c r="M515" s="223" t="s">
        <v>32</v>
      </c>
      <c r="N515" s="223" t="s">
        <v>32</v>
      </c>
      <c r="O515" s="223" t="s">
        <v>32</v>
      </c>
      <c r="P515" s="636">
        <f>P514</f>
        <v>53034.14</v>
      </c>
      <c r="Q515" s="634" t="s">
        <v>34</v>
      </c>
      <c r="R515" s="634" t="s">
        <v>35</v>
      </c>
      <c r="S515" s="634" t="s">
        <v>36</v>
      </c>
      <c r="T515" s="635">
        <v>83.2</v>
      </c>
      <c r="U515" s="635">
        <v>2.5</v>
      </c>
      <c r="V515" s="637">
        <f>P515*(1/(2.22*10^12))*(1/(83.2))*(1/(0.125))*10^9</f>
        <v>2.2970434857934858</v>
      </c>
      <c r="W515" s="634" t="s">
        <v>1335</v>
      </c>
      <c r="X515" s="635">
        <v>3</v>
      </c>
      <c r="Y515" s="635">
        <v>3</v>
      </c>
      <c r="Z515" s="635">
        <v>15</v>
      </c>
      <c r="AA515" s="635">
        <v>11.23</v>
      </c>
      <c r="AB515" s="634">
        <v>1</v>
      </c>
      <c r="AC515" s="635">
        <v>11.23</v>
      </c>
      <c r="AD515" s="635">
        <v>8.99</v>
      </c>
      <c r="AE515" s="634">
        <v>2.25</v>
      </c>
      <c r="AF515" s="634" t="s">
        <v>34</v>
      </c>
      <c r="AG515" s="634">
        <v>1</v>
      </c>
      <c r="AH515" s="634">
        <v>1</v>
      </c>
    </row>
    <row r="516" spans="1:35" x14ac:dyDescent="0.25">
      <c r="A516" s="638" t="s">
        <v>28</v>
      </c>
      <c r="B516" s="638" t="s">
        <v>1353</v>
      </c>
      <c r="C516" s="639" t="s">
        <v>1354</v>
      </c>
      <c r="D516" s="640" t="s">
        <v>1355</v>
      </c>
      <c r="E516" s="641">
        <v>4</v>
      </c>
      <c r="F516" s="641" t="s">
        <v>32</v>
      </c>
      <c r="G516" s="640"/>
      <c r="H516" s="641" t="str">
        <f t="shared" si="102"/>
        <v/>
      </c>
      <c r="I516" s="641"/>
      <c r="J516" s="640"/>
      <c r="K516" s="641" t="str">
        <f t="shared" si="103"/>
        <v/>
      </c>
      <c r="L516" s="642"/>
      <c r="M516" s="223" t="s">
        <v>32</v>
      </c>
      <c r="N516" s="223" t="s">
        <v>32</v>
      </c>
      <c r="O516" s="223" t="s">
        <v>32</v>
      </c>
      <c r="P516" s="642">
        <v>20471.21</v>
      </c>
      <c r="Q516" s="640" t="s">
        <v>1356</v>
      </c>
      <c r="R516" s="640" t="s">
        <v>1357</v>
      </c>
      <c r="S516" s="640" t="s">
        <v>1358</v>
      </c>
      <c r="T516" s="641">
        <v>48.5</v>
      </c>
      <c r="U516" s="641">
        <v>2</v>
      </c>
      <c r="V516" s="643">
        <f>P516*(1/(2.22*10^12))*(1/(48.5))*(1/(0.125))*10^9</f>
        <v>1.5210335283737346</v>
      </c>
      <c r="W516" s="640" t="s">
        <v>1359</v>
      </c>
      <c r="X516" s="641">
        <v>1</v>
      </c>
      <c r="Y516" s="641">
        <v>1</v>
      </c>
      <c r="Z516" s="641">
        <v>5</v>
      </c>
      <c r="AA516" s="641">
        <v>1.75</v>
      </c>
      <c r="AB516" s="640">
        <v>1</v>
      </c>
      <c r="AC516" s="641">
        <v>1.75</v>
      </c>
      <c r="AD516" s="641">
        <v>1.4</v>
      </c>
      <c r="AE516" s="640">
        <v>0.35</v>
      </c>
      <c r="AF516" s="640" t="s">
        <v>1359</v>
      </c>
      <c r="AG516" s="640">
        <v>1</v>
      </c>
      <c r="AH516" s="640">
        <v>1</v>
      </c>
      <c r="AI516" t="s">
        <v>1360</v>
      </c>
    </row>
    <row r="517" spans="1:35" x14ac:dyDescent="0.25">
      <c r="A517" s="638" t="s">
        <v>28</v>
      </c>
      <c r="B517" s="638" t="s">
        <v>1361</v>
      </c>
      <c r="C517" s="639" t="s">
        <v>1354</v>
      </c>
      <c r="D517" s="640" t="s">
        <v>1362</v>
      </c>
      <c r="E517" s="641">
        <f t="shared" ref="E517:E526" si="107">IF(A516="SEC", K516 + 1, E516 + 1)</f>
        <v>5</v>
      </c>
      <c r="F517" s="641" t="s">
        <v>32</v>
      </c>
      <c r="G517" s="640"/>
      <c r="H517" s="641" t="str">
        <f t="shared" si="102"/>
        <v/>
      </c>
      <c r="I517" s="641"/>
      <c r="J517" s="640"/>
      <c r="K517" s="641" t="str">
        <f t="shared" si="103"/>
        <v/>
      </c>
      <c r="L517" s="642"/>
      <c r="M517" s="223" t="s">
        <v>32</v>
      </c>
      <c r="N517" s="223" t="s">
        <v>32</v>
      </c>
      <c r="O517" s="223" t="s">
        <v>32</v>
      </c>
      <c r="P517" s="642">
        <f>P516</f>
        <v>20471.21</v>
      </c>
      <c r="Q517" s="640" t="s">
        <v>1356</v>
      </c>
      <c r="R517" s="640" t="s">
        <v>1357</v>
      </c>
      <c r="S517" s="640" t="s">
        <v>1358</v>
      </c>
      <c r="T517" s="641">
        <v>48.5</v>
      </c>
      <c r="U517" s="641">
        <v>2</v>
      </c>
      <c r="V517" s="643">
        <f>P517*(1/(2.22*10^12))*(1/(48.5))*(1/(0.125))*10^9</f>
        <v>1.5210335283737346</v>
      </c>
      <c r="W517" s="640" t="s">
        <v>1359</v>
      </c>
      <c r="X517" s="641">
        <v>1</v>
      </c>
      <c r="Y517" s="641">
        <v>1</v>
      </c>
      <c r="Z517" s="641">
        <v>5</v>
      </c>
      <c r="AA517" s="641">
        <v>1.75</v>
      </c>
      <c r="AB517" s="640">
        <v>1</v>
      </c>
      <c r="AC517" s="641">
        <v>1.75</v>
      </c>
      <c r="AD517" s="641">
        <v>1.4</v>
      </c>
      <c r="AE517" s="640">
        <v>0.35</v>
      </c>
      <c r="AF517" s="640" t="s">
        <v>1359</v>
      </c>
      <c r="AG517" s="640">
        <v>1</v>
      </c>
      <c r="AH517" s="640">
        <v>1</v>
      </c>
      <c r="AI517" t="s">
        <v>1360</v>
      </c>
    </row>
    <row r="518" spans="1:35" x14ac:dyDescent="0.25">
      <c r="A518" s="638" t="s">
        <v>28</v>
      </c>
      <c r="B518" s="638" t="s">
        <v>1353</v>
      </c>
      <c r="C518" s="639" t="s">
        <v>1354</v>
      </c>
      <c r="D518" s="640" t="s">
        <v>1363</v>
      </c>
      <c r="E518" s="641">
        <f t="shared" si="107"/>
        <v>6</v>
      </c>
      <c r="F518" s="641" t="s">
        <v>32</v>
      </c>
      <c r="G518" s="640"/>
      <c r="H518" s="641" t="str">
        <f t="shared" si="102"/>
        <v/>
      </c>
      <c r="I518" s="641"/>
      <c r="J518" s="640"/>
      <c r="K518" s="641" t="str">
        <f t="shared" si="103"/>
        <v/>
      </c>
      <c r="L518" s="642"/>
      <c r="M518" s="223" t="s">
        <v>32</v>
      </c>
      <c r="N518" s="223" t="s">
        <v>32</v>
      </c>
      <c r="O518" s="223" t="s">
        <v>32</v>
      </c>
      <c r="P518" s="642">
        <f>P517</f>
        <v>20471.21</v>
      </c>
      <c r="Q518" s="640" t="s">
        <v>1356</v>
      </c>
      <c r="R518" s="640" t="s">
        <v>1357</v>
      </c>
      <c r="S518" s="640" t="s">
        <v>1358</v>
      </c>
      <c r="T518" s="641">
        <v>48.5</v>
      </c>
      <c r="U518" s="641">
        <v>2</v>
      </c>
      <c r="V518" s="643">
        <f>P518*(1/(2.22*10^12))*(1/(48.5))*(1/(0.125))*10^9</f>
        <v>1.5210335283737346</v>
      </c>
      <c r="W518" s="640" t="s">
        <v>1359</v>
      </c>
      <c r="X518" s="641">
        <v>1</v>
      </c>
      <c r="Y518" s="641">
        <v>1</v>
      </c>
      <c r="Z518" s="641">
        <v>5</v>
      </c>
      <c r="AA518" s="641">
        <v>1.75</v>
      </c>
      <c r="AB518" s="640">
        <v>1</v>
      </c>
      <c r="AC518" s="641">
        <v>1.75</v>
      </c>
      <c r="AD518" s="641">
        <v>1.4</v>
      </c>
      <c r="AE518" s="640">
        <v>0.35</v>
      </c>
      <c r="AF518" s="640" t="s">
        <v>1359</v>
      </c>
      <c r="AG518" s="640">
        <v>1</v>
      </c>
      <c r="AH518" s="640">
        <v>1</v>
      </c>
      <c r="AI518" t="s">
        <v>1360</v>
      </c>
    </row>
    <row r="519" spans="1:35" x14ac:dyDescent="0.25">
      <c r="A519" s="638" t="s">
        <v>28</v>
      </c>
      <c r="B519" s="638" t="s">
        <v>1361</v>
      </c>
      <c r="C519" s="639" t="s">
        <v>1354</v>
      </c>
      <c r="D519" s="640" t="s">
        <v>1364</v>
      </c>
      <c r="E519" s="641">
        <f t="shared" si="107"/>
        <v>7</v>
      </c>
      <c r="F519" s="641" t="s">
        <v>32</v>
      </c>
      <c r="G519" s="640"/>
      <c r="H519" s="641" t="str">
        <f t="shared" si="102"/>
        <v/>
      </c>
      <c r="I519" s="641"/>
      <c r="J519" s="640"/>
      <c r="K519" s="641" t="str">
        <f t="shared" si="103"/>
        <v/>
      </c>
      <c r="L519" s="642"/>
      <c r="M519" s="223" t="s">
        <v>32</v>
      </c>
      <c r="N519" s="223" t="s">
        <v>32</v>
      </c>
      <c r="O519" s="223" t="s">
        <v>32</v>
      </c>
      <c r="P519" s="642">
        <f>P518</f>
        <v>20471.21</v>
      </c>
      <c r="Q519" s="640" t="s">
        <v>1356</v>
      </c>
      <c r="R519" s="640" t="s">
        <v>1357</v>
      </c>
      <c r="S519" s="640" t="s">
        <v>1358</v>
      </c>
      <c r="T519" s="641">
        <v>48.5</v>
      </c>
      <c r="U519" s="641">
        <v>2</v>
      </c>
      <c r="V519" s="643">
        <f>P519*(1/(2.22*10^12))*(1/(48.5))*(1/(0.125))*10^9</f>
        <v>1.5210335283737346</v>
      </c>
      <c r="W519" s="640" t="s">
        <v>1359</v>
      </c>
      <c r="X519" s="641">
        <v>1</v>
      </c>
      <c r="Y519" s="641">
        <v>1</v>
      </c>
      <c r="Z519" s="641">
        <v>5</v>
      </c>
      <c r="AA519" s="641">
        <v>1.75</v>
      </c>
      <c r="AB519" s="640">
        <v>1</v>
      </c>
      <c r="AC519" s="641">
        <v>1.75</v>
      </c>
      <c r="AD519" s="641">
        <v>1.4</v>
      </c>
      <c r="AE519" s="640">
        <v>0.35</v>
      </c>
      <c r="AF519" s="640" t="s">
        <v>1359</v>
      </c>
      <c r="AG519" s="640">
        <v>1</v>
      </c>
      <c r="AH519" s="640">
        <v>1</v>
      </c>
    </row>
    <row r="520" spans="1:35" x14ac:dyDescent="0.25">
      <c r="A520" s="638" t="s">
        <v>28</v>
      </c>
      <c r="B520" s="638" t="s">
        <v>1302</v>
      </c>
      <c r="C520" s="639" t="s">
        <v>1354</v>
      </c>
      <c r="D520" s="640" t="s">
        <v>1365</v>
      </c>
      <c r="E520" s="641">
        <f t="shared" si="107"/>
        <v>8</v>
      </c>
      <c r="F520" s="641" t="s">
        <v>32</v>
      </c>
      <c r="G520" s="640"/>
      <c r="H520" s="641" t="str">
        <f t="shared" si="102"/>
        <v/>
      </c>
      <c r="I520" s="641"/>
      <c r="J520" s="640"/>
      <c r="K520" s="641" t="str">
        <f t="shared" si="103"/>
        <v/>
      </c>
      <c r="L520" s="642"/>
      <c r="M520" s="223" t="s">
        <v>32</v>
      </c>
      <c r="N520" s="223" t="s">
        <v>32</v>
      </c>
      <c r="O520" s="223" t="s">
        <v>32</v>
      </c>
      <c r="P520" s="642">
        <v>55115.91</v>
      </c>
      <c r="Q520" s="640" t="s">
        <v>34</v>
      </c>
      <c r="R520" s="640" t="s">
        <v>35</v>
      </c>
      <c r="S520" s="640" t="s">
        <v>36</v>
      </c>
      <c r="T520" s="641">
        <v>83.2</v>
      </c>
      <c r="U520" s="641">
        <v>2.5</v>
      </c>
      <c r="V520" s="643">
        <f>P520*(1/(2.22*10^12))*(1/(83.2))*(1/(0.125))*10^9</f>
        <v>2.3872102390852392</v>
      </c>
      <c r="W520" s="640" t="s">
        <v>1335</v>
      </c>
      <c r="X520" s="641">
        <v>1</v>
      </c>
      <c r="Y520" s="641">
        <v>1</v>
      </c>
      <c r="Z520" s="641">
        <v>5</v>
      </c>
      <c r="AA520" s="641">
        <v>3.74</v>
      </c>
      <c r="AB520" s="640">
        <v>1</v>
      </c>
      <c r="AC520" s="641">
        <v>3.74</v>
      </c>
      <c r="AD520" s="641">
        <v>3</v>
      </c>
      <c r="AE520" s="640">
        <v>0.75</v>
      </c>
      <c r="AF520" s="640" t="s">
        <v>34</v>
      </c>
      <c r="AG520" s="640">
        <v>1</v>
      </c>
      <c r="AH520" s="640">
        <v>1</v>
      </c>
    </row>
    <row r="521" spans="1:35" x14ac:dyDescent="0.25">
      <c r="A521" s="638" t="s">
        <v>28</v>
      </c>
      <c r="B521" s="638" t="s">
        <v>1305</v>
      </c>
      <c r="C521" s="639" t="s">
        <v>1354</v>
      </c>
      <c r="D521" s="640" t="s">
        <v>1366</v>
      </c>
      <c r="E521" s="641">
        <f t="shared" si="107"/>
        <v>9</v>
      </c>
      <c r="F521" s="641" t="s">
        <v>32</v>
      </c>
      <c r="G521" s="640"/>
      <c r="H521" s="641" t="str">
        <f t="shared" si="102"/>
        <v/>
      </c>
      <c r="I521" s="641"/>
      <c r="J521" s="640"/>
      <c r="K521" s="641" t="str">
        <f t="shared" si="103"/>
        <v/>
      </c>
      <c r="L521" s="642"/>
      <c r="M521" s="223" t="s">
        <v>32</v>
      </c>
      <c r="N521" s="223" t="s">
        <v>32</v>
      </c>
      <c r="O521" s="223" t="s">
        <v>32</v>
      </c>
      <c r="P521" s="642">
        <f>P520</f>
        <v>55115.91</v>
      </c>
      <c r="Q521" s="640" t="s">
        <v>34</v>
      </c>
      <c r="R521" s="640" t="s">
        <v>35</v>
      </c>
      <c r="S521" s="640" t="s">
        <v>36</v>
      </c>
      <c r="T521" s="641">
        <v>83.2</v>
      </c>
      <c r="U521" s="641">
        <v>2.5</v>
      </c>
      <c r="V521" s="643">
        <f>P521*(1/(2.22*10^12))*(1/(83.2))*(1/(0.125))*10^9</f>
        <v>2.3872102390852392</v>
      </c>
      <c r="W521" s="640" t="s">
        <v>1335</v>
      </c>
      <c r="X521" s="641">
        <v>1</v>
      </c>
      <c r="Y521" s="641">
        <v>1</v>
      </c>
      <c r="Z521" s="641">
        <v>5</v>
      </c>
      <c r="AA521" s="641">
        <v>3.74</v>
      </c>
      <c r="AB521" s="640">
        <v>1</v>
      </c>
      <c r="AC521" s="641">
        <v>3.74</v>
      </c>
      <c r="AD521" s="641">
        <v>3</v>
      </c>
      <c r="AE521" s="640">
        <v>0.75</v>
      </c>
      <c r="AF521" s="640" t="s">
        <v>34</v>
      </c>
      <c r="AG521" s="640">
        <v>1</v>
      </c>
      <c r="AH521" s="640">
        <v>1</v>
      </c>
    </row>
    <row r="522" spans="1:35" x14ac:dyDescent="0.25">
      <c r="A522" s="638" t="s">
        <v>28</v>
      </c>
      <c r="B522" s="638" t="s">
        <v>1120</v>
      </c>
      <c r="C522" s="639" t="s">
        <v>1354</v>
      </c>
      <c r="D522" s="640" t="s">
        <v>1367</v>
      </c>
      <c r="E522" s="641">
        <f t="shared" si="107"/>
        <v>10</v>
      </c>
      <c r="F522" s="641" t="s">
        <v>32</v>
      </c>
      <c r="G522" s="640"/>
      <c r="H522" s="641" t="str">
        <f t="shared" si="102"/>
        <v/>
      </c>
      <c r="I522" s="641"/>
      <c r="J522" s="640"/>
      <c r="K522" s="641" t="str">
        <f t="shared" si="103"/>
        <v/>
      </c>
      <c r="L522" s="642"/>
      <c r="M522" s="223" t="s">
        <v>32</v>
      </c>
      <c r="N522" s="223" t="s">
        <v>32</v>
      </c>
      <c r="O522" s="223" t="s">
        <v>32</v>
      </c>
      <c r="P522" s="642">
        <v>14341.79</v>
      </c>
      <c r="Q522" s="640" t="s">
        <v>1122</v>
      </c>
      <c r="R522" s="640" t="s">
        <v>405</v>
      </c>
      <c r="S522" s="640" t="s">
        <v>406</v>
      </c>
      <c r="T522" s="641">
        <v>52.9</v>
      </c>
      <c r="U522" s="641">
        <v>1</v>
      </c>
      <c r="V522" s="643">
        <f>P522*(1/(2.22*10^12))*(1/(52.9))*(1/(0.125))*10^9</f>
        <v>0.97697780956760172</v>
      </c>
      <c r="W522" s="640" t="s">
        <v>407</v>
      </c>
      <c r="X522" s="641">
        <v>1</v>
      </c>
      <c r="Y522" s="641">
        <v>1</v>
      </c>
      <c r="Z522" s="641">
        <v>5</v>
      </c>
      <c r="AA522" s="641">
        <v>0.95</v>
      </c>
      <c r="AB522" s="640">
        <v>1</v>
      </c>
      <c r="AC522" s="641">
        <v>0.95</v>
      </c>
      <c r="AD522" s="641">
        <v>0.76</v>
      </c>
      <c r="AE522" s="640">
        <v>0.19</v>
      </c>
      <c r="AF522" s="640" t="s">
        <v>408</v>
      </c>
      <c r="AG522" s="640">
        <v>1</v>
      </c>
      <c r="AH522" s="640">
        <v>1</v>
      </c>
    </row>
    <row r="523" spans="1:35" x14ac:dyDescent="0.25">
      <c r="A523" s="638" t="s">
        <v>56</v>
      </c>
      <c r="B523" s="638" t="s">
        <v>1120</v>
      </c>
      <c r="C523" s="639" t="s">
        <v>1354</v>
      </c>
      <c r="D523" s="640" t="s">
        <v>1368</v>
      </c>
      <c r="E523" s="641">
        <f t="shared" si="107"/>
        <v>11</v>
      </c>
      <c r="F523" s="641" t="s">
        <v>32</v>
      </c>
      <c r="G523" s="640" t="s">
        <v>1369</v>
      </c>
      <c r="H523" s="641">
        <f t="shared" si="102"/>
        <v>12</v>
      </c>
      <c r="I523" s="641" t="str">
        <f t="shared" ref="I523:I533" si="108">F523</f>
        <v>y</v>
      </c>
      <c r="J523" s="640" t="s">
        <v>1370</v>
      </c>
      <c r="K523" s="641">
        <f t="shared" si="103"/>
        <v>13</v>
      </c>
      <c r="L523" s="642" t="str">
        <f t="shared" ref="L523:L533" si="109">F523</f>
        <v>y</v>
      </c>
      <c r="M523" s="223" t="s">
        <v>32</v>
      </c>
      <c r="N523" s="223" t="s">
        <v>32</v>
      </c>
      <c r="O523" s="223" t="s">
        <v>32</v>
      </c>
      <c r="P523" s="642">
        <f>P522</f>
        <v>14341.79</v>
      </c>
      <c r="Q523" s="640" t="s">
        <v>1122</v>
      </c>
      <c r="R523" s="640" t="s">
        <v>405</v>
      </c>
      <c r="S523" s="640" t="s">
        <v>406</v>
      </c>
      <c r="T523" s="641">
        <v>52.9</v>
      </c>
      <c r="U523" s="641">
        <v>1</v>
      </c>
      <c r="V523" s="643">
        <f>P523*(1/(2.22*10^12))*(1/(52.9))*(1/(0.125))*10^9</f>
        <v>0.97697780956760172</v>
      </c>
      <c r="W523" s="640" t="s">
        <v>407</v>
      </c>
      <c r="X523" s="641">
        <v>3</v>
      </c>
      <c r="Y523" s="641">
        <v>3</v>
      </c>
      <c r="Z523" s="641">
        <v>15</v>
      </c>
      <c r="AA523" s="641">
        <v>2.86</v>
      </c>
      <c r="AB523" s="640">
        <v>1</v>
      </c>
      <c r="AC523" s="641">
        <v>2.86</v>
      </c>
      <c r="AD523" s="641">
        <v>2.29</v>
      </c>
      <c r="AE523" s="640">
        <v>0.56999999999999995</v>
      </c>
      <c r="AF523" s="640" t="s">
        <v>408</v>
      </c>
      <c r="AG523" s="640">
        <v>1</v>
      </c>
      <c r="AH523" s="640">
        <v>1</v>
      </c>
    </row>
    <row r="524" spans="1:35" x14ac:dyDescent="0.25">
      <c r="A524" s="638" t="s">
        <v>56</v>
      </c>
      <c r="B524" s="638" t="s">
        <v>401</v>
      </c>
      <c r="C524" s="639" t="s">
        <v>1354</v>
      </c>
      <c r="D524" s="640" t="s">
        <v>1371</v>
      </c>
      <c r="E524" s="641">
        <f t="shared" si="107"/>
        <v>14</v>
      </c>
      <c r="F524" s="641" t="s">
        <v>32</v>
      </c>
      <c r="G524" s="640" t="s">
        <v>1372</v>
      </c>
      <c r="H524" s="641">
        <f t="shared" si="102"/>
        <v>15</v>
      </c>
      <c r="I524" s="641" t="str">
        <f t="shared" si="108"/>
        <v>y</v>
      </c>
      <c r="J524" s="640" t="s">
        <v>1373</v>
      </c>
      <c r="K524" s="641">
        <f t="shared" si="103"/>
        <v>16</v>
      </c>
      <c r="L524" s="642" t="str">
        <f t="shared" si="109"/>
        <v>y</v>
      </c>
      <c r="M524" s="223" t="s">
        <v>32</v>
      </c>
      <c r="N524" s="223" t="s">
        <v>32</v>
      </c>
      <c r="O524" s="223" t="s">
        <v>32</v>
      </c>
      <c r="P524" s="642">
        <f>P523</f>
        <v>14341.79</v>
      </c>
      <c r="Q524" s="640" t="s">
        <v>404</v>
      </c>
      <c r="R524" s="640" t="s">
        <v>405</v>
      </c>
      <c r="S524" s="640" t="s">
        <v>406</v>
      </c>
      <c r="T524" s="641">
        <v>52.9</v>
      </c>
      <c r="U524" s="641">
        <v>1</v>
      </c>
      <c r="V524" s="643">
        <f>P524*(1/(2.22*10^12))*(1/(52.9))*(1/(0.125))*10^9</f>
        <v>0.97697780956760172</v>
      </c>
      <c r="W524" s="640" t="s">
        <v>407</v>
      </c>
      <c r="X524" s="641">
        <v>3</v>
      </c>
      <c r="Y524" s="641">
        <v>3</v>
      </c>
      <c r="Z524" s="641">
        <v>15</v>
      </c>
      <c r="AA524" s="641">
        <v>2.86</v>
      </c>
      <c r="AB524" s="640">
        <v>1</v>
      </c>
      <c r="AC524" s="641">
        <v>2.86</v>
      </c>
      <c r="AD524" s="641">
        <v>2.29</v>
      </c>
      <c r="AE524" s="640">
        <v>0.56999999999999995</v>
      </c>
      <c r="AF524" s="640" t="s">
        <v>408</v>
      </c>
      <c r="AG524" s="640">
        <v>1</v>
      </c>
      <c r="AH524" s="640">
        <v>1</v>
      </c>
    </row>
    <row r="525" spans="1:35" x14ac:dyDescent="0.25">
      <c r="A525" s="638" t="s">
        <v>56</v>
      </c>
      <c r="B525" s="638" t="s">
        <v>43</v>
      </c>
      <c r="C525" s="639" t="s">
        <v>1354</v>
      </c>
      <c r="D525" s="640" t="s">
        <v>1374</v>
      </c>
      <c r="E525" s="641">
        <f t="shared" si="107"/>
        <v>17</v>
      </c>
      <c r="F525" s="641" t="s">
        <v>32</v>
      </c>
      <c r="G525" s="640" t="s">
        <v>1375</v>
      </c>
      <c r="H525" s="641">
        <f t="shared" si="102"/>
        <v>18</v>
      </c>
      <c r="I525" s="641" t="str">
        <f t="shared" si="108"/>
        <v>y</v>
      </c>
      <c r="J525" s="640" t="s">
        <v>1376</v>
      </c>
      <c r="K525" s="641">
        <f t="shared" si="103"/>
        <v>19</v>
      </c>
      <c r="L525" s="642" t="str">
        <f t="shared" si="109"/>
        <v>y</v>
      </c>
      <c r="M525" s="223" t="s">
        <v>32</v>
      </c>
      <c r="N525" s="223" t="s">
        <v>32</v>
      </c>
      <c r="O525" s="223" t="s">
        <v>32</v>
      </c>
      <c r="P525" s="642">
        <v>23573.360000000001</v>
      </c>
      <c r="Q525" s="640" t="s">
        <v>45</v>
      </c>
      <c r="R525" s="640" t="s">
        <v>46</v>
      </c>
      <c r="S525" s="640" t="s">
        <v>47</v>
      </c>
      <c r="T525" s="641">
        <v>52.2</v>
      </c>
      <c r="U525" s="641">
        <v>2</v>
      </c>
      <c r="V525" s="643">
        <f>P525*(1/(2.22*10^12))*(1/(52.2))*(1/(0.125))*10^9</f>
        <v>1.6273763418591005</v>
      </c>
      <c r="W525" s="640" t="s">
        <v>48</v>
      </c>
      <c r="X525" s="641">
        <v>3</v>
      </c>
      <c r="Y525" s="641">
        <v>6</v>
      </c>
      <c r="Z525" s="641">
        <v>15</v>
      </c>
      <c r="AA525" s="641">
        <v>5.64</v>
      </c>
      <c r="AB525" s="640">
        <v>1</v>
      </c>
      <c r="AC525" s="641">
        <v>5.64</v>
      </c>
      <c r="AD525" s="641">
        <v>4.51</v>
      </c>
      <c r="AE525" s="640">
        <v>1.1299999999999999</v>
      </c>
      <c r="AF525" s="640" t="s">
        <v>49</v>
      </c>
      <c r="AG525" s="640">
        <v>2</v>
      </c>
      <c r="AH525" s="640">
        <v>2</v>
      </c>
    </row>
    <row r="526" spans="1:35" x14ac:dyDescent="0.25">
      <c r="A526" s="638" t="s">
        <v>56</v>
      </c>
      <c r="B526" s="638" t="s">
        <v>50</v>
      </c>
      <c r="C526" s="639" t="s">
        <v>1354</v>
      </c>
      <c r="D526" s="640" t="s">
        <v>1377</v>
      </c>
      <c r="E526" s="641">
        <f t="shared" si="107"/>
        <v>20</v>
      </c>
      <c r="F526" s="641" t="s">
        <v>32</v>
      </c>
      <c r="G526" s="640" t="s">
        <v>1378</v>
      </c>
      <c r="H526" s="641">
        <f t="shared" si="102"/>
        <v>21</v>
      </c>
      <c r="I526" s="641" t="str">
        <f t="shared" si="108"/>
        <v>y</v>
      </c>
      <c r="J526" s="640" t="s">
        <v>1379</v>
      </c>
      <c r="K526" s="641">
        <f t="shared" si="103"/>
        <v>22</v>
      </c>
      <c r="L526" s="642" t="str">
        <f t="shared" si="109"/>
        <v>y</v>
      </c>
      <c r="M526" s="223" t="s">
        <v>32</v>
      </c>
      <c r="N526" s="223" t="s">
        <v>32</v>
      </c>
      <c r="O526" s="223" t="s">
        <v>32</v>
      </c>
      <c r="P526" s="642">
        <f>P525</f>
        <v>23573.360000000001</v>
      </c>
      <c r="Q526" s="640" t="s">
        <v>45</v>
      </c>
      <c r="R526" s="640" t="s">
        <v>46</v>
      </c>
      <c r="S526" s="640" t="s">
        <v>47</v>
      </c>
      <c r="T526" s="641">
        <v>52.2</v>
      </c>
      <c r="U526" s="641">
        <v>2</v>
      </c>
      <c r="V526" s="643">
        <f>P526*(1/(2.22*10^12))*(1/(52.2))*(1/(0.125))*10^9</f>
        <v>1.6273763418591005</v>
      </c>
      <c r="W526" s="640" t="s">
        <v>48</v>
      </c>
      <c r="X526" s="641">
        <v>3</v>
      </c>
      <c r="Y526" s="641">
        <v>6</v>
      </c>
      <c r="Z526" s="641">
        <v>15</v>
      </c>
      <c r="AA526" s="641">
        <v>5.64</v>
      </c>
      <c r="AB526" s="640">
        <v>1</v>
      </c>
      <c r="AC526" s="641">
        <v>5.64</v>
      </c>
      <c r="AD526" s="641">
        <v>4.51</v>
      </c>
      <c r="AE526" s="640">
        <v>1.1299999999999999</v>
      </c>
      <c r="AF526" s="640" t="s">
        <v>49</v>
      </c>
      <c r="AG526" s="640">
        <v>2</v>
      </c>
      <c r="AH526" s="640">
        <v>2</v>
      </c>
    </row>
    <row r="527" spans="1:35" x14ac:dyDescent="0.25">
      <c r="A527" s="644" t="s">
        <v>56</v>
      </c>
      <c r="B527" s="644" t="s">
        <v>244</v>
      </c>
      <c r="C527" s="645" t="s">
        <v>1380</v>
      </c>
      <c r="D527" s="646" t="s">
        <v>1381</v>
      </c>
      <c r="E527" s="647">
        <v>4</v>
      </c>
      <c r="F527" s="641" t="s">
        <v>32</v>
      </c>
      <c r="G527" s="646" t="s">
        <v>1382</v>
      </c>
      <c r="H527" s="647">
        <f t="shared" si="102"/>
        <v>5</v>
      </c>
      <c r="I527" s="647" t="str">
        <f t="shared" si="108"/>
        <v>y</v>
      </c>
      <c r="J527" s="646" t="s">
        <v>1383</v>
      </c>
      <c r="K527" s="647">
        <f t="shared" si="103"/>
        <v>6</v>
      </c>
      <c r="L527" s="648" t="str">
        <f t="shared" si="109"/>
        <v>y</v>
      </c>
      <c r="M527" s="223" t="s">
        <v>32</v>
      </c>
      <c r="N527" s="223" t="s">
        <v>32</v>
      </c>
      <c r="O527" s="223" t="s">
        <v>32</v>
      </c>
      <c r="P527" s="648">
        <v>32371.22</v>
      </c>
      <c r="Q527" s="646" t="s">
        <v>246</v>
      </c>
      <c r="R527" s="646" t="s">
        <v>237</v>
      </c>
      <c r="S527" s="646" t="s">
        <v>1308</v>
      </c>
      <c r="T527" s="647">
        <v>82</v>
      </c>
      <c r="U527" s="647">
        <v>1.5</v>
      </c>
      <c r="V527" s="649">
        <f>P527*(1/(2.22*10^12))*(1/(82))*(1/(0.125))*10^9</f>
        <v>1.4225981103054275</v>
      </c>
      <c r="W527" s="646" t="s">
        <v>239</v>
      </c>
      <c r="X527" s="647">
        <v>3</v>
      </c>
      <c r="Y527" s="647">
        <v>3</v>
      </c>
      <c r="Z527" s="647">
        <v>15</v>
      </c>
      <c r="AA527" s="647">
        <v>6.64</v>
      </c>
      <c r="AB527" s="646">
        <v>1</v>
      </c>
      <c r="AC527" s="647">
        <v>6.64</v>
      </c>
      <c r="AD527" s="647">
        <v>5.31</v>
      </c>
      <c r="AE527" s="646">
        <v>1.33</v>
      </c>
      <c r="AF527" s="646" t="s">
        <v>107</v>
      </c>
      <c r="AG527" s="646">
        <v>1</v>
      </c>
      <c r="AH527" s="646">
        <v>1</v>
      </c>
    </row>
    <row r="528" spans="1:35" x14ac:dyDescent="0.25">
      <c r="A528" s="644" t="s">
        <v>56</v>
      </c>
      <c r="B528" s="644" t="s">
        <v>247</v>
      </c>
      <c r="C528" s="645" t="s">
        <v>1380</v>
      </c>
      <c r="D528" s="646" t="s">
        <v>1384</v>
      </c>
      <c r="E528" s="647">
        <f t="shared" ref="E528:E533" si="110">IF(A527="SEC", K527 + 1, E527 + 1)</f>
        <v>7</v>
      </c>
      <c r="F528" s="641" t="s">
        <v>32</v>
      </c>
      <c r="G528" s="646" t="s">
        <v>1385</v>
      </c>
      <c r="H528" s="647">
        <f t="shared" si="102"/>
        <v>8</v>
      </c>
      <c r="I528" s="647" t="str">
        <f t="shared" si="108"/>
        <v>y</v>
      </c>
      <c r="J528" s="646" t="s">
        <v>1386</v>
      </c>
      <c r="K528" s="647">
        <f t="shared" si="103"/>
        <v>9</v>
      </c>
      <c r="L528" s="648" t="str">
        <f t="shared" si="109"/>
        <v>y</v>
      </c>
      <c r="M528" s="223" t="s">
        <v>32</v>
      </c>
      <c r="N528" s="223" t="s">
        <v>32</v>
      </c>
      <c r="O528" s="223" t="s">
        <v>32</v>
      </c>
      <c r="P528" s="648">
        <f>P527</f>
        <v>32371.22</v>
      </c>
      <c r="Q528" s="646" t="s">
        <v>246</v>
      </c>
      <c r="R528" s="646" t="s">
        <v>237</v>
      </c>
      <c r="S528" s="646" t="s">
        <v>1308</v>
      </c>
      <c r="T528" s="647">
        <v>82</v>
      </c>
      <c r="U528" s="647">
        <v>1.5</v>
      </c>
      <c r="V528" s="649">
        <f>P528*(1/(2.22*10^12))*(1/(82))*(1/(0.125))*10^9</f>
        <v>1.4225981103054275</v>
      </c>
      <c r="W528" s="646" t="s">
        <v>239</v>
      </c>
      <c r="X528" s="647">
        <v>3</v>
      </c>
      <c r="Y528" s="647">
        <v>3</v>
      </c>
      <c r="Z528" s="647">
        <v>15</v>
      </c>
      <c r="AA528" s="647">
        <v>6.64</v>
      </c>
      <c r="AB528" s="646">
        <v>1</v>
      </c>
      <c r="AC528" s="647">
        <v>6.64</v>
      </c>
      <c r="AD528" s="647">
        <v>5.31</v>
      </c>
      <c r="AE528" s="646">
        <v>1.33</v>
      </c>
      <c r="AF528" s="646" t="s">
        <v>107</v>
      </c>
      <c r="AG528" s="646">
        <v>1</v>
      </c>
      <c r="AH528" s="646">
        <v>1</v>
      </c>
    </row>
    <row r="529" spans="1:34" x14ac:dyDescent="0.25">
      <c r="A529" s="644" t="s">
        <v>56</v>
      </c>
      <c r="B529" s="644" t="s">
        <v>1330</v>
      </c>
      <c r="C529" s="645" t="s">
        <v>1380</v>
      </c>
      <c r="D529" s="646" t="s">
        <v>1387</v>
      </c>
      <c r="E529" s="647">
        <f t="shared" si="110"/>
        <v>10</v>
      </c>
      <c r="F529" s="641" t="s">
        <v>32</v>
      </c>
      <c r="G529" s="646" t="s">
        <v>1388</v>
      </c>
      <c r="H529" s="647">
        <f t="shared" si="102"/>
        <v>11</v>
      </c>
      <c r="I529" s="647" t="str">
        <f t="shared" si="108"/>
        <v>y</v>
      </c>
      <c r="J529" s="646" t="s">
        <v>1389</v>
      </c>
      <c r="K529" s="647">
        <f t="shared" si="103"/>
        <v>12</v>
      </c>
      <c r="L529" s="648" t="str">
        <f t="shared" si="109"/>
        <v>y</v>
      </c>
      <c r="M529" s="223" t="s">
        <v>32</v>
      </c>
      <c r="N529" s="223" t="s">
        <v>32</v>
      </c>
      <c r="O529" s="223" t="s">
        <v>32</v>
      </c>
      <c r="P529" s="648">
        <f>P528</f>
        <v>32371.22</v>
      </c>
      <c r="Q529" s="646" t="s">
        <v>246</v>
      </c>
      <c r="R529" s="646" t="s">
        <v>237</v>
      </c>
      <c r="S529" s="646" t="s">
        <v>1308</v>
      </c>
      <c r="T529" s="647">
        <v>82</v>
      </c>
      <c r="U529" s="647">
        <v>1.5</v>
      </c>
      <c r="V529" s="649">
        <f>P529*(1/(2.22*10^12))*(1/(82))*(1/(0.125))*10^9</f>
        <v>1.4225981103054275</v>
      </c>
      <c r="W529" s="646" t="s">
        <v>239</v>
      </c>
      <c r="X529" s="647">
        <v>3</v>
      </c>
      <c r="Y529" s="647">
        <v>3</v>
      </c>
      <c r="Z529" s="647">
        <v>15</v>
      </c>
      <c r="AA529" s="647">
        <v>6.64</v>
      </c>
      <c r="AB529" s="646">
        <v>1</v>
      </c>
      <c r="AC529" s="647">
        <v>6.64</v>
      </c>
      <c r="AD529" s="647">
        <v>5.31</v>
      </c>
      <c r="AE529" s="646">
        <v>1.33</v>
      </c>
      <c r="AF529" s="646" t="s">
        <v>107</v>
      </c>
      <c r="AG529" s="646">
        <v>1</v>
      </c>
      <c r="AH529" s="646">
        <v>1</v>
      </c>
    </row>
    <row r="530" spans="1:34" x14ac:dyDescent="0.25">
      <c r="A530" s="644" t="s">
        <v>56</v>
      </c>
      <c r="B530" s="644" t="s">
        <v>290</v>
      </c>
      <c r="C530" s="645" t="s">
        <v>1380</v>
      </c>
      <c r="D530" s="646" t="s">
        <v>1390</v>
      </c>
      <c r="E530" s="647">
        <f t="shared" si="110"/>
        <v>13</v>
      </c>
      <c r="F530" s="641" t="s">
        <v>32</v>
      </c>
      <c r="G530" s="646" t="s">
        <v>1391</v>
      </c>
      <c r="H530" s="647">
        <f t="shared" si="102"/>
        <v>14</v>
      </c>
      <c r="I530" s="647" t="str">
        <f t="shared" si="108"/>
        <v>y</v>
      </c>
      <c r="J530" s="646" t="s">
        <v>1392</v>
      </c>
      <c r="K530" s="647">
        <f t="shared" si="103"/>
        <v>15</v>
      </c>
      <c r="L530" s="648" t="str">
        <f t="shared" si="109"/>
        <v>y</v>
      </c>
      <c r="M530" s="223" t="s">
        <v>32</v>
      </c>
      <c r="N530" s="223" t="s">
        <v>32</v>
      </c>
      <c r="O530" s="223" t="s">
        <v>32</v>
      </c>
      <c r="P530" s="648">
        <v>102808</v>
      </c>
      <c r="Q530" s="646" t="s">
        <v>292</v>
      </c>
      <c r="R530" s="646" t="s">
        <v>293</v>
      </c>
      <c r="S530" s="646" t="s">
        <v>1218</v>
      </c>
      <c r="T530" s="647">
        <v>82.8</v>
      </c>
      <c r="U530" s="647">
        <v>5</v>
      </c>
      <c r="V530" s="649">
        <f>P530*(1/(2.22*10^12))*(1/(82.8))*(1/(0.125))*10^9</f>
        <v>4.4743874309091707</v>
      </c>
      <c r="W530" s="646" t="s">
        <v>295</v>
      </c>
      <c r="X530" s="647">
        <v>3</v>
      </c>
      <c r="Y530" s="647">
        <v>3</v>
      </c>
      <c r="Z530" s="647">
        <v>15</v>
      </c>
      <c r="AA530" s="647">
        <v>22.36</v>
      </c>
      <c r="AB530" s="646">
        <v>1</v>
      </c>
      <c r="AC530" s="647">
        <v>22.36</v>
      </c>
      <c r="AD530" s="647">
        <v>17.88</v>
      </c>
      <c r="AE530" s="646">
        <v>4.47</v>
      </c>
      <c r="AF530" s="646" t="s">
        <v>68</v>
      </c>
      <c r="AG530" s="646">
        <v>1</v>
      </c>
      <c r="AH530" s="646">
        <v>1</v>
      </c>
    </row>
    <row r="531" spans="1:34" x14ac:dyDescent="0.25">
      <c r="A531" s="644" t="s">
        <v>56</v>
      </c>
      <c r="B531" s="644" t="s">
        <v>296</v>
      </c>
      <c r="C531" s="645" t="s">
        <v>1380</v>
      </c>
      <c r="D531" s="646" t="s">
        <v>1393</v>
      </c>
      <c r="E531" s="647">
        <f t="shared" si="110"/>
        <v>16</v>
      </c>
      <c r="F531" s="641" t="s">
        <v>32</v>
      </c>
      <c r="G531" s="646" t="s">
        <v>1394</v>
      </c>
      <c r="H531" s="647">
        <f t="shared" si="102"/>
        <v>17</v>
      </c>
      <c r="I531" s="647" t="str">
        <f t="shared" si="108"/>
        <v>y</v>
      </c>
      <c r="J531" s="646" t="s">
        <v>1395</v>
      </c>
      <c r="K531" s="647">
        <f t="shared" si="103"/>
        <v>18</v>
      </c>
      <c r="L531" s="648" t="str">
        <f t="shared" si="109"/>
        <v>y</v>
      </c>
      <c r="M531" s="223" t="s">
        <v>32</v>
      </c>
      <c r="N531" s="223" t="s">
        <v>32</v>
      </c>
      <c r="O531" s="223" t="s">
        <v>32</v>
      </c>
      <c r="P531" s="648">
        <f>P530</f>
        <v>102808</v>
      </c>
      <c r="Q531" s="646" t="s">
        <v>292</v>
      </c>
      <c r="R531" s="646" t="s">
        <v>293</v>
      </c>
      <c r="S531" s="646" t="s">
        <v>1218</v>
      </c>
      <c r="T531" s="647">
        <v>82.8</v>
      </c>
      <c r="U531" s="647">
        <v>5</v>
      </c>
      <c r="V531" s="649">
        <f>P531*(1/(2.22*10^12))*(1/(82.8))*(1/(0.125))*10^9</f>
        <v>4.4743874309091707</v>
      </c>
      <c r="W531" s="646" t="s">
        <v>295</v>
      </c>
      <c r="X531" s="647">
        <v>3</v>
      </c>
      <c r="Y531" s="647">
        <v>3</v>
      </c>
      <c r="Z531" s="647">
        <v>15</v>
      </c>
      <c r="AA531" s="647">
        <v>22.36</v>
      </c>
      <c r="AB531" s="646">
        <v>1</v>
      </c>
      <c r="AC531" s="647">
        <v>22.36</v>
      </c>
      <c r="AD531" s="647">
        <v>17.88</v>
      </c>
      <c r="AE531" s="646">
        <v>4.47</v>
      </c>
      <c r="AF531" s="646" t="s">
        <v>68</v>
      </c>
      <c r="AG531" s="646">
        <v>1</v>
      </c>
      <c r="AH531" s="646">
        <v>1</v>
      </c>
    </row>
    <row r="532" spans="1:34" x14ac:dyDescent="0.25">
      <c r="A532" s="644" t="s">
        <v>56</v>
      </c>
      <c r="B532" s="644" t="s">
        <v>298</v>
      </c>
      <c r="C532" s="645" t="s">
        <v>1380</v>
      </c>
      <c r="D532" s="646" t="s">
        <v>1396</v>
      </c>
      <c r="E532" s="647">
        <f t="shared" si="110"/>
        <v>19</v>
      </c>
      <c r="F532" s="641" t="s">
        <v>32</v>
      </c>
      <c r="G532" s="646" t="s">
        <v>1397</v>
      </c>
      <c r="H532" s="647">
        <f t="shared" si="102"/>
        <v>20</v>
      </c>
      <c r="I532" s="647" t="str">
        <f t="shared" si="108"/>
        <v>y</v>
      </c>
      <c r="J532" s="646" t="s">
        <v>1398</v>
      </c>
      <c r="K532" s="647">
        <f t="shared" si="103"/>
        <v>21</v>
      </c>
      <c r="L532" s="648" t="str">
        <f t="shared" si="109"/>
        <v>y</v>
      </c>
      <c r="M532" s="223" t="s">
        <v>32</v>
      </c>
      <c r="N532" s="223" t="s">
        <v>32</v>
      </c>
      <c r="O532" s="223" t="s">
        <v>32</v>
      </c>
      <c r="P532" s="648">
        <f>P531</f>
        <v>102808</v>
      </c>
      <c r="Q532" s="646" t="s">
        <v>292</v>
      </c>
      <c r="R532" s="646" t="s">
        <v>293</v>
      </c>
      <c r="S532" s="646" t="s">
        <v>1218</v>
      </c>
      <c r="T532" s="647">
        <v>82.8</v>
      </c>
      <c r="U532" s="647">
        <v>5</v>
      </c>
      <c r="V532" s="649">
        <f>P532*(1/(2.22*10^12))*(1/(82.8))*(1/(0.125))*10^9</f>
        <v>4.4743874309091707</v>
      </c>
      <c r="W532" s="646" t="s">
        <v>295</v>
      </c>
      <c r="X532" s="647">
        <v>3</v>
      </c>
      <c r="Y532" s="647">
        <v>3</v>
      </c>
      <c r="Z532" s="647">
        <v>15</v>
      </c>
      <c r="AA532" s="647">
        <v>22.36</v>
      </c>
      <c r="AB532" s="646">
        <v>1</v>
      </c>
      <c r="AC532" s="647">
        <v>22.36</v>
      </c>
      <c r="AD532" s="647">
        <v>17.88</v>
      </c>
      <c r="AE532" s="646">
        <v>4.47</v>
      </c>
      <c r="AF532" s="646" t="s">
        <v>68</v>
      </c>
      <c r="AG532" s="646">
        <v>1</v>
      </c>
      <c r="AH532" s="646">
        <v>1</v>
      </c>
    </row>
    <row r="533" spans="1:34" x14ac:dyDescent="0.25">
      <c r="A533" s="644" t="s">
        <v>56</v>
      </c>
      <c r="B533" s="644" t="s">
        <v>1256</v>
      </c>
      <c r="C533" s="645" t="s">
        <v>1380</v>
      </c>
      <c r="D533" s="646" t="s">
        <v>1399</v>
      </c>
      <c r="E533" s="647">
        <f t="shared" si="110"/>
        <v>22</v>
      </c>
      <c r="F533" s="641" t="s">
        <v>32</v>
      </c>
      <c r="G533" s="646" t="s">
        <v>1400</v>
      </c>
      <c r="H533" s="647">
        <f t="shared" si="102"/>
        <v>23</v>
      </c>
      <c r="I533" s="647" t="str">
        <f t="shared" si="108"/>
        <v>y</v>
      </c>
      <c r="J533" s="646" t="s">
        <v>1401</v>
      </c>
      <c r="K533" s="647">
        <f t="shared" si="103"/>
        <v>24</v>
      </c>
      <c r="L533" s="648" t="str">
        <f t="shared" si="109"/>
        <v>y</v>
      </c>
      <c r="M533" s="223" t="s">
        <v>32</v>
      </c>
      <c r="N533" s="223" t="s">
        <v>32</v>
      </c>
      <c r="O533" s="223" t="s">
        <v>32</v>
      </c>
      <c r="P533" s="648">
        <f>P532</f>
        <v>102808</v>
      </c>
      <c r="Q533" s="646" t="s">
        <v>292</v>
      </c>
      <c r="R533" s="646" t="s">
        <v>293</v>
      </c>
      <c r="S533" s="646" t="s">
        <v>1218</v>
      </c>
      <c r="T533" s="647">
        <v>82.8</v>
      </c>
      <c r="U533" s="647">
        <v>5</v>
      </c>
      <c r="V533" s="649">
        <f>P533*(1/(2.22*10^12))*(1/(82.8))*(1/(0.125))*10^9</f>
        <v>4.4743874309091707</v>
      </c>
      <c r="W533" s="646" t="s">
        <v>295</v>
      </c>
      <c r="X533" s="647">
        <v>3</v>
      </c>
      <c r="Y533" s="647">
        <v>3</v>
      </c>
      <c r="Z533" s="647">
        <v>15</v>
      </c>
      <c r="AA533" s="647">
        <v>22.36</v>
      </c>
      <c r="AB533" s="646">
        <v>1</v>
      </c>
      <c r="AC533" s="647">
        <v>22.36</v>
      </c>
      <c r="AD533" s="647">
        <v>17.88</v>
      </c>
      <c r="AE533" s="646">
        <v>4.47</v>
      </c>
      <c r="AF533" s="646" t="s">
        <v>68</v>
      </c>
      <c r="AG533" s="646">
        <v>1</v>
      </c>
      <c r="AH533" s="646">
        <v>1</v>
      </c>
    </row>
    <row r="534" spans="1:34" x14ac:dyDescent="0.25">
      <c r="A534" s="650" t="s">
        <v>28</v>
      </c>
      <c r="B534" s="650" t="s">
        <v>1131</v>
      </c>
      <c r="C534" s="651" t="s">
        <v>1402</v>
      </c>
      <c r="D534" s="652" t="s">
        <v>1403</v>
      </c>
      <c r="E534" s="653">
        <v>4</v>
      </c>
      <c r="F534" s="653" t="s">
        <v>32</v>
      </c>
      <c r="G534" s="652"/>
      <c r="H534" s="653" t="str">
        <f t="shared" si="102"/>
        <v/>
      </c>
      <c r="I534" s="653"/>
      <c r="J534" s="652"/>
      <c r="K534" s="653" t="str">
        <f t="shared" si="103"/>
        <v/>
      </c>
      <c r="L534" s="654"/>
      <c r="M534" s="223" t="s">
        <v>32</v>
      </c>
      <c r="N534" s="223" t="s">
        <v>32</v>
      </c>
      <c r="O534" s="223" t="s">
        <v>32</v>
      </c>
      <c r="P534" s="654">
        <v>56908.01</v>
      </c>
      <c r="Q534" s="652" t="s">
        <v>34</v>
      </c>
      <c r="R534" s="652" t="s">
        <v>35</v>
      </c>
      <c r="S534" s="652" t="s">
        <v>36</v>
      </c>
      <c r="T534" s="653">
        <v>83.2</v>
      </c>
      <c r="U534" s="653">
        <v>2.5</v>
      </c>
      <c r="V534" s="655">
        <f>P534*(1/(2.22*10^12))*(1/(83.2))*(1/(0.125))*10^9</f>
        <v>2.4648306479556479</v>
      </c>
      <c r="W534" s="652" t="s">
        <v>1335</v>
      </c>
      <c r="X534" s="653">
        <v>1</v>
      </c>
      <c r="Y534" s="653">
        <v>1</v>
      </c>
      <c r="Z534" s="653">
        <v>5</v>
      </c>
      <c r="AA534" s="653">
        <v>3.74</v>
      </c>
      <c r="AB534" s="652">
        <v>1</v>
      </c>
      <c r="AC534" s="653">
        <v>3.74</v>
      </c>
      <c r="AD534" s="653">
        <v>3</v>
      </c>
      <c r="AE534" s="652">
        <v>0.75</v>
      </c>
      <c r="AF534" s="652" t="s">
        <v>34</v>
      </c>
      <c r="AG534" s="652">
        <v>1</v>
      </c>
      <c r="AH534" s="652">
        <v>1</v>
      </c>
    </row>
    <row r="535" spans="1:34" x14ac:dyDescent="0.25">
      <c r="A535" s="650" t="s">
        <v>28</v>
      </c>
      <c r="B535" s="650" t="s">
        <v>1133</v>
      </c>
      <c r="C535" s="651" t="s">
        <v>1402</v>
      </c>
      <c r="D535" s="652" t="s">
        <v>1404</v>
      </c>
      <c r="E535" s="653">
        <f t="shared" ref="E535:E544" si="111">IF(A534="SEC", K534 + 1, E534 + 1)</f>
        <v>5</v>
      </c>
      <c r="F535" s="653" t="s">
        <v>32</v>
      </c>
      <c r="G535" s="652"/>
      <c r="H535" s="653" t="str">
        <f t="shared" si="102"/>
        <v/>
      </c>
      <c r="I535" s="653"/>
      <c r="J535" s="652"/>
      <c r="K535" s="653" t="str">
        <f t="shared" si="103"/>
        <v/>
      </c>
      <c r="L535" s="654"/>
      <c r="M535" s="223" t="s">
        <v>32</v>
      </c>
      <c r="N535" s="223" t="s">
        <v>32</v>
      </c>
      <c r="O535" s="223" t="s">
        <v>32</v>
      </c>
      <c r="P535" s="654">
        <f>P534</f>
        <v>56908.01</v>
      </c>
      <c r="Q535" s="652" t="s">
        <v>34</v>
      </c>
      <c r="R535" s="652" t="s">
        <v>35</v>
      </c>
      <c r="S535" s="652" t="s">
        <v>36</v>
      </c>
      <c r="T535" s="653">
        <v>83.2</v>
      </c>
      <c r="U535" s="653">
        <v>2.5</v>
      </c>
      <c r="V535" s="655">
        <f>P535*(1/(2.22*10^12))*(1/(83.2))*(1/(0.125))*10^9</f>
        <v>2.4648306479556479</v>
      </c>
      <c r="W535" s="652" t="s">
        <v>1335</v>
      </c>
      <c r="X535" s="653">
        <v>1</v>
      </c>
      <c r="Y535" s="653">
        <v>1</v>
      </c>
      <c r="Z535" s="653">
        <v>5</v>
      </c>
      <c r="AA535" s="653">
        <v>3.74</v>
      </c>
      <c r="AB535" s="652">
        <v>1</v>
      </c>
      <c r="AC535" s="653">
        <v>3.74</v>
      </c>
      <c r="AD535" s="653">
        <v>3</v>
      </c>
      <c r="AE535" s="652">
        <v>0.75</v>
      </c>
      <c r="AF535" s="652" t="s">
        <v>34</v>
      </c>
      <c r="AG535" s="652">
        <v>1</v>
      </c>
      <c r="AH535" s="652">
        <v>1</v>
      </c>
    </row>
    <row r="536" spans="1:34" x14ac:dyDescent="0.25">
      <c r="A536" s="650" t="s">
        <v>28</v>
      </c>
      <c r="B536" s="650" t="s">
        <v>1405</v>
      </c>
      <c r="C536" s="651" t="s">
        <v>1402</v>
      </c>
      <c r="D536" s="652" t="s">
        <v>1406</v>
      </c>
      <c r="E536" s="653">
        <f t="shared" si="111"/>
        <v>6</v>
      </c>
      <c r="F536" s="653" t="s">
        <v>32</v>
      </c>
      <c r="G536" s="652"/>
      <c r="H536" s="653" t="str">
        <f t="shared" si="102"/>
        <v/>
      </c>
      <c r="I536" s="653"/>
      <c r="J536" s="652"/>
      <c r="K536" s="653" t="str">
        <f t="shared" si="103"/>
        <v/>
      </c>
      <c r="L536" s="654"/>
      <c r="M536" s="223" t="s">
        <v>32</v>
      </c>
      <c r="N536" s="223" t="s">
        <v>32</v>
      </c>
      <c r="O536" s="223" t="s">
        <v>32</v>
      </c>
      <c r="P536" s="654">
        <f>P535</f>
        <v>56908.01</v>
      </c>
      <c r="Q536" s="652" t="s">
        <v>34</v>
      </c>
      <c r="R536" s="652" t="s">
        <v>35</v>
      </c>
      <c r="S536" s="652" t="s">
        <v>36</v>
      </c>
      <c r="T536" s="653">
        <v>83.2</v>
      </c>
      <c r="U536" s="653">
        <v>2.5</v>
      </c>
      <c r="V536" s="655">
        <f>P536*(1/(2.22*10^12))*(1/(83.2))*(1/(0.125))*10^9</f>
        <v>2.4648306479556479</v>
      </c>
      <c r="W536" s="652" t="s">
        <v>1335</v>
      </c>
      <c r="X536" s="653">
        <v>1</v>
      </c>
      <c r="Y536" s="653">
        <v>1</v>
      </c>
      <c r="Z536" s="653">
        <v>5</v>
      </c>
      <c r="AA536" s="653">
        <v>3.74</v>
      </c>
      <c r="AB536" s="652">
        <v>1</v>
      </c>
      <c r="AC536" s="653">
        <v>3.74</v>
      </c>
      <c r="AD536" s="653">
        <v>3</v>
      </c>
      <c r="AE536" s="652">
        <v>0.75</v>
      </c>
      <c r="AF536" s="652" t="s">
        <v>34</v>
      </c>
      <c r="AG536" s="652">
        <v>1</v>
      </c>
      <c r="AH536" s="652">
        <v>1</v>
      </c>
    </row>
    <row r="537" spans="1:34" x14ac:dyDescent="0.25">
      <c r="A537" s="650" t="s">
        <v>28</v>
      </c>
      <c r="B537" s="650" t="s">
        <v>1407</v>
      </c>
      <c r="C537" s="651" t="s">
        <v>1402</v>
      </c>
      <c r="D537" s="652" t="s">
        <v>1408</v>
      </c>
      <c r="E537" s="653">
        <f t="shared" si="111"/>
        <v>7</v>
      </c>
      <c r="F537" s="653" t="s">
        <v>32</v>
      </c>
      <c r="G537" s="652"/>
      <c r="H537" s="653" t="str">
        <f t="shared" si="102"/>
        <v/>
      </c>
      <c r="I537" s="653"/>
      <c r="J537" s="652"/>
      <c r="K537" s="653" t="str">
        <f t="shared" si="103"/>
        <v/>
      </c>
      <c r="L537" s="654"/>
      <c r="M537" s="223" t="s">
        <v>32</v>
      </c>
      <c r="N537" s="223" t="s">
        <v>32</v>
      </c>
      <c r="O537" s="223" t="s">
        <v>32</v>
      </c>
      <c r="P537" s="654">
        <f>P536</f>
        <v>56908.01</v>
      </c>
      <c r="Q537" s="652" t="s">
        <v>34</v>
      </c>
      <c r="R537" s="652" t="s">
        <v>35</v>
      </c>
      <c r="S537" s="652" t="s">
        <v>36</v>
      </c>
      <c r="T537" s="653">
        <v>83.2</v>
      </c>
      <c r="U537" s="653">
        <v>2.5</v>
      </c>
      <c r="V537" s="655">
        <f>P537*(1/(2.22*10^12))*(1/(83.2))*(1/(0.125))*10^9</f>
        <v>2.4648306479556479</v>
      </c>
      <c r="W537" s="652" t="s">
        <v>1335</v>
      </c>
      <c r="X537" s="653">
        <v>1</v>
      </c>
      <c r="Y537" s="653">
        <v>1</v>
      </c>
      <c r="Z537" s="653">
        <v>5</v>
      </c>
      <c r="AA537" s="653">
        <v>3.74</v>
      </c>
      <c r="AB537" s="652">
        <v>1</v>
      </c>
      <c r="AC537" s="653">
        <v>3.74</v>
      </c>
      <c r="AD537" s="653">
        <v>3</v>
      </c>
      <c r="AE537" s="652">
        <v>0.75</v>
      </c>
      <c r="AF537" s="652" t="s">
        <v>34</v>
      </c>
      <c r="AG537" s="652">
        <v>1</v>
      </c>
      <c r="AH537" s="652">
        <v>1</v>
      </c>
    </row>
    <row r="538" spans="1:34" x14ac:dyDescent="0.25">
      <c r="A538" s="650" t="s">
        <v>28</v>
      </c>
      <c r="B538" s="650" t="s">
        <v>488</v>
      </c>
      <c r="C538" s="651" t="s">
        <v>1402</v>
      </c>
      <c r="D538" s="652" t="s">
        <v>1409</v>
      </c>
      <c r="E538" s="653">
        <f t="shared" si="111"/>
        <v>8</v>
      </c>
      <c r="F538" s="653" t="s">
        <v>32</v>
      </c>
      <c r="G538" s="652"/>
      <c r="H538" s="653" t="str">
        <f t="shared" si="102"/>
        <v/>
      </c>
      <c r="I538" s="653"/>
      <c r="J538" s="652"/>
      <c r="K538" s="653" t="str">
        <f t="shared" si="103"/>
        <v/>
      </c>
      <c r="L538" s="654"/>
      <c r="M538" s="223" t="s">
        <v>32</v>
      </c>
      <c r="N538" s="223" t="s">
        <v>32</v>
      </c>
      <c r="O538" s="223" t="s">
        <v>32</v>
      </c>
      <c r="P538" s="654">
        <v>25236.18</v>
      </c>
      <c r="Q538" s="652" t="s">
        <v>491</v>
      </c>
      <c r="R538" s="652" t="s">
        <v>492</v>
      </c>
      <c r="S538" s="652" t="s">
        <v>493</v>
      </c>
      <c r="T538" s="653">
        <v>71.7</v>
      </c>
      <c r="U538" s="653">
        <v>1</v>
      </c>
      <c r="V538" s="655">
        <f>P538*(1/(2.22*10^12))*(1/(71.7))*(1/(0.125))*10^9</f>
        <v>1.268356892457311</v>
      </c>
      <c r="W538" s="652" t="s">
        <v>494</v>
      </c>
      <c r="X538" s="653">
        <v>1</v>
      </c>
      <c r="Y538" s="653">
        <v>1</v>
      </c>
      <c r="Z538" s="653">
        <v>5</v>
      </c>
      <c r="AA538" s="653">
        <v>1.29</v>
      </c>
      <c r="AB538" s="652">
        <v>1</v>
      </c>
      <c r="AC538" s="653">
        <v>1.29</v>
      </c>
      <c r="AD538" s="653">
        <v>1.03</v>
      </c>
      <c r="AE538" s="652">
        <v>0.26</v>
      </c>
      <c r="AF538" s="652" t="s">
        <v>34</v>
      </c>
      <c r="AG538" s="652">
        <v>1</v>
      </c>
      <c r="AH538" s="652">
        <v>1</v>
      </c>
    </row>
    <row r="539" spans="1:34" x14ac:dyDescent="0.25">
      <c r="A539" s="650" t="s">
        <v>28</v>
      </c>
      <c r="B539" s="650" t="s">
        <v>495</v>
      </c>
      <c r="C539" s="651" t="s">
        <v>1402</v>
      </c>
      <c r="D539" s="652" t="s">
        <v>1410</v>
      </c>
      <c r="E539" s="653">
        <f t="shared" si="111"/>
        <v>9</v>
      </c>
      <c r="F539" s="653" t="s">
        <v>32</v>
      </c>
      <c r="G539" s="652"/>
      <c r="H539" s="653" t="str">
        <f t="shared" si="102"/>
        <v/>
      </c>
      <c r="I539" s="653"/>
      <c r="J539" s="652"/>
      <c r="K539" s="653" t="str">
        <f t="shared" si="103"/>
        <v/>
      </c>
      <c r="L539" s="654"/>
      <c r="M539" s="223" t="s">
        <v>32</v>
      </c>
      <c r="N539" s="223" t="s">
        <v>32</v>
      </c>
      <c r="O539" s="223" t="s">
        <v>32</v>
      </c>
      <c r="P539" s="654">
        <f>P538</f>
        <v>25236.18</v>
      </c>
      <c r="Q539" s="652" t="s">
        <v>491</v>
      </c>
      <c r="R539" s="652" t="s">
        <v>492</v>
      </c>
      <c r="S539" s="652" t="s">
        <v>493</v>
      </c>
      <c r="T539" s="653">
        <v>71.7</v>
      </c>
      <c r="U539" s="653">
        <v>1</v>
      </c>
      <c r="V539" s="655">
        <f>P539*(1/(2.22*10^12))*(1/(71.7))*(1/(0.125))*10^9</f>
        <v>1.268356892457311</v>
      </c>
      <c r="W539" s="652" t="s">
        <v>494</v>
      </c>
      <c r="X539" s="653">
        <v>1</v>
      </c>
      <c r="Y539" s="653">
        <v>1</v>
      </c>
      <c r="Z539" s="653">
        <v>5</v>
      </c>
      <c r="AA539" s="653">
        <v>1.29</v>
      </c>
      <c r="AB539" s="652">
        <v>1</v>
      </c>
      <c r="AC539" s="653">
        <v>1.29</v>
      </c>
      <c r="AD539" s="653">
        <v>1.03</v>
      </c>
      <c r="AE539" s="652">
        <v>0.26</v>
      </c>
      <c r="AF539" s="652" t="s">
        <v>34</v>
      </c>
      <c r="AG539" s="652">
        <v>1</v>
      </c>
      <c r="AH539" s="652">
        <v>1</v>
      </c>
    </row>
    <row r="540" spans="1:34" x14ac:dyDescent="0.25">
      <c r="A540" s="650" t="s">
        <v>56</v>
      </c>
      <c r="B540" s="650" t="s">
        <v>475</v>
      </c>
      <c r="C540" s="651" t="s">
        <v>1402</v>
      </c>
      <c r="D540" s="652" t="s">
        <v>1411</v>
      </c>
      <c r="E540" s="653">
        <f t="shared" si="111"/>
        <v>10</v>
      </c>
      <c r="F540" s="653" t="s">
        <v>32</v>
      </c>
      <c r="G540" s="652" t="s">
        <v>1412</v>
      </c>
      <c r="H540" s="653">
        <f t="shared" si="102"/>
        <v>11</v>
      </c>
      <c r="I540" s="653" t="str">
        <f>F540</f>
        <v>y</v>
      </c>
      <c r="J540" s="652" t="s">
        <v>1413</v>
      </c>
      <c r="K540" s="653">
        <f t="shared" si="103"/>
        <v>12</v>
      </c>
      <c r="L540" s="654" t="str">
        <f>F540</f>
        <v>y</v>
      </c>
      <c r="M540" s="223" t="s">
        <v>32</v>
      </c>
      <c r="N540" s="223" t="s">
        <v>32</v>
      </c>
      <c r="O540" s="223" t="s">
        <v>32</v>
      </c>
      <c r="P540" s="654">
        <v>44589.09</v>
      </c>
      <c r="Q540" s="652" t="s">
        <v>479</v>
      </c>
      <c r="R540" s="652" t="s">
        <v>480</v>
      </c>
      <c r="S540" s="652" t="s">
        <v>481</v>
      </c>
      <c r="T540" s="653">
        <v>37.6</v>
      </c>
      <c r="U540" s="653">
        <v>6</v>
      </c>
      <c r="V540" s="655">
        <f>P540*(1/(2.22*10^12))*(1/(37.6))*(1/(0.125))*10^9</f>
        <v>4.2734416331224834</v>
      </c>
      <c r="W540" s="652" t="s">
        <v>482</v>
      </c>
      <c r="X540" s="653">
        <v>3</v>
      </c>
      <c r="Y540" s="653">
        <v>3</v>
      </c>
      <c r="Z540" s="653">
        <v>15</v>
      </c>
      <c r="AA540" s="653">
        <v>12.18</v>
      </c>
      <c r="AB540" s="652">
        <v>1</v>
      </c>
      <c r="AC540" s="653">
        <v>12.18</v>
      </c>
      <c r="AD540" s="653">
        <v>9.75</v>
      </c>
      <c r="AE540" s="652">
        <v>2.44</v>
      </c>
      <c r="AF540" s="652" t="s">
        <v>483</v>
      </c>
      <c r="AG540" s="652">
        <v>1</v>
      </c>
      <c r="AH540" s="652">
        <v>1</v>
      </c>
    </row>
    <row r="541" spans="1:34" x14ac:dyDescent="0.25">
      <c r="A541" s="650" t="s">
        <v>56</v>
      </c>
      <c r="B541" s="650" t="s">
        <v>484</v>
      </c>
      <c r="C541" s="651" t="s">
        <v>1402</v>
      </c>
      <c r="D541" s="652" t="s">
        <v>1414</v>
      </c>
      <c r="E541" s="653">
        <f t="shared" si="111"/>
        <v>13</v>
      </c>
      <c r="F541" s="653" t="s">
        <v>32</v>
      </c>
      <c r="G541" s="652" t="s">
        <v>1415</v>
      </c>
      <c r="H541" s="653">
        <f t="shared" si="102"/>
        <v>14</v>
      </c>
      <c r="I541" s="653" t="str">
        <f>F541</f>
        <v>y</v>
      </c>
      <c r="J541" s="652" t="s">
        <v>1416</v>
      </c>
      <c r="K541" s="653">
        <f t="shared" si="103"/>
        <v>15</v>
      </c>
      <c r="L541" s="654" t="str">
        <f>F541</f>
        <v>y</v>
      </c>
      <c r="M541" s="223" t="s">
        <v>32</v>
      </c>
      <c r="N541" s="223" t="s">
        <v>32</v>
      </c>
      <c r="O541" s="223" t="s">
        <v>32</v>
      </c>
      <c r="P541" s="654">
        <f>P540</f>
        <v>44589.09</v>
      </c>
      <c r="Q541" s="652" t="s">
        <v>479</v>
      </c>
      <c r="R541" s="652" t="s">
        <v>480</v>
      </c>
      <c r="S541" s="652" t="s">
        <v>481</v>
      </c>
      <c r="T541" s="653">
        <v>37.6</v>
      </c>
      <c r="U541" s="653">
        <v>6</v>
      </c>
      <c r="V541" s="655">
        <f>P541*(1/(2.22*10^12))*(1/(37.6))*(1/(0.125))*10^9</f>
        <v>4.2734416331224834</v>
      </c>
      <c r="W541" s="652" t="s">
        <v>482</v>
      </c>
      <c r="X541" s="653">
        <v>3</v>
      </c>
      <c r="Y541" s="653">
        <v>3</v>
      </c>
      <c r="Z541" s="653">
        <v>15</v>
      </c>
      <c r="AA541" s="653">
        <v>12.18</v>
      </c>
      <c r="AB541" s="652">
        <v>1</v>
      </c>
      <c r="AC541" s="653">
        <v>12.18</v>
      </c>
      <c r="AD541" s="653">
        <v>9.75</v>
      </c>
      <c r="AE541" s="652">
        <v>2.44</v>
      </c>
      <c r="AF541" s="652" t="s">
        <v>483</v>
      </c>
      <c r="AG541" s="652">
        <v>1</v>
      </c>
      <c r="AH541" s="652">
        <v>1</v>
      </c>
    </row>
    <row r="542" spans="1:34" x14ac:dyDescent="0.25">
      <c r="A542" s="650" t="s">
        <v>56</v>
      </c>
      <c r="B542" s="650" t="s">
        <v>570</v>
      </c>
      <c r="C542" s="651" t="s">
        <v>1402</v>
      </c>
      <c r="D542" s="652" t="s">
        <v>1417</v>
      </c>
      <c r="E542" s="653">
        <f t="shared" si="111"/>
        <v>16</v>
      </c>
      <c r="F542" s="653" t="s">
        <v>32</v>
      </c>
      <c r="G542" s="652" t="s">
        <v>1418</v>
      </c>
      <c r="H542" s="653">
        <f t="shared" si="102"/>
        <v>17</v>
      </c>
      <c r="I542" s="653" t="str">
        <f>F542</f>
        <v>y</v>
      </c>
      <c r="J542" s="652" t="s">
        <v>1419</v>
      </c>
      <c r="K542" s="653">
        <f t="shared" si="103"/>
        <v>18</v>
      </c>
      <c r="L542" s="654" t="str">
        <f>F542</f>
        <v>y</v>
      </c>
      <c r="M542" s="223" t="s">
        <v>32</v>
      </c>
      <c r="N542" s="223" t="s">
        <v>32</v>
      </c>
      <c r="O542" s="223" t="s">
        <v>32</v>
      </c>
      <c r="P542" s="654">
        <f>P541</f>
        <v>44589.09</v>
      </c>
      <c r="Q542" s="652" t="s">
        <v>479</v>
      </c>
      <c r="R542" s="652" t="s">
        <v>480</v>
      </c>
      <c r="S542" s="652" t="s">
        <v>481</v>
      </c>
      <c r="T542" s="653">
        <v>37.6</v>
      </c>
      <c r="U542" s="653">
        <v>6</v>
      </c>
      <c r="V542" s="655">
        <f>P542*(1/(2.22*10^12))*(1/(37.6))*(1/(0.125))*10^9</f>
        <v>4.2734416331224834</v>
      </c>
      <c r="W542" s="652" t="s">
        <v>482</v>
      </c>
      <c r="X542" s="653">
        <v>3</v>
      </c>
      <c r="Y542" s="653">
        <v>3</v>
      </c>
      <c r="Z542" s="653">
        <v>15</v>
      </c>
      <c r="AA542" s="653">
        <v>12.18</v>
      </c>
      <c r="AB542" s="652">
        <v>1</v>
      </c>
      <c r="AC542" s="653">
        <v>12.18</v>
      </c>
      <c r="AD542" s="653">
        <v>9.75</v>
      </c>
      <c r="AE542" s="652">
        <v>2.44</v>
      </c>
      <c r="AF542" s="652" t="s">
        <v>483</v>
      </c>
      <c r="AG542" s="652">
        <v>1</v>
      </c>
      <c r="AH542" s="652">
        <v>1</v>
      </c>
    </row>
    <row r="543" spans="1:34" x14ac:dyDescent="0.25">
      <c r="A543" s="650" t="s">
        <v>56</v>
      </c>
      <c r="B543" s="650" t="s">
        <v>151</v>
      </c>
      <c r="C543" s="651" t="s">
        <v>1402</v>
      </c>
      <c r="D543" s="652" t="s">
        <v>1420</v>
      </c>
      <c r="E543" s="653">
        <f t="shared" si="111"/>
        <v>19</v>
      </c>
      <c r="F543" s="653" t="s">
        <v>32</v>
      </c>
      <c r="G543" s="652" t="s">
        <v>1421</v>
      </c>
      <c r="H543" s="653">
        <f t="shared" si="102"/>
        <v>20</v>
      </c>
      <c r="I543" s="653" t="str">
        <f>F543</f>
        <v>y</v>
      </c>
      <c r="J543" s="652" t="s">
        <v>1422</v>
      </c>
      <c r="K543" s="653">
        <f t="shared" si="103"/>
        <v>21</v>
      </c>
      <c r="L543" s="654" t="str">
        <f>F543</f>
        <v>y</v>
      </c>
      <c r="M543" s="223" t="s">
        <v>32</v>
      </c>
      <c r="N543" s="223" t="s">
        <v>32</v>
      </c>
      <c r="O543" s="223" t="s">
        <v>32</v>
      </c>
      <c r="P543" s="654">
        <v>44857.31</v>
      </c>
      <c r="Q543" s="652" t="s">
        <v>155</v>
      </c>
      <c r="R543" s="652" t="s">
        <v>156</v>
      </c>
      <c r="S543" s="652" t="s">
        <v>1423</v>
      </c>
      <c r="T543" s="653">
        <v>28.4</v>
      </c>
      <c r="U543" s="653">
        <v>5.5</v>
      </c>
      <c r="V543" s="655">
        <f>P543*(1/(2.22*10^12))*(1/(28.4))*(1/(0.125))*10^9</f>
        <v>5.6918297170409842</v>
      </c>
      <c r="W543" s="652" t="s">
        <v>158</v>
      </c>
      <c r="X543" s="653">
        <v>3</v>
      </c>
      <c r="Y543" s="653">
        <v>3</v>
      </c>
      <c r="Z543" s="653">
        <v>15</v>
      </c>
      <c r="AA543" s="653">
        <v>8.43</v>
      </c>
      <c r="AB543" s="652">
        <v>1</v>
      </c>
      <c r="AC543" s="653">
        <v>8.43</v>
      </c>
      <c r="AD543" s="653">
        <v>6.75</v>
      </c>
      <c r="AE543" s="652">
        <v>1.69</v>
      </c>
      <c r="AF543" s="652" t="s">
        <v>159</v>
      </c>
      <c r="AG543" s="652">
        <v>1</v>
      </c>
      <c r="AH543" s="652">
        <v>1</v>
      </c>
    </row>
    <row r="544" spans="1:34" x14ac:dyDescent="0.25">
      <c r="A544" s="650" t="s">
        <v>56</v>
      </c>
      <c r="B544" s="650" t="s">
        <v>160</v>
      </c>
      <c r="C544" s="651" t="s">
        <v>1402</v>
      </c>
      <c r="D544" s="652" t="s">
        <v>1424</v>
      </c>
      <c r="E544" s="653">
        <f t="shared" si="111"/>
        <v>22</v>
      </c>
      <c r="F544" s="653" t="s">
        <v>32</v>
      </c>
      <c r="G544" s="652" t="s">
        <v>1425</v>
      </c>
      <c r="H544" s="653">
        <f t="shared" si="102"/>
        <v>23</v>
      </c>
      <c r="I544" s="653" t="str">
        <f>F544</f>
        <v>y</v>
      </c>
      <c r="J544" s="652" t="s">
        <v>1426</v>
      </c>
      <c r="K544" s="653">
        <f t="shared" si="103"/>
        <v>24</v>
      </c>
      <c r="L544" s="654" t="str">
        <f>F544</f>
        <v>y</v>
      </c>
      <c r="M544" s="223" t="s">
        <v>32</v>
      </c>
      <c r="N544" s="223" t="s">
        <v>32</v>
      </c>
      <c r="O544" s="223" t="s">
        <v>32</v>
      </c>
      <c r="P544" s="654">
        <f>P543</f>
        <v>44857.31</v>
      </c>
      <c r="Q544" s="652" t="s">
        <v>155</v>
      </c>
      <c r="R544" s="652" t="s">
        <v>156</v>
      </c>
      <c r="S544" s="652" t="s">
        <v>1423</v>
      </c>
      <c r="T544" s="653">
        <v>28.4</v>
      </c>
      <c r="U544" s="653">
        <v>5.5</v>
      </c>
      <c r="V544" s="655">
        <f>P544*(1/(2.22*10^12))*(1/(28.4))*(1/(0.125))*10^9</f>
        <v>5.6918297170409842</v>
      </c>
      <c r="W544" s="652" t="s">
        <v>158</v>
      </c>
      <c r="X544" s="653">
        <v>3</v>
      </c>
      <c r="Y544" s="653">
        <v>3</v>
      </c>
      <c r="Z544" s="653">
        <v>15</v>
      </c>
      <c r="AA544" s="653">
        <v>8.43</v>
      </c>
      <c r="AB544" s="652">
        <v>1</v>
      </c>
      <c r="AC544" s="653">
        <v>8.43</v>
      </c>
      <c r="AD544" s="653">
        <v>6.75</v>
      </c>
      <c r="AE544" s="652">
        <v>1.69</v>
      </c>
      <c r="AF544" s="652" t="s">
        <v>159</v>
      </c>
      <c r="AG544" s="652">
        <v>1</v>
      </c>
      <c r="AH544" s="652">
        <v>1</v>
      </c>
    </row>
    <row r="545" spans="1:34" x14ac:dyDescent="0.25">
      <c r="A545" s="656" t="s">
        <v>28</v>
      </c>
      <c r="B545" s="656" t="s">
        <v>1302</v>
      </c>
      <c r="C545" s="657" t="s">
        <v>1427</v>
      </c>
      <c r="D545" s="658" t="s">
        <v>1428</v>
      </c>
      <c r="E545" s="659">
        <v>4</v>
      </c>
      <c r="F545" s="659" t="s">
        <v>32</v>
      </c>
      <c r="G545" s="658"/>
      <c r="H545" s="659" t="str">
        <f t="shared" si="102"/>
        <v/>
      </c>
      <c r="I545" s="659"/>
      <c r="J545" s="658"/>
      <c r="K545" s="659" t="str">
        <f t="shared" si="103"/>
        <v/>
      </c>
      <c r="L545" s="660"/>
      <c r="M545" s="223" t="s">
        <v>32</v>
      </c>
      <c r="N545" s="223" t="s">
        <v>32</v>
      </c>
      <c r="O545" s="223" t="s">
        <v>32</v>
      </c>
      <c r="P545" s="660">
        <v>56541.64</v>
      </c>
      <c r="Q545" s="658" t="s">
        <v>34</v>
      </c>
      <c r="R545" s="658" t="s">
        <v>35</v>
      </c>
      <c r="S545" s="658" t="s">
        <v>36</v>
      </c>
      <c r="T545" s="659">
        <v>83.2</v>
      </c>
      <c r="U545" s="659">
        <v>2.5</v>
      </c>
      <c r="V545" s="661">
        <f>P545*(1/(2.22*10^12))*(1/(83.2))*(1/(0.125))*10^9</f>
        <v>2.448962231462231</v>
      </c>
      <c r="W545" s="658" t="s">
        <v>1335</v>
      </c>
      <c r="X545" s="659">
        <v>1</v>
      </c>
      <c r="Y545" s="659">
        <v>1</v>
      </c>
      <c r="Z545" s="659">
        <v>5</v>
      </c>
      <c r="AA545" s="659">
        <v>3.74</v>
      </c>
      <c r="AB545" s="658">
        <v>1</v>
      </c>
      <c r="AC545" s="659">
        <v>3.74</v>
      </c>
      <c r="AD545" s="659">
        <v>3</v>
      </c>
      <c r="AE545" s="658">
        <v>0.75</v>
      </c>
      <c r="AF545" s="658" t="s">
        <v>34</v>
      </c>
      <c r="AG545" s="658">
        <v>1</v>
      </c>
      <c r="AH545" s="658">
        <v>1</v>
      </c>
    </row>
    <row r="546" spans="1:34" x14ac:dyDescent="0.25">
      <c r="A546" s="656" t="s">
        <v>28</v>
      </c>
      <c r="B546" s="656" t="s">
        <v>1305</v>
      </c>
      <c r="C546" s="657" t="s">
        <v>1427</v>
      </c>
      <c r="D546" s="658" t="s">
        <v>1429</v>
      </c>
      <c r="E546" s="659">
        <f t="shared" ref="E546:E552" si="112">IF(A545="SEC", K545 + 1, E545 + 1)</f>
        <v>5</v>
      </c>
      <c r="F546" s="659" t="s">
        <v>32</v>
      </c>
      <c r="G546" s="658"/>
      <c r="H546" s="659" t="str">
        <f t="shared" si="102"/>
        <v/>
      </c>
      <c r="I546" s="659"/>
      <c r="J546" s="658"/>
      <c r="K546" s="659" t="str">
        <f t="shared" si="103"/>
        <v/>
      </c>
      <c r="L546" s="660"/>
      <c r="M546" s="223" t="s">
        <v>32</v>
      </c>
      <c r="N546" s="223" t="s">
        <v>32</v>
      </c>
      <c r="O546" s="223" t="s">
        <v>32</v>
      </c>
      <c r="P546" s="660">
        <f>P545</f>
        <v>56541.64</v>
      </c>
      <c r="Q546" s="658" t="s">
        <v>34</v>
      </c>
      <c r="R546" s="658" t="s">
        <v>35</v>
      </c>
      <c r="S546" s="658" t="s">
        <v>36</v>
      </c>
      <c r="T546" s="659">
        <v>83.2</v>
      </c>
      <c r="U546" s="659">
        <v>2.5</v>
      </c>
      <c r="V546" s="661">
        <f>P546*(1/(2.22*10^12))*(1/(83.2))*(1/(0.125))*10^9</f>
        <v>2.448962231462231</v>
      </c>
      <c r="W546" s="658" t="s">
        <v>1335</v>
      </c>
      <c r="X546" s="659">
        <v>1</v>
      </c>
      <c r="Y546" s="659">
        <v>1</v>
      </c>
      <c r="Z546" s="659">
        <v>5</v>
      </c>
      <c r="AA546" s="659">
        <v>3.74</v>
      </c>
      <c r="AB546" s="658">
        <v>1</v>
      </c>
      <c r="AC546" s="659">
        <v>3.74</v>
      </c>
      <c r="AD546" s="659">
        <v>3</v>
      </c>
      <c r="AE546" s="658">
        <v>0.75</v>
      </c>
      <c r="AF546" s="658" t="s">
        <v>34</v>
      </c>
      <c r="AG546" s="658">
        <v>1</v>
      </c>
      <c r="AH546" s="658">
        <v>1</v>
      </c>
    </row>
    <row r="547" spans="1:34" x14ac:dyDescent="0.25">
      <c r="A547" s="656" t="s">
        <v>28</v>
      </c>
      <c r="B547" s="656" t="s">
        <v>1353</v>
      </c>
      <c r="C547" s="657" t="s">
        <v>1427</v>
      </c>
      <c r="D547" s="658" t="s">
        <v>1430</v>
      </c>
      <c r="E547" s="659">
        <f t="shared" si="112"/>
        <v>6</v>
      </c>
      <c r="F547" s="659"/>
      <c r="G547" s="658"/>
      <c r="H547" s="659" t="str">
        <f t="shared" si="102"/>
        <v/>
      </c>
      <c r="I547" s="659"/>
      <c r="J547" s="658"/>
      <c r="K547" s="659" t="str">
        <f t="shared" si="103"/>
        <v/>
      </c>
      <c r="L547" s="660"/>
      <c r="M547" s="223" t="s">
        <v>32</v>
      </c>
      <c r="N547" s="223" t="s">
        <v>32</v>
      </c>
      <c r="O547" s="223" t="s">
        <v>32</v>
      </c>
      <c r="P547" s="660">
        <v>29158.06</v>
      </c>
      <c r="Q547" s="658" t="s">
        <v>1356</v>
      </c>
      <c r="R547" s="658" t="s">
        <v>1357</v>
      </c>
      <c r="S547" s="658" t="s">
        <v>1358</v>
      </c>
      <c r="T547" s="659">
        <v>48.5</v>
      </c>
      <c r="U547" s="659">
        <v>2</v>
      </c>
      <c r="V547" s="661">
        <f>P547*(1/(2.22*10^12))*(1/(48.5))*(1/(0.125))*10^9</f>
        <v>2.1664760843317548</v>
      </c>
      <c r="W547" s="658" t="s">
        <v>1359</v>
      </c>
      <c r="X547" s="659">
        <v>1</v>
      </c>
      <c r="Y547" s="659">
        <v>2</v>
      </c>
      <c r="Z547" s="659">
        <v>5</v>
      </c>
      <c r="AA547" s="659">
        <v>1.75</v>
      </c>
      <c r="AB547" s="658">
        <v>1</v>
      </c>
      <c r="AC547" s="659">
        <v>1.75</v>
      </c>
      <c r="AD547" s="659">
        <v>1.4</v>
      </c>
      <c r="AE547" s="658">
        <v>0.35</v>
      </c>
      <c r="AF547" s="658" t="s">
        <v>1359</v>
      </c>
      <c r="AG547" s="658">
        <v>2</v>
      </c>
      <c r="AH547" s="658">
        <v>2</v>
      </c>
    </row>
    <row r="548" spans="1:34" x14ac:dyDescent="0.25">
      <c r="A548" s="656" t="s">
        <v>28</v>
      </c>
      <c r="B548" s="656" t="s">
        <v>1361</v>
      </c>
      <c r="C548" s="657" t="s">
        <v>1427</v>
      </c>
      <c r="D548" s="658" t="s">
        <v>1431</v>
      </c>
      <c r="E548" s="659">
        <f t="shared" si="112"/>
        <v>7</v>
      </c>
      <c r="F548" s="659"/>
      <c r="G548" s="658"/>
      <c r="H548" s="659" t="str">
        <f t="shared" si="102"/>
        <v/>
      </c>
      <c r="I548" s="659"/>
      <c r="J548" s="658"/>
      <c r="K548" s="659" t="str">
        <f t="shared" si="103"/>
        <v/>
      </c>
      <c r="L548" s="660"/>
      <c r="M548" s="223" t="s">
        <v>32</v>
      </c>
      <c r="N548" s="223" t="s">
        <v>32</v>
      </c>
      <c r="O548" s="223" t="s">
        <v>32</v>
      </c>
      <c r="P548" s="660">
        <f>P547</f>
        <v>29158.06</v>
      </c>
      <c r="Q548" s="658" t="s">
        <v>1356</v>
      </c>
      <c r="R548" s="658" t="s">
        <v>1357</v>
      </c>
      <c r="S548" s="658" t="s">
        <v>1358</v>
      </c>
      <c r="T548" s="659">
        <v>48.5</v>
      </c>
      <c r="U548" s="659">
        <v>2</v>
      </c>
      <c r="V548" s="661">
        <f>P548*(1/(2.22*10^12))*(1/(48.5))*(1/(0.125))*10^9</f>
        <v>2.1664760843317548</v>
      </c>
      <c r="W548" s="658" t="s">
        <v>1359</v>
      </c>
      <c r="X548" s="659">
        <v>1</v>
      </c>
      <c r="Y548" s="659">
        <v>2</v>
      </c>
      <c r="Z548" s="659">
        <v>5</v>
      </c>
      <c r="AA548" s="659">
        <v>1.75</v>
      </c>
      <c r="AB548" s="658">
        <v>1</v>
      </c>
      <c r="AC548" s="659">
        <v>1.75</v>
      </c>
      <c r="AD548" s="659">
        <v>1.4</v>
      </c>
      <c r="AE548" s="658">
        <v>0.35</v>
      </c>
      <c r="AF548" s="658" t="s">
        <v>1359</v>
      </c>
      <c r="AG548" s="658">
        <v>2</v>
      </c>
      <c r="AH548" s="658">
        <v>2</v>
      </c>
    </row>
    <row r="549" spans="1:34" x14ac:dyDescent="0.25">
      <c r="A549" s="656" t="s">
        <v>56</v>
      </c>
      <c r="B549" s="656" t="s">
        <v>1174</v>
      </c>
      <c r="C549" s="657" t="s">
        <v>1427</v>
      </c>
      <c r="D549" s="658" t="s">
        <v>1432</v>
      </c>
      <c r="E549" s="659">
        <f t="shared" si="112"/>
        <v>8</v>
      </c>
      <c r="F549" s="659" t="s">
        <v>32</v>
      </c>
      <c r="G549" s="658" t="s">
        <v>1433</v>
      </c>
      <c r="H549" s="659">
        <f t="shared" si="102"/>
        <v>9</v>
      </c>
      <c r="I549" s="659" t="str">
        <f>F549</f>
        <v>y</v>
      </c>
      <c r="J549" s="658" t="s">
        <v>1434</v>
      </c>
      <c r="K549" s="659">
        <f t="shared" si="103"/>
        <v>10</v>
      </c>
      <c r="L549" s="660" t="str">
        <f>F549</f>
        <v>y</v>
      </c>
      <c r="M549" s="223" t="s">
        <v>32</v>
      </c>
      <c r="N549" s="223" t="s">
        <v>32</v>
      </c>
      <c r="O549" s="223" t="s">
        <v>32</v>
      </c>
      <c r="P549" s="660">
        <v>29752.27</v>
      </c>
      <c r="Q549" s="658" t="s">
        <v>1179</v>
      </c>
      <c r="R549" s="658" t="s">
        <v>1180</v>
      </c>
      <c r="S549" s="658" t="s">
        <v>1181</v>
      </c>
      <c r="T549" s="659">
        <v>83</v>
      </c>
      <c r="U549" s="659">
        <v>1.5</v>
      </c>
      <c r="V549" s="661">
        <f>P549*(1/(2.22*10^12))*(1/(83))*(1/(0.125))*10^9</f>
        <v>1.2917516552697277</v>
      </c>
      <c r="W549" s="658" t="s">
        <v>202</v>
      </c>
      <c r="X549" s="659">
        <v>3</v>
      </c>
      <c r="Y549" s="659">
        <v>3</v>
      </c>
      <c r="Z549" s="659">
        <v>15</v>
      </c>
      <c r="AA549" s="659">
        <v>6.72</v>
      </c>
      <c r="AB549" s="658">
        <v>1</v>
      </c>
      <c r="AC549" s="659">
        <v>6.72</v>
      </c>
      <c r="AD549" s="659">
        <v>5.38</v>
      </c>
      <c r="AE549" s="658">
        <v>1.34</v>
      </c>
      <c r="AF549" s="658" t="s">
        <v>49</v>
      </c>
      <c r="AG549" s="658">
        <v>1</v>
      </c>
      <c r="AH549" s="658">
        <v>1</v>
      </c>
    </row>
    <row r="550" spans="1:34" x14ac:dyDescent="0.25">
      <c r="A550" s="656" t="s">
        <v>56</v>
      </c>
      <c r="B550" s="656" t="s">
        <v>1182</v>
      </c>
      <c r="C550" s="657" t="s">
        <v>1427</v>
      </c>
      <c r="D550" s="658" t="s">
        <v>1435</v>
      </c>
      <c r="E550" s="659">
        <f t="shared" si="112"/>
        <v>11</v>
      </c>
      <c r="F550" s="659" t="s">
        <v>32</v>
      </c>
      <c r="G550" s="658" t="s">
        <v>1436</v>
      </c>
      <c r="H550" s="659">
        <f t="shared" si="102"/>
        <v>12</v>
      </c>
      <c r="I550" s="659" t="str">
        <f>F550</f>
        <v>y</v>
      </c>
      <c r="J550" s="658" t="s">
        <v>1437</v>
      </c>
      <c r="K550" s="659">
        <f t="shared" si="103"/>
        <v>13</v>
      </c>
      <c r="L550" s="660" t="str">
        <f>F550</f>
        <v>y</v>
      </c>
      <c r="M550" s="223" t="s">
        <v>32</v>
      </c>
      <c r="N550" s="223" t="s">
        <v>32</v>
      </c>
      <c r="O550" s="223" t="s">
        <v>32</v>
      </c>
      <c r="P550" s="660">
        <f>P549</f>
        <v>29752.27</v>
      </c>
      <c r="Q550" s="658" t="s">
        <v>1179</v>
      </c>
      <c r="R550" s="658" t="s">
        <v>1180</v>
      </c>
      <c r="S550" s="658" t="s">
        <v>1181</v>
      </c>
      <c r="T550" s="659">
        <v>83</v>
      </c>
      <c r="U550" s="659">
        <v>1.5</v>
      </c>
      <c r="V550" s="661">
        <f>P550*(1/(2.22*10^12))*(1/(83))*(1/(0.125))*10^9</f>
        <v>1.2917516552697277</v>
      </c>
      <c r="W550" s="658" t="s">
        <v>202</v>
      </c>
      <c r="X550" s="659">
        <v>3</v>
      </c>
      <c r="Y550" s="659">
        <v>3</v>
      </c>
      <c r="Z550" s="659">
        <v>15</v>
      </c>
      <c r="AA550" s="659">
        <v>6.72</v>
      </c>
      <c r="AB550" s="658">
        <v>1</v>
      </c>
      <c r="AC550" s="659">
        <v>6.72</v>
      </c>
      <c r="AD550" s="659">
        <v>5.38</v>
      </c>
      <c r="AE550" s="658">
        <v>1.34</v>
      </c>
      <c r="AF550" s="658" t="s">
        <v>49</v>
      </c>
      <c r="AG550" s="658">
        <v>1</v>
      </c>
      <c r="AH550" s="658">
        <v>1</v>
      </c>
    </row>
    <row r="551" spans="1:34" x14ac:dyDescent="0.25">
      <c r="A551" s="656" t="s">
        <v>56</v>
      </c>
      <c r="B551" s="656" t="s">
        <v>488</v>
      </c>
      <c r="C551" s="657" t="s">
        <v>1427</v>
      </c>
      <c r="D551" s="658" t="s">
        <v>1438</v>
      </c>
      <c r="E551" s="659">
        <f t="shared" si="112"/>
        <v>14</v>
      </c>
      <c r="F551" s="659" t="s">
        <v>32</v>
      </c>
      <c r="G551" s="658" t="s">
        <v>1439</v>
      </c>
      <c r="H551" s="659">
        <f t="shared" si="102"/>
        <v>15</v>
      </c>
      <c r="I551" s="659" t="str">
        <f>F551</f>
        <v>y</v>
      </c>
      <c r="J551" s="658" t="s">
        <v>1440</v>
      </c>
      <c r="K551" s="659">
        <f t="shared" si="103"/>
        <v>16</v>
      </c>
      <c r="L551" s="660" t="str">
        <f>F551</f>
        <v>y</v>
      </c>
      <c r="M551" s="223" t="s">
        <v>32</v>
      </c>
      <c r="N551" s="223" t="s">
        <v>32</v>
      </c>
      <c r="O551" s="223" t="s">
        <v>32</v>
      </c>
      <c r="P551" s="660">
        <v>18242.169999999998</v>
      </c>
      <c r="Q551" s="658" t="s">
        <v>491</v>
      </c>
      <c r="R551" s="658" t="s">
        <v>492</v>
      </c>
      <c r="S551" s="658" t="s">
        <v>493</v>
      </c>
      <c r="T551" s="659">
        <v>71.7</v>
      </c>
      <c r="U551" s="659">
        <v>1</v>
      </c>
      <c r="V551" s="661">
        <f>P551*(1/(2.22*10^12))*(1/(71.7))*(1/(0.125))*10^9</f>
        <v>0.91684169525173698</v>
      </c>
      <c r="W551" s="658" t="s">
        <v>494</v>
      </c>
      <c r="X551" s="659">
        <v>3</v>
      </c>
      <c r="Y551" s="659">
        <v>3</v>
      </c>
      <c r="Z551" s="659">
        <v>15</v>
      </c>
      <c r="AA551" s="659">
        <v>3.87</v>
      </c>
      <c r="AB551" s="658">
        <v>1</v>
      </c>
      <c r="AC551" s="659">
        <v>3.87</v>
      </c>
      <c r="AD551" s="659">
        <v>3.1</v>
      </c>
      <c r="AE551" s="658">
        <v>0.77</v>
      </c>
      <c r="AF551" s="658" t="s">
        <v>34</v>
      </c>
      <c r="AG551" s="658">
        <v>1</v>
      </c>
      <c r="AH551" s="658">
        <v>1</v>
      </c>
    </row>
    <row r="552" spans="1:34" x14ac:dyDescent="0.25">
      <c r="A552" s="656" t="s">
        <v>56</v>
      </c>
      <c r="B552" s="656" t="s">
        <v>495</v>
      </c>
      <c r="C552" s="657" t="s">
        <v>1427</v>
      </c>
      <c r="D552" s="658" t="s">
        <v>1441</v>
      </c>
      <c r="E552" s="659">
        <f t="shared" si="112"/>
        <v>17</v>
      </c>
      <c r="F552" s="659" t="s">
        <v>32</v>
      </c>
      <c r="G552" s="658" t="s">
        <v>1442</v>
      </c>
      <c r="H552" s="659">
        <f t="shared" si="102"/>
        <v>18</v>
      </c>
      <c r="I552" s="659" t="str">
        <f>F552</f>
        <v>y</v>
      </c>
      <c r="J552" s="658" t="s">
        <v>1443</v>
      </c>
      <c r="K552" s="659">
        <f t="shared" si="103"/>
        <v>19</v>
      </c>
      <c r="L552" s="660" t="str">
        <f>F552</f>
        <v>y</v>
      </c>
      <c r="M552" s="223" t="s">
        <v>32</v>
      </c>
      <c r="N552" s="223" t="s">
        <v>32</v>
      </c>
      <c r="O552" s="223" t="s">
        <v>32</v>
      </c>
      <c r="P552" s="660">
        <f>P551</f>
        <v>18242.169999999998</v>
      </c>
      <c r="Q552" s="658" t="s">
        <v>491</v>
      </c>
      <c r="R552" s="658" t="s">
        <v>492</v>
      </c>
      <c r="S552" s="658" t="s">
        <v>493</v>
      </c>
      <c r="T552" s="659">
        <v>71.7</v>
      </c>
      <c r="U552" s="659">
        <v>1</v>
      </c>
      <c r="V552" s="661">
        <f>P552*(1/(2.22*10^12))*(1/(71.7))*(1/(0.125))*10^9</f>
        <v>0.91684169525173698</v>
      </c>
      <c r="W552" s="658" t="s">
        <v>494</v>
      </c>
      <c r="X552" s="659">
        <v>3</v>
      </c>
      <c r="Y552" s="659">
        <v>3</v>
      </c>
      <c r="Z552" s="659">
        <v>15</v>
      </c>
      <c r="AA552" s="659">
        <v>3.87</v>
      </c>
      <c r="AB552" s="658">
        <v>1</v>
      </c>
      <c r="AC552" s="659">
        <v>3.87</v>
      </c>
      <c r="AD552" s="659">
        <v>3.1</v>
      </c>
      <c r="AE552" s="658">
        <v>0.77</v>
      </c>
      <c r="AF552" s="658" t="s">
        <v>34</v>
      </c>
      <c r="AG552" s="658">
        <v>1</v>
      </c>
      <c r="AH552" s="658">
        <v>1</v>
      </c>
    </row>
    <row r="553" spans="1:34" x14ac:dyDescent="0.25">
      <c r="A553" s="662" t="s">
        <v>28</v>
      </c>
      <c r="B553" s="662" t="s">
        <v>43</v>
      </c>
      <c r="C553" s="663" t="s">
        <v>1444</v>
      </c>
      <c r="D553" s="664" t="s">
        <v>1445</v>
      </c>
      <c r="E553" s="665">
        <v>4</v>
      </c>
      <c r="F553" s="665" t="s">
        <v>32</v>
      </c>
      <c r="G553" s="664"/>
      <c r="H553" s="665" t="str">
        <f t="shared" si="102"/>
        <v/>
      </c>
      <c r="I553" s="665"/>
      <c r="J553" s="664"/>
      <c r="K553" s="665" t="str">
        <f t="shared" si="103"/>
        <v/>
      </c>
      <c r="L553" s="666"/>
      <c r="M553" s="223" t="s">
        <v>32</v>
      </c>
      <c r="N553" s="223" t="s">
        <v>32</v>
      </c>
      <c r="O553" s="223" t="s">
        <v>32</v>
      </c>
      <c r="P553" s="666">
        <v>30105.58</v>
      </c>
      <c r="Q553" s="664" t="s">
        <v>45</v>
      </c>
      <c r="R553" s="664" t="s">
        <v>46</v>
      </c>
      <c r="S553" s="664" t="s">
        <v>47</v>
      </c>
      <c r="T553" s="665">
        <v>52.2</v>
      </c>
      <c r="U553" s="665">
        <v>2</v>
      </c>
      <c r="V553" s="667">
        <f>P553*(1/(2.22*10^12))*(1/(52.2))*(1/(0.125))*10^9</f>
        <v>2.0783252217734978</v>
      </c>
      <c r="W553" s="664" t="s">
        <v>48</v>
      </c>
      <c r="X553" s="665">
        <v>1</v>
      </c>
      <c r="Y553" s="665">
        <v>2</v>
      </c>
      <c r="Z553" s="665">
        <v>5</v>
      </c>
      <c r="AA553" s="665">
        <v>1.88</v>
      </c>
      <c r="AB553" s="664">
        <v>1</v>
      </c>
      <c r="AC553" s="665">
        <v>1.88</v>
      </c>
      <c r="AD553" s="665">
        <v>1.5</v>
      </c>
      <c r="AE553" s="664">
        <v>0.38</v>
      </c>
      <c r="AF553" s="664" t="s">
        <v>49</v>
      </c>
      <c r="AG553" s="664">
        <v>2</v>
      </c>
      <c r="AH553" s="664">
        <v>2</v>
      </c>
    </row>
    <row r="554" spans="1:34" x14ac:dyDescent="0.25">
      <c r="A554" s="662" t="s">
        <v>28</v>
      </c>
      <c r="B554" s="662" t="s">
        <v>50</v>
      </c>
      <c r="C554" s="663" t="s">
        <v>1444</v>
      </c>
      <c r="D554" s="664" t="s">
        <v>1446</v>
      </c>
      <c r="E554" s="665">
        <f t="shared" ref="E554:E567" si="113">IF(A553="SEC", K553 + 1, E553 + 1)</f>
        <v>5</v>
      </c>
      <c r="F554" s="665" t="s">
        <v>32</v>
      </c>
      <c r="G554" s="664"/>
      <c r="H554" s="665" t="str">
        <f t="shared" si="102"/>
        <v/>
      </c>
      <c r="I554" s="665"/>
      <c r="J554" s="664"/>
      <c r="K554" s="665" t="str">
        <f t="shared" si="103"/>
        <v/>
      </c>
      <c r="L554" s="666"/>
      <c r="M554" s="223" t="s">
        <v>32</v>
      </c>
      <c r="N554" s="223" t="s">
        <v>32</v>
      </c>
      <c r="O554" s="223" t="s">
        <v>32</v>
      </c>
      <c r="P554" s="666">
        <f>P553</f>
        <v>30105.58</v>
      </c>
      <c r="Q554" s="664" t="s">
        <v>45</v>
      </c>
      <c r="R554" s="664" t="s">
        <v>46</v>
      </c>
      <c r="S554" s="664" t="s">
        <v>47</v>
      </c>
      <c r="T554" s="665">
        <v>52.2</v>
      </c>
      <c r="U554" s="665">
        <v>2</v>
      </c>
      <c r="V554" s="667">
        <f>P554*(1/(2.22*10^12))*(1/(52.2))*(1/(0.125))*10^9</f>
        <v>2.0783252217734978</v>
      </c>
      <c r="W554" s="664" t="s">
        <v>48</v>
      </c>
      <c r="X554" s="665">
        <v>1</v>
      </c>
      <c r="Y554" s="665">
        <v>2</v>
      </c>
      <c r="Z554" s="665">
        <v>5</v>
      </c>
      <c r="AA554" s="665">
        <v>1.88</v>
      </c>
      <c r="AB554" s="664">
        <v>1</v>
      </c>
      <c r="AC554" s="665">
        <v>1.88</v>
      </c>
      <c r="AD554" s="665">
        <v>1.5</v>
      </c>
      <c r="AE554" s="664">
        <v>0.38</v>
      </c>
      <c r="AF554" s="664" t="s">
        <v>49</v>
      </c>
      <c r="AG554" s="664">
        <v>2</v>
      </c>
      <c r="AH554" s="664">
        <v>2</v>
      </c>
    </row>
    <row r="555" spans="1:34" x14ac:dyDescent="0.25">
      <c r="A555" s="662" t="s">
        <v>28</v>
      </c>
      <c r="B555" s="662" t="s">
        <v>234</v>
      </c>
      <c r="C555" s="663" t="s">
        <v>1444</v>
      </c>
      <c r="D555" s="664" t="s">
        <v>1447</v>
      </c>
      <c r="E555" s="665">
        <f t="shared" si="113"/>
        <v>6</v>
      </c>
      <c r="F555" s="665" t="s">
        <v>32</v>
      </c>
      <c r="G555" s="664"/>
      <c r="H555" s="665" t="str">
        <f t="shared" si="102"/>
        <v/>
      </c>
      <c r="I555" s="665"/>
      <c r="J555" s="664"/>
      <c r="K555" s="665" t="str">
        <f t="shared" si="103"/>
        <v/>
      </c>
      <c r="L555" s="666"/>
      <c r="M555" s="223" t="s">
        <v>32</v>
      </c>
      <c r="N555" s="223" t="s">
        <v>32</v>
      </c>
      <c r="O555" s="223" t="s">
        <v>32</v>
      </c>
      <c r="P555" s="666">
        <v>32329.81</v>
      </c>
      <c r="Q555" s="664" t="s">
        <v>236</v>
      </c>
      <c r="R555" s="664" t="s">
        <v>237</v>
      </c>
      <c r="S555" s="664" t="s">
        <v>1308</v>
      </c>
      <c r="T555" s="665">
        <v>82</v>
      </c>
      <c r="U555" s="665">
        <v>1.5</v>
      </c>
      <c r="V555" s="667">
        <f t="shared" ref="V555:V562" si="114">P555*(1/(2.22*10^12))*(1/(82))*(1/(0.125))*10^9</f>
        <v>1.4207782904856077</v>
      </c>
      <c r="W555" s="664" t="s">
        <v>239</v>
      </c>
      <c r="X555" s="665">
        <v>1</v>
      </c>
      <c r="Y555" s="665">
        <v>1</v>
      </c>
      <c r="Z555" s="665">
        <v>5</v>
      </c>
      <c r="AA555" s="665">
        <v>2.21</v>
      </c>
      <c r="AB555" s="664">
        <v>1</v>
      </c>
      <c r="AC555" s="665">
        <v>2.21</v>
      </c>
      <c r="AD555" s="665">
        <v>1.77</v>
      </c>
      <c r="AE555" s="664">
        <v>0.44</v>
      </c>
      <c r="AF555" s="664" t="s">
        <v>107</v>
      </c>
      <c r="AG555" s="664">
        <v>1</v>
      </c>
      <c r="AH555" s="664">
        <v>1</v>
      </c>
    </row>
    <row r="556" spans="1:34" x14ac:dyDescent="0.25">
      <c r="A556" s="662" t="s">
        <v>28</v>
      </c>
      <c r="B556" s="662" t="s">
        <v>240</v>
      </c>
      <c r="C556" s="663" t="s">
        <v>1444</v>
      </c>
      <c r="D556" s="664" t="s">
        <v>1448</v>
      </c>
      <c r="E556" s="665">
        <f t="shared" si="113"/>
        <v>7</v>
      </c>
      <c r="F556" s="665" t="s">
        <v>32</v>
      </c>
      <c r="G556" s="664"/>
      <c r="H556" s="665" t="str">
        <f t="shared" si="102"/>
        <v/>
      </c>
      <c r="I556" s="665"/>
      <c r="J556" s="664"/>
      <c r="K556" s="665" t="str">
        <f t="shared" si="103"/>
        <v/>
      </c>
      <c r="L556" s="666"/>
      <c r="M556" s="223" t="s">
        <v>32</v>
      </c>
      <c r="N556" s="223" t="s">
        <v>32</v>
      </c>
      <c r="O556" s="223" t="s">
        <v>32</v>
      </c>
      <c r="P556" s="666">
        <f t="shared" ref="P556:P562" si="115">P555</f>
        <v>32329.81</v>
      </c>
      <c r="Q556" s="664" t="s">
        <v>236</v>
      </c>
      <c r="R556" s="664" t="s">
        <v>237</v>
      </c>
      <c r="S556" s="664" t="s">
        <v>1308</v>
      </c>
      <c r="T556" s="665">
        <v>82</v>
      </c>
      <c r="U556" s="665">
        <v>1.5</v>
      </c>
      <c r="V556" s="667">
        <f t="shared" si="114"/>
        <v>1.4207782904856077</v>
      </c>
      <c r="W556" s="664" t="s">
        <v>239</v>
      </c>
      <c r="X556" s="665">
        <v>1</v>
      </c>
      <c r="Y556" s="665">
        <v>1</v>
      </c>
      <c r="Z556" s="665">
        <v>5</v>
      </c>
      <c r="AA556" s="665">
        <v>2.21</v>
      </c>
      <c r="AB556" s="664">
        <v>1</v>
      </c>
      <c r="AC556" s="665">
        <v>2.21</v>
      </c>
      <c r="AD556" s="665">
        <v>1.77</v>
      </c>
      <c r="AE556" s="664">
        <v>0.44</v>
      </c>
      <c r="AF556" s="664" t="s">
        <v>107</v>
      </c>
      <c r="AG556" s="664">
        <v>1</v>
      </c>
      <c r="AH556" s="664">
        <v>1</v>
      </c>
    </row>
    <row r="557" spans="1:34" x14ac:dyDescent="0.25">
      <c r="A557" s="662" t="s">
        <v>28</v>
      </c>
      <c r="B557" s="662" t="s">
        <v>242</v>
      </c>
      <c r="C557" s="663" t="s">
        <v>1444</v>
      </c>
      <c r="D557" s="664" t="s">
        <v>1449</v>
      </c>
      <c r="E557" s="665">
        <f t="shared" si="113"/>
        <v>8</v>
      </c>
      <c r="F557" s="665" t="s">
        <v>32</v>
      </c>
      <c r="G557" s="664"/>
      <c r="H557" s="665" t="str">
        <f t="shared" si="102"/>
        <v/>
      </c>
      <c r="I557" s="665"/>
      <c r="J557" s="664"/>
      <c r="K557" s="665" t="str">
        <f t="shared" si="103"/>
        <v/>
      </c>
      <c r="L557" s="666"/>
      <c r="M557" s="223" t="s">
        <v>32</v>
      </c>
      <c r="N557" s="223" t="s">
        <v>32</v>
      </c>
      <c r="O557" s="223" t="s">
        <v>32</v>
      </c>
      <c r="P557" s="666">
        <f t="shared" si="115"/>
        <v>32329.81</v>
      </c>
      <c r="Q557" s="664" t="s">
        <v>236</v>
      </c>
      <c r="R557" s="664" t="s">
        <v>237</v>
      </c>
      <c r="S557" s="664" t="s">
        <v>1308</v>
      </c>
      <c r="T557" s="665">
        <v>82</v>
      </c>
      <c r="U557" s="665">
        <v>1.5</v>
      </c>
      <c r="V557" s="667">
        <f t="shared" si="114"/>
        <v>1.4207782904856077</v>
      </c>
      <c r="W557" s="664" t="s">
        <v>239</v>
      </c>
      <c r="X557" s="665">
        <v>1</v>
      </c>
      <c r="Y557" s="665">
        <v>1</v>
      </c>
      <c r="Z557" s="665">
        <v>5</v>
      </c>
      <c r="AA557" s="665">
        <v>2.21</v>
      </c>
      <c r="AB557" s="664">
        <v>1</v>
      </c>
      <c r="AC557" s="665">
        <v>2.21</v>
      </c>
      <c r="AD557" s="665">
        <v>1.77</v>
      </c>
      <c r="AE557" s="664">
        <v>0.44</v>
      </c>
      <c r="AF557" s="664" t="s">
        <v>107</v>
      </c>
      <c r="AG557" s="664">
        <v>1</v>
      </c>
      <c r="AH557" s="664">
        <v>1</v>
      </c>
    </row>
    <row r="558" spans="1:34" x14ac:dyDescent="0.25">
      <c r="A558" s="662" t="s">
        <v>28</v>
      </c>
      <c r="B558" s="662" t="s">
        <v>1450</v>
      </c>
      <c r="C558" s="663" t="s">
        <v>1444</v>
      </c>
      <c r="D558" s="664" t="s">
        <v>1451</v>
      </c>
      <c r="E558" s="665">
        <f t="shared" si="113"/>
        <v>9</v>
      </c>
      <c r="F558" s="665" t="s">
        <v>32</v>
      </c>
      <c r="G558" s="664"/>
      <c r="H558" s="665" t="str">
        <f t="shared" ref="H558:H580" si="116">IF(A558="SEC", E558 + 1, "")</f>
        <v/>
      </c>
      <c r="I558" s="665"/>
      <c r="J558" s="664"/>
      <c r="K558" s="665" t="str">
        <f t="shared" ref="K558:K580" si="117">IF(A558="SEC", H558 + 1, "")</f>
        <v/>
      </c>
      <c r="L558" s="666"/>
      <c r="M558" s="223" t="s">
        <v>32</v>
      </c>
      <c r="N558" s="223" t="s">
        <v>32</v>
      </c>
      <c r="O558" s="223" t="s">
        <v>32</v>
      </c>
      <c r="P558" s="666">
        <f t="shared" si="115"/>
        <v>32329.81</v>
      </c>
      <c r="Q558" s="664" t="s">
        <v>236</v>
      </c>
      <c r="R558" s="664" t="s">
        <v>237</v>
      </c>
      <c r="S558" s="664" t="s">
        <v>1308</v>
      </c>
      <c r="T558" s="665">
        <v>82</v>
      </c>
      <c r="U558" s="665">
        <v>1.5</v>
      </c>
      <c r="V558" s="667">
        <f t="shared" si="114"/>
        <v>1.4207782904856077</v>
      </c>
      <c r="W558" s="664" t="s">
        <v>239</v>
      </c>
      <c r="X558" s="665">
        <v>1</v>
      </c>
      <c r="Y558" s="665">
        <v>1</v>
      </c>
      <c r="Z558" s="665">
        <v>5</v>
      </c>
      <c r="AA558" s="665">
        <v>2.21</v>
      </c>
      <c r="AB558" s="664">
        <v>1</v>
      </c>
      <c r="AC558" s="665">
        <v>2.21</v>
      </c>
      <c r="AD558" s="665">
        <v>1.77</v>
      </c>
      <c r="AE558" s="664">
        <v>0.44</v>
      </c>
      <c r="AF558" s="664" t="s">
        <v>107</v>
      </c>
      <c r="AG558" s="664">
        <v>1</v>
      </c>
      <c r="AH558" s="664">
        <v>1</v>
      </c>
    </row>
    <row r="559" spans="1:34" x14ac:dyDescent="0.25">
      <c r="A559" s="662" t="s">
        <v>28</v>
      </c>
      <c r="B559" s="662" t="s">
        <v>244</v>
      </c>
      <c r="C559" s="663" t="s">
        <v>1444</v>
      </c>
      <c r="D559" s="664" t="s">
        <v>1452</v>
      </c>
      <c r="E559" s="665">
        <f t="shared" si="113"/>
        <v>10</v>
      </c>
      <c r="F559" s="665" t="s">
        <v>32</v>
      </c>
      <c r="G559" s="664"/>
      <c r="H559" s="665" t="str">
        <f t="shared" si="116"/>
        <v/>
      </c>
      <c r="I559" s="665"/>
      <c r="J559" s="664"/>
      <c r="K559" s="665" t="str">
        <f t="shared" si="117"/>
        <v/>
      </c>
      <c r="L559" s="666"/>
      <c r="M559" s="223" t="s">
        <v>32</v>
      </c>
      <c r="N559" s="223" t="s">
        <v>32</v>
      </c>
      <c r="O559" s="223" t="s">
        <v>32</v>
      </c>
      <c r="P559" s="666">
        <f t="shared" si="115"/>
        <v>32329.81</v>
      </c>
      <c r="Q559" s="664" t="s">
        <v>246</v>
      </c>
      <c r="R559" s="664" t="s">
        <v>237</v>
      </c>
      <c r="S559" s="664" t="s">
        <v>1308</v>
      </c>
      <c r="T559" s="665">
        <v>82</v>
      </c>
      <c r="U559" s="665">
        <v>1.5</v>
      </c>
      <c r="V559" s="667">
        <f t="shared" si="114"/>
        <v>1.4207782904856077</v>
      </c>
      <c r="W559" s="664" t="s">
        <v>239</v>
      </c>
      <c r="X559" s="665">
        <v>1</v>
      </c>
      <c r="Y559" s="665">
        <v>1</v>
      </c>
      <c r="Z559" s="665">
        <v>5</v>
      </c>
      <c r="AA559" s="665">
        <v>2.21</v>
      </c>
      <c r="AB559" s="664">
        <v>1</v>
      </c>
      <c r="AC559" s="665">
        <v>2.21</v>
      </c>
      <c r="AD559" s="665">
        <v>1.77</v>
      </c>
      <c r="AE559" s="664">
        <v>0.44</v>
      </c>
      <c r="AF559" s="664" t="s">
        <v>107</v>
      </c>
      <c r="AG559" s="664">
        <v>1</v>
      </c>
      <c r="AH559" s="664">
        <v>1</v>
      </c>
    </row>
    <row r="560" spans="1:34" x14ac:dyDescent="0.25">
      <c r="A560" s="662" t="s">
        <v>28</v>
      </c>
      <c r="B560" s="662" t="s">
        <v>247</v>
      </c>
      <c r="C560" s="663" t="s">
        <v>1444</v>
      </c>
      <c r="D560" s="664" t="s">
        <v>1453</v>
      </c>
      <c r="E560" s="665">
        <f t="shared" si="113"/>
        <v>11</v>
      </c>
      <c r="F560" s="665" t="s">
        <v>32</v>
      </c>
      <c r="G560" s="664"/>
      <c r="H560" s="665" t="str">
        <f t="shared" si="116"/>
        <v/>
      </c>
      <c r="I560" s="665"/>
      <c r="J560" s="664"/>
      <c r="K560" s="665" t="str">
        <f t="shared" si="117"/>
        <v/>
      </c>
      <c r="L560" s="666"/>
      <c r="M560" s="223" t="s">
        <v>32</v>
      </c>
      <c r="N560" s="223" t="s">
        <v>32</v>
      </c>
      <c r="O560" s="223" t="s">
        <v>32</v>
      </c>
      <c r="P560" s="666">
        <f t="shared" si="115"/>
        <v>32329.81</v>
      </c>
      <c r="Q560" s="664" t="s">
        <v>246</v>
      </c>
      <c r="R560" s="664" t="s">
        <v>237</v>
      </c>
      <c r="S560" s="664" t="s">
        <v>1308</v>
      </c>
      <c r="T560" s="665">
        <v>82</v>
      </c>
      <c r="U560" s="665">
        <v>1.5</v>
      </c>
      <c r="V560" s="667">
        <f t="shared" si="114"/>
        <v>1.4207782904856077</v>
      </c>
      <c r="W560" s="664" t="s">
        <v>239</v>
      </c>
      <c r="X560" s="665">
        <v>1</v>
      </c>
      <c r="Y560" s="665">
        <v>1</v>
      </c>
      <c r="Z560" s="665">
        <v>5</v>
      </c>
      <c r="AA560" s="665">
        <v>2.21</v>
      </c>
      <c r="AB560" s="664">
        <v>1</v>
      </c>
      <c r="AC560" s="665">
        <v>2.21</v>
      </c>
      <c r="AD560" s="665">
        <v>1.77</v>
      </c>
      <c r="AE560" s="664">
        <v>0.44</v>
      </c>
      <c r="AF560" s="664" t="s">
        <v>107</v>
      </c>
      <c r="AG560" s="664">
        <v>1</v>
      </c>
      <c r="AH560" s="664">
        <v>1</v>
      </c>
    </row>
    <row r="561" spans="1:34" x14ac:dyDescent="0.25">
      <c r="A561" s="662" t="s">
        <v>28</v>
      </c>
      <c r="B561" s="662" t="s">
        <v>1330</v>
      </c>
      <c r="C561" s="663" t="s">
        <v>1444</v>
      </c>
      <c r="D561" s="664" t="s">
        <v>1454</v>
      </c>
      <c r="E561" s="665">
        <f t="shared" si="113"/>
        <v>12</v>
      </c>
      <c r="F561" s="665" t="s">
        <v>32</v>
      </c>
      <c r="G561" s="664"/>
      <c r="H561" s="665" t="str">
        <f t="shared" si="116"/>
        <v/>
      </c>
      <c r="I561" s="665"/>
      <c r="J561" s="664"/>
      <c r="K561" s="665" t="str">
        <f t="shared" si="117"/>
        <v/>
      </c>
      <c r="L561" s="666"/>
      <c r="M561" s="223" t="s">
        <v>32</v>
      </c>
      <c r="N561" s="223" t="s">
        <v>32</v>
      </c>
      <c r="O561" s="223" t="s">
        <v>32</v>
      </c>
      <c r="P561" s="666">
        <f t="shared" si="115"/>
        <v>32329.81</v>
      </c>
      <c r="Q561" s="664" t="s">
        <v>246</v>
      </c>
      <c r="R561" s="664" t="s">
        <v>237</v>
      </c>
      <c r="S561" s="664" t="s">
        <v>1308</v>
      </c>
      <c r="T561" s="665">
        <v>82</v>
      </c>
      <c r="U561" s="665">
        <v>1.5</v>
      </c>
      <c r="V561" s="667">
        <f t="shared" si="114"/>
        <v>1.4207782904856077</v>
      </c>
      <c r="W561" s="664" t="s">
        <v>239</v>
      </c>
      <c r="X561" s="665">
        <v>1</v>
      </c>
      <c r="Y561" s="665">
        <v>1</v>
      </c>
      <c r="Z561" s="665">
        <v>5</v>
      </c>
      <c r="AA561" s="665">
        <v>2.21</v>
      </c>
      <c r="AB561" s="664">
        <v>1</v>
      </c>
      <c r="AC561" s="665">
        <v>2.21</v>
      </c>
      <c r="AD561" s="665">
        <v>1.77</v>
      </c>
      <c r="AE561" s="664">
        <v>0.44</v>
      </c>
      <c r="AF561" s="664" t="s">
        <v>107</v>
      </c>
      <c r="AG561" s="664">
        <v>1</v>
      </c>
      <c r="AH561" s="664">
        <v>1</v>
      </c>
    </row>
    <row r="562" spans="1:34" x14ac:dyDescent="0.25">
      <c r="A562" s="662" t="s">
        <v>28</v>
      </c>
      <c r="B562" s="662" t="s">
        <v>1332</v>
      </c>
      <c r="C562" s="663" t="s">
        <v>1444</v>
      </c>
      <c r="D562" s="664" t="s">
        <v>1455</v>
      </c>
      <c r="E562" s="665">
        <f t="shared" si="113"/>
        <v>13</v>
      </c>
      <c r="F562" s="665" t="s">
        <v>32</v>
      </c>
      <c r="G562" s="664"/>
      <c r="H562" s="665" t="str">
        <f t="shared" si="116"/>
        <v/>
      </c>
      <c r="I562" s="665"/>
      <c r="J562" s="664"/>
      <c r="K562" s="665" t="str">
        <f t="shared" si="117"/>
        <v/>
      </c>
      <c r="L562" s="666"/>
      <c r="M562" s="223" t="s">
        <v>32</v>
      </c>
      <c r="N562" s="223" t="s">
        <v>32</v>
      </c>
      <c r="O562" s="223" t="s">
        <v>32</v>
      </c>
      <c r="P562" s="666">
        <f t="shared" si="115"/>
        <v>32329.81</v>
      </c>
      <c r="Q562" s="664" t="s">
        <v>246</v>
      </c>
      <c r="R562" s="664" t="s">
        <v>237</v>
      </c>
      <c r="S562" s="664" t="s">
        <v>1308</v>
      </c>
      <c r="T562" s="665">
        <v>82</v>
      </c>
      <c r="U562" s="665">
        <v>1.5</v>
      </c>
      <c r="V562" s="667">
        <f t="shared" si="114"/>
        <v>1.4207782904856077</v>
      </c>
      <c r="W562" s="664" t="s">
        <v>239</v>
      </c>
      <c r="X562" s="665">
        <v>1</v>
      </c>
      <c r="Y562" s="665">
        <v>1</v>
      </c>
      <c r="Z562" s="665">
        <v>5</v>
      </c>
      <c r="AA562" s="665">
        <v>2.21</v>
      </c>
      <c r="AB562" s="664">
        <v>1</v>
      </c>
      <c r="AC562" s="665">
        <v>2.21</v>
      </c>
      <c r="AD562" s="665">
        <v>1.77</v>
      </c>
      <c r="AE562" s="664">
        <v>0.44</v>
      </c>
      <c r="AF562" s="664" t="s">
        <v>107</v>
      </c>
      <c r="AG562" s="664">
        <v>1</v>
      </c>
      <c r="AH562" s="664">
        <v>1</v>
      </c>
    </row>
    <row r="563" spans="1:34" x14ac:dyDescent="0.25">
      <c r="A563" s="662" t="s">
        <v>28</v>
      </c>
      <c r="B563" s="662" t="s">
        <v>137</v>
      </c>
      <c r="C563" s="663" t="s">
        <v>1444</v>
      </c>
      <c r="D563" s="664" t="s">
        <v>1456</v>
      </c>
      <c r="E563" s="665">
        <f t="shared" si="113"/>
        <v>14</v>
      </c>
      <c r="F563" s="665" t="s">
        <v>32</v>
      </c>
      <c r="G563" s="664"/>
      <c r="H563" s="665" t="str">
        <f t="shared" si="116"/>
        <v/>
      </c>
      <c r="I563" s="665"/>
      <c r="J563" s="664"/>
      <c r="K563" s="665" t="str">
        <f t="shared" si="117"/>
        <v/>
      </c>
      <c r="L563" s="666"/>
      <c r="M563" s="223" t="s">
        <v>32</v>
      </c>
      <c r="N563" s="223" t="s">
        <v>32</v>
      </c>
      <c r="O563" s="223" t="s">
        <v>32</v>
      </c>
      <c r="P563" s="666">
        <v>28193.37</v>
      </c>
      <c r="Q563" s="664" t="s">
        <v>139</v>
      </c>
      <c r="R563" s="664" t="s">
        <v>140</v>
      </c>
      <c r="S563" s="664" t="s">
        <v>1111</v>
      </c>
      <c r="T563" s="665">
        <v>83.1</v>
      </c>
      <c r="U563" s="665">
        <v>1.5</v>
      </c>
      <c r="V563" s="667">
        <f>P563*(1/(2.22*10^12))*(1/(83.1))*(1/(0.125))*10^9</f>
        <v>1.2225960256285167</v>
      </c>
      <c r="W563" s="664" t="s">
        <v>142</v>
      </c>
      <c r="X563" s="665">
        <v>1</v>
      </c>
      <c r="Y563" s="665">
        <v>0.5</v>
      </c>
      <c r="Z563" s="665">
        <v>5</v>
      </c>
      <c r="AA563" s="665">
        <v>2.2400000000000002</v>
      </c>
      <c r="AB563" s="664">
        <v>1</v>
      </c>
      <c r="AC563" s="665">
        <v>2.2400000000000002</v>
      </c>
      <c r="AD563" s="665">
        <v>1.79</v>
      </c>
      <c r="AE563" s="664">
        <v>0.45</v>
      </c>
      <c r="AF563" s="664" t="s">
        <v>143</v>
      </c>
      <c r="AG563" s="664">
        <v>0.5</v>
      </c>
      <c r="AH563" s="664">
        <v>0.5</v>
      </c>
    </row>
    <row r="564" spans="1:34" x14ac:dyDescent="0.25">
      <c r="A564" s="662" t="s">
        <v>28</v>
      </c>
      <c r="B564" s="662" t="s">
        <v>144</v>
      </c>
      <c r="C564" s="663" t="s">
        <v>1444</v>
      </c>
      <c r="D564" s="664" t="s">
        <v>1457</v>
      </c>
      <c r="E564" s="665">
        <f t="shared" si="113"/>
        <v>15</v>
      </c>
      <c r="F564" s="665" t="s">
        <v>32</v>
      </c>
      <c r="G564" s="664"/>
      <c r="H564" s="665" t="str">
        <f t="shared" si="116"/>
        <v/>
      </c>
      <c r="I564" s="665"/>
      <c r="J564" s="664"/>
      <c r="K564" s="665" t="str">
        <f t="shared" si="117"/>
        <v/>
      </c>
      <c r="L564" s="666"/>
      <c r="M564" s="223" t="s">
        <v>32</v>
      </c>
      <c r="N564" s="223" t="s">
        <v>32</v>
      </c>
      <c r="O564" s="223" t="s">
        <v>32</v>
      </c>
      <c r="P564" s="666">
        <f>P563</f>
        <v>28193.37</v>
      </c>
      <c r="Q564" s="664" t="s">
        <v>139</v>
      </c>
      <c r="R564" s="664" t="s">
        <v>140</v>
      </c>
      <c r="S564" s="664" t="s">
        <v>1111</v>
      </c>
      <c r="T564" s="665">
        <v>83.1</v>
      </c>
      <c r="U564" s="665">
        <v>1.5</v>
      </c>
      <c r="V564" s="667">
        <f>P564*(1/(2.22*10^12))*(1/(83.1))*(1/(0.125))*10^9</f>
        <v>1.2225960256285167</v>
      </c>
      <c r="W564" s="664" t="s">
        <v>142</v>
      </c>
      <c r="X564" s="665">
        <v>1</v>
      </c>
      <c r="Y564" s="665">
        <v>0.5</v>
      </c>
      <c r="Z564" s="665">
        <v>5</v>
      </c>
      <c r="AA564" s="665">
        <v>2.2400000000000002</v>
      </c>
      <c r="AB564" s="664">
        <v>1</v>
      </c>
      <c r="AC564" s="665">
        <v>2.2400000000000002</v>
      </c>
      <c r="AD564" s="665">
        <v>1.79</v>
      </c>
      <c r="AE564" s="664">
        <v>0.45</v>
      </c>
      <c r="AF564" s="664" t="s">
        <v>143</v>
      </c>
      <c r="AG564" s="664">
        <v>0.5</v>
      </c>
      <c r="AH564" s="664">
        <v>0.5</v>
      </c>
    </row>
    <row r="565" spans="1:34" x14ac:dyDescent="0.25">
      <c r="A565" s="662" t="s">
        <v>28</v>
      </c>
      <c r="B565" s="662" t="s">
        <v>374</v>
      </c>
      <c r="C565" s="663" t="s">
        <v>1444</v>
      </c>
      <c r="D565" s="664" t="s">
        <v>1458</v>
      </c>
      <c r="E565" s="665">
        <f t="shared" si="113"/>
        <v>16</v>
      </c>
      <c r="F565" s="665" t="s">
        <v>32</v>
      </c>
      <c r="G565" s="664"/>
      <c r="H565" s="665" t="str">
        <f t="shared" si="116"/>
        <v/>
      </c>
      <c r="I565" s="665"/>
      <c r="J565" s="664"/>
      <c r="K565" s="665" t="str">
        <f t="shared" si="117"/>
        <v/>
      </c>
      <c r="L565" s="666"/>
      <c r="M565" s="223" t="s">
        <v>32</v>
      </c>
      <c r="N565" s="223" t="s">
        <v>32</v>
      </c>
      <c r="O565" s="223" t="s">
        <v>32</v>
      </c>
      <c r="P565" s="666">
        <v>28193.37</v>
      </c>
      <c r="Q565" s="664" t="s">
        <v>376</v>
      </c>
      <c r="R565" s="664" t="s">
        <v>140</v>
      </c>
      <c r="S565" s="664" t="s">
        <v>1111</v>
      </c>
      <c r="T565" s="665">
        <v>83.1</v>
      </c>
      <c r="U565" s="665">
        <v>1</v>
      </c>
      <c r="V565" s="667">
        <f>P565*(1/(2.22*10^12))*(1/(83.1))*(1/(0.125))*10^9</f>
        <v>1.2225960256285167</v>
      </c>
      <c r="W565" s="664" t="s">
        <v>352</v>
      </c>
      <c r="X565" s="665">
        <v>1</v>
      </c>
      <c r="Y565" s="665">
        <v>1</v>
      </c>
      <c r="Z565" s="665">
        <v>5</v>
      </c>
      <c r="AA565" s="665">
        <v>1.5</v>
      </c>
      <c r="AB565" s="664">
        <v>1</v>
      </c>
      <c r="AC565" s="665">
        <v>1.5</v>
      </c>
      <c r="AD565" s="665">
        <v>1.2</v>
      </c>
      <c r="AE565" s="664">
        <v>0.3</v>
      </c>
      <c r="AF565" s="664" t="s">
        <v>143</v>
      </c>
      <c r="AG565" s="664">
        <v>1</v>
      </c>
      <c r="AH565" s="664">
        <v>1</v>
      </c>
    </row>
    <row r="566" spans="1:34" x14ac:dyDescent="0.25">
      <c r="A566" s="662" t="s">
        <v>28</v>
      </c>
      <c r="B566" s="662" t="s">
        <v>377</v>
      </c>
      <c r="C566" s="663" t="s">
        <v>1444</v>
      </c>
      <c r="D566" s="664" t="s">
        <v>1459</v>
      </c>
      <c r="E566" s="665">
        <f t="shared" si="113"/>
        <v>17</v>
      </c>
      <c r="F566" s="665" t="s">
        <v>32</v>
      </c>
      <c r="G566" s="664"/>
      <c r="H566" s="665" t="str">
        <f t="shared" si="116"/>
        <v/>
      </c>
      <c r="I566" s="665"/>
      <c r="J566" s="664"/>
      <c r="K566" s="665" t="str">
        <f t="shared" si="117"/>
        <v/>
      </c>
      <c r="L566" s="666"/>
      <c r="M566" s="223" t="s">
        <v>32</v>
      </c>
      <c r="N566" s="223" t="s">
        <v>32</v>
      </c>
      <c r="O566" s="223" t="s">
        <v>32</v>
      </c>
      <c r="P566" s="666">
        <f>P565</f>
        <v>28193.37</v>
      </c>
      <c r="Q566" s="664" t="s">
        <v>376</v>
      </c>
      <c r="R566" s="664" t="s">
        <v>140</v>
      </c>
      <c r="S566" s="664" t="s">
        <v>1111</v>
      </c>
      <c r="T566" s="665">
        <v>83.1</v>
      </c>
      <c r="U566" s="665">
        <v>1</v>
      </c>
      <c r="V566" s="667">
        <f>P566*(1/(2.22*10^12))*(1/(83.1))*(1/(0.125))*10^9</f>
        <v>1.2225960256285167</v>
      </c>
      <c r="W566" s="664" t="s">
        <v>352</v>
      </c>
      <c r="X566" s="665">
        <v>1</v>
      </c>
      <c r="Y566" s="665">
        <v>1</v>
      </c>
      <c r="Z566" s="665">
        <v>5</v>
      </c>
      <c r="AA566" s="665">
        <v>1.5</v>
      </c>
      <c r="AB566" s="664">
        <v>1</v>
      </c>
      <c r="AC566" s="665">
        <v>1.5</v>
      </c>
      <c r="AD566" s="665">
        <v>1.2</v>
      </c>
      <c r="AE566" s="664">
        <v>0.3</v>
      </c>
      <c r="AF566" s="664" t="s">
        <v>143</v>
      </c>
      <c r="AG566" s="664">
        <v>1</v>
      </c>
      <c r="AH566" s="664">
        <v>1</v>
      </c>
    </row>
    <row r="567" spans="1:34" x14ac:dyDescent="0.25">
      <c r="A567" s="662" t="s">
        <v>56</v>
      </c>
      <c r="B567" s="662" t="s">
        <v>374</v>
      </c>
      <c r="C567" s="663" t="s">
        <v>1444</v>
      </c>
      <c r="D567" s="664" t="s">
        <v>1460</v>
      </c>
      <c r="E567" s="665">
        <f t="shared" si="113"/>
        <v>18</v>
      </c>
      <c r="F567" s="665" t="s">
        <v>32</v>
      </c>
      <c r="G567" s="664" t="s">
        <v>1461</v>
      </c>
      <c r="H567" s="665">
        <f t="shared" si="116"/>
        <v>19</v>
      </c>
      <c r="I567" s="665" t="str">
        <f>F567</f>
        <v>y</v>
      </c>
      <c r="J567" s="664" t="s">
        <v>1462</v>
      </c>
      <c r="K567" s="665">
        <f t="shared" si="117"/>
        <v>20</v>
      </c>
      <c r="L567" s="666" t="str">
        <f>F567</f>
        <v>y</v>
      </c>
      <c r="M567" s="223" t="s">
        <v>32</v>
      </c>
      <c r="N567" s="223" t="s">
        <v>32</v>
      </c>
      <c r="O567" s="223" t="s">
        <v>32</v>
      </c>
      <c r="P567" s="666">
        <f>P566</f>
        <v>28193.37</v>
      </c>
      <c r="Q567" s="664" t="s">
        <v>376</v>
      </c>
      <c r="R567" s="664" t="s">
        <v>140</v>
      </c>
      <c r="S567" s="664" t="s">
        <v>1111</v>
      </c>
      <c r="T567" s="665">
        <v>83.1</v>
      </c>
      <c r="U567" s="665">
        <v>1</v>
      </c>
      <c r="V567" s="667">
        <f>P567*(1/(2.22*10^12))*(1/(83.1))*(1/(0.125))*10^9</f>
        <v>1.2225960256285167</v>
      </c>
      <c r="W567" s="664" t="s">
        <v>352</v>
      </c>
      <c r="X567" s="665">
        <v>3</v>
      </c>
      <c r="Y567" s="665">
        <v>3</v>
      </c>
      <c r="Z567" s="665">
        <v>15</v>
      </c>
      <c r="AA567" s="665">
        <v>4.49</v>
      </c>
      <c r="AB567" s="664">
        <v>1</v>
      </c>
      <c r="AC567" s="665">
        <v>4.49</v>
      </c>
      <c r="AD567" s="665">
        <v>3.59</v>
      </c>
      <c r="AE567" s="664">
        <v>0.9</v>
      </c>
      <c r="AF567" s="664" t="s">
        <v>143</v>
      </c>
      <c r="AG567" s="664">
        <v>1</v>
      </c>
      <c r="AH567" s="664">
        <v>1</v>
      </c>
    </row>
    <row r="568" spans="1:34" x14ac:dyDescent="0.25">
      <c r="A568" s="668" t="s">
        <v>28</v>
      </c>
      <c r="B568" s="668" t="s">
        <v>309</v>
      </c>
      <c r="C568" s="669" t="s">
        <v>1463</v>
      </c>
      <c r="D568" s="670" t="s">
        <v>1464</v>
      </c>
      <c r="E568" s="671">
        <v>4</v>
      </c>
      <c r="F568" s="671" t="s">
        <v>32</v>
      </c>
      <c r="G568" s="670"/>
      <c r="H568" s="671" t="str">
        <f t="shared" si="116"/>
        <v/>
      </c>
      <c r="I568" s="671"/>
      <c r="J568" s="670"/>
      <c r="K568" s="671" t="str">
        <f t="shared" si="117"/>
        <v/>
      </c>
      <c r="L568" s="672"/>
      <c r="M568" s="223" t="s">
        <v>32</v>
      </c>
      <c r="N568" s="223" t="s">
        <v>32</v>
      </c>
      <c r="O568" s="671"/>
      <c r="P568" s="672">
        <v>29083.08</v>
      </c>
      <c r="Q568" s="670" t="s">
        <v>313</v>
      </c>
      <c r="R568" s="670" t="s">
        <v>266</v>
      </c>
      <c r="S568" s="670" t="s">
        <v>1465</v>
      </c>
      <c r="T568" s="671">
        <v>78.8</v>
      </c>
      <c r="U568" s="671">
        <v>1</v>
      </c>
      <c r="V568" s="673">
        <f t="shared" ref="V568:V575" si="118">P568*(1/(2.22*10^12))*(1/(78.8))*(1/(0.125))*10^9</f>
        <v>1.329998628069694</v>
      </c>
      <c r="W568" s="670" t="s">
        <v>268</v>
      </c>
      <c r="X568" s="671">
        <v>1</v>
      </c>
      <c r="Y568" s="671">
        <v>0.25</v>
      </c>
      <c r="Z568" s="671">
        <v>5</v>
      </c>
      <c r="AA568" s="671">
        <v>1.42</v>
      </c>
      <c r="AB568" s="670">
        <v>1</v>
      </c>
      <c r="AC568" s="671">
        <v>1.42</v>
      </c>
      <c r="AD568" s="671">
        <v>1.1299999999999999</v>
      </c>
      <c r="AE568" s="670">
        <v>0.28000000000000003</v>
      </c>
      <c r="AF568" s="670" t="s">
        <v>269</v>
      </c>
      <c r="AG568" s="670">
        <v>0.25</v>
      </c>
      <c r="AH568" s="670">
        <v>0.25</v>
      </c>
    </row>
    <row r="569" spans="1:34" x14ac:dyDescent="0.25">
      <c r="A569" s="668" t="s">
        <v>28</v>
      </c>
      <c r="B569" s="668" t="s">
        <v>314</v>
      </c>
      <c r="C569" s="669" t="s">
        <v>1463</v>
      </c>
      <c r="D569" s="670" t="s">
        <v>1466</v>
      </c>
      <c r="E569" s="671">
        <f t="shared" ref="E569:E580" si="119">IF(A568="SEC", K568 + 1, E568 + 1)</f>
        <v>5</v>
      </c>
      <c r="F569" s="671" t="s">
        <v>32</v>
      </c>
      <c r="G569" s="670"/>
      <c r="H569" s="671" t="str">
        <f t="shared" si="116"/>
        <v/>
      </c>
      <c r="I569" s="671"/>
      <c r="J569" s="670"/>
      <c r="K569" s="671" t="str">
        <f t="shared" si="117"/>
        <v/>
      </c>
      <c r="L569" s="672"/>
      <c r="M569" s="223" t="s">
        <v>32</v>
      </c>
      <c r="N569" s="223" t="s">
        <v>32</v>
      </c>
      <c r="O569" s="671"/>
      <c r="P569" s="672">
        <f t="shared" ref="P569:P575" si="120">P568</f>
        <v>29083.08</v>
      </c>
      <c r="Q569" s="670" t="s">
        <v>313</v>
      </c>
      <c r="R569" s="670" t="s">
        <v>266</v>
      </c>
      <c r="S569" s="670" t="s">
        <v>1465</v>
      </c>
      <c r="T569" s="671">
        <v>78.8</v>
      </c>
      <c r="U569" s="671">
        <v>1</v>
      </c>
      <c r="V569" s="673">
        <f t="shared" si="118"/>
        <v>1.329998628069694</v>
      </c>
      <c r="W569" s="670" t="s">
        <v>268</v>
      </c>
      <c r="X569" s="671">
        <v>1</v>
      </c>
      <c r="Y569" s="671">
        <v>0.25</v>
      </c>
      <c r="Z569" s="671">
        <v>5</v>
      </c>
      <c r="AA569" s="671">
        <v>1.42</v>
      </c>
      <c r="AB569" s="670">
        <v>1</v>
      </c>
      <c r="AC569" s="671">
        <v>1.42</v>
      </c>
      <c r="AD569" s="671">
        <v>1.1299999999999999</v>
      </c>
      <c r="AE569" s="670">
        <v>0.28000000000000003</v>
      </c>
      <c r="AF569" s="670" t="s">
        <v>269</v>
      </c>
      <c r="AG569" s="670">
        <v>0.25</v>
      </c>
      <c r="AH569" s="670">
        <v>0.25</v>
      </c>
    </row>
    <row r="570" spans="1:34" x14ac:dyDescent="0.25">
      <c r="A570" s="668" t="s">
        <v>28</v>
      </c>
      <c r="B570" s="668" t="s">
        <v>503</v>
      </c>
      <c r="C570" s="669" t="s">
        <v>1463</v>
      </c>
      <c r="D570" s="670" t="s">
        <v>1467</v>
      </c>
      <c r="E570" s="671">
        <f t="shared" si="119"/>
        <v>6</v>
      </c>
      <c r="F570" s="671" t="s">
        <v>32</v>
      </c>
      <c r="G570" s="670"/>
      <c r="H570" s="671" t="str">
        <f t="shared" si="116"/>
        <v/>
      </c>
      <c r="I570" s="671"/>
      <c r="J570" s="670"/>
      <c r="K570" s="671" t="str">
        <f t="shared" si="117"/>
        <v/>
      </c>
      <c r="L570" s="672"/>
      <c r="M570" s="223" t="s">
        <v>32</v>
      </c>
      <c r="N570" s="223" t="s">
        <v>32</v>
      </c>
      <c r="O570" s="671"/>
      <c r="P570" s="672">
        <f t="shared" si="120"/>
        <v>29083.08</v>
      </c>
      <c r="Q570" s="670" t="s">
        <v>313</v>
      </c>
      <c r="R570" s="670" t="s">
        <v>266</v>
      </c>
      <c r="S570" s="670" t="s">
        <v>1465</v>
      </c>
      <c r="T570" s="671">
        <v>78.8</v>
      </c>
      <c r="U570" s="671">
        <v>1</v>
      </c>
      <c r="V570" s="673">
        <f t="shared" si="118"/>
        <v>1.329998628069694</v>
      </c>
      <c r="W570" s="670" t="s">
        <v>268</v>
      </c>
      <c r="X570" s="671">
        <v>1</v>
      </c>
      <c r="Y570" s="671">
        <v>0.25</v>
      </c>
      <c r="Z570" s="671">
        <v>5</v>
      </c>
      <c r="AA570" s="671">
        <v>1.42</v>
      </c>
      <c r="AB570" s="670">
        <v>1</v>
      </c>
      <c r="AC570" s="671">
        <v>1.42</v>
      </c>
      <c r="AD570" s="671">
        <v>1.1299999999999999</v>
      </c>
      <c r="AE570" s="670">
        <v>0.28000000000000003</v>
      </c>
      <c r="AF570" s="670" t="s">
        <v>269</v>
      </c>
      <c r="AG570" s="670">
        <v>0.25</v>
      </c>
      <c r="AH570" s="670">
        <v>0.25</v>
      </c>
    </row>
    <row r="571" spans="1:34" x14ac:dyDescent="0.25">
      <c r="A571" s="668" t="s">
        <v>28</v>
      </c>
      <c r="B571" s="668" t="s">
        <v>1468</v>
      </c>
      <c r="C571" s="669" t="s">
        <v>1463</v>
      </c>
      <c r="D571" s="670" t="s">
        <v>1469</v>
      </c>
      <c r="E571" s="671">
        <f t="shared" si="119"/>
        <v>7</v>
      </c>
      <c r="F571" s="671" t="s">
        <v>32</v>
      </c>
      <c r="G571" s="670"/>
      <c r="H571" s="671" t="str">
        <f t="shared" si="116"/>
        <v/>
      </c>
      <c r="I571" s="671"/>
      <c r="J571" s="670"/>
      <c r="K571" s="671" t="str">
        <f t="shared" si="117"/>
        <v/>
      </c>
      <c r="L571" s="672"/>
      <c r="M571" s="223" t="s">
        <v>32</v>
      </c>
      <c r="N571" s="223" t="s">
        <v>32</v>
      </c>
      <c r="O571" s="671"/>
      <c r="P571" s="672">
        <f t="shared" si="120"/>
        <v>29083.08</v>
      </c>
      <c r="Q571" s="670" t="s">
        <v>313</v>
      </c>
      <c r="R571" s="670" t="s">
        <v>266</v>
      </c>
      <c r="S571" s="670" t="s">
        <v>1465</v>
      </c>
      <c r="T571" s="671">
        <v>78.8</v>
      </c>
      <c r="U571" s="671">
        <v>1</v>
      </c>
      <c r="V571" s="673">
        <f t="shared" si="118"/>
        <v>1.329998628069694</v>
      </c>
      <c r="W571" s="670" t="s">
        <v>268</v>
      </c>
      <c r="X571" s="671">
        <v>1</v>
      </c>
      <c r="Y571" s="671">
        <v>0.25</v>
      </c>
      <c r="Z571" s="671">
        <v>5</v>
      </c>
      <c r="AA571" s="671">
        <v>1.42</v>
      </c>
      <c r="AB571" s="670">
        <v>1</v>
      </c>
      <c r="AC571" s="671">
        <v>1.42</v>
      </c>
      <c r="AD571" s="671">
        <v>1.1299999999999999</v>
      </c>
      <c r="AE571" s="670">
        <v>0.28000000000000003</v>
      </c>
      <c r="AF571" s="670" t="s">
        <v>269</v>
      </c>
      <c r="AG571" s="670">
        <v>0.25</v>
      </c>
      <c r="AH571" s="670">
        <v>0.25</v>
      </c>
    </row>
    <row r="572" spans="1:34" x14ac:dyDescent="0.25">
      <c r="A572" s="668" t="s">
        <v>28</v>
      </c>
      <c r="B572" s="668" t="s">
        <v>261</v>
      </c>
      <c r="C572" s="669" t="s">
        <v>1463</v>
      </c>
      <c r="D572" s="670" t="s">
        <v>1470</v>
      </c>
      <c r="E572" s="671">
        <f t="shared" si="119"/>
        <v>8</v>
      </c>
      <c r="F572" s="671" t="s">
        <v>32</v>
      </c>
      <c r="G572" s="670"/>
      <c r="H572" s="671" t="str">
        <f t="shared" si="116"/>
        <v/>
      </c>
      <c r="I572" s="671"/>
      <c r="J572" s="670"/>
      <c r="K572" s="671" t="str">
        <f t="shared" si="117"/>
        <v/>
      </c>
      <c r="L572" s="672"/>
      <c r="M572" s="223" t="s">
        <v>32</v>
      </c>
      <c r="N572" s="223" t="s">
        <v>32</v>
      </c>
      <c r="O572" s="671"/>
      <c r="P572" s="672">
        <f t="shared" si="120"/>
        <v>29083.08</v>
      </c>
      <c r="Q572" s="670" t="s">
        <v>265</v>
      </c>
      <c r="R572" s="670" t="s">
        <v>266</v>
      </c>
      <c r="S572" s="670" t="s">
        <v>1465</v>
      </c>
      <c r="T572" s="671">
        <v>78.8</v>
      </c>
      <c r="U572" s="671">
        <v>1</v>
      </c>
      <c r="V572" s="673">
        <f t="shared" si="118"/>
        <v>1.329998628069694</v>
      </c>
      <c r="W572" s="670" t="s">
        <v>268</v>
      </c>
      <c r="X572" s="671">
        <v>1</v>
      </c>
      <c r="Y572" s="671">
        <v>0.5</v>
      </c>
      <c r="Z572" s="671">
        <v>5</v>
      </c>
      <c r="AA572" s="671">
        <v>1.42</v>
      </c>
      <c r="AB572" s="670">
        <v>1</v>
      </c>
      <c r="AC572" s="671">
        <v>1.42</v>
      </c>
      <c r="AD572" s="671">
        <v>1.1299999999999999</v>
      </c>
      <c r="AE572" s="670">
        <v>0.28000000000000003</v>
      </c>
      <c r="AF572" s="670" t="s">
        <v>269</v>
      </c>
      <c r="AG572" s="670">
        <v>0.5</v>
      </c>
      <c r="AH572" s="670">
        <v>0.5</v>
      </c>
    </row>
    <row r="573" spans="1:34" x14ac:dyDescent="0.25">
      <c r="A573" s="668" t="s">
        <v>28</v>
      </c>
      <c r="B573" s="668" t="s">
        <v>270</v>
      </c>
      <c r="C573" s="669" t="s">
        <v>1463</v>
      </c>
      <c r="D573" s="670" t="s">
        <v>1471</v>
      </c>
      <c r="E573" s="671">
        <f t="shared" si="119"/>
        <v>9</v>
      </c>
      <c r="F573" s="671" t="s">
        <v>32</v>
      </c>
      <c r="G573" s="670"/>
      <c r="H573" s="671" t="str">
        <f t="shared" si="116"/>
        <v/>
      </c>
      <c r="I573" s="671"/>
      <c r="J573" s="670"/>
      <c r="K573" s="671" t="str">
        <f t="shared" si="117"/>
        <v/>
      </c>
      <c r="L573" s="672"/>
      <c r="M573" s="223" t="s">
        <v>32</v>
      </c>
      <c r="N573" s="223" t="s">
        <v>32</v>
      </c>
      <c r="O573" s="671"/>
      <c r="P573" s="672">
        <f t="shared" si="120"/>
        <v>29083.08</v>
      </c>
      <c r="Q573" s="670" t="s">
        <v>265</v>
      </c>
      <c r="R573" s="670" t="s">
        <v>266</v>
      </c>
      <c r="S573" s="670" t="s">
        <v>1465</v>
      </c>
      <c r="T573" s="671">
        <v>78.8</v>
      </c>
      <c r="U573" s="671">
        <v>1</v>
      </c>
      <c r="V573" s="673">
        <f t="shared" si="118"/>
        <v>1.329998628069694</v>
      </c>
      <c r="W573" s="670" t="s">
        <v>268</v>
      </c>
      <c r="X573" s="671">
        <v>1</v>
      </c>
      <c r="Y573" s="671">
        <v>0.5</v>
      </c>
      <c r="Z573" s="671">
        <v>5</v>
      </c>
      <c r="AA573" s="671">
        <v>1.42</v>
      </c>
      <c r="AB573" s="670">
        <v>1</v>
      </c>
      <c r="AC573" s="671">
        <v>1.42</v>
      </c>
      <c r="AD573" s="671">
        <v>1.1299999999999999</v>
      </c>
      <c r="AE573" s="670">
        <v>0.28000000000000003</v>
      </c>
      <c r="AF573" s="670" t="s">
        <v>269</v>
      </c>
      <c r="AG573" s="670">
        <v>0.5</v>
      </c>
      <c r="AH573" s="670">
        <v>0.5</v>
      </c>
    </row>
    <row r="574" spans="1:34" x14ac:dyDescent="0.25">
      <c r="A574" s="668" t="s">
        <v>28</v>
      </c>
      <c r="B574" s="668" t="s">
        <v>274</v>
      </c>
      <c r="C574" s="669" t="s">
        <v>1463</v>
      </c>
      <c r="D574" s="670" t="s">
        <v>1472</v>
      </c>
      <c r="E574" s="671">
        <f t="shared" si="119"/>
        <v>10</v>
      </c>
      <c r="F574" s="671" t="s">
        <v>32</v>
      </c>
      <c r="G574" s="670"/>
      <c r="H574" s="671" t="str">
        <f t="shared" si="116"/>
        <v/>
      </c>
      <c r="I574" s="671"/>
      <c r="J574" s="670"/>
      <c r="K574" s="671" t="str">
        <f t="shared" si="117"/>
        <v/>
      </c>
      <c r="L574" s="672"/>
      <c r="M574" s="223" t="s">
        <v>32</v>
      </c>
      <c r="N574" s="223" t="s">
        <v>32</v>
      </c>
      <c r="O574" s="671"/>
      <c r="P574" s="672">
        <f t="shared" si="120"/>
        <v>29083.08</v>
      </c>
      <c r="Q574" s="670" t="s">
        <v>265</v>
      </c>
      <c r="R574" s="670" t="s">
        <v>266</v>
      </c>
      <c r="S574" s="670" t="s">
        <v>1465</v>
      </c>
      <c r="T574" s="671">
        <v>78.8</v>
      </c>
      <c r="U574" s="671">
        <v>1</v>
      </c>
      <c r="V574" s="673">
        <f t="shared" si="118"/>
        <v>1.329998628069694</v>
      </c>
      <c r="W574" s="670" t="s">
        <v>268</v>
      </c>
      <c r="X574" s="671">
        <v>1</v>
      </c>
      <c r="Y574" s="671">
        <v>0.5</v>
      </c>
      <c r="Z574" s="671">
        <v>5</v>
      </c>
      <c r="AA574" s="671">
        <v>1.42</v>
      </c>
      <c r="AB574" s="670">
        <v>1</v>
      </c>
      <c r="AC574" s="671">
        <v>1.42</v>
      </c>
      <c r="AD574" s="671">
        <v>1.1299999999999999</v>
      </c>
      <c r="AE574" s="670">
        <v>0.28000000000000003</v>
      </c>
      <c r="AF574" s="670" t="s">
        <v>269</v>
      </c>
      <c r="AG574" s="670">
        <v>0.5</v>
      </c>
      <c r="AH574" s="670">
        <v>0.5</v>
      </c>
    </row>
    <row r="575" spans="1:34" x14ac:dyDescent="0.25">
      <c r="A575" s="668" t="s">
        <v>28</v>
      </c>
      <c r="B575" s="668" t="s">
        <v>1473</v>
      </c>
      <c r="C575" s="669" t="s">
        <v>1463</v>
      </c>
      <c r="D575" s="670" t="s">
        <v>1474</v>
      </c>
      <c r="E575" s="671">
        <f t="shared" si="119"/>
        <v>11</v>
      </c>
      <c r="F575" s="671" t="s">
        <v>32</v>
      </c>
      <c r="G575" s="670"/>
      <c r="H575" s="671" t="str">
        <f t="shared" si="116"/>
        <v/>
      </c>
      <c r="I575" s="671"/>
      <c r="J575" s="670"/>
      <c r="K575" s="671" t="str">
        <f t="shared" si="117"/>
        <v/>
      </c>
      <c r="L575" s="672"/>
      <c r="M575" s="223" t="s">
        <v>32</v>
      </c>
      <c r="N575" s="223" t="s">
        <v>32</v>
      </c>
      <c r="O575" s="671"/>
      <c r="P575" s="672">
        <f t="shared" si="120"/>
        <v>29083.08</v>
      </c>
      <c r="Q575" s="670" t="s">
        <v>265</v>
      </c>
      <c r="R575" s="670" t="s">
        <v>266</v>
      </c>
      <c r="S575" s="670" t="s">
        <v>1465</v>
      </c>
      <c r="T575" s="671">
        <v>78.8</v>
      </c>
      <c r="U575" s="671">
        <v>1</v>
      </c>
      <c r="V575" s="673">
        <f t="shared" si="118"/>
        <v>1.329998628069694</v>
      </c>
      <c r="W575" s="670" t="s">
        <v>268</v>
      </c>
      <c r="X575" s="671">
        <v>1</v>
      </c>
      <c r="Y575" s="671">
        <v>0.5</v>
      </c>
      <c r="Z575" s="671">
        <v>5</v>
      </c>
      <c r="AA575" s="671">
        <v>1.42</v>
      </c>
      <c r="AB575" s="670">
        <v>1</v>
      </c>
      <c r="AC575" s="671">
        <v>1.42</v>
      </c>
      <c r="AD575" s="671">
        <v>1.1299999999999999</v>
      </c>
      <c r="AE575" s="670">
        <v>0.28000000000000003</v>
      </c>
      <c r="AF575" s="670" t="s">
        <v>269</v>
      </c>
      <c r="AG575" s="670">
        <v>0.5</v>
      </c>
      <c r="AH575" s="670">
        <v>0.5</v>
      </c>
    </row>
    <row r="576" spans="1:34" x14ac:dyDescent="0.25">
      <c r="A576" s="668" t="s">
        <v>56</v>
      </c>
      <c r="B576" s="668" t="s">
        <v>1174</v>
      </c>
      <c r="C576" s="669" t="s">
        <v>1463</v>
      </c>
      <c r="D576" s="670" t="s">
        <v>1475</v>
      </c>
      <c r="E576" s="671">
        <f t="shared" si="119"/>
        <v>12</v>
      </c>
      <c r="F576" s="671" t="s">
        <v>32</v>
      </c>
      <c r="G576" s="670" t="s">
        <v>1476</v>
      </c>
      <c r="H576" s="671">
        <f t="shared" si="116"/>
        <v>13</v>
      </c>
      <c r="I576" s="671" t="str">
        <f>F576</f>
        <v>y</v>
      </c>
      <c r="J576" s="670" t="s">
        <v>1477</v>
      </c>
      <c r="K576" s="671">
        <f t="shared" si="117"/>
        <v>14</v>
      </c>
      <c r="L576" s="672" t="str">
        <f>F576</f>
        <v>y</v>
      </c>
      <c r="M576" s="223" t="s">
        <v>32</v>
      </c>
      <c r="N576" s="223" t="s">
        <v>32</v>
      </c>
      <c r="O576" s="671"/>
      <c r="P576" s="672">
        <v>29123.599999999999</v>
      </c>
      <c r="Q576" s="670" t="s">
        <v>1179</v>
      </c>
      <c r="R576" s="670" t="s">
        <v>1180</v>
      </c>
      <c r="S576" s="670" t="s">
        <v>1181</v>
      </c>
      <c r="T576" s="671">
        <v>83</v>
      </c>
      <c r="U576" s="671">
        <v>1.5</v>
      </c>
      <c r="V576" s="673">
        <f>P576*(1/(2.22*10^12))*(1/(83))*(1/(0.125))*10^9</f>
        <v>1.2644567459025289</v>
      </c>
      <c r="W576" s="670" t="s">
        <v>202</v>
      </c>
      <c r="X576" s="671">
        <v>3</v>
      </c>
      <c r="Y576" s="671">
        <v>3</v>
      </c>
      <c r="Z576" s="671">
        <v>15</v>
      </c>
      <c r="AA576" s="671">
        <v>6.72</v>
      </c>
      <c r="AB576" s="670">
        <v>1</v>
      </c>
      <c r="AC576" s="671">
        <v>6.72</v>
      </c>
      <c r="AD576" s="671">
        <v>5.38</v>
      </c>
      <c r="AE576" s="670">
        <v>1.34</v>
      </c>
      <c r="AF576" s="670" t="s">
        <v>49</v>
      </c>
      <c r="AG576" s="670">
        <v>1</v>
      </c>
      <c r="AH576" s="670">
        <v>1</v>
      </c>
    </row>
    <row r="577" spans="1:34" x14ac:dyDescent="0.25">
      <c r="A577" s="668" t="s">
        <v>56</v>
      </c>
      <c r="B577" s="668" t="s">
        <v>1182</v>
      </c>
      <c r="C577" s="669" t="s">
        <v>1463</v>
      </c>
      <c r="D577" s="670" t="s">
        <v>1478</v>
      </c>
      <c r="E577" s="671">
        <f t="shared" si="119"/>
        <v>15</v>
      </c>
      <c r="F577" s="671" t="s">
        <v>32</v>
      </c>
      <c r="G577" s="670" t="s">
        <v>1479</v>
      </c>
      <c r="H577" s="671">
        <f t="shared" si="116"/>
        <v>16</v>
      </c>
      <c r="I577" s="671" t="str">
        <f>F577</f>
        <v>y</v>
      </c>
      <c r="J577" s="670" t="s">
        <v>1480</v>
      </c>
      <c r="K577" s="671">
        <f t="shared" si="117"/>
        <v>17</v>
      </c>
      <c r="L577" s="672" t="str">
        <f>F577</f>
        <v>y</v>
      </c>
      <c r="M577" s="223" t="s">
        <v>32</v>
      </c>
      <c r="N577" s="223" t="s">
        <v>32</v>
      </c>
      <c r="O577" s="671"/>
      <c r="P577" s="672">
        <f>P576</f>
        <v>29123.599999999999</v>
      </c>
      <c r="Q577" s="670" t="s">
        <v>1179</v>
      </c>
      <c r="R577" s="670" t="s">
        <v>1180</v>
      </c>
      <c r="S577" s="670" t="s">
        <v>1181</v>
      </c>
      <c r="T577" s="671">
        <v>83</v>
      </c>
      <c r="U577" s="671">
        <v>1.5</v>
      </c>
      <c r="V577" s="673">
        <f>P577*(1/(2.22*10^12))*(1/(83))*(1/(0.125))*10^9</f>
        <v>1.2644567459025289</v>
      </c>
      <c r="W577" s="670" t="s">
        <v>202</v>
      </c>
      <c r="X577" s="671">
        <v>3</v>
      </c>
      <c r="Y577" s="671">
        <v>3</v>
      </c>
      <c r="Z577" s="671">
        <v>15</v>
      </c>
      <c r="AA577" s="671">
        <v>6.72</v>
      </c>
      <c r="AB577" s="670">
        <v>1</v>
      </c>
      <c r="AC577" s="671">
        <v>6.72</v>
      </c>
      <c r="AD577" s="671">
        <v>5.38</v>
      </c>
      <c r="AE577" s="670">
        <v>1.34</v>
      </c>
      <c r="AF577" s="670" t="s">
        <v>49</v>
      </c>
      <c r="AG577" s="670">
        <v>1</v>
      </c>
      <c r="AH577" s="670">
        <v>1</v>
      </c>
    </row>
    <row r="578" spans="1:34" x14ac:dyDescent="0.25">
      <c r="A578" s="668" t="s">
        <v>56</v>
      </c>
      <c r="B578" s="668" t="s">
        <v>1186</v>
      </c>
      <c r="C578" s="669" t="s">
        <v>1463</v>
      </c>
      <c r="D578" s="670" t="s">
        <v>1481</v>
      </c>
      <c r="E578" s="671">
        <f t="shared" si="119"/>
        <v>18</v>
      </c>
      <c r="F578" s="671" t="s">
        <v>32</v>
      </c>
      <c r="G578" s="670" t="s">
        <v>1482</v>
      </c>
      <c r="H578" s="671">
        <f t="shared" si="116"/>
        <v>19</v>
      </c>
      <c r="I578" s="671" t="str">
        <f>F578</f>
        <v>y</v>
      </c>
      <c r="J578" s="670" t="s">
        <v>1483</v>
      </c>
      <c r="K578" s="671">
        <f t="shared" si="117"/>
        <v>20</v>
      </c>
      <c r="L578" s="672" t="str">
        <f>F578</f>
        <v>y</v>
      </c>
      <c r="M578" s="223" t="s">
        <v>32</v>
      </c>
      <c r="N578" s="223" t="s">
        <v>32</v>
      </c>
      <c r="O578" s="671"/>
      <c r="P578" s="672">
        <f>P577</f>
        <v>29123.599999999999</v>
      </c>
      <c r="Q578" s="670" t="s">
        <v>1190</v>
      </c>
      <c r="R578" s="670" t="s">
        <v>1180</v>
      </c>
      <c r="S578" s="670" t="s">
        <v>1181</v>
      </c>
      <c r="T578" s="671">
        <v>83</v>
      </c>
      <c r="U578" s="671">
        <v>1.5</v>
      </c>
      <c r="V578" s="673">
        <f>P578*(1/(2.22*10^12))*(1/(83))*(1/(0.125))*10^9</f>
        <v>1.2644567459025289</v>
      </c>
      <c r="W578" s="670" t="s">
        <v>202</v>
      </c>
      <c r="X578" s="671">
        <v>3</v>
      </c>
      <c r="Y578" s="671">
        <v>3</v>
      </c>
      <c r="Z578" s="671">
        <v>15</v>
      </c>
      <c r="AA578" s="671">
        <v>6.72</v>
      </c>
      <c r="AB578" s="670">
        <v>1</v>
      </c>
      <c r="AC578" s="671">
        <v>6.72</v>
      </c>
      <c r="AD578" s="671">
        <v>5.38</v>
      </c>
      <c r="AE578" s="670">
        <v>1.34</v>
      </c>
      <c r="AF578" s="670" t="s">
        <v>49</v>
      </c>
      <c r="AG578" s="670">
        <v>1</v>
      </c>
      <c r="AH578" s="670">
        <v>1</v>
      </c>
    </row>
    <row r="579" spans="1:34" x14ac:dyDescent="0.25">
      <c r="A579" s="668" t="s">
        <v>56</v>
      </c>
      <c r="B579" s="668" t="s">
        <v>1191</v>
      </c>
      <c r="C579" s="669" t="s">
        <v>1463</v>
      </c>
      <c r="D579" s="670" t="s">
        <v>1484</v>
      </c>
      <c r="E579" s="671">
        <f t="shared" si="119"/>
        <v>21</v>
      </c>
      <c r="F579" s="671" t="s">
        <v>32</v>
      </c>
      <c r="G579" s="670" t="s">
        <v>1485</v>
      </c>
      <c r="H579" s="671">
        <f t="shared" si="116"/>
        <v>22</v>
      </c>
      <c r="I579" s="671" t="str">
        <f>F579</f>
        <v>y</v>
      </c>
      <c r="J579" s="670" t="s">
        <v>1486</v>
      </c>
      <c r="K579" s="671">
        <f t="shared" si="117"/>
        <v>23</v>
      </c>
      <c r="L579" s="672" t="str">
        <f>F579</f>
        <v>y</v>
      </c>
      <c r="M579" s="223" t="s">
        <v>32</v>
      </c>
      <c r="N579" s="223" t="s">
        <v>32</v>
      </c>
      <c r="O579" s="671"/>
      <c r="P579" s="672">
        <f>P578</f>
        <v>29123.599999999999</v>
      </c>
      <c r="Q579" s="670" t="s">
        <v>1190</v>
      </c>
      <c r="R579" s="670" t="s">
        <v>1180</v>
      </c>
      <c r="S579" s="670" t="s">
        <v>1181</v>
      </c>
      <c r="T579" s="671">
        <v>83</v>
      </c>
      <c r="U579" s="671">
        <v>1.5</v>
      </c>
      <c r="V579" s="673">
        <f>P579*(1/(2.22*10^12))*(1/(83))*(1/(0.125))*10^9</f>
        <v>1.2644567459025289</v>
      </c>
      <c r="W579" s="670" t="s">
        <v>202</v>
      </c>
      <c r="X579" s="671">
        <v>3</v>
      </c>
      <c r="Y579" s="671">
        <v>3</v>
      </c>
      <c r="Z579" s="671">
        <v>15</v>
      </c>
      <c r="AA579" s="671">
        <v>6.72</v>
      </c>
      <c r="AB579" s="670">
        <v>1</v>
      </c>
      <c r="AC579" s="671">
        <v>6.72</v>
      </c>
      <c r="AD579" s="671">
        <v>5.38</v>
      </c>
      <c r="AE579" s="670">
        <v>1.34</v>
      </c>
      <c r="AF579" s="670" t="s">
        <v>49</v>
      </c>
      <c r="AG579" s="670">
        <v>1</v>
      </c>
      <c r="AH579" s="670">
        <v>1</v>
      </c>
    </row>
    <row r="580" spans="1:34" x14ac:dyDescent="0.25">
      <c r="A580" s="668" t="s">
        <v>56</v>
      </c>
      <c r="B580" s="668" t="s">
        <v>1195</v>
      </c>
      <c r="C580" s="669" t="s">
        <v>1463</v>
      </c>
      <c r="D580" s="670" t="s">
        <v>1487</v>
      </c>
      <c r="E580" s="671">
        <f t="shared" si="119"/>
        <v>24</v>
      </c>
      <c r="F580" s="671" t="s">
        <v>32</v>
      </c>
      <c r="G580" s="670" t="s">
        <v>1488</v>
      </c>
      <c r="H580" s="671">
        <f t="shared" si="116"/>
        <v>25</v>
      </c>
      <c r="I580" s="671" t="str">
        <f>F580</f>
        <v>y</v>
      </c>
      <c r="J580" s="670" t="s">
        <v>1489</v>
      </c>
      <c r="K580" s="671">
        <f t="shared" si="117"/>
        <v>26</v>
      </c>
      <c r="L580" s="672" t="str">
        <f>F580</f>
        <v>y</v>
      </c>
      <c r="M580" s="223" t="s">
        <v>32</v>
      </c>
      <c r="N580" s="223" t="s">
        <v>32</v>
      </c>
      <c r="O580" s="671"/>
      <c r="P580" s="672">
        <f>P579</f>
        <v>29123.599999999999</v>
      </c>
      <c r="Q580" s="670" t="s">
        <v>1190</v>
      </c>
      <c r="R580" s="670" t="s">
        <v>1180</v>
      </c>
      <c r="S580" s="670" t="s">
        <v>1181</v>
      </c>
      <c r="T580" s="671">
        <v>83</v>
      </c>
      <c r="U580" s="671">
        <v>1.5</v>
      </c>
      <c r="V580" s="673">
        <f>P580*(1/(2.22*10^12))*(1/(83))*(1/(0.125))*10^9</f>
        <v>1.2644567459025289</v>
      </c>
      <c r="W580" s="670" t="s">
        <v>202</v>
      </c>
      <c r="X580" s="671">
        <v>3</v>
      </c>
      <c r="Y580" s="671">
        <v>3</v>
      </c>
      <c r="Z580" s="671">
        <v>15</v>
      </c>
      <c r="AA580" s="671">
        <v>6.72</v>
      </c>
      <c r="AB580" s="670">
        <v>1</v>
      </c>
      <c r="AC580" s="671">
        <v>6.72</v>
      </c>
      <c r="AD580" s="671">
        <v>5.38</v>
      </c>
      <c r="AE580" s="670">
        <v>1.34</v>
      </c>
      <c r="AF580" s="670" t="s">
        <v>49</v>
      </c>
      <c r="AG580" s="670">
        <v>1</v>
      </c>
      <c r="AH580" s="670">
        <v>1</v>
      </c>
    </row>
  </sheetData>
  <mergeCells count="3">
    <mergeCell ref="J1:L1"/>
    <mergeCell ref="G1:I1"/>
    <mergeCell ref="D1:F1"/>
  </mergeCells>
  <conditionalFormatting sqref="F2:F580">
    <cfRule type="expression" dxfId="11" priority="1">
      <formula>F2="y"</formula>
    </cfRule>
    <cfRule type="expression" dxfId="10" priority="2">
      <formula>F2="Y"</formula>
    </cfRule>
  </conditionalFormatting>
  <conditionalFormatting sqref="I2:I580">
    <cfRule type="expression" dxfId="9" priority="3">
      <formula>I2="y"</formula>
    </cfRule>
    <cfRule type="expression" dxfId="8" priority="4">
      <formula>I2="Y"</formula>
    </cfRule>
  </conditionalFormatting>
  <conditionalFormatting sqref="L2:O580">
    <cfRule type="expression" dxfId="7" priority="5">
      <formula>L2="y"</formula>
    </cfRule>
    <cfRule type="expression" dxfId="6" priority="6">
      <formula>L2="Y"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97"/>
  <sheetViews>
    <sheetView workbookViewId="0">
      <pane ySplit="1" topLeftCell="A355" activePane="bottomLeft" state="frozen"/>
      <selection pane="bottomLeft" activeCell="Q372" sqref="Q372"/>
    </sheetView>
  </sheetViews>
  <sheetFormatPr defaultRowHeight="15" x14ac:dyDescent="0.25"/>
  <cols>
    <col min="1" max="1" width="7.7109375" bestFit="1" customWidth="1"/>
    <col min="2" max="2" width="9.28515625" bestFit="1" customWidth="1"/>
    <col min="3" max="3" width="11.28515625" customWidth="1"/>
    <col min="5" max="5" width="3" bestFit="1" customWidth="1"/>
    <col min="6" max="6" width="2.42578125" customWidth="1"/>
    <col min="8" max="8" width="3" bestFit="1" customWidth="1"/>
    <col min="9" max="9" width="2.85546875" customWidth="1"/>
    <col min="11" max="11" width="3" bestFit="1" customWidth="1"/>
    <col min="12" max="12" width="3.140625" customWidth="1"/>
    <col min="13" max="13" width="6.28515625" bestFit="1" customWidth="1"/>
    <col min="14" max="14" width="6.7109375" bestFit="1" customWidth="1"/>
    <col min="15" max="15" width="8.5703125" bestFit="1" customWidth="1"/>
    <col min="16" max="17" width="9" bestFit="1" customWidth="1"/>
    <col min="18" max="18" width="16.85546875" bestFit="1" customWidth="1"/>
    <col min="19" max="19" width="14.7109375" bestFit="1" customWidth="1"/>
    <col min="20" max="20" width="10.140625" bestFit="1" customWidth="1"/>
    <col min="21" max="21" width="6" bestFit="1" customWidth="1"/>
    <col min="22" max="22" width="12" bestFit="1" customWidth="1"/>
    <col min="23" max="23" width="18.5703125" bestFit="1" customWidth="1"/>
    <col min="24" max="24" width="8.7109375" bestFit="1" customWidth="1"/>
    <col min="25" max="25" width="9.42578125" bestFit="1" customWidth="1"/>
    <col min="26" max="27" width="8" bestFit="1" customWidth="1"/>
    <col min="28" max="29" width="8" customWidth="1"/>
    <col min="30" max="30" width="11.7109375" customWidth="1"/>
    <col min="31" max="31" width="10.7109375" customWidth="1"/>
    <col min="32" max="32" width="11.28515625" bestFit="1" customWidth="1"/>
    <col min="33" max="33" width="12" customWidth="1"/>
    <col min="34" max="34" width="11.7109375" bestFit="1" customWidth="1"/>
  </cols>
  <sheetData>
    <row r="1" spans="1:34" ht="45" customHeight="1" x14ac:dyDescent="0.25">
      <c r="A1" s="62" t="s">
        <v>0</v>
      </c>
      <c r="B1" s="62" t="s">
        <v>1</v>
      </c>
      <c r="C1" s="62" t="s">
        <v>2</v>
      </c>
      <c r="D1" s="674" t="s">
        <v>3</v>
      </c>
      <c r="E1" s="675"/>
      <c r="F1" s="676"/>
      <c r="G1" s="674" t="s">
        <v>4</v>
      </c>
      <c r="H1" s="675"/>
      <c r="I1" s="676"/>
      <c r="J1" s="674" t="s">
        <v>5</v>
      </c>
      <c r="K1" s="675"/>
      <c r="L1" s="676"/>
      <c r="M1" s="62" t="s">
        <v>6</v>
      </c>
      <c r="N1" s="62" t="s">
        <v>7</v>
      </c>
      <c r="O1" s="1" t="s">
        <v>8</v>
      </c>
      <c r="P1" s="62" t="s">
        <v>9</v>
      </c>
      <c r="Q1" s="62" t="s">
        <v>10</v>
      </c>
      <c r="R1" s="62" t="s">
        <v>11</v>
      </c>
      <c r="S1" s="62" t="s">
        <v>12</v>
      </c>
      <c r="T1" s="62" t="s">
        <v>13</v>
      </c>
      <c r="U1" s="62" t="s">
        <v>14</v>
      </c>
      <c r="V1" s="62" t="s">
        <v>15</v>
      </c>
      <c r="W1" s="62" t="s">
        <v>16</v>
      </c>
      <c r="X1" s="62" t="s">
        <v>17</v>
      </c>
      <c r="Y1" s="62" t="s">
        <v>18</v>
      </c>
      <c r="Z1" s="62" t="s">
        <v>19</v>
      </c>
      <c r="AA1" s="62" t="s">
        <v>20</v>
      </c>
      <c r="AB1" s="365" t="s">
        <v>21</v>
      </c>
      <c r="AC1" s="365" t="s">
        <v>22</v>
      </c>
      <c r="AD1" s="365" t="s">
        <v>23</v>
      </c>
      <c r="AE1" s="365" t="s">
        <v>24</v>
      </c>
      <c r="AF1" s="62" t="s">
        <v>25</v>
      </c>
      <c r="AG1" s="62" t="s">
        <v>26</v>
      </c>
      <c r="AH1" s="62" t="s">
        <v>27</v>
      </c>
    </row>
    <row r="2" spans="1:34" x14ac:dyDescent="0.25">
      <c r="A2" s="2" t="s">
        <v>28</v>
      </c>
      <c r="B2" s="2" t="s">
        <v>290</v>
      </c>
      <c r="C2" s="3" t="s">
        <v>1490</v>
      </c>
      <c r="D2" s="4" t="s">
        <v>1491</v>
      </c>
      <c r="E2" s="5">
        <v>12</v>
      </c>
      <c r="F2" s="5" t="s">
        <v>32</v>
      </c>
      <c r="G2" s="4"/>
      <c r="H2" s="5" t="str">
        <f t="shared" ref="H2:H65" si="0">IF(A2="SEC", E2 + 1, "")</f>
        <v/>
      </c>
      <c r="I2" s="5"/>
      <c r="J2" s="4"/>
      <c r="K2" s="5" t="str">
        <f t="shared" ref="K2:K65" si="1">IF(A2="SEC", H2 + 1, "")</f>
        <v/>
      </c>
      <c r="L2" s="6"/>
      <c r="M2" s="5" t="s">
        <v>32</v>
      </c>
      <c r="N2" s="5" t="s">
        <v>32</v>
      </c>
      <c r="O2" s="5" t="s">
        <v>32</v>
      </c>
      <c r="P2" s="6">
        <v>80833.91</v>
      </c>
      <c r="Q2" s="4" t="s">
        <v>292</v>
      </c>
      <c r="R2" s="4" t="s">
        <v>293</v>
      </c>
      <c r="S2" s="4" t="s">
        <v>1492</v>
      </c>
      <c r="T2" s="5">
        <v>82.8</v>
      </c>
      <c r="U2" s="5">
        <v>5</v>
      </c>
      <c r="V2" s="7">
        <f>P2*(1/(2.22*10^12))*(1/(82.8))*(1/(0.125))*10^9</f>
        <v>3.5180358619489054</v>
      </c>
      <c r="W2" s="4" t="s">
        <v>295</v>
      </c>
      <c r="X2" s="5">
        <v>1</v>
      </c>
      <c r="Y2" s="5">
        <v>1</v>
      </c>
      <c r="Z2" s="5">
        <v>5</v>
      </c>
      <c r="AA2" s="5">
        <v>7.45</v>
      </c>
      <c r="AB2" s="555">
        <v>1</v>
      </c>
      <c r="AC2" s="557">
        <f t="shared" ref="AC2:AC65" si="2">AA2*AB2</f>
        <v>7.45</v>
      </c>
      <c r="AD2" s="558">
        <f t="shared" ref="AD2:AD65" si="3">AC2*0.8</f>
        <v>5.9600000000000009</v>
      </c>
      <c r="AE2" s="559">
        <f t="shared" ref="AE2:AE65" si="4">AC2*0.2</f>
        <v>1.4900000000000002</v>
      </c>
      <c r="AF2" s="4" t="s">
        <v>68</v>
      </c>
      <c r="AG2" s="5">
        <v>1</v>
      </c>
      <c r="AH2" s="5">
        <v>1</v>
      </c>
    </row>
    <row r="3" spans="1:34" x14ac:dyDescent="0.25">
      <c r="A3" s="2" t="s">
        <v>28</v>
      </c>
      <c r="B3" s="2" t="s">
        <v>296</v>
      </c>
      <c r="C3" s="3" t="s">
        <v>1490</v>
      </c>
      <c r="D3" s="4" t="s">
        <v>1493</v>
      </c>
      <c r="E3" s="5">
        <f t="shared" ref="E3:E8" si="5">IF(A2="SEC", K2 + 1, E2 + 1)</f>
        <v>13</v>
      </c>
      <c r="F3" s="5" t="s">
        <v>32</v>
      </c>
      <c r="G3" s="4"/>
      <c r="H3" s="5" t="str">
        <f t="shared" si="0"/>
        <v/>
      </c>
      <c r="I3" s="5"/>
      <c r="J3" s="4"/>
      <c r="K3" s="5" t="str">
        <f t="shared" si="1"/>
        <v/>
      </c>
      <c r="L3" s="6"/>
      <c r="M3" s="5" t="s">
        <v>32</v>
      </c>
      <c r="N3" s="5" t="s">
        <v>32</v>
      </c>
      <c r="O3" s="5" t="s">
        <v>32</v>
      </c>
      <c r="P3" s="6">
        <v>80833.91</v>
      </c>
      <c r="Q3" s="4" t="s">
        <v>292</v>
      </c>
      <c r="R3" s="4" t="s">
        <v>293</v>
      </c>
      <c r="S3" s="4" t="s">
        <v>1492</v>
      </c>
      <c r="T3" s="5">
        <v>82.8</v>
      </c>
      <c r="U3" s="5">
        <v>5</v>
      </c>
      <c r="V3" s="7">
        <f>P3*(1/(2.22*10^12))*(1/(82.8))*(1/(0.125))*10^9</f>
        <v>3.5180358619489054</v>
      </c>
      <c r="W3" s="4" t="s">
        <v>295</v>
      </c>
      <c r="X3" s="5">
        <v>1</v>
      </c>
      <c r="Y3" s="5">
        <v>1</v>
      </c>
      <c r="Z3" s="5">
        <v>5</v>
      </c>
      <c r="AA3" s="5">
        <v>7.45</v>
      </c>
      <c r="AB3" s="555">
        <v>1</v>
      </c>
      <c r="AC3" s="557">
        <f t="shared" si="2"/>
        <v>7.45</v>
      </c>
      <c r="AD3" s="558">
        <f t="shared" si="3"/>
        <v>5.9600000000000009</v>
      </c>
      <c r="AE3" s="559">
        <f t="shared" si="4"/>
        <v>1.4900000000000002</v>
      </c>
      <c r="AF3" s="4" t="s">
        <v>68</v>
      </c>
      <c r="AG3" s="5">
        <v>1</v>
      </c>
      <c r="AH3" s="5">
        <v>1</v>
      </c>
    </row>
    <row r="4" spans="1:34" x14ac:dyDescent="0.25">
      <c r="A4" s="2" t="s">
        <v>56</v>
      </c>
      <c r="B4" s="2" t="s">
        <v>290</v>
      </c>
      <c r="C4" s="3" t="s">
        <v>1490</v>
      </c>
      <c r="D4" s="4" t="s">
        <v>1494</v>
      </c>
      <c r="E4" s="5">
        <f t="shared" si="5"/>
        <v>14</v>
      </c>
      <c r="F4" s="5" t="s">
        <v>32</v>
      </c>
      <c r="G4" s="4" t="s">
        <v>1495</v>
      </c>
      <c r="H4" s="5">
        <f t="shared" si="0"/>
        <v>15</v>
      </c>
      <c r="I4" s="5" t="s">
        <v>32</v>
      </c>
      <c r="J4" s="4" t="s">
        <v>1496</v>
      </c>
      <c r="K4" s="5">
        <f t="shared" si="1"/>
        <v>16</v>
      </c>
      <c r="L4" s="6" t="s">
        <v>32</v>
      </c>
      <c r="M4" s="5" t="s">
        <v>32</v>
      </c>
      <c r="N4" s="5" t="s">
        <v>32</v>
      </c>
      <c r="O4" s="5" t="s">
        <v>32</v>
      </c>
      <c r="P4" s="6">
        <v>80833.91</v>
      </c>
      <c r="Q4" s="4" t="s">
        <v>292</v>
      </c>
      <c r="R4" s="4" t="s">
        <v>293</v>
      </c>
      <c r="S4" s="4" t="s">
        <v>1492</v>
      </c>
      <c r="T4" s="5">
        <v>82.8</v>
      </c>
      <c r="U4" s="5">
        <v>5</v>
      </c>
      <c r="V4" s="7">
        <f>P4*(1/(2.22*10^12))*(1/(82.8))*(1/(0.125))*10^9</f>
        <v>3.5180358619489054</v>
      </c>
      <c r="W4" s="4" t="s">
        <v>295</v>
      </c>
      <c r="X4" s="5">
        <v>3</v>
      </c>
      <c r="Y4" s="5">
        <v>3</v>
      </c>
      <c r="Z4" s="5">
        <v>15</v>
      </c>
      <c r="AA4" s="5">
        <v>22.36</v>
      </c>
      <c r="AB4" s="555">
        <v>1</v>
      </c>
      <c r="AC4" s="557">
        <f t="shared" si="2"/>
        <v>22.36</v>
      </c>
      <c r="AD4" s="558">
        <f t="shared" si="3"/>
        <v>17.888000000000002</v>
      </c>
      <c r="AE4" s="559">
        <f t="shared" si="4"/>
        <v>4.4720000000000004</v>
      </c>
      <c r="AF4" s="4" t="s">
        <v>68</v>
      </c>
      <c r="AG4" s="5">
        <v>1</v>
      </c>
      <c r="AH4" s="5">
        <v>1</v>
      </c>
    </row>
    <row r="5" spans="1:34" x14ac:dyDescent="0.25">
      <c r="A5" s="2" t="s">
        <v>56</v>
      </c>
      <c r="B5" s="2" t="s">
        <v>347</v>
      </c>
      <c r="C5" s="3" t="s">
        <v>1490</v>
      </c>
      <c r="D5" s="4" t="s">
        <v>1497</v>
      </c>
      <c r="E5" s="5">
        <f t="shared" si="5"/>
        <v>17</v>
      </c>
      <c r="F5" s="5" t="s">
        <v>32</v>
      </c>
      <c r="G5" s="4" t="s">
        <v>1498</v>
      </c>
      <c r="H5" s="5">
        <f t="shared" si="0"/>
        <v>18</v>
      </c>
      <c r="I5" s="5" t="s">
        <v>32</v>
      </c>
      <c r="J5" s="4" t="s">
        <v>1499</v>
      </c>
      <c r="K5" s="5">
        <f t="shared" si="1"/>
        <v>19</v>
      </c>
      <c r="L5" s="6" t="s">
        <v>32</v>
      </c>
      <c r="M5" s="5" t="s">
        <v>32</v>
      </c>
      <c r="N5" s="5" t="s">
        <v>32</v>
      </c>
      <c r="O5" s="5" t="s">
        <v>32</v>
      </c>
      <c r="P5" s="6">
        <v>37182.58</v>
      </c>
      <c r="Q5" s="4" t="s">
        <v>351</v>
      </c>
      <c r="R5" s="4" t="s">
        <v>140</v>
      </c>
      <c r="S5" s="4" t="s">
        <v>1500</v>
      </c>
      <c r="T5" s="5">
        <v>83.1</v>
      </c>
      <c r="U5" s="5">
        <v>1.5</v>
      </c>
      <c r="V5" s="7">
        <f>P5*(1/(2.22*10^12))*(1/(83.1))*(1/(0.125))*10^9</f>
        <v>1.6124100996303166</v>
      </c>
      <c r="W5" s="4" t="s">
        <v>352</v>
      </c>
      <c r="X5" s="5">
        <v>3</v>
      </c>
      <c r="Y5" s="5">
        <v>0.75</v>
      </c>
      <c r="Z5" s="5">
        <v>15</v>
      </c>
      <c r="AA5" s="5">
        <v>6.73</v>
      </c>
      <c r="AB5" s="555">
        <v>1</v>
      </c>
      <c r="AC5" s="557">
        <f t="shared" si="2"/>
        <v>6.73</v>
      </c>
      <c r="AD5" s="558">
        <f t="shared" si="3"/>
        <v>5.3840000000000003</v>
      </c>
      <c r="AE5" s="559">
        <f t="shared" si="4"/>
        <v>1.3460000000000001</v>
      </c>
      <c r="AF5" s="4" t="s">
        <v>143</v>
      </c>
      <c r="AG5" s="5">
        <v>0.25</v>
      </c>
      <c r="AH5" s="5">
        <v>0.25</v>
      </c>
    </row>
    <row r="6" spans="1:34" x14ac:dyDescent="0.25">
      <c r="A6" s="2" t="s">
        <v>56</v>
      </c>
      <c r="B6" s="2" t="s">
        <v>353</v>
      </c>
      <c r="C6" s="3" t="s">
        <v>1490</v>
      </c>
      <c r="D6" s="4" t="s">
        <v>1501</v>
      </c>
      <c r="E6" s="5">
        <f t="shared" si="5"/>
        <v>20</v>
      </c>
      <c r="F6" s="5" t="s">
        <v>32</v>
      </c>
      <c r="G6" s="4" t="s">
        <v>1502</v>
      </c>
      <c r="H6" s="5">
        <f t="shared" si="0"/>
        <v>21</v>
      </c>
      <c r="I6" s="5" t="s">
        <v>32</v>
      </c>
      <c r="J6" s="4" t="s">
        <v>1503</v>
      </c>
      <c r="K6" s="5">
        <f t="shared" si="1"/>
        <v>22</v>
      </c>
      <c r="L6" s="6" t="s">
        <v>32</v>
      </c>
      <c r="M6" s="5" t="s">
        <v>32</v>
      </c>
      <c r="N6" s="5" t="s">
        <v>32</v>
      </c>
      <c r="O6" s="5" t="s">
        <v>32</v>
      </c>
      <c r="P6" s="6">
        <v>37182.58</v>
      </c>
      <c r="Q6" s="4" t="s">
        <v>351</v>
      </c>
      <c r="R6" s="4" t="s">
        <v>140</v>
      </c>
      <c r="S6" s="4" t="s">
        <v>1500</v>
      </c>
      <c r="T6" s="5">
        <v>83.1</v>
      </c>
      <c r="U6" s="5">
        <v>1.5</v>
      </c>
      <c r="V6" s="7">
        <f>P6*(1/(2.22*10^12))*(1/(83.1))*(1/(0.125))*10^9</f>
        <v>1.6124100996303166</v>
      </c>
      <c r="W6" s="4" t="s">
        <v>352</v>
      </c>
      <c r="X6" s="5">
        <v>3</v>
      </c>
      <c r="Y6" s="5">
        <v>0.75</v>
      </c>
      <c r="Z6" s="5">
        <v>15</v>
      </c>
      <c r="AA6" s="5">
        <v>6.73</v>
      </c>
      <c r="AB6" s="555">
        <v>1</v>
      </c>
      <c r="AC6" s="557">
        <f t="shared" si="2"/>
        <v>6.73</v>
      </c>
      <c r="AD6" s="558">
        <f t="shared" si="3"/>
        <v>5.3840000000000003</v>
      </c>
      <c r="AE6" s="559">
        <f t="shared" si="4"/>
        <v>1.3460000000000001</v>
      </c>
      <c r="AF6" s="4" t="s">
        <v>143</v>
      </c>
      <c r="AG6" s="5">
        <v>0.25</v>
      </c>
      <c r="AH6" s="5">
        <v>0.25</v>
      </c>
    </row>
    <row r="7" spans="1:34" x14ac:dyDescent="0.25">
      <c r="A7" s="2" t="s">
        <v>56</v>
      </c>
      <c r="B7" s="2" t="s">
        <v>390</v>
      </c>
      <c r="C7" s="3" t="s">
        <v>1490</v>
      </c>
      <c r="D7" s="4" t="s">
        <v>1504</v>
      </c>
      <c r="E7" s="5">
        <f t="shared" si="5"/>
        <v>23</v>
      </c>
      <c r="F7" s="5" t="s">
        <v>32</v>
      </c>
      <c r="G7" s="4" t="s">
        <v>1505</v>
      </c>
      <c r="H7" s="5">
        <f t="shared" si="0"/>
        <v>24</v>
      </c>
      <c r="I7" s="5" t="s">
        <v>32</v>
      </c>
      <c r="J7" s="4" t="s">
        <v>1506</v>
      </c>
      <c r="K7" s="5">
        <f t="shared" si="1"/>
        <v>25</v>
      </c>
      <c r="L7" s="6" t="s">
        <v>32</v>
      </c>
      <c r="M7" s="5" t="s">
        <v>32</v>
      </c>
      <c r="N7" s="5" t="s">
        <v>32</v>
      </c>
      <c r="O7" s="5" t="s">
        <v>32</v>
      </c>
      <c r="P7" s="6">
        <v>44040.37</v>
      </c>
      <c r="Q7" s="4" t="s">
        <v>394</v>
      </c>
      <c r="R7" s="4" t="s">
        <v>395</v>
      </c>
      <c r="S7" s="4" t="s">
        <v>1507</v>
      </c>
      <c r="T7" s="5">
        <v>41.7</v>
      </c>
      <c r="U7" s="5">
        <v>5</v>
      </c>
      <c r="V7" s="7">
        <f>P7*(1/(2.22*10^12))*(1/(41.7))*(1/(0.125))*10^9</f>
        <v>3.8058521831183705</v>
      </c>
      <c r="W7" s="4" t="s">
        <v>158</v>
      </c>
      <c r="X7" s="5">
        <v>3</v>
      </c>
      <c r="Y7" s="5">
        <v>3</v>
      </c>
      <c r="Z7" s="5">
        <v>15</v>
      </c>
      <c r="AA7" s="5">
        <v>11.26</v>
      </c>
      <c r="AB7" s="555">
        <v>1</v>
      </c>
      <c r="AC7" s="557">
        <f t="shared" si="2"/>
        <v>11.26</v>
      </c>
      <c r="AD7" s="558">
        <f t="shared" si="3"/>
        <v>9.0080000000000009</v>
      </c>
      <c r="AE7" s="559">
        <f t="shared" si="4"/>
        <v>2.2520000000000002</v>
      </c>
      <c r="AF7" s="4" t="s">
        <v>159</v>
      </c>
      <c r="AG7" s="5">
        <v>1</v>
      </c>
      <c r="AH7" s="5">
        <v>1</v>
      </c>
    </row>
    <row r="8" spans="1:34" x14ac:dyDescent="0.25">
      <c r="A8" s="2" t="s">
        <v>56</v>
      </c>
      <c r="B8" s="2" t="s">
        <v>397</v>
      </c>
      <c r="C8" s="3" t="s">
        <v>1490</v>
      </c>
      <c r="D8" s="4" t="s">
        <v>1508</v>
      </c>
      <c r="E8" s="5">
        <f t="shared" si="5"/>
        <v>26</v>
      </c>
      <c r="F8" s="5" t="s">
        <v>32</v>
      </c>
      <c r="G8" s="4" t="s">
        <v>1509</v>
      </c>
      <c r="H8" s="5">
        <f t="shared" si="0"/>
        <v>27</v>
      </c>
      <c r="I8" s="5" t="s">
        <v>32</v>
      </c>
      <c r="J8" s="4" t="s">
        <v>1510</v>
      </c>
      <c r="K8" s="5">
        <f t="shared" si="1"/>
        <v>28</v>
      </c>
      <c r="L8" s="6" t="s">
        <v>32</v>
      </c>
      <c r="M8" s="5" t="s">
        <v>32</v>
      </c>
      <c r="N8" s="5" t="s">
        <v>32</v>
      </c>
      <c r="O8" s="5" t="s">
        <v>32</v>
      </c>
      <c r="P8" s="6">
        <v>44040.37</v>
      </c>
      <c r="Q8" s="4" t="s">
        <v>394</v>
      </c>
      <c r="R8" s="4" t="s">
        <v>395</v>
      </c>
      <c r="S8" s="4" t="s">
        <v>1507</v>
      </c>
      <c r="T8" s="5">
        <v>41.7</v>
      </c>
      <c r="U8" s="5">
        <v>5</v>
      </c>
      <c r="V8" s="7">
        <f>P8*(1/(2.22*10^12))*(1/(41.7))*(1/(0.125))*10^9</f>
        <v>3.8058521831183705</v>
      </c>
      <c r="W8" s="4" t="s">
        <v>158</v>
      </c>
      <c r="X8" s="5">
        <v>3</v>
      </c>
      <c r="Y8" s="5">
        <v>3</v>
      </c>
      <c r="Z8" s="5">
        <v>15</v>
      </c>
      <c r="AA8" s="5">
        <v>11.26</v>
      </c>
      <c r="AB8" s="555">
        <v>1</v>
      </c>
      <c r="AC8" s="557">
        <f t="shared" si="2"/>
        <v>11.26</v>
      </c>
      <c r="AD8" s="558">
        <f t="shared" si="3"/>
        <v>9.0080000000000009</v>
      </c>
      <c r="AE8" s="559">
        <f t="shared" si="4"/>
        <v>2.2520000000000002</v>
      </c>
      <c r="AF8" s="4" t="s">
        <v>159</v>
      </c>
      <c r="AG8" s="5">
        <v>1</v>
      </c>
      <c r="AH8" s="5">
        <v>1</v>
      </c>
    </row>
    <row r="9" spans="1:34" x14ac:dyDescent="0.25">
      <c r="A9" s="8" t="s">
        <v>28</v>
      </c>
      <c r="B9" s="8" t="s">
        <v>199</v>
      </c>
      <c r="C9" s="9" t="s">
        <v>1511</v>
      </c>
      <c r="D9" s="10" t="s">
        <v>1512</v>
      </c>
      <c r="E9" s="11">
        <v>4</v>
      </c>
      <c r="F9" s="11" t="s">
        <v>32</v>
      </c>
      <c r="G9" s="10"/>
      <c r="H9" s="11" t="str">
        <f t="shared" si="0"/>
        <v/>
      </c>
      <c r="I9" s="11"/>
      <c r="J9" s="10"/>
      <c r="K9" s="11" t="str">
        <f t="shared" si="1"/>
        <v/>
      </c>
      <c r="L9" s="12"/>
      <c r="M9" s="5" t="s">
        <v>32</v>
      </c>
      <c r="N9" s="5" t="s">
        <v>32</v>
      </c>
      <c r="O9" s="5" t="s">
        <v>32</v>
      </c>
      <c r="P9" s="12">
        <v>68023.25</v>
      </c>
      <c r="Q9" s="10" t="s">
        <v>201</v>
      </c>
      <c r="R9" s="10" t="s">
        <v>128</v>
      </c>
      <c r="S9" s="10" t="s">
        <v>1513</v>
      </c>
      <c r="T9" s="11">
        <v>80</v>
      </c>
      <c r="U9" s="11">
        <v>3</v>
      </c>
      <c r="V9" s="13">
        <f t="shared" ref="V9:V14" si="6">P9*(1/(2.22*10^12))*(1/(80))*(1/(0.125))*10^9</f>
        <v>3.064110360360361</v>
      </c>
      <c r="W9" s="10" t="s">
        <v>202</v>
      </c>
      <c r="X9" s="11">
        <v>1</v>
      </c>
      <c r="Y9" s="11">
        <v>1</v>
      </c>
      <c r="Z9" s="11">
        <v>5</v>
      </c>
      <c r="AA9" s="11">
        <v>4.32</v>
      </c>
      <c r="AB9" s="555">
        <v>1</v>
      </c>
      <c r="AC9" s="557">
        <f t="shared" si="2"/>
        <v>4.32</v>
      </c>
      <c r="AD9" s="558">
        <f t="shared" si="3"/>
        <v>3.4560000000000004</v>
      </c>
      <c r="AE9" s="559">
        <f t="shared" si="4"/>
        <v>0.8640000000000001</v>
      </c>
      <c r="AF9" s="10" t="s">
        <v>49</v>
      </c>
      <c r="AG9" s="11">
        <v>1</v>
      </c>
      <c r="AH9" s="11">
        <v>1</v>
      </c>
    </row>
    <row r="10" spans="1:34" x14ac:dyDescent="0.25">
      <c r="A10" s="8" t="s">
        <v>28</v>
      </c>
      <c r="B10" s="8" t="s">
        <v>203</v>
      </c>
      <c r="C10" s="9" t="s">
        <v>1511</v>
      </c>
      <c r="D10" s="10" t="s">
        <v>1514</v>
      </c>
      <c r="E10" s="11">
        <f t="shared" ref="E10:E15" si="7">IF(A9="SEC", K9 + 1, E9 + 1)</f>
        <v>5</v>
      </c>
      <c r="F10" s="11" t="s">
        <v>32</v>
      </c>
      <c r="G10" s="10"/>
      <c r="H10" s="11" t="str">
        <f t="shared" si="0"/>
        <v/>
      </c>
      <c r="I10" s="11"/>
      <c r="J10" s="10"/>
      <c r="K10" s="11" t="str">
        <f t="shared" si="1"/>
        <v/>
      </c>
      <c r="L10" s="12"/>
      <c r="M10" s="5" t="s">
        <v>32</v>
      </c>
      <c r="N10" s="5" t="s">
        <v>32</v>
      </c>
      <c r="O10" s="5" t="s">
        <v>32</v>
      </c>
      <c r="P10" s="12">
        <f>P9</f>
        <v>68023.25</v>
      </c>
      <c r="Q10" s="10" t="s">
        <v>201</v>
      </c>
      <c r="R10" s="10" t="s">
        <v>128</v>
      </c>
      <c r="S10" s="10" t="s">
        <v>1513</v>
      </c>
      <c r="T10" s="11">
        <v>80</v>
      </c>
      <c r="U10" s="11">
        <v>3</v>
      </c>
      <c r="V10" s="13">
        <f t="shared" si="6"/>
        <v>3.064110360360361</v>
      </c>
      <c r="W10" s="10" t="s">
        <v>202</v>
      </c>
      <c r="X10" s="11">
        <v>1</v>
      </c>
      <c r="Y10" s="11">
        <v>1</v>
      </c>
      <c r="Z10" s="11">
        <v>5</v>
      </c>
      <c r="AA10" s="11">
        <v>4.32</v>
      </c>
      <c r="AB10" s="555">
        <v>1</v>
      </c>
      <c r="AC10" s="557">
        <f t="shared" si="2"/>
        <v>4.32</v>
      </c>
      <c r="AD10" s="558">
        <f t="shared" si="3"/>
        <v>3.4560000000000004</v>
      </c>
      <c r="AE10" s="559">
        <f t="shared" si="4"/>
        <v>0.8640000000000001</v>
      </c>
      <c r="AF10" s="10" t="s">
        <v>49</v>
      </c>
      <c r="AG10" s="11">
        <v>1</v>
      </c>
      <c r="AH10" s="11">
        <v>1</v>
      </c>
    </row>
    <row r="11" spans="1:34" x14ac:dyDescent="0.25">
      <c r="A11" s="8" t="s">
        <v>28</v>
      </c>
      <c r="B11" s="8" t="s">
        <v>124</v>
      </c>
      <c r="C11" s="9" t="s">
        <v>1511</v>
      </c>
      <c r="D11" s="10" t="s">
        <v>1515</v>
      </c>
      <c r="E11" s="11">
        <f t="shared" si="7"/>
        <v>6</v>
      </c>
      <c r="F11" s="11" t="s">
        <v>32</v>
      </c>
      <c r="G11" s="10"/>
      <c r="H11" s="11" t="str">
        <f t="shared" si="0"/>
        <v/>
      </c>
      <c r="I11" s="11"/>
      <c r="J11" s="10"/>
      <c r="K11" s="11" t="str">
        <f t="shared" si="1"/>
        <v/>
      </c>
      <c r="L11" s="12"/>
      <c r="M11" s="5" t="s">
        <v>32</v>
      </c>
      <c r="N11" s="5" t="s">
        <v>32</v>
      </c>
      <c r="O11" s="5" t="s">
        <v>32</v>
      </c>
      <c r="P11" s="12">
        <v>85449.44</v>
      </c>
      <c r="Q11" s="10" t="s">
        <v>127</v>
      </c>
      <c r="R11" s="10" t="s">
        <v>128</v>
      </c>
      <c r="S11" s="10" t="s">
        <v>1513</v>
      </c>
      <c r="T11" s="11">
        <v>80</v>
      </c>
      <c r="U11" s="11">
        <v>5</v>
      </c>
      <c r="V11" s="13">
        <f t="shared" si="6"/>
        <v>3.8490738738738739</v>
      </c>
      <c r="W11" s="10" t="s">
        <v>130</v>
      </c>
      <c r="X11" s="11">
        <v>1</v>
      </c>
      <c r="Y11" s="11">
        <v>0.5</v>
      </c>
      <c r="Z11" s="11">
        <v>5</v>
      </c>
      <c r="AA11" s="11">
        <v>7.2</v>
      </c>
      <c r="AB11" s="555">
        <v>1</v>
      </c>
      <c r="AC11" s="557">
        <f t="shared" si="2"/>
        <v>7.2</v>
      </c>
      <c r="AD11" s="558">
        <f t="shared" si="3"/>
        <v>5.7600000000000007</v>
      </c>
      <c r="AE11" s="559">
        <f t="shared" si="4"/>
        <v>1.4400000000000002</v>
      </c>
      <c r="AF11" s="10" t="s">
        <v>49</v>
      </c>
      <c r="AG11" s="11">
        <v>0.5</v>
      </c>
      <c r="AH11" s="11">
        <v>0.5</v>
      </c>
    </row>
    <row r="12" spans="1:34" x14ac:dyDescent="0.25">
      <c r="A12" s="8" t="s">
        <v>28</v>
      </c>
      <c r="B12" s="8" t="s">
        <v>131</v>
      </c>
      <c r="C12" s="9" t="s">
        <v>1511</v>
      </c>
      <c r="D12" s="10" t="s">
        <v>1516</v>
      </c>
      <c r="E12" s="11">
        <f t="shared" si="7"/>
        <v>7</v>
      </c>
      <c r="F12" s="11" t="s">
        <v>32</v>
      </c>
      <c r="G12" s="10"/>
      <c r="H12" s="11" t="str">
        <f t="shared" si="0"/>
        <v/>
      </c>
      <c r="I12" s="11"/>
      <c r="J12" s="10"/>
      <c r="K12" s="11" t="str">
        <f t="shared" si="1"/>
        <v/>
      </c>
      <c r="L12" s="12"/>
      <c r="M12" s="5" t="s">
        <v>32</v>
      </c>
      <c r="N12" s="5" t="s">
        <v>32</v>
      </c>
      <c r="O12" s="5" t="s">
        <v>32</v>
      </c>
      <c r="P12" s="12">
        <f>P11</f>
        <v>85449.44</v>
      </c>
      <c r="Q12" s="10" t="s">
        <v>127</v>
      </c>
      <c r="R12" s="10" t="s">
        <v>128</v>
      </c>
      <c r="S12" s="10" t="s">
        <v>1513</v>
      </c>
      <c r="T12" s="11">
        <v>80</v>
      </c>
      <c r="U12" s="11">
        <v>5</v>
      </c>
      <c r="V12" s="13">
        <f t="shared" si="6"/>
        <v>3.8490738738738739</v>
      </c>
      <c r="W12" s="10" t="s">
        <v>130</v>
      </c>
      <c r="X12" s="11">
        <v>1</v>
      </c>
      <c r="Y12" s="11">
        <v>0.5</v>
      </c>
      <c r="Z12" s="11">
        <v>5</v>
      </c>
      <c r="AA12" s="11">
        <v>7.2</v>
      </c>
      <c r="AB12" s="555">
        <v>1</v>
      </c>
      <c r="AC12" s="557">
        <f t="shared" si="2"/>
        <v>7.2</v>
      </c>
      <c r="AD12" s="558">
        <f t="shared" si="3"/>
        <v>5.7600000000000007</v>
      </c>
      <c r="AE12" s="559">
        <f t="shared" si="4"/>
        <v>1.4400000000000002</v>
      </c>
      <c r="AF12" s="10" t="s">
        <v>49</v>
      </c>
      <c r="AG12" s="11">
        <v>0.5</v>
      </c>
      <c r="AH12" s="11">
        <v>0.5</v>
      </c>
    </row>
    <row r="13" spans="1:34" x14ac:dyDescent="0.25">
      <c r="A13" s="8" t="s">
        <v>56</v>
      </c>
      <c r="B13" s="8" t="s">
        <v>124</v>
      </c>
      <c r="C13" s="9" t="s">
        <v>1511</v>
      </c>
      <c r="D13" s="10" t="s">
        <v>1517</v>
      </c>
      <c r="E13" s="11">
        <f t="shared" si="7"/>
        <v>8</v>
      </c>
      <c r="F13" s="11" t="s">
        <v>32</v>
      </c>
      <c r="G13" s="10" t="s">
        <v>1518</v>
      </c>
      <c r="H13" s="11">
        <f t="shared" si="0"/>
        <v>9</v>
      </c>
      <c r="I13" s="11" t="str">
        <f>F13</f>
        <v>y</v>
      </c>
      <c r="J13" s="10" t="s">
        <v>1519</v>
      </c>
      <c r="K13" s="11">
        <f t="shared" si="1"/>
        <v>10</v>
      </c>
      <c r="L13" s="12" t="str">
        <f>F13</f>
        <v>y</v>
      </c>
      <c r="M13" s="5" t="s">
        <v>32</v>
      </c>
      <c r="N13" s="5" t="s">
        <v>32</v>
      </c>
      <c r="O13" s="5" t="s">
        <v>32</v>
      </c>
      <c r="P13" s="12">
        <f>P12</f>
        <v>85449.44</v>
      </c>
      <c r="Q13" s="10" t="s">
        <v>127</v>
      </c>
      <c r="R13" s="10" t="s">
        <v>128</v>
      </c>
      <c r="S13" s="10" t="s">
        <v>1513</v>
      </c>
      <c r="T13" s="11">
        <v>80</v>
      </c>
      <c r="U13" s="11">
        <v>5</v>
      </c>
      <c r="V13" s="13">
        <f t="shared" si="6"/>
        <v>3.8490738738738739</v>
      </c>
      <c r="W13" s="10" t="s">
        <v>130</v>
      </c>
      <c r="X13" s="11">
        <v>3</v>
      </c>
      <c r="Y13" s="11">
        <v>1.5</v>
      </c>
      <c r="Z13" s="11">
        <v>15</v>
      </c>
      <c r="AA13" s="11">
        <v>21.6</v>
      </c>
      <c r="AB13" s="555">
        <v>1</v>
      </c>
      <c r="AC13" s="557">
        <f t="shared" si="2"/>
        <v>21.6</v>
      </c>
      <c r="AD13" s="558">
        <f t="shared" si="3"/>
        <v>17.28</v>
      </c>
      <c r="AE13" s="559">
        <f t="shared" si="4"/>
        <v>4.32</v>
      </c>
      <c r="AF13" s="10" t="s">
        <v>49</v>
      </c>
      <c r="AG13" s="11">
        <v>0.5</v>
      </c>
      <c r="AH13" s="11">
        <v>0.5</v>
      </c>
    </row>
    <row r="14" spans="1:34" x14ac:dyDescent="0.25">
      <c r="A14" s="8" t="s">
        <v>56</v>
      </c>
      <c r="B14" s="8" t="s">
        <v>131</v>
      </c>
      <c r="C14" s="9" t="s">
        <v>1511</v>
      </c>
      <c r="D14" s="10" t="s">
        <v>1520</v>
      </c>
      <c r="E14" s="11">
        <f t="shared" si="7"/>
        <v>11</v>
      </c>
      <c r="F14" s="11" t="s">
        <v>32</v>
      </c>
      <c r="G14" s="10" t="s">
        <v>1521</v>
      </c>
      <c r="H14" s="11">
        <f t="shared" si="0"/>
        <v>12</v>
      </c>
      <c r="I14" s="11" t="str">
        <f>F14</f>
        <v>y</v>
      </c>
      <c r="J14" s="10" t="s">
        <v>1522</v>
      </c>
      <c r="K14" s="11">
        <f t="shared" si="1"/>
        <v>13</v>
      </c>
      <c r="L14" s="12" t="str">
        <f>F14</f>
        <v>y</v>
      </c>
      <c r="M14" s="5" t="s">
        <v>32</v>
      </c>
      <c r="N14" s="5" t="s">
        <v>32</v>
      </c>
      <c r="O14" s="5" t="s">
        <v>32</v>
      </c>
      <c r="P14" s="12">
        <f>P13</f>
        <v>85449.44</v>
      </c>
      <c r="Q14" s="10" t="s">
        <v>127</v>
      </c>
      <c r="R14" s="10" t="s">
        <v>128</v>
      </c>
      <c r="S14" s="10" t="s">
        <v>1513</v>
      </c>
      <c r="T14" s="11">
        <v>80</v>
      </c>
      <c r="U14" s="11">
        <v>5</v>
      </c>
      <c r="V14" s="13">
        <f t="shared" si="6"/>
        <v>3.8490738738738739</v>
      </c>
      <c r="W14" s="10" t="s">
        <v>130</v>
      </c>
      <c r="X14" s="11">
        <v>3</v>
      </c>
      <c r="Y14" s="11">
        <v>1.5</v>
      </c>
      <c r="Z14" s="11">
        <v>15</v>
      </c>
      <c r="AA14" s="11">
        <v>21.6</v>
      </c>
      <c r="AB14" s="555">
        <v>1</v>
      </c>
      <c r="AC14" s="557">
        <f t="shared" si="2"/>
        <v>21.6</v>
      </c>
      <c r="AD14" s="558">
        <f t="shared" si="3"/>
        <v>17.28</v>
      </c>
      <c r="AE14" s="559">
        <f t="shared" si="4"/>
        <v>4.32</v>
      </c>
      <c r="AF14" s="10" t="s">
        <v>49</v>
      </c>
      <c r="AG14" s="11">
        <v>0.5</v>
      </c>
      <c r="AH14" s="11">
        <v>0.5</v>
      </c>
    </row>
    <row r="15" spans="1:34" x14ac:dyDescent="0.25">
      <c r="A15" s="8" t="s">
        <v>56</v>
      </c>
      <c r="B15" s="8" t="s">
        <v>189</v>
      </c>
      <c r="C15" s="9" t="s">
        <v>1511</v>
      </c>
      <c r="D15" s="10" t="s">
        <v>1523</v>
      </c>
      <c r="E15" s="11">
        <f t="shared" si="7"/>
        <v>14</v>
      </c>
      <c r="F15" s="11" t="s">
        <v>32</v>
      </c>
      <c r="G15" s="10" t="s">
        <v>1524</v>
      </c>
      <c r="H15" s="11">
        <f t="shared" si="0"/>
        <v>15</v>
      </c>
      <c r="I15" s="11" t="str">
        <f>F15</f>
        <v>y</v>
      </c>
      <c r="J15" s="10" t="s">
        <v>1525</v>
      </c>
      <c r="K15" s="11">
        <f t="shared" si="1"/>
        <v>16</v>
      </c>
      <c r="L15" s="12" t="str">
        <f>F15</f>
        <v>y</v>
      </c>
      <c r="M15" s="5" t="s">
        <v>32</v>
      </c>
      <c r="N15" s="11" t="s">
        <v>32</v>
      </c>
      <c r="O15" s="5" t="s">
        <v>32</v>
      </c>
      <c r="P15" s="12">
        <v>24933.77</v>
      </c>
      <c r="Q15" s="10" t="s">
        <v>191</v>
      </c>
      <c r="R15" s="10" t="s">
        <v>192</v>
      </c>
      <c r="S15" s="10" t="s">
        <v>193</v>
      </c>
      <c r="T15" s="11">
        <v>77</v>
      </c>
      <c r="U15" s="11">
        <v>1.5</v>
      </c>
      <c r="V15" s="13">
        <f>P15*(1/(2.22*10^12))*(1/(77))*(1/(0.125))*10^9</f>
        <v>1.1669016029016028</v>
      </c>
      <c r="W15" s="10" t="s">
        <v>194</v>
      </c>
      <c r="X15" s="11">
        <v>3</v>
      </c>
      <c r="Y15" s="11">
        <v>3</v>
      </c>
      <c r="Z15" s="11">
        <v>15</v>
      </c>
      <c r="AA15" s="11">
        <v>6.24</v>
      </c>
      <c r="AB15" s="555">
        <v>1</v>
      </c>
      <c r="AC15" s="557">
        <f t="shared" si="2"/>
        <v>6.24</v>
      </c>
      <c r="AD15" s="558">
        <f t="shared" si="3"/>
        <v>4.9920000000000009</v>
      </c>
      <c r="AE15" s="559">
        <f t="shared" si="4"/>
        <v>1.2480000000000002</v>
      </c>
      <c r="AF15" s="10" t="s">
        <v>49</v>
      </c>
      <c r="AG15" s="11">
        <v>1</v>
      </c>
      <c r="AH15" s="11">
        <v>1</v>
      </c>
    </row>
    <row r="16" spans="1:34" x14ac:dyDescent="0.25">
      <c r="A16" s="14" t="s">
        <v>28</v>
      </c>
      <c r="B16" s="14" t="s">
        <v>533</v>
      </c>
      <c r="C16" s="15" t="s">
        <v>1526</v>
      </c>
      <c r="D16" s="16" t="s">
        <v>1527</v>
      </c>
      <c r="E16" s="17">
        <v>4</v>
      </c>
      <c r="F16" s="17" t="s">
        <v>32</v>
      </c>
      <c r="G16" s="16"/>
      <c r="H16" s="17" t="str">
        <f t="shared" si="0"/>
        <v/>
      </c>
      <c r="I16" s="17"/>
      <c r="J16" s="16"/>
      <c r="K16" s="17" t="str">
        <f t="shared" si="1"/>
        <v/>
      </c>
      <c r="L16" s="18"/>
      <c r="M16" s="5" t="s">
        <v>32</v>
      </c>
      <c r="N16" s="11" t="s">
        <v>32</v>
      </c>
      <c r="O16" s="5" t="s">
        <v>32</v>
      </c>
      <c r="P16" s="18">
        <v>40898.949999999997</v>
      </c>
      <c r="Q16" s="16" t="s">
        <v>535</v>
      </c>
      <c r="R16" s="16" t="s">
        <v>536</v>
      </c>
      <c r="S16" s="16" t="s">
        <v>1528</v>
      </c>
      <c r="T16" s="17">
        <v>80.8</v>
      </c>
      <c r="U16" s="17">
        <v>2</v>
      </c>
      <c r="V16" s="19">
        <f>P16*(1/(2.22*10^12))*(1/(80.8))*(1/(0.125))*10^9</f>
        <v>1.8240545000445989</v>
      </c>
      <c r="W16" s="16" t="s">
        <v>538</v>
      </c>
      <c r="X16" s="17">
        <v>1</v>
      </c>
      <c r="Y16" s="17">
        <v>1</v>
      </c>
      <c r="Z16" s="17">
        <v>5</v>
      </c>
      <c r="AA16" s="17">
        <v>2.91</v>
      </c>
      <c r="AB16" s="555">
        <v>1</v>
      </c>
      <c r="AC16" s="557">
        <f t="shared" si="2"/>
        <v>2.91</v>
      </c>
      <c r="AD16" s="558">
        <f t="shared" si="3"/>
        <v>2.3280000000000003</v>
      </c>
      <c r="AE16" s="559">
        <f t="shared" si="4"/>
        <v>0.58200000000000007</v>
      </c>
      <c r="AF16" s="16" t="s">
        <v>68</v>
      </c>
      <c r="AG16" s="17">
        <v>1</v>
      </c>
      <c r="AH16" s="17">
        <v>1</v>
      </c>
    </row>
    <row r="17" spans="1:34" x14ac:dyDescent="0.25">
      <c r="A17" s="14" t="s">
        <v>28</v>
      </c>
      <c r="B17" s="14" t="s">
        <v>539</v>
      </c>
      <c r="C17" s="15" t="s">
        <v>1526</v>
      </c>
      <c r="D17" s="16" t="s">
        <v>1529</v>
      </c>
      <c r="E17" s="17">
        <f t="shared" ref="E17:E26" si="8">IF(A16="SEC", K16 + 1, E16 + 1)</f>
        <v>5</v>
      </c>
      <c r="F17" s="17" t="s">
        <v>32</v>
      </c>
      <c r="G17" s="16"/>
      <c r="H17" s="17" t="str">
        <f t="shared" si="0"/>
        <v/>
      </c>
      <c r="I17" s="17"/>
      <c r="J17" s="16"/>
      <c r="K17" s="17" t="str">
        <f t="shared" si="1"/>
        <v/>
      </c>
      <c r="L17" s="18"/>
      <c r="M17" s="5" t="s">
        <v>32</v>
      </c>
      <c r="N17" s="11" t="s">
        <v>32</v>
      </c>
      <c r="O17" s="5" t="s">
        <v>32</v>
      </c>
      <c r="P17" s="18">
        <f>P16</f>
        <v>40898.949999999997</v>
      </c>
      <c r="Q17" s="16" t="s">
        <v>535</v>
      </c>
      <c r="R17" s="16" t="s">
        <v>536</v>
      </c>
      <c r="S17" s="16" t="s">
        <v>1528</v>
      </c>
      <c r="T17" s="17">
        <v>80.8</v>
      </c>
      <c r="U17" s="17">
        <v>2</v>
      </c>
      <c r="V17" s="19">
        <f>P17*(1/(2.22*10^12))*(1/(80.8))*(1/(0.125))*10^9</f>
        <v>1.8240545000445989</v>
      </c>
      <c r="W17" s="16" t="s">
        <v>538</v>
      </c>
      <c r="X17" s="17">
        <v>1</v>
      </c>
      <c r="Y17" s="17">
        <v>1</v>
      </c>
      <c r="Z17" s="17">
        <v>5</v>
      </c>
      <c r="AA17" s="17">
        <v>2.91</v>
      </c>
      <c r="AB17" s="555">
        <v>1</v>
      </c>
      <c r="AC17" s="557">
        <f t="shared" si="2"/>
        <v>2.91</v>
      </c>
      <c r="AD17" s="558">
        <f t="shared" si="3"/>
        <v>2.3280000000000003</v>
      </c>
      <c r="AE17" s="559">
        <f t="shared" si="4"/>
        <v>0.58200000000000007</v>
      </c>
      <c r="AF17" s="16" t="s">
        <v>68</v>
      </c>
      <c r="AG17" s="17">
        <v>1</v>
      </c>
      <c r="AH17" s="17">
        <v>1</v>
      </c>
    </row>
    <row r="18" spans="1:34" x14ac:dyDescent="0.25">
      <c r="A18" s="14" t="s">
        <v>28</v>
      </c>
      <c r="B18" s="14" t="s">
        <v>60</v>
      </c>
      <c r="C18" s="15" t="s">
        <v>1526</v>
      </c>
      <c r="D18" s="16" t="s">
        <v>1530</v>
      </c>
      <c r="E18" s="17">
        <f t="shared" si="8"/>
        <v>6</v>
      </c>
      <c r="F18" s="17" t="s">
        <v>32</v>
      </c>
      <c r="G18" s="16"/>
      <c r="H18" s="17" t="str">
        <f t="shared" si="0"/>
        <v/>
      </c>
      <c r="I18" s="17"/>
      <c r="J18" s="16"/>
      <c r="K18" s="17" t="str">
        <f t="shared" si="1"/>
        <v/>
      </c>
      <c r="L18" s="18"/>
      <c r="M18" s="5" t="s">
        <v>32</v>
      </c>
      <c r="N18" s="11" t="s">
        <v>32</v>
      </c>
      <c r="O18" s="5" t="s">
        <v>32</v>
      </c>
      <c r="P18" s="18">
        <v>42488.52</v>
      </c>
      <c r="Q18" s="16" t="s">
        <v>64</v>
      </c>
      <c r="R18" s="16" t="s">
        <v>65</v>
      </c>
      <c r="S18" s="16" t="s">
        <v>1531</v>
      </c>
      <c r="T18" s="17">
        <v>81.400000000000006</v>
      </c>
      <c r="U18" s="17">
        <v>2</v>
      </c>
      <c r="V18" s="19">
        <f>P18*(1/(2.22*10^12))*(1/(81.4))*(1/(0.125))*10^9</f>
        <v>1.8809801447639281</v>
      </c>
      <c r="W18" s="16" t="s">
        <v>67</v>
      </c>
      <c r="X18" s="17">
        <v>1</v>
      </c>
      <c r="Y18" s="17">
        <v>0.5</v>
      </c>
      <c r="Z18" s="17">
        <v>5</v>
      </c>
      <c r="AA18" s="17">
        <v>2.93</v>
      </c>
      <c r="AB18" s="555">
        <v>1</v>
      </c>
      <c r="AC18" s="557">
        <f t="shared" si="2"/>
        <v>2.93</v>
      </c>
      <c r="AD18" s="558">
        <f t="shared" si="3"/>
        <v>2.3440000000000003</v>
      </c>
      <c r="AE18" s="559">
        <f t="shared" si="4"/>
        <v>0.58600000000000008</v>
      </c>
      <c r="AF18" s="16" t="s">
        <v>68</v>
      </c>
      <c r="AG18" s="17">
        <v>0.5</v>
      </c>
      <c r="AH18" s="17">
        <v>0.67</v>
      </c>
    </row>
    <row r="19" spans="1:34" x14ac:dyDescent="0.25">
      <c r="A19" s="14" t="s">
        <v>28</v>
      </c>
      <c r="B19" s="14" t="s">
        <v>631</v>
      </c>
      <c r="C19" s="15" t="s">
        <v>1526</v>
      </c>
      <c r="D19" s="16" t="s">
        <v>1532</v>
      </c>
      <c r="E19" s="17">
        <f t="shared" si="8"/>
        <v>7</v>
      </c>
      <c r="F19" s="17" t="s">
        <v>32</v>
      </c>
      <c r="G19" s="16"/>
      <c r="H19" s="17" t="str">
        <f t="shared" si="0"/>
        <v/>
      </c>
      <c r="I19" s="17"/>
      <c r="J19" s="16"/>
      <c r="K19" s="17" t="str">
        <f t="shared" si="1"/>
        <v/>
      </c>
      <c r="L19" s="18"/>
      <c r="M19" s="5" t="s">
        <v>32</v>
      </c>
      <c r="N19" s="11" t="s">
        <v>32</v>
      </c>
      <c r="O19" s="5" t="s">
        <v>32</v>
      </c>
      <c r="P19" s="18">
        <f>P18</f>
        <v>42488.52</v>
      </c>
      <c r="Q19" s="16" t="s">
        <v>64</v>
      </c>
      <c r="R19" s="16" t="s">
        <v>65</v>
      </c>
      <c r="S19" s="16" t="s">
        <v>1531</v>
      </c>
      <c r="T19" s="17">
        <v>81.400000000000006</v>
      </c>
      <c r="U19" s="17">
        <v>2</v>
      </c>
      <c r="V19" s="19">
        <f>P19*(1/(2.22*10^12))*(1/(81.4))*(1/(0.125))*10^9</f>
        <v>1.8809801447639281</v>
      </c>
      <c r="W19" s="16" t="s">
        <v>67</v>
      </c>
      <c r="X19" s="17">
        <v>1</v>
      </c>
      <c r="Y19" s="17">
        <v>0.5</v>
      </c>
      <c r="Z19" s="17">
        <v>5</v>
      </c>
      <c r="AA19" s="17">
        <v>2.93</v>
      </c>
      <c r="AB19" s="555">
        <v>1</v>
      </c>
      <c r="AC19" s="557">
        <f t="shared" si="2"/>
        <v>2.93</v>
      </c>
      <c r="AD19" s="558">
        <f t="shared" si="3"/>
        <v>2.3440000000000003</v>
      </c>
      <c r="AE19" s="559">
        <f t="shared" si="4"/>
        <v>0.58600000000000008</v>
      </c>
      <c r="AF19" s="16" t="s">
        <v>68</v>
      </c>
      <c r="AG19" s="17">
        <v>0.5</v>
      </c>
      <c r="AH19" s="17">
        <v>0.67</v>
      </c>
    </row>
    <row r="20" spans="1:34" x14ac:dyDescent="0.25">
      <c r="A20" s="14" t="s">
        <v>28</v>
      </c>
      <c r="B20" s="14" t="s">
        <v>488</v>
      </c>
      <c r="C20" s="15" t="s">
        <v>1526</v>
      </c>
      <c r="D20" s="16" t="s">
        <v>1533</v>
      </c>
      <c r="E20" s="17">
        <f t="shared" si="8"/>
        <v>8</v>
      </c>
      <c r="F20" s="17" t="s">
        <v>32</v>
      </c>
      <c r="G20" s="16"/>
      <c r="H20" s="17" t="str">
        <f t="shared" si="0"/>
        <v/>
      </c>
      <c r="I20" s="17"/>
      <c r="J20" s="16"/>
      <c r="K20" s="17" t="str">
        <f t="shared" si="1"/>
        <v/>
      </c>
      <c r="L20" s="18"/>
      <c r="M20" s="5" t="s">
        <v>32</v>
      </c>
      <c r="N20" s="11" t="s">
        <v>32</v>
      </c>
      <c r="O20" s="5" t="s">
        <v>32</v>
      </c>
      <c r="P20" s="18">
        <v>15391.05</v>
      </c>
      <c r="Q20" s="16" t="s">
        <v>491</v>
      </c>
      <c r="R20" s="16" t="s">
        <v>492</v>
      </c>
      <c r="S20" s="16" t="s">
        <v>1534</v>
      </c>
      <c r="T20" s="17">
        <v>76.2</v>
      </c>
      <c r="U20" s="17">
        <v>1</v>
      </c>
      <c r="V20" s="19">
        <f>P20*(1/(2.22*10^12))*(1/(76.2))*(1/(0.125))*10^9</f>
        <v>0.7278640845569978</v>
      </c>
      <c r="W20" s="16" t="s">
        <v>1535</v>
      </c>
      <c r="X20" s="17">
        <v>1</v>
      </c>
      <c r="Y20" s="17">
        <v>1</v>
      </c>
      <c r="Z20" s="17">
        <v>5</v>
      </c>
      <c r="AA20" s="17">
        <v>1.37</v>
      </c>
      <c r="AB20" s="555">
        <v>1</v>
      </c>
      <c r="AC20" s="557">
        <f t="shared" si="2"/>
        <v>1.37</v>
      </c>
      <c r="AD20" s="558">
        <f t="shared" si="3"/>
        <v>1.0960000000000001</v>
      </c>
      <c r="AE20" s="559">
        <f t="shared" si="4"/>
        <v>0.27400000000000002</v>
      </c>
      <c r="AF20" s="16" t="s">
        <v>34</v>
      </c>
      <c r="AG20" s="17">
        <v>1</v>
      </c>
      <c r="AH20" s="17">
        <v>1</v>
      </c>
    </row>
    <row r="21" spans="1:34" x14ac:dyDescent="0.25">
      <c r="A21" s="14" t="s">
        <v>28</v>
      </c>
      <c r="B21" s="14" t="s">
        <v>495</v>
      </c>
      <c r="C21" s="15" t="s">
        <v>1526</v>
      </c>
      <c r="D21" s="16" t="s">
        <v>1536</v>
      </c>
      <c r="E21" s="17">
        <f t="shared" si="8"/>
        <v>9</v>
      </c>
      <c r="F21" s="17" t="s">
        <v>32</v>
      </c>
      <c r="G21" s="16"/>
      <c r="H21" s="17" t="str">
        <f t="shared" si="0"/>
        <v/>
      </c>
      <c r="I21" s="17"/>
      <c r="J21" s="16"/>
      <c r="K21" s="17" t="str">
        <f t="shared" si="1"/>
        <v/>
      </c>
      <c r="L21" s="18"/>
      <c r="M21" s="5" t="s">
        <v>32</v>
      </c>
      <c r="N21" s="11" t="s">
        <v>32</v>
      </c>
      <c r="O21" s="5" t="s">
        <v>32</v>
      </c>
      <c r="P21" s="18">
        <f>P20</f>
        <v>15391.05</v>
      </c>
      <c r="Q21" s="16" t="s">
        <v>491</v>
      </c>
      <c r="R21" s="16" t="s">
        <v>492</v>
      </c>
      <c r="S21" s="16" t="s">
        <v>1534</v>
      </c>
      <c r="T21" s="17">
        <v>76.2</v>
      </c>
      <c r="U21" s="17">
        <v>1</v>
      </c>
      <c r="V21" s="19">
        <f>P21*(1/(2.22*10^12))*(1/(76.2))*(1/(0.125))*10^9</f>
        <v>0.7278640845569978</v>
      </c>
      <c r="W21" s="16" t="s">
        <v>1535</v>
      </c>
      <c r="X21" s="17">
        <v>1</v>
      </c>
      <c r="Y21" s="17">
        <v>1</v>
      </c>
      <c r="Z21" s="17">
        <v>5</v>
      </c>
      <c r="AA21" s="17">
        <v>1.37</v>
      </c>
      <c r="AB21" s="555">
        <v>1</v>
      </c>
      <c r="AC21" s="557">
        <f t="shared" si="2"/>
        <v>1.37</v>
      </c>
      <c r="AD21" s="558">
        <f t="shared" si="3"/>
        <v>1.0960000000000001</v>
      </c>
      <c r="AE21" s="559">
        <f t="shared" si="4"/>
        <v>0.27400000000000002</v>
      </c>
      <c r="AF21" s="16" t="s">
        <v>34</v>
      </c>
      <c r="AG21" s="17">
        <v>1</v>
      </c>
      <c r="AH21" s="17">
        <v>1</v>
      </c>
    </row>
    <row r="22" spans="1:34" x14ac:dyDescent="0.25">
      <c r="A22" s="14" t="s">
        <v>56</v>
      </c>
      <c r="B22" s="14" t="s">
        <v>488</v>
      </c>
      <c r="C22" s="15" t="s">
        <v>1526</v>
      </c>
      <c r="D22" s="16" t="s">
        <v>1537</v>
      </c>
      <c r="E22" s="17">
        <f t="shared" si="8"/>
        <v>10</v>
      </c>
      <c r="F22" s="17" t="s">
        <v>32</v>
      </c>
      <c r="G22" s="16" t="s">
        <v>1538</v>
      </c>
      <c r="H22" s="17">
        <f t="shared" si="0"/>
        <v>11</v>
      </c>
      <c r="I22" s="17" t="str">
        <f>F22</f>
        <v>y</v>
      </c>
      <c r="J22" s="16" t="s">
        <v>1539</v>
      </c>
      <c r="K22" s="17">
        <f t="shared" si="1"/>
        <v>12</v>
      </c>
      <c r="L22" s="18" t="str">
        <f>F22</f>
        <v>y</v>
      </c>
      <c r="M22" s="5" t="s">
        <v>32</v>
      </c>
      <c r="N22" s="11" t="s">
        <v>32</v>
      </c>
      <c r="O22" s="5" t="s">
        <v>32</v>
      </c>
      <c r="P22" s="18">
        <f>P21</f>
        <v>15391.05</v>
      </c>
      <c r="Q22" s="16" t="s">
        <v>491</v>
      </c>
      <c r="R22" s="16" t="s">
        <v>492</v>
      </c>
      <c r="S22" s="16" t="s">
        <v>1534</v>
      </c>
      <c r="T22" s="17">
        <v>76.2</v>
      </c>
      <c r="U22" s="17">
        <v>1</v>
      </c>
      <c r="V22" s="19">
        <f>P22*(1/(2.22*10^12))*(1/(76.2))*(1/(0.125))*10^9</f>
        <v>0.7278640845569978</v>
      </c>
      <c r="W22" s="16" t="s">
        <v>1535</v>
      </c>
      <c r="X22" s="17">
        <v>3</v>
      </c>
      <c r="Y22" s="17">
        <v>3</v>
      </c>
      <c r="Z22" s="17">
        <v>15</v>
      </c>
      <c r="AA22" s="17">
        <v>4.1100000000000003</v>
      </c>
      <c r="AB22" s="555">
        <v>1</v>
      </c>
      <c r="AC22" s="557">
        <f t="shared" si="2"/>
        <v>4.1100000000000003</v>
      </c>
      <c r="AD22" s="558">
        <f t="shared" si="3"/>
        <v>3.2880000000000003</v>
      </c>
      <c r="AE22" s="559">
        <f t="shared" si="4"/>
        <v>0.82200000000000006</v>
      </c>
      <c r="AF22" s="16" t="s">
        <v>34</v>
      </c>
      <c r="AG22" s="17">
        <v>1</v>
      </c>
      <c r="AH22" s="17">
        <v>1</v>
      </c>
    </row>
    <row r="23" spans="1:34" x14ac:dyDescent="0.25">
      <c r="A23" s="14" t="s">
        <v>56</v>
      </c>
      <c r="B23" s="14" t="s">
        <v>495</v>
      </c>
      <c r="C23" s="15" t="s">
        <v>1526</v>
      </c>
      <c r="D23" s="16" t="s">
        <v>1540</v>
      </c>
      <c r="E23" s="17">
        <f t="shared" si="8"/>
        <v>13</v>
      </c>
      <c r="F23" s="17" t="s">
        <v>32</v>
      </c>
      <c r="G23" s="16" t="s">
        <v>1541</v>
      </c>
      <c r="H23" s="17">
        <f t="shared" si="0"/>
        <v>14</v>
      </c>
      <c r="I23" s="17" t="str">
        <f>F23</f>
        <v>y</v>
      </c>
      <c r="J23" s="16" t="s">
        <v>1542</v>
      </c>
      <c r="K23" s="17">
        <f t="shared" si="1"/>
        <v>15</v>
      </c>
      <c r="L23" s="18" t="str">
        <f>F23</f>
        <v>y</v>
      </c>
      <c r="M23" s="5" t="s">
        <v>32</v>
      </c>
      <c r="N23" s="11" t="s">
        <v>32</v>
      </c>
      <c r="O23" s="5" t="s">
        <v>32</v>
      </c>
      <c r="P23" s="18">
        <f>P22</f>
        <v>15391.05</v>
      </c>
      <c r="Q23" s="16" t="s">
        <v>491</v>
      </c>
      <c r="R23" s="16" t="s">
        <v>492</v>
      </c>
      <c r="S23" s="16" t="s">
        <v>1534</v>
      </c>
      <c r="T23" s="17">
        <v>76.2</v>
      </c>
      <c r="U23" s="17">
        <v>1</v>
      </c>
      <c r="V23" s="19">
        <f>P23*(1/(2.22*10^12))*(1/(76.2))*(1/(0.125))*10^9</f>
        <v>0.7278640845569978</v>
      </c>
      <c r="W23" s="16" t="s">
        <v>1535</v>
      </c>
      <c r="X23" s="17">
        <v>3</v>
      </c>
      <c r="Y23" s="17">
        <v>3</v>
      </c>
      <c r="Z23" s="17">
        <v>15</v>
      </c>
      <c r="AA23" s="17">
        <v>4.1100000000000003</v>
      </c>
      <c r="AB23" s="555">
        <v>1</v>
      </c>
      <c r="AC23" s="557">
        <f t="shared" si="2"/>
        <v>4.1100000000000003</v>
      </c>
      <c r="AD23" s="558">
        <f t="shared" si="3"/>
        <v>3.2880000000000003</v>
      </c>
      <c r="AE23" s="559">
        <f t="shared" si="4"/>
        <v>0.82200000000000006</v>
      </c>
      <c r="AF23" s="16" t="s">
        <v>34</v>
      </c>
      <c r="AG23" s="17">
        <v>1</v>
      </c>
      <c r="AH23" s="17">
        <v>1</v>
      </c>
    </row>
    <row r="24" spans="1:34" x14ac:dyDescent="0.25">
      <c r="A24" s="14" t="s">
        <v>56</v>
      </c>
      <c r="B24" s="14" t="s">
        <v>658</v>
      </c>
      <c r="C24" s="15" t="s">
        <v>1526</v>
      </c>
      <c r="D24" s="16" t="s">
        <v>1543</v>
      </c>
      <c r="E24" s="17">
        <f t="shared" si="8"/>
        <v>16</v>
      </c>
      <c r="F24" s="17" t="s">
        <v>32</v>
      </c>
      <c r="G24" s="16" t="s">
        <v>1544</v>
      </c>
      <c r="H24" s="17">
        <f t="shared" si="0"/>
        <v>17</v>
      </c>
      <c r="I24" s="17" t="str">
        <f>F24</f>
        <v>y</v>
      </c>
      <c r="J24" s="16" t="s">
        <v>1545</v>
      </c>
      <c r="K24" s="17">
        <f t="shared" si="1"/>
        <v>18</v>
      </c>
      <c r="L24" s="18" t="str">
        <f>F24</f>
        <v>y</v>
      </c>
      <c r="M24" s="5" t="s">
        <v>32</v>
      </c>
      <c r="N24" s="11" t="s">
        <v>32</v>
      </c>
      <c r="O24" s="5" t="s">
        <v>32</v>
      </c>
      <c r="P24" s="18">
        <v>97705.46</v>
      </c>
      <c r="Q24" s="16" t="s">
        <v>660</v>
      </c>
      <c r="R24" s="16" t="s">
        <v>661</v>
      </c>
      <c r="S24" s="16" t="s">
        <v>1546</v>
      </c>
      <c r="T24" s="17">
        <v>80</v>
      </c>
      <c r="U24" s="17">
        <v>5</v>
      </c>
      <c r="V24" s="19">
        <f>P24*(1/(2.22*10^12))*(1/(80))*(1/(0.125))*10^9</f>
        <v>4.4011468468468475</v>
      </c>
      <c r="W24" s="16" t="s">
        <v>663</v>
      </c>
      <c r="X24" s="17">
        <v>3</v>
      </c>
      <c r="Y24" s="17">
        <v>3</v>
      </c>
      <c r="Z24" s="17">
        <v>15</v>
      </c>
      <c r="AA24" s="17">
        <v>21.6</v>
      </c>
      <c r="AB24" s="555">
        <v>1</v>
      </c>
      <c r="AC24" s="557">
        <f t="shared" si="2"/>
        <v>21.6</v>
      </c>
      <c r="AD24" s="558">
        <f t="shared" si="3"/>
        <v>17.28</v>
      </c>
      <c r="AE24" s="559">
        <f t="shared" si="4"/>
        <v>4.32</v>
      </c>
      <c r="AF24" s="16" t="s">
        <v>660</v>
      </c>
      <c r="AG24" s="17">
        <v>1</v>
      </c>
      <c r="AH24" s="17">
        <v>1</v>
      </c>
    </row>
    <row r="25" spans="1:34" x14ac:dyDescent="0.25">
      <c r="A25" s="14" t="s">
        <v>56</v>
      </c>
      <c r="B25" s="14" t="s">
        <v>1547</v>
      </c>
      <c r="C25" s="15" t="s">
        <v>1526</v>
      </c>
      <c r="D25" s="16" t="s">
        <v>1548</v>
      </c>
      <c r="E25" s="17">
        <f t="shared" si="8"/>
        <v>19</v>
      </c>
      <c r="F25" s="17" t="s">
        <v>32</v>
      </c>
      <c r="G25" s="16" t="s">
        <v>1549</v>
      </c>
      <c r="H25" s="17">
        <f t="shared" si="0"/>
        <v>20</v>
      </c>
      <c r="I25" s="17" t="str">
        <f>F25</f>
        <v>y</v>
      </c>
      <c r="J25" s="16" t="s">
        <v>1550</v>
      </c>
      <c r="K25" s="17">
        <f t="shared" si="1"/>
        <v>21</v>
      </c>
      <c r="L25" s="18" t="str">
        <f>F25</f>
        <v>y</v>
      </c>
      <c r="M25" s="5" t="s">
        <v>32</v>
      </c>
      <c r="N25" s="11" t="s">
        <v>32</v>
      </c>
      <c r="O25" s="5" t="s">
        <v>32</v>
      </c>
      <c r="P25" s="18">
        <f>P24</f>
        <v>97705.46</v>
      </c>
      <c r="Q25" s="16" t="s">
        <v>660</v>
      </c>
      <c r="R25" s="16" t="s">
        <v>661</v>
      </c>
      <c r="S25" s="16" t="s">
        <v>1546</v>
      </c>
      <c r="T25" s="17">
        <v>80</v>
      </c>
      <c r="U25" s="17">
        <v>5</v>
      </c>
      <c r="V25" s="19">
        <f>P25*(1/(2.22*10^12))*(1/(80))*(1/(0.125))*10^9</f>
        <v>4.4011468468468475</v>
      </c>
      <c r="W25" s="16" t="s">
        <v>663</v>
      </c>
      <c r="X25" s="17">
        <v>3</v>
      </c>
      <c r="Y25" s="17">
        <v>3</v>
      </c>
      <c r="Z25" s="17">
        <v>15</v>
      </c>
      <c r="AA25" s="17">
        <v>21.6</v>
      </c>
      <c r="AB25" s="555">
        <v>1</v>
      </c>
      <c r="AC25" s="557">
        <f t="shared" si="2"/>
        <v>21.6</v>
      </c>
      <c r="AD25" s="558">
        <f t="shared" si="3"/>
        <v>17.28</v>
      </c>
      <c r="AE25" s="559">
        <f t="shared" si="4"/>
        <v>4.32</v>
      </c>
      <c r="AF25" s="16" t="s">
        <v>660</v>
      </c>
      <c r="AG25" s="17">
        <v>1</v>
      </c>
      <c r="AH25" s="17">
        <v>1</v>
      </c>
    </row>
    <row r="26" spans="1:34" x14ac:dyDescent="0.25">
      <c r="A26" s="14" t="s">
        <v>56</v>
      </c>
      <c r="B26" s="14" t="s">
        <v>909</v>
      </c>
      <c r="C26" s="15" t="s">
        <v>1526</v>
      </c>
      <c r="D26" s="16" t="s">
        <v>1551</v>
      </c>
      <c r="E26" s="17">
        <f t="shared" si="8"/>
        <v>22</v>
      </c>
      <c r="F26" s="17" t="s">
        <v>32</v>
      </c>
      <c r="G26" s="16" t="s">
        <v>1552</v>
      </c>
      <c r="H26" s="17">
        <f t="shared" si="0"/>
        <v>23</v>
      </c>
      <c r="I26" s="17" t="str">
        <f>F26</f>
        <v>y</v>
      </c>
      <c r="J26" s="16" t="s">
        <v>1553</v>
      </c>
      <c r="K26" s="17">
        <f t="shared" si="1"/>
        <v>24</v>
      </c>
      <c r="L26" s="18" t="str">
        <f>F26</f>
        <v>y</v>
      </c>
      <c r="M26" s="5" t="s">
        <v>32</v>
      </c>
      <c r="N26" s="11" t="s">
        <v>32</v>
      </c>
      <c r="O26" s="5" t="s">
        <v>32</v>
      </c>
      <c r="P26" s="18">
        <v>24051.200000000001</v>
      </c>
      <c r="Q26" s="16" t="s">
        <v>911</v>
      </c>
      <c r="R26" s="16" t="s">
        <v>912</v>
      </c>
      <c r="S26" s="16" t="s">
        <v>913</v>
      </c>
      <c r="T26" s="17">
        <v>52.47</v>
      </c>
      <c r="U26" s="17">
        <v>2</v>
      </c>
      <c r="V26" s="19">
        <f>P26*(1/(2.22*10^12))*(1/(52.47))*(1/(0.125))*10^9</f>
        <v>1.6518199159708595</v>
      </c>
      <c r="W26" s="16" t="s">
        <v>914</v>
      </c>
      <c r="X26" s="17">
        <v>3</v>
      </c>
      <c r="Y26" s="17">
        <v>3</v>
      </c>
      <c r="Z26" s="17">
        <v>15</v>
      </c>
      <c r="AA26" s="17">
        <v>5.67</v>
      </c>
      <c r="AB26" s="555">
        <v>1</v>
      </c>
      <c r="AC26" s="557">
        <f t="shared" si="2"/>
        <v>5.67</v>
      </c>
      <c r="AD26" s="558">
        <f t="shared" si="3"/>
        <v>4.5360000000000005</v>
      </c>
      <c r="AE26" s="559">
        <f t="shared" si="4"/>
        <v>1.1340000000000001</v>
      </c>
      <c r="AF26" s="16" t="s">
        <v>49</v>
      </c>
      <c r="AG26" s="17">
        <v>1</v>
      </c>
      <c r="AH26" s="17">
        <v>1</v>
      </c>
    </row>
    <row r="27" spans="1:34" x14ac:dyDescent="0.25">
      <c r="A27" s="20" t="s">
        <v>28</v>
      </c>
      <c r="B27" s="20" t="s">
        <v>151</v>
      </c>
      <c r="C27" s="21" t="s">
        <v>1554</v>
      </c>
      <c r="D27" s="22" t="s">
        <v>1555</v>
      </c>
      <c r="E27" s="23">
        <v>4</v>
      </c>
      <c r="F27" s="23" t="s">
        <v>32</v>
      </c>
      <c r="G27" s="22"/>
      <c r="H27" s="23" t="str">
        <f t="shared" si="0"/>
        <v/>
      </c>
      <c r="I27" s="23"/>
      <c r="J27" s="22"/>
      <c r="K27" s="23" t="str">
        <f t="shared" si="1"/>
        <v/>
      </c>
      <c r="L27" s="24"/>
      <c r="M27" s="5" t="s">
        <v>32</v>
      </c>
      <c r="N27" s="11" t="s">
        <v>32</v>
      </c>
      <c r="O27" s="5" t="s">
        <v>32</v>
      </c>
      <c r="P27" s="24">
        <v>48238.400000000001</v>
      </c>
      <c r="Q27" s="22" t="s">
        <v>155</v>
      </c>
      <c r="R27" s="22" t="s">
        <v>156</v>
      </c>
      <c r="S27" s="22" t="s">
        <v>1556</v>
      </c>
      <c r="T27" s="23">
        <v>28.4</v>
      </c>
      <c r="U27" s="23">
        <v>5.5</v>
      </c>
      <c r="V27" s="25">
        <f>P27*(1/(2.22*10^12))*(1/(28.4))*(1/(0.125))*10^9</f>
        <v>6.1208476081715526</v>
      </c>
      <c r="W27" s="22" t="s">
        <v>158</v>
      </c>
      <c r="X27" s="23">
        <v>1</v>
      </c>
      <c r="Y27" s="23">
        <v>0.5</v>
      </c>
      <c r="Z27" s="23">
        <v>5</v>
      </c>
      <c r="AA27" s="23">
        <v>2.81</v>
      </c>
      <c r="AB27" s="555">
        <v>1</v>
      </c>
      <c r="AC27" s="557">
        <f t="shared" si="2"/>
        <v>2.81</v>
      </c>
      <c r="AD27" s="558">
        <f t="shared" si="3"/>
        <v>2.2480000000000002</v>
      </c>
      <c r="AE27" s="559">
        <f t="shared" si="4"/>
        <v>0.56200000000000006</v>
      </c>
      <c r="AF27" s="22" t="s">
        <v>159</v>
      </c>
      <c r="AG27" s="23">
        <v>0.5</v>
      </c>
      <c r="AH27" s="23">
        <v>0.67</v>
      </c>
    </row>
    <row r="28" spans="1:34" x14ac:dyDescent="0.25">
      <c r="A28" s="20" t="s">
        <v>28</v>
      </c>
      <c r="B28" s="20" t="s">
        <v>160</v>
      </c>
      <c r="C28" s="21" t="s">
        <v>1554</v>
      </c>
      <c r="D28" s="22" t="s">
        <v>1557</v>
      </c>
      <c r="E28" s="23">
        <f t="shared" ref="E28:E35" si="9">IF(A27="SEC", K27 + 1, E27 + 1)</f>
        <v>5</v>
      </c>
      <c r="F28" s="23" t="s">
        <v>32</v>
      </c>
      <c r="G28" s="22"/>
      <c r="H28" s="23" t="str">
        <f t="shared" si="0"/>
        <v/>
      </c>
      <c r="I28" s="23"/>
      <c r="J28" s="22"/>
      <c r="K28" s="23" t="str">
        <f t="shared" si="1"/>
        <v/>
      </c>
      <c r="L28" s="24"/>
      <c r="M28" s="5" t="s">
        <v>32</v>
      </c>
      <c r="N28" s="11" t="s">
        <v>32</v>
      </c>
      <c r="O28" s="5" t="s">
        <v>32</v>
      </c>
      <c r="P28" s="24">
        <f>P27</f>
        <v>48238.400000000001</v>
      </c>
      <c r="Q28" s="22" t="s">
        <v>155</v>
      </c>
      <c r="R28" s="22" t="s">
        <v>156</v>
      </c>
      <c r="S28" s="22" t="s">
        <v>1556</v>
      </c>
      <c r="T28" s="23">
        <v>28.4</v>
      </c>
      <c r="U28" s="23">
        <v>5.5</v>
      </c>
      <c r="V28" s="25">
        <f>P28*(1/(2.22*10^12))*(1/(28.4))*(1/(0.125))*10^9</f>
        <v>6.1208476081715526</v>
      </c>
      <c r="W28" s="22" t="s">
        <v>158</v>
      </c>
      <c r="X28" s="23">
        <v>1</v>
      </c>
      <c r="Y28" s="23">
        <v>0.5</v>
      </c>
      <c r="Z28" s="23">
        <v>5</v>
      </c>
      <c r="AA28" s="23">
        <v>2.81</v>
      </c>
      <c r="AB28" s="555">
        <v>1</v>
      </c>
      <c r="AC28" s="557">
        <f t="shared" si="2"/>
        <v>2.81</v>
      </c>
      <c r="AD28" s="558">
        <f t="shared" si="3"/>
        <v>2.2480000000000002</v>
      </c>
      <c r="AE28" s="559">
        <f t="shared" si="4"/>
        <v>0.56200000000000006</v>
      </c>
      <c r="AF28" s="22" t="s">
        <v>159</v>
      </c>
      <c r="AG28" s="23">
        <v>0.5</v>
      </c>
      <c r="AH28" s="23">
        <v>0.67</v>
      </c>
    </row>
    <row r="29" spans="1:34" x14ac:dyDescent="0.25">
      <c r="A29" s="20" t="s">
        <v>28</v>
      </c>
      <c r="B29" s="20" t="s">
        <v>390</v>
      </c>
      <c r="C29" s="21" t="s">
        <v>1554</v>
      </c>
      <c r="D29" s="22" t="s">
        <v>1558</v>
      </c>
      <c r="E29" s="23">
        <f t="shared" si="9"/>
        <v>6</v>
      </c>
      <c r="F29" s="23" t="s">
        <v>32</v>
      </c>
      <c r="G29" s="22"/>
      <c r="H29" s="23" t="str">
        <f t="shared" si="0"/>
        <v/>
      </c>
      <c r="I29" s="23"/>
      <c r="J29" s="22"/>
      <c r="K29" s="23" t="str">
        <f t="shared" si="1"/>
        <v/>
      </c>
      <c r="L29" s="24"/>
      <c r="M29" s="5" t="s">
        <v>32</v>
      </c>
      <c r="N29" s="11" t="s">
        <v>32</v>
      </c>
      <c r="O29" s="5" t="s">
        <v>32</v>
      </c>
      <c r="P29" s="24">
        <v>41745.61</v>
      </c>
      <c r="Q29" s="22" t="s">
        <v>394</v>
      </c>
      <c r="R29" s="22" t="s">
        <v>395</v>
      </c>
      <c r="S29" s="22" t="s">
        <v>1507</v>
      </c>
      <c r="T29" s="23">
        <v>41.7</v>
      </c>
      <c r="U29" s="23">
        <v>5</v>
      </c>
      <c r="V29" s="25">
        <f>P29*(1/(2.22*10^12))*(1/(41.7))*(1/(0.125))*10^9</f>
        <v>3.6075450990558906</v>
      </c>
      <c r="W29" s="22" t="s">
        <v>158</v>
      </c>
      <c r="X29" s="23">
        <v>1</v>
      </c>
      <c r="Y29" s="23">
        <v>1</v>
      </c>
      <c r="Z29" s="23">
        <v>5</v>
      </c>
      <c r="AA29" s="23">
        <v>3.75</v>
      </c>
      <c r="AB29" s="555">
        <v>1</v>
      </c>
      <c r="AC29" s="557">
        <f t="shared" si="2"/>
        <v>3.75</v>
      </c>
      <c r="AD29" s="558">
        <f t="shared" si="3"/>
        <v>3</v>
      </c>
      <c r="AE29" s="559">
        <f t="shared" si="4"/>
        <v>0.75</v>
      </c>
      <c r="AF29" s="22" t="s">
        <v>159</v>
      </c>
      <c r="AG29" s="23">
        <v>1</v>
      </c>
      <c r="AH29" s="23">
        <v>1</v>
      </c>
    </row>
    <row r="30" spans="1:34" x14ac:dyDescent="0.25">
      <c r="A30" s="20" t="s">
        <v>28</v>
      </c>
      <c r="B30" s="20" t="s">
        <v>397</v>
      </c>
      <c r="C30" s="21" t="s">
        <v>1554</v>
      </c>
      <c r="D30" s="22" t="s">
        <v>1559</v>
      </c>
      <c r="E30" s="23">
        <f t="shared" si="9"/>
        <v>7</v>
      </c>
      <c r="F30" s="23" t="s">
        <v>32</v>
      </c>
      <c r="G30" s="22"/>
      <c r="H30" s="23" t="str">
        <f t="shared" si="0"/>
        <v/>
      </c>
      <c r="I30" s="23"/>
      <c r="J30" s="22"/>
      <c r="K30" s="23" t="str">
        <f t="shared" si="1"/>
        <v/>
      </c>
      <c r="L30" s="24"/>
      <c r="M30" s="5" t="s">
        <v>32</v>
      </c>
      <c r="N30" s="11" t="s">
        <v>32</v>
      </c>
      <c r="O30" s="5" t="s">
        <v>32</v>
      </c>
      <c r="P30" s="24">
        <f>P29</f>
        <v>41745.61</v>
      </c>
      <c r="Q30" s="22" t="s">
        <v>394</v>
      </c>
      <c r="R30" s="22" t="s">
        <v>395</v>
      </c>
      <c r="S30" s="22" t="s">
        <v>1507</v>
      </c>
      <c r="T30" s="23">
        <v>41.7</v>
      </c>
      <c r="U30" s="23">
        <v>5</v>
      </c>
      <c r="V30" s="25">
        <f>P30*(1/(2.22*10^12))*(1/(41.7))*(1/(0.125))*10^9</f>
        <v>3.6075450990558906</v>
      </c>
      <c r="W30" s="22" t="s">
        <v>158</v>
      </c>
      <c r="X30" s="23">
        <v>1</v>
      </c>
      <c r="Y30" s="23">
        <v>1</v>
      </c>
      <c r="Z30" s="23">
        <v>5</v>
      </c>
      <c r="AA30" s="23">
        <v>3.75</v>
      </c>
      <c r="AB30" s="555">
        <v>1</v>
      </c>
      <c r="AC30" s="557">
        <f t="shared" si="2"/>
        <v>3.75</v>
      </c>
      <c r="AD30" s="558">
        <f t="shared" si="3"/>
        <v>3</v>
      </c>
      <c r="AE30" s="559">
        <f t="shared" si="4"/>
        <v>0.75</v>
      </c>
      <c r="AF30" s="22" t="s">
        <v>159</v>
      </c>
      <c r="AG30" s="23">
        <v>1</v>
      </c>
      <c r="AH30" s="23">
        <v>1</v>
      </c>
    </row>
    <row r="31" spans="1:34" x14ac:dyDescent="0.25">
      <c r="A31" s="20" t="s">
        <v>56</v>
      </c>
      <c r="B31" s="20" t="s">
        <v>390</v>
      </c>
      <c r="C31" s="21" t="s">
        <v>1554</v>
      </c>
      <c r="D31" s="22" t="s">
        <v>1560</v>
      </c>
      <c r="E31" s="23">
        <f t="shared" si="9"/>
        <v>8</v>
      </c>
      <c r="F31" s="23" t="s">
        <v>32</v>
      </c>
      <c r="G31" s="22" t="s">
        <v>1561</v>
      </c>
      <c r="H31" s="23">
        <f t="shared" si="0"/>
        <v>9</v>
      </c>
      <c r="I31" s="23" t="str">
        <f>F31</f>
        <v>y</v>
      </c>
      <c r="J31" s="22" t="s">
        <v>1562</v>
      </c>
      <c r="K31" s="23">
        <f t="shared" si="1"/>
        <v>10</v>
      </c>
      <c r="L31" s="24" t="str">
        <f>F31</f>
        <v>y</v>
      </c>
      <c r="M31" s="5" t="s">
        <v>32</v>
      </c>
      <c r="N31" s="11" t="s">
        <v>32</v>
      </c>
      <c r="O31" s="5" t="s">
        <v>32</v>
      </c>
      <c r="P31" s="24">
        <f>P30</f>
        <v>41745.61</v>
      </c>
      <c r="Q31" s="22" t="s">
        <v>394</v>
      </c>
      <c r="R31" s="22" t="s">
        <v>395</v>
      </c>
      <c r="S31" s="22" t="s">
        <v>1507</v>
      </c>
      <c r="T31" s="23">
        <v>41.7</v>
      </c>
      <c r="U31" s="23">
        <v>5</v>
      </c>
      <c r="V31" s="25">
        <f>P31*(1/(2.22*10^12))*(1/(41.7))*(1/(0.125))*10^9</f>
        <v>3.6075450990558906</v>
      </c>
      <c r="W31" s="22" t="s">
        <v>158</v>
      </c>
      <c r="X31" s="23">
        <v>3</v>
      </c>
      <c r="Y31" s="23">
        <v>3</v>
      </c>
      <c r="Z31" s="23">
        <v>15</v>
      </c>
      <c r="AA31" s="23">
        <v>11.26</v>
      </c>
      <c r="AB31" s="555">
        <v>1</v>
      </c>
      <c r="AC31" s="557">
        <f t="shared" si="2"/>
        <v>11.26</v>
      </c>
      <c r="AD31" s="558">
        <f t="shared" si="3"/>
        <v>9.0080000000000009</v>
      </c>
      <c r="AE31" s="559">
        <f t="shared" si="4"/>
        <v>2.2520000000000002</v>
      </c>
      <c r="AF31" s="22" t="s">
        <v>159</v>
      </c>
      <c r="AG31" s="23">
        <v>1</v>
      </c>
      <c r="AH31" s="23">
        <v>1</v>
      </c>
    </row>
    <row r="32" spans="1:34" x14ac:dyDescent="0.25">
      <c r="A32" s="20" t="s">
        <v>56</v>
      </c>
      <c r="B32" s="20" t="s">
        <v>397</v>
      </c>
      <c r="C32" s="21" t="s">
        <v>1554</v>
      </c>
      <c r="D32" s="22" t="s">
        <v>1563</v>
      </c>
      <c r="E32" s="23">
        <f t="shared" si="9"/>
        <v>11</v>
      </c>
      <c r="F32" s="23" t="s">
        <v>32</v>
      </c>
      <c r="G32" s="22" t="s">
        <v>1564</v>
      </c>
      <c r="H32" s="23">
        <f t="shared" si="0"/>
        <v>12</v>
      </c>
      <c r="I32" s="23" t="str">
        <f>F32</f>
        <v>y</v>
      </c>
      <c r="J32" s="22" t="s">
        <v>1565</v>
      </c>
      <c r="K32" s="23">
        <f t="shared" si="1"/>
        <v>13</v>
      </c>
      <c r="L32" s="24" t="str">
        <f>F32</f>
        <v>y</v>
      </c>
      <c r="M32" s="5" t="s">
        <v>32</v>
      </c>
      <c r="N32" s="11" t="s">
        <v>32</v>
      </c>
      <c r="O32" s="5" t="s">
        <v>32</v>
      </c>
      <c r="P32" s="24">
        <f>P31</f>
        <v>41745.61</v>
      </c>
      <c r="Q32" s="22" t="s">
        <v>394</v>
      </c>
      <c r="R32" s="22" t="s">
        <v>395</v>
      </c>
      <c r="S32" s="22" t="s">
        <v>1507</v>
      </c>
      <c r="T32" s="23">
        <v>41.7</v>
      </c>
      <c r="U32" s="23">
        <v>5</v>
      </c>
      <c r="V32" s="25">
        <f>P32*(1/(2.22*10^12))*(1/(41.7))*(1/(0.125))*10^9</f>
        <v>3.6075450990558906</v>
      </c>
      <c r="W32" s="22" t="s">
        <v>158</v>
      </c>
      <c r="X32" s="23">
        <v>3</v>
      </c>
      <c r="Y32" s="23">
        <v>3</v>
      </c>
      <c r="Z32" s="23">
        <v>15</v>
      </c>
      <c r="AA32" s="23">
        <v>11.26</v>
      </c>
      <c r="AB32" s="555">
        <v>1</v>
      </c>
      <c r="AC32" s="557">
        <f t="shared" si="2"/>
        <v>11.26</v>
      </c>
      <c r="AD32" s="558">
        <f t="shared" si="3"/>
        <v>9.0080000000000009</v>
      </c>
      <c r="AE32" s="559">
        <f t="shared" si="4"/>
        <v>2.2520000000000002</v>
      </c>
      <c r="AF32" s="22" t="s">
        <v>159</v>
      </c>
      <c r="AG32" s="23">
        <v>1</v>
      </c>
      <c r="AH32" s="23">
        <v>1</v>
      </c>
    </row>
    <row r="33" spans="1:34" x14ac:dyDescent="0.25">
      <c r="A33" s="20" t="s">
        <v>56</v>
      </c>
      <c r="B33" s="20" t="s">
        <v>419</v>
      </c>
      <c r="C33" s="21" t="s">
        <v>1554</v>
      </c>
      <c r="D33" s="22" t="s">
        <v>1566</v>
      </c>
      <c r="E33" s="23">
        <f t="shared" si="9"/>
        <v>14</v>
      </c>
      <c r="F33" s="23" t="s">
        <v>32</v>
      </c>
      <c r="G33" s="22" t="s">
        <v>1567</v>
      </c>
      <c r="H33" s="23">
        <f t="shared" si="0"/>
        <v>15</v>
      </c>
      <c r="I33" s="23" t="str">
        <f>F33</f>
        <v>y</v>
      </c>
      <c r="J33" s="22" t="s">
        <v>1568</v>
      </c>
      <c r="K33" s="23">
        <f t="shared" si="1"/>
        <v>16</v>
      </c>
      <c r="L33" s="24" t="str">
        <f>F33</f>
        <v>y</v>
      </c>
      <c r="M33" s="5" t="s">
        <v>32</v>
      </c>
      <c r="N33" s="11" t="s">
        <v>32</v>
      </c>
      <c r="O33" s="5" t="s">
        <v>32</v>
      </c>
      <c r="P33" s="24">
        <v>36122.89</v>
      </c>
      <c r="Q33" s="22" t="s">
        <v>423</v>
      </c>
      <c r="R33" s="22" t="s">
        <v>128</v>
      </c>
      <c r="S33" s="22" t="s">
        <v>1569</v>
      </c>
      <c r="T33" s="23">
        <v>80</v>
      </c>
      <c r="U33" s="23">
        <v>1.5</v>
      </c>
      <c r="V33" s="25">
        <f>P33*(1/(2.22*10^12))*(1/(80))*(1/(0.125))*10^9</f>
        <v>1.6271572072072071</v>
      </c>
      <c r="W33" s="22" t="s">
        <v>424</v>
      </c>
      <c r="X33" s="23">
        <v>3</v>
      </c>
      <c r="Y33" s="23">
        <v>3</v>
      </c>
      <c r="Z33" s="23">
        <v>15</v>
      </c>
      <c r="AA33" s="23">
        <v>6.48</v>
      </c>
      <c r="AB33" s="555">
        <v>1</v>
      </c>
      <c r="AC33" s="557">
        <f t="shared" si="2"/>
        <v>6.48</v>
      </c>
      <c r="AD33" s="558">
        <f t="shared" si="3"/>
        <v>5.1840000000000011</v>
      </c>
      <c r="AE33" s="559">
        <f t="shared" si="4"/>
        <v>1.2960000000000003</v>
      </c>
      <c r="AF33" s="22" t="s">
        <v>49</v>
      </c>
      <c r="AG33" s="23">
        <v>1</v>
      </c>
      <c r="AH33" s="23">
        <v>1</v>
      </c>
    </row>
    <row r="34" spans="1:34" x14ac:dyDescent="0.25">
      <c r="A34" s="20" t="s">
        <v>56</v>
      </c>
      <c r="B34" s="20" t="s">
        <v>425</v>
      </c>
      <c r="C34" s="21" t="s">
        <v>1554</v>
      </c>
      <c r="D34" s="22" t="s">
        <v>1570</v>
      </c>
      <c r="E34" s="23">
        <f t="shared" si="9"/>
        <v>17</v>
      </c>
      <c r="F34" s="23" t="s">
        <v>32</v>
      </c>
      <c r="G34" s="22" t="s">
        <v>1571</v>
      </c>
      <c r="H34" s="23">
        <f t="shared" si="0"/>
        <v>18</v>
      </c>
      <c r="I34" s="23" t="str">
        <f>F34</f>
        <v>y</v>
      </c>
      <c r="J34" s="22" t="s">
        <v>1572</v>
      </c>
      <c r="K34" s="23">
        <f t="shared" si="1"/>
        <v>19</v>
      </c>
      <c r="L34" s="24" t="str">
        <f>F34</f>
        <v>y</v>
      </c>
      <c r="M34" s="5" t="s">
        <v>32</v>
      </c>
      <c r="N34" s="11" t="s">
        <v>32</v>
      </c>
      <c r="O34" s="5" t="s">
        <v>32</v>
      </c>
      <c r="P34" s="24">
        <f>P33</f>
        <v>36122.89</v>
      </c>
      <c r="Q34" s="22" t="s">
        <v>423</v>
      </c>
      <c r="R34" s="22" t="s">
        <v>128</v>
      </c>
      <c r="S34" s="22" t="s">
        <v>1569</v>
      </c>
      <c r="T34" s="23">
        <v>80</v>
      </c>
      <c r="U34" s="23">
        <v>1.5</v>
      </c>
      <c r="V34" s="25">
        <f>P34*(1/(2.22*10^12))*(1/(80))*(1/(0.125))*10^9</f>
        <v>1.6271572072072071</v>
      </c>
      <c r="W34" s="22" t="s">
        <v>424</v>
      </c>
      <c r="X34" s="23">
        <v>3</v>
      </c>
      <c r="Y34" s="23">
        <v>3</v>
      </c>
      <c r="Z34" s="23">
        <v>15</v>
      </c>
      <c r="AA34" s="23">
        <v>6.48</v>
      </c>
      <c r="AB34" s="555">
        <v>1</v>
      </c>
      <c r="AC34" s="557">
        <f t="shared" si="2"/>
        <v>6.48</v>
      </c>
      <c r="AD34" s="558">
        <f t="shared" si="3"/>
        <v>5.1840000000000011</v>
      </c>
      <c r="AE34" s="559">
        <f t="shared" si="4"/>
        <v>1.2960000000000003</v>
      </c>
      <c r="AF34" s="22" t="s">
        <v>49</v>
      </c>
      <c r="AG34" s="23">
        <v>1</v>
      </c>
      <c r="AH34" s="23">
        <v>1</v>
      </c>
    </row>
    <row r="35" spans="1:34" x14ac:dyDescent="0.25">
      <c r="A35" s="20" t="s">
        <v>56</v>
      </c>
      <c r="B35" s="20" t="s">
        <v>429</v>
      </c>
      <c r="C35" s="21" t="s">
        <v>1554</v>
      </c>
      <c r="D35" s="22" t="s">
        <v>1573</v>
      </c>
      <c r="E35" s="23">
        <f t="shared" si="9"/>
        <v>20</v>
      </c>
      <c r="F35" s="23" t="s">
        <v>32</v>
      </c>
      <c r="G35" s="22" t="s">
        <v>1574</v>
      </c>
      <c r="H35" s="23">
        <f t="shared" si="0"/>
        <v>21</v>
      </c>
      <c r="I35" s="23" t="str">
        <f>F35</f>
        <v>y</v>
      </c>
      <c r="J35" s="22" t="s">
        <v>1575</v>
      </c>
      <c r="K35" s="23">
        <f t="shared" si="1"/>
        <v>22</v>
      </c>
      <c r="L35" s="24" t="str">
        <f>F35</f>
        <v>y</v>
      </c>
      <c r="M35" s="5" t="s">
        <v>32</v>
      </c>
      <c r="N35" s="11" t="s">
        <v>32</v>
      </c>
      <c r="O35" s="5" t="s">
        <v>32</v>
      </c>
      <c r="P35" s="24">
        <f>P34</f>
        <v>36122.89</v>
      </c>
      <c r="Q35" s="22" t="s">
        <v>423</v>
      </c>
      <c r="R35" s="22" t="s">
        <v>128</v>
      </c>
      <c r="S35" s="22" t="s">
        <v>1569</v>
      </c>
      <c r="T35" s="23">
        <v>80</v>
      </c>
      <c r="U35" s="23">
        <v>1.5</v>
      </c>
      <c r="V35" s="25">
        <f>P35*(1/(2.22*10^12))*(1/(80))*(1/(0.125))*10^9</f>
        <v>1.6271572072072071</v>
      </c>
      <c r="W35" s="22" t="s">
        <v>424</v>
      </c>
      <c r="X35" s="23">
        <v>3</v>
      </c>
      <c r="Y35" s="23">
        <v>3</v>
      </c>
      <c r="Z35" s="23">
        <v>15</v>
      </c>
      <c r="AA35" s="23">
        <v>6.48</v>
      </c>
      <c r="AB35" s="555">
        <v>1</v>
      </c>
      <c r="AC35" s="557">
        <f t="shared" si="2"/>
        <v>6.48</v>
      </c>
      <c r="AD35" s="558">
        <f t="shared" si="3"/>
        <v>5.1840000000000011</v>
      </c>
      <c r="AE35" s="559">
        <f t="shared" si="4"/>
        <v>1.2960000000000003</v>
      </c>
      <c r="AF35" s="22" t="s">
        <v>49</v>
      </c>
      <c r="AG35" s="23">
        <v>1</v>
      </c>
      <c r="AH35" s="23">
        <v>1</v>
      </c>
    </row>
    <row r="36" spans="1:34" x14ac:dyDescent="0.25">
      <c r="A36" s="26" t="s">
        <v>28</v>
      </c>
      <c r="B36" s="26" t="s">
        <v>433</v>
      </c>
      <c r="C36" s="27" t="s">
        <v>1576</v>
      </c>
      <c r="D36" s="28" t="s">
        <v>1577</v>
      </c>
      <c r="E36" s="29">
        <v>4</v>
      </c>
      <c r="F36" s="29" t="s">
        <v>32</v>
      </c>
      <c r="G36" s="28"/>
      <c r="H36" s="29" t="str">
        <f t="shared" si="0"/>
        <v/>
      </c>
      <c r="I36" s="29"/>
      <c r="J36" s="28"/>
      <c r="K36" s="29" t="str">
        <f t="shared" si="1"/>
        <v/>
      </c>
      <c r="L36" s="30"/>
      <c r="M36" s="5" t="s">
        <v>32</v>
      </c>
      <c r="N36" s="11" t="s">
        <v>32</v>
      </c>
      <c r="O36" s="5" t="s">
        <v>32</v>
      </c>
      <c r="P36" s="30">
        <v>19845.25</v>
      </c>
      <c r="Q36" s="28" t="s">
        <v>436</v>
      </c>
      <c r="R36" s="28" t="s">
        <v>266</v>
      </c>
      <c r="S36" s="28" t="s">
        <v>1578</v>
      </c>
      <c r="T36" s="29">
        <v>78.8</v>
      </c>
      <c r="U36" s="29">
        <v>1</v>
      </c>
      <c r="V36" s="31">
        <f>P36*(1/(2.22*10^12))*(1/(78.8))*(1/(0.125))*10^9</f>
        <v>0.9075433301321626</v>
      </c>
      <c r="W36" s="28" t="s">
        <v>1579</v>
      </c>
      <c r="X36" s="29">
        <v>1</v>
      </c>
      <c r="Y36" s="29">
        <v>0.5</v>
      </c>
      <c r="Z36" s="29">
        <v>5</v>
      </c>
      <c r="AA36" s="29">
        <v>1.42</v>
      </c>
      <c r="AB36" s="555">
        <v>1</v>
      </c>
      <c r="AC36" s="557">
        <f t="shared" si="2"/>
        <v>1.42</v>
      </c>
      <c r="AD36" s="558">
        <f t="shared" si="3"/>
        <v>1.1359999999999999</v>
      </c>
      <c r="AE36" s="559">
        <f t="shared" si="4"/>
        <v>0.28399999999999997</v>
      </c>
      <c r="AF36" s="28" t="s">
        <v>269</v>
      </c>
      <c r="AG36" s="29">
        <v>0.5</v>
      </c>
      <c r="AH36" s="29">
        <v>0.5</v>
      </c>
    </row>
    <row r="37" spans="1:34" x14ac:dyDescent="0.25">
      <c r="A37" s="26" t="s">
        <v>28</v>
      </c>
      <c r="B37" s="26" t="s">
        <v>437</v>
      </c>
      <c r="C37" s="27" t="s">
        <v>1576</v>
      </c>
      <c r="D37" s="28" t="s">
        <v>1580</v>
      </c>
      <c r="E37" s="29">
        <f t="shared" ref="E37:E44" si="10">IF(A36="SEC", K36 + 1, E36 + 1)</f>
        <v>5</v>
      </c>
      <c r="F37" s="29" t="s">
        <v>32</v>
      </c>
      <c r="G37" s="28"/>
      <c r="H37" s="29" t="str">
        <f t="shared" si="0"/>
        <v/>
      </c>
      <c r="I37" s="29"/>
      <c r="J37" s="28"/>
      <c r="K37" s="29" t="str">
        <f t="shared" si="1"/>
        <v/>
      </c>
      <c r="L37" s="30"/>
      <c r="M37" s="5" t="s">
        <v>32</v>
      </c>
      <c r="N37" s="11" t="s">
        <v>32</v>
      </c>
      <c r="O37" s="5" t="s">
        <v>32</v>
      </c>
      <c r="P37" s="30">
        <f>P36</f>
        <v>19845.25</v>
      </c>
      <c r="Q37" s="28" t="s">
        <v>436</v>
      </c>
      <c r="R37" s="28" t="s">
        <v>266</v>
      </c>
      <c r="S37" s="28" t="s">
        <v>1578</v>
      </c>
      <c r="T37" s="29">
        <v>78.8</v>
      </c>
      <c r="U37" s="29">
        <v>1</v>
      </c>
      <c r="V37" s="31">
        <f>P37*(1/(2.22*10^12))*(1/(78.8))*(1/(0.125))*10^9</f>
        <v>0.9075433301321626</v>
      </c>
      <c r="W37" s="28" t="s">
        <v>1579</v>
      </c>
      <c r="X37" s="29">
        <v>1</v>
      </c>
      <c r="Y37" s="29">
        <v>0.5</v>
      </c>
      <c r="Z37" s="29">
        <v>5</v>
      </c>
      <c r="AA37" s="29">
        <v>1.42</v>
      </c>
      <c r="AB37" s="555">
        <v>1</v>
      </c>
      <c r="AC37" s="557">
        <f t="shared" si="2"/>
        <v>1.42</v>
      </c>
      <c r="AD37" s="558">
        <f t="shared" si="3"/>
        <v>1.1359999999999999</v>
      </c>
      <c r="AE37" s="559">
        <f t="shared" si="4"/>
        <v>0.28399999999999997</v>
      </c>
      <c r="AF37" s="28" t="s">
        <v>269</v>
      </c>
      <c r="AG37" s="29">
        <v>0.5</v>
      </c>
      <c r="AH37" s="29">
        <v>0.5</v>
      </c>
    </row>
    <row r="38" spans="1:34" x14ac:dyDescent="0.25">
      <c r="A38" s="26" t="s">
        <v>28</v>
      </c>
      <c r="B38" s="26" t="s">
        <v>347</v>
      </c>
      <c r="C38" s="27" t="s">
        <v>1576</v>
      </c>
      <c r="D38" s="28" t="s">
        <v>1581</v>
      </c>
      <c r="E38" s="29">
        <f t="shared" si="10"/>
        <v>6</v>
      </c>
      <c r="F38" s="29" t="s">
        <v>32</v>
      </c>
      <c r="G38" s="28"/>
      <c r="H38" s="29" t="str">
        <f t="shared" si="0"/>
        <v/>
      </c>
      <c r="I38" s="29"/>
      <c r="J38" s="28"/>
      <c r="K38" s="29" t="str">
        <f t="shared" si="1"/>
        <v/>
      </c>
      <c r="L38" s="30"/>
      <c r="M38" s="5" t="s">
        <v>32</v>
      </c>
      <c r="N38" s="11" t="s">
        <v>32</v>
      </c>
      <c r="O38" s="5" t="s">
        <v>32</v>
      </c>
      <c r="P38" s="30">
        <v>37375.99</v>
      </c>
      <c r="Q38" s="28" t="s">
        <v>351</v>
      </c>
      <c r="R38" s="28" t="s">
        <v>140</v>
      </c>
      <c r="S38" s="28" t="s">
        <v>1582</v>
      </c>
      <c r="T38" s="29">
        <v>83.1</v>
      </c>
      <c r="U38" s="29">
        <v>1.5</v>
      </c>
      <c r="V38" s="31">
        <f>P38*(1/(2.22*10^12))*(1/(83.1))*(1/(0.125))*10^9</f>
        <v>1.6207972593532158</v>
      </c>
      <c r="W38" s="28" t="s">
        <v>352</v>
      </c>
      <c r="X38" s="29">
        <v>1</v>
      </c>
      <c r="Y38" s="29">
        <v>0.25</v>
      </c>
      <c r="Z38" s="29">
        <v>5</v>
      </c>
      <c r="AA38" s="29">
        <v>2.2400000000000002</v>
      </c>
      <c r="AB38" s="555">
        <v>1</v>
      </c>
      <c r="AC38" s="557">
        <f t="shared" si="2"/>
        <v>2.2400000000000002</v>
      </c>
      <c r="AD38" s="558">
        <f t="shared" si="3"/>
        <v>1.7920000000000003</v>
      </c>
      <c r="AE38" s="559">
        <f t="shared" si="4"/>
        <v>0.44800000000000006</v>
      </c>
      <c r="AF38" s="28" t="s">
        <v>143</v>
      </c>
      <c r="AG38" s="29">
        <v>0.25</v>
      </c>
      <c r="AH38" s="29">
        <v>0.25</v>
      </c>
    </row>
    <row r="39" spans="1:34" x14ac:dyDescent="0.25">
      <c r="A39" s="26" t="s">
        <v>28</v>
      </c>
      <c r="B39" s="26" t="s">
        <v>353</v>
      </c>
      <c r="C39" s="27" t="s">
        <v>1576</v>
      </c>
      <c r="D39" s="28" t="s">
        <v>1583</v>
      </c>
      <c r="E39" s="29">
        <f t="shared" si="10"/>
        <v>7</v>
      </c>
      <c r="F39" s="29" t="s">
        <v>32</v>
      </c>
      <c r="G39" s="28"/>
      <c r="H39" s="29" t="str">
        <f t="shared" si="0"/>
        <v/>
      </c>
      <c r="I39" s="29"/>
      <c r="J39" s="28"/>
      <c r="K39" s="29" t="str">
        <f t="shared" si="1"/>
        <v/>
      </c>
      <c r="L39" s="30"/>
      <c r="M39" s="5" t="s">
        <v>32</v>
      </c>
      <c r="N39" s="11" t="s">
        <v>32</v>
      </c>
      <c r="O39" s="5" t="s">
        <v>32</v>
      </c>
      <c r="P39" s="30">
        <f>P38</f>
        <v>37375.99</v>
      </c>
      <c r="Q39" s="28" t="s">
        <v>351</v>
      </c>
      <c r="R39" s="28" t="s">
        <v>140</v>
      </c>
      <c r="S39" s="28" t="s">
        <v>1582</v>
      </c>
      <c r="T39" s="29">
        <v>83.1</v>
      </c>
      <c r="U39" s="29">
        <v>1.5</v>
      </c>
      <c r="V39" s="31">
        <f>P39*(1/(2.22*10^12))*(1/(83.1))*(1/(0.125))*10^9</f>
        <v>1.6207972593532158</v>
      </c>
      <c r="W39" s="28" t="s">
        <v>352</v>
      </c>
      <c r="X39" s="29">
        <v>1</v>
      </c>
      <c r="Y39" s="29">
        <v>0.25</v>
      </c>
      <c r="Z39" s="29">
        <v>5</v>
      </c>
      <c r="AA39" s="29">
        <v>2.2400000000000002</v>
      </c>
      <c r="AB39" s="555">
        <v>1</v>
      </c>
      <c r="AC39" s="557">
        <f t="shared" si="2"/>
        <v>2.2400000000000002</v>
      </c>
      <c r="AD39" s="558">
        <f t="shared" si="3"/>
        <v>1.7920000000000003</v>
      </c>
      <c r="AE39" s="559">
        <f t="shared" si="4"/>
        <v>0.44800000000000006</v>
      </c>
      <c r="AF39" s="28" t="s">
        <v>143</v>
      </c>
      <c r="AG39" s="29">
        <v>0.25</v>
      </c>
      <c r="AH39" s="29">
        <v>0.25</v>
      </c>
    </row>
    <row r="40" spans="1:34" x14ac:dyDescent="0.25">
      <c r="A40" s="26" t="s">
        <v>56</v>
      </c>
      <c r="B40" s="26" t="s">
        <v>261</v>
      </c>
      <c r="C40" s="27" t="s">
        <v>1576</v>
      </c>
      <c r="D40" s="28" t="s">
        <v>1584</v>
      </c>
      <c r="E40" s="29">
        <f t="shared" si="10"/>
        <v>8</v>
      </c>
      <c r="F40" s="29" t="s">
        <v>32</v>
      </c>
      <c r="G40" s="28" t="s">
        <v>1585</v>
      </c>
      <c r="H40" s="29">
        <f t="shared" si="0"/>
        <v>9</v>
      </c>
      <c r="I40" s="29" t="str">
        <f>F40</f>
        <v>y</v>
      </c>
      <c r="J40" s="28" t="s">
        <v>1586</v>
      </c>
      <c r="K40" s="29">
        <f t="shared" si="1"/>
        <v>10</v>
      </c>
      <c r="L40" s="30" t="str">
        <f>F40</f>
        <v>y</v>
      </c>
      <c r="M40" s="5" t="s">
        <v>32</v>
      </c>
      <c r="N40" s="11" t="s">
        <v>32</v>
      </c>
      <c r="O40" s="5" t="s">
        <v>32</v>
      </c>
      <c r="P40" s="30">
        <v>19845.25</v>
      </c>
      <c r="Q40" s="28" t="s">
        <v>265</v>
      </c>
      <c r="R40" s="28" t="s">
        <v>266</v>
      </c>
      <c r="S40" s="28" t="s">
        <v>1578</v>
      </c>
      <c r="T40" s="29">
        <v>78.8</v>
      </c>
      <c r="U40" s="29">
        <v>1</v>
      </c>
      <c r="V40" s="31">
        <f>P40*(1/(2.22*10^12))*(1/(78.8))*(1/(0.125))*10^9</f>
        <v>0.9075433301321626</v>
      </c>
      <c r="W40" s="28" t="s">
        <v>1579</v>
      </c>
      <c r="X40" s="29">
        <v>3</v>
      </c>
      <c r="Y40" s="29">
        <v>3</v>
      </c>
      <c r="Z40" s="29">
        <v>15</v>
      </c>
      <c r="AA40" s="29">
        <v>4.26</v>
      </c>
      <c r="AB40" s="555">
        <v>1</v>
      </c>
      <c r="AC40" s="557">
        <f t="shared" si="2"/>
        <v>4.26</v>
      </c>
      <c r="AD40" s="558">
        <f t="shared" si="3"/>
        <v>3.4079999999999999</v>
      </c>
      <c r="AE40" s="559">
        <f t="shared" si="4"/>
        <v>0.85199999999999998</v>
      </c>
      <c r="AF40" s="28" t="s">
        <v>269</v>
      </c>
      <c r="AG40" s="29">
        <v>1</v>
      </c>
      <c r="AH40" s="29">
        <v>1</v>
      </c>
    </row>
    <row r="41" spans="1:34" x14ac:dyDescent="0.25">
      <c r="A41" s="26" t="s">
        <v>56</v>
      </c>
      <c r="B41" s="26" t="s">
        <v>270</v>
      </c>
      <c r="C41" s="27" t="s">
        <v>1576</v>
      </c>
      <c r="D41" s="28" t="s">
        <v>1587</v>
      </c>
      <c r="E41" s="29">
        <f t="shared" si="10"/>
        <v>11</v>
      </c>
      <c r="F41" s="29" t="s">
        <v>32</v>
      </c>
      <c r="G41" s="28" t="s">
        <v>1588</v>
      </c>
      <c r="H41" s="29">
        <f t="shared" si="0"/>
        <v>12</v>
      </c>
      <c r="I41" s="29" t="str">
        <f>F41</f>
        <v>y</v>
      </c>
      <c r="J41" s="28" t="s">
        <v>1589</v>
      </c>
      <c r="K41" s="29">
        <f t="shared" si="1"/>
        <v>13</v>
      </c>
      <c r="L41" s="30" t="str">
        <f>F41</f>
        <v>y</v>
      </c>
      <c r="M41" s="5" t="s">
        <v>32</v>
      </c>
      <c r="N41" s="11" t="s">
        <v>32</v>
      </c>
      <c r="O41" s="5" t="s">
        <v>32</v>
      </c>
      <c r="P41" s="30">
        <f>P40</f>
        <v>19845.25</v>
      </c>
      <c r="Q41" s="28" t="s">
        <v>265</v>
      </c>
      <c r="R41" s="28" t="s">
        <v>266</v>
      </c>
      <c r="S41" s="28" t="s">
        <v>1578</v>
      </c>
      <c r="T41" s="29">
        <v>78.8</v>
      </c>
      <c r="U41" s="29">
        <v>1</v>
      </c>
      <c r="V41" s="31">
        <f>P41*(1/(2.22*10^12))*(1/(78.8))*(1/(0.125))*10^9</f>
        <v>0.9075433301321626</v>
      </c>
      <c r="W41" s="28" t="s">
        <v>1579</v>
      </c>
      <c r="X41" s="29">
        <v>3</v>
      </c>
      <c r="Y41" s="29">
        <v>3</v>
      </c>
      <c r="Z41" s="29">
        <v>15</v>
      </c>
      <c r="AA41" s="29">
        <v>4.26</v>
      </c>
      <c r="AB41" s="555">
        <v>1</v>
      </c>
      <c r="AC41" s="557">
        <f t="shared" si="2"/>
        <v>4.26</v>
      </c>
      <c r="AD41" s="558">
        <f t="shared" si="3"/>
        <v>3.4079999999999999</v>
      </c>
      <c r="AE41" s="559">
        <f t="shared" si="4"/>
        <v>0.85199999999999998</v>
      </c>
      <c r="AF41" s="28" t="s">
        <v>269</v>
      </c>
      <c r="AG41" s="29">
        <v>1</v>
      </c>
      <c r="AH41" s="29">
        <v>1</v>
      </c>
    </row>
    <row r="42" spans="1:34" x14ac:dyDescent="0.25">
      <c r="A42" s="26" t="s">
        <v>56</v>
      </c>
      <c r="B42" s="26" t="s">
        <v>99</v>
      </c>
      <c r="C42" s="27" t="s">
        <v>1576</v>
      </c>
      <c r="D42" s="28" t="s">
        <v>1590</v>
      </c>
      <c r="E42" s="29">
        <f t="shared" si="10"/>
        <v>14</v>
      </c>
      <c r="F42" s="29" t="s">
        <v>32</v>
      </c>
      <c r="G42" s="28" t="s">
        <v>1591</v>
      </c>
      <c r="H42" s="29">
        <f t="shared" si="0"/>
        <v>15</v>
      </c>
      <c r="I42" s="29" t="str">
        <f>F42</f>
        <v>y</v>
      </c>
      <c r="J42" s="28" t="s">
        <v>1592</v>
      </c>
      <c r="K42" s="29">
        <f t="shared" si="1"/>
        <v>16</v>
      </c>
      <c r="L42" s="30" t="str">
        <f>F42</f>
        <v>y</v>
      </c>
      <c r="M42" s="5" t="s">
        <v>32</v>
      </c>
      <c r="N42" s="11" t="s">
        <v>32</v>
      </c>
      <c r="O42" s="5" t="s">
        <v>32</v>
      </c>
      <c r="P42" s="30">
        <v>28808.080000000002</v>
      </c>
      <c r="Q42" s="28" t="s">
        <v>103</v>
      </c>
      <c r="R42" s="28" t="s">
        <v>104</v>
      </c>
      <c r="S42" s="28" t="s">
        <v>1593</v>
      </c>
      <c r="T42" s="29">
        <v>82</v>
      </c>
      <c r="U42" s="29">
        <v>2</v>
      </c>
      <c r="V42" s="31">
        <f>P42*(1/(2.22*10^12))*(1/(82))*(1/(0.125))*10^9</f>
        <v>1.2660109865963525</v>
      </c>
      <c r="W42" s="28" t="s">
        <v>106</v>
      </c>
      <c r="X42" s="29">
        <v>3</v>
      </c>
      <c r="Y42" s="29">
        <v>3</v>
      </c>
      <c r="Z42" s="29">
        <v>15</v>
      </c>
      <c r="AA42" s="29">
        <v>8.86</v>
      </c>
      <c r="AB42" s="555">
        <v>1</v>
      </c>
      <c r="AC42" s="557">
        <f t="shared" si="2"/>
        <v>8.86</v>
      </c>
      <c r="AD42" s="558">
        <f t="shared" si="3"/>
        <v>7.0880000000000001</v>
      </c>
      <c r="AE42" s="559">
        <f t="shared" si="4"/>
        <v>1.772</v>
      </c>
      <c r="AF42" s="28" t="s">
        <v>107</v>
      </c>
      <c r="AG42" s="29">
        <v>1</v>
      </c>
      <c r="AH42" s="29">
        <v>1</v>
      </c>
    </row>
    <row r="43" spans="1:34" x14ac:dyDescent="0.25">
      <c r="A43" s="26" t="s">
        <v>56</v>
      </c>
      <c r="B43" s="26" t="s">
        <v>108</v>
      </c>
      <c r="C43" s="27" t="s">
        <v>1576</v>
      </c>
      <c r="D43" s="28" t="s">
        <v>1594</v>
      </c>
      <c r="E43" s="29">
        <f t="shared" si="10"/>
        <v>17</v>
      </c>
      <c r="F43" s="29" t="s">
        <v>32</v>
      </c>
      <c r="G43" s="28" t="s">
        <v>1595</v>
      </c>
      <c r="H43" s="29">
        <f t="shared" si="0"/>
        <v>18</v>
      </c>
      <c r="I43" s="29" t="str">
        <f>F43</f>
        <v>y</v>
      </c>
      <c r="J43" s="28" t="s">
        <v>1596</v>
      </c>
      <c r="K43" s="29">
        <f t="shared" si="1"/>
        <v>19</v>
      </c>
      <c r="L43" s="30" t="str">
        <f>F43</f>
        <v>y</v>
      </c>
      <c r="M43" s="5" t="s">
        <v>32</v>
      </c>
      <c r="N43" s="11" t="s">
        <v>32</v>
      </c>
      <c r="O43" s="5" t="s">
        <v>32</v>
      </c>
      <c r="P43" s="30">
        <f>P42</f>
        <v>28808.080000000002</v>
      </c>
      <c r="Q43" s="28" t="s">
        <v>103</v>
      </c>
      <c r="R43" s="28" t="s">
        <v>104</v>
      </c>
      <c r="S43" s="28" t="s">
        <v>1593</v>
      </c>
      <c r="T43" s="29">
        <v>82</v>
      </c>
      <c r="U43" s="29">
        <v>2</v>
      </c>
      <c r="V43" s="31">
        <f>P43*(1/(2.22*10^12))*(1/(82))*(1/(0.125))*10^9</f>
        <v>1.2660109865963525</v>
      </c>
      <c r="W43" s="28" t="s">
        <v>106</v>
      </c>
      <c r="X43" s="29">
        <v>3</v>
      </c>
      <c r="Y43" s="29">
        <v>3</v>
      </c>
      <c r="Z43" s="29">
        <v>15</v>
      </c>
      <c r="AA43" s="29">
        <v>8.86</v>
      </c>
      <c r="AB43" s="555">
        <v>1</v>
      </c>
      <c r="AC43" s="557">
        <f t="shared" si="2"/>
        <v>8.86</v>
      </c>
      <c r="AD43" s="558">
        <f t="shared" si="3"/>
        <v>7.0880000000000001</v>
      </c>
      <c r="AE43" s="559">
        <f t="shared" si="4"/>
        <v>1.772</v>
      </c>
      <c r="AF43" s="28" t="s">
        <v>107</v>
      </c>
      <c r="AG43" s="29">
        <v>1</v>
      </c>
      <c r="AH43" s="29">
        <v>1</v>
      </c>
    </row>
    <row r="44" spans="1:34" x14ac:dyDescent="0.25">
      <c r="A44" s="26" t="s">
        <v>56</v>
      </c>
      <c r="B44" s="26" t="s">
        <v>361</v>
      </c>
      <c r="C44" s="27" t="s">
        <v>1576</v>
      </c>
      <c r="D44" s="28" t="s">
        <v>1597</v>
      </c>
      <c r="E44" s="29">
        <f t="shared" si="10"/>
        <v>20</v>
      </c>
      <c r="F44" s="29" t="s">
        <v>32</v>
      </c>
      <c r="G44" s="28" t="s">
        <v>1598</v>
      </c>
      <c r="H44" s="29">
        <f t="shared" si="0"/>
        <v>21</v>
      </c>
      <c r="I44" s="29" t="str">
        <f>F44</f>
        <v>y</v>
      </c>
      <c r="J44" s="28" t="s">
        <v>1599</v>
      </c>
      <c r="K44" s="29">
        <f t="shared" si="1"/>
        <v>22</v>
      </c>
      <c r="L44" s="30" t="str">
        <f>F44</f>
        <v>y</v>
      </c>
      <c r="M44" s="5" t="s">
        <v>32</v>
      </c>
      <c r="N44" s="11" t="s">
        <v>32</v>
      </c>
      <c r="O44" s="5" t="s">
        <v>32</v>
      </c>
      <c r="P44" s="30">
        <v>18585.689999999999</v>
      </c>
      <c r="Q44" s="28" t="s">
        <v>364</v>
      </c>
      <c r="R44" s="28" t="s">
        <v>333</v>
      </c>
      <c r="S44" s="28" t="s">
        <v>1600</v>
      </c>
      <c r="T44" s="29">
        <v>30</v>
      </c>
      <c r="U44" s="29">
        <v>1</v>
      </c>
      <c r="V44" s="31">
        <f>P44*(1/(2.22*10^12))*(1/(30))*(1/(0.125))*10^9</f>
        <v>2.232515315315315</v>
      </c>
      <c r="W44" s="28" t="s">
        <v>335</v>
      </c>
      <c r="X44" s="29">
        <v>3</v>
      </c>
      <c r="Y44" s="29">
        <v>4.5</v>
      </c>
      <c r="Z44" s="29">
        <v>15</v>
      </c>
      <c r="AA44" s="29">
        <v>1.62</v>
      </c>
      <c r="AB44" s="555">
        <v>1</v>
      </c>
      <c r="AC44" s="557">
        <f t="shared" si="2"/>
        <v>1.62</v>
      </c>
      <c r="AD44" s="558">
        <f t="shared" si="3"/>
        <v>1.2960000000000003</v>
      </c>
      <c r="AE44" s="559">
        <f t="shared" si="4"/>
        <v>0.32400000000000007</v>
      </c>
      <c r="AF44" s="28" t="s">
        <v>336</v>
      </c>
      <c r="AG44" s="29">
        <v>1.5</v>
      </c>
      <c r="AH44" s="29">
        <v>1.5</v>
      </c>
    </row>
    <row r="45" spans="1:34" x14ac:dyDescent="0.25">
      <c r="A45" s="32" t="s">
        <v>28</v>
      </c>
      <c r="B45" s="32" t="s">
        <v>43</v>
      </c>
      <c r="C45" s="33" t="s">
        <v>1601</v>
      </c>
      <c r="D45" s="34" t="s">
        <v>1602</v>
      </c>
      <c r="E45" s="35">
        <v>4</v>
      </c>
      <c r="F45" s="35" t="s">
        <v>32</v>
      </c>
      <c r="G45" s="34"/>
      <c r="H45" s="35" t="str">
        <f t="shared" si="0"/>
        <v/>
      </c>
      <c r="I45" s="35"/>
      <c r="J45" s="34"/>
      <c r="K45" s="35" t="str">
        <f t="shared" si="1"/>
        <v/>
      </c>
      <c r="L45" s="36"/>
      <c r="M45" s="5" t="s">
        <v>32</v>
      </c>
      <c r="N45" s="11" t="s">
        <v>32</v>
      </c>
      <c r="O45" s="5" t="s">
        <v>32</v>
      </c>
      <c r="P45" s="36">
        <v>37027.97</v>
      </c>
      <c r="Q45" s="34" t="s">
        <v>45</v>
      </c>
      <c r="R45" s="34" t="s">
        <v>46</v>
      </c>
      <c r="S45" s="34" t="s">
        <v>47</v>
      </c>
      <c r="T45" s="35">
        <v>52.2</v>
      </c>
      <c r="U45" s="35">
        <v>2</v>
      </c>
      <c r="V45" s="37">
        <f>P45*(1/(2.22*10^12))*(1/(52.2))*(1/(0.125))*10^9</f>
        <v>2.556209312761037</v>
      </c>
      <c r="W45" s="34" t="s">
        <v>48</v>
      </c>
      <c r="X45" s="35">
        <v>1</v>
      </c>
      <c r="Y45" s="35">
        <v>2</v>
      </c>
      <c r="Z45" s="35">
        <v>5</v>
      </c>
      <c r="AA45" s="35">
        <v>1.88</v>
      </c>
      <c r="AB45" s="555">
        <v>1</v>
      </c>
      <c r="AC45" s="557">
        <f t="shared" si="2"/>
        <v>1.88</v>
      </c>
      <c r="AD45" s="558">
        <f t="shared" si="3"/>
        <v>1.504</v>
      </c>
      <c r="AE45" s="559">
        <f t="shared" si="4"/>
        <v>0.376</v>
      </c>
      <c r="AF45" s="34" t="s">
        <v>49</v>
      </c>
      <c r="AG45" s="35">
        <v>2</v>
      </c>
      <c r="AH45" s="35">
        <v>2</v>
      </c>
    </row>
    <row r="46" spans="1:34" x14ac:dyDescent="0.25">
      <c r="A46" s="32" t="s">
        <v>28</v>
      </c>
      <c r="B46" s="32" t="s">
        <v>50</v>
      </c>
      <c r="C46" s="33" t="s">
        <v>1601</v>
      </c>
      <c r="D46" s="34" t="s">
        <v>1603</v>
      </c>
      <c r="E46" s="35">
        <f t="shared" ref="E46:E53" si="11">IF(A45="SEC", K45 + 1, E45 + 1)</f>
        <v>5</v>
      </c>
      <c r="F46" s="35" t="s">
        <v>32</v>
      </c>
      <c r="G46" s="34"/>
      <c r="H46" s="35" t="str">
        <f t="shared" si="0"/>
        <v/>
      </c>
      <c r="I46" s="35"/>
      <c r="J46" s="34"/>
      <c r="K46" s="35" t="str">
        <f t="shared" si="1"/>
        <v/>
      </c>
      <c r="L46" s="36"/>
      <c r="M46" s="5" t="s">
        <v>32</v>
      </c>
      <c r="N46" s="11" t="s">
        <v>32</v>
      </c>
      <c r="O46" s="5" t="s">
        <v>32</v>
      </c>
      <c r="P46" s="36">
        <f>P45</f>
        <v>37027.97</v>
      </c>
      <c r="Q46" s="34" t="s">
        <v>45</v>
      </c>
      <c r="R46" s="34" t="s">
        <v>46</v>
      </c>
      <c r="S46" s="34" t="s">
        <v>47</v>
      </c>
      <c r="T46" s="35">
        <v>52.2</v>
      </c>
      <c r="U46" s="35">
        <v>2</v>
      </c>
      <c r="V46" s="37">
        <f>P46*(1/(2.22*10^12))*(1/(52.2))*(1/(0.125))*10^9</f>
        <v>2.556209312761037</v>
      </c>
      <c r="W46" s="34" t="s">
        <v>48</v>
      </c>
      <c r="X46" s="35">
        <v>1</v>
      </c>
      <c r="Y46" s="35">
        <v>2</v>
      </c>
      <c r="Z46" s="35">
        <v>5</v>
      </c>
      <c r="AA46" s="35">
        <v>1.88</v>
      </c>
      <c r="AB46" s="555">
        <v>1</v>
      </c>
      <c r="AC46" s="557">
        <f t="shared" si="2"/>
        <v>1.88</v>
      </c>
      <c r="AD46" s="558">
        <f t="shared" si="3"/>
        <v>1.504</v>
      </c>
      <c r="AE46" s="559">
        <f t="shared" si="4"/>
        <v>0.376</v>
      </c>
      <c r="AF46" s="34" t="s">
        <v>49</v>
      </c>
      <c r="AG46" s="35">
        <v>2</v>
      </c>
      <c r="AH46" s="35">
        <v>2</v>
      </c>
    </row>
    <row r="47" spans="1:34" x14ac:dyDescent="0.25">
      <c r="A47" s="32" t="s">
        <v>28</v>
      </c>
      <c r="B47" s="32" t="s">
        <v>29</v>
      </c>
      <c r="C47" s="33" t="s">
        <v>1601</v>
      </c>
      <c r="D47" s="34" t="s">
        <v>1604</v>
      </c>
      <c r="E47" s="35">
        <f t="shared" si="11"/>
        <v>6</v>
      </c>
      <c r="F47" s="35" t="s">
        <v>32</v>
      </c>
      <c r="G47" s="34"/>
      <c r="H47" s="35" t="str">
        <f t="shared" si="0"/>
        <v/>
      </c>
      <c r="I47" s="35"/>
      <c r="J47" s="34"/>
      <c r="K47" s="35" t="str">
        <f t="shared" si="1"/>
        <v/>
      </c>
      <c r="L47" s="36"/>
      <c r="M47" s="5" t="s">
        <v>32</v>
      </c>
      <c r="N47" s="11" t="s">
        <v>32</v>
      </c>
      <c r="O47" s="5" t="s">
        <v>32</v>
      </c>
      <c r="P47" s="36">
        <v>56147.53</v>
      </c>
      <c r="Q47" s="34" t="s">
        <v>34</v>
      </c>
      <c r="R47" s="34" t="s">
        <v>35</v>
      </c>
      <c r="S47" s="34" t="s">
        <v>36</v>
      </c>
      <c r="T47" s="35">
        <v>83.2</v>
      </c>
      <c r="U47" s="35">
        <v>2.5</v>
      </c>
      <c r="V47" s="37">
        <f>P47*(1/(2.22*10^12))*(1/(83.2))*(1/(0.125))*10^9</f>
        <v>2.4318923250173246</v>
      </c>
      <c r="W47" s="34" t="s">
        <v>37</v>
      </c>
      <c r="X47" s="35">
        <v>1</v>
      </c>
      <c r="Y47" s="35">
        <v>1</v>
      </c>
      <c r="Z47" s="35">
        <v>5</v>
      </c>
      <c r="AA47" s="35">
        <v>3.74</v>
      </c>
      <c r="AB47" s="555">
        <v>1</v>
      </c>
      <c r="AC47" s="557">
        <f t="shared" si="2"/>
        <v>3.74</v>
      </c>
      <c r="AD47" s="558">
        <f t="shared" si="3"/>
        <v>2.9920000000000004</v>
      </c>
      <c r="AE47" s="559">
        <f t="shared" si="4"/>
        <v>0.74800000000000011</v>
      </c>
      <c r="AF47" s="34" t="s">
        <v>34</v>
      </c>
      <c r="AG47" s="35">
        <v>1</v>
      </c>
      <c r="AH47" s="35">
        <v>1</v>
      </c>
    </row>
    <row r="48" spans="1:34" x14ac:dyDescent="0.25">
      <c r="A48" s="32" t="s">
        <v>28</v>
      </c>
      <c r="B48" s="32" t="s">
        <v>39</v>
      </c>
      <c r="C48" s="33" t="s">
        <v>1601</v>
      </c>
      <c r="D48" s="34" t="s">
        <v>1605</v>
      </c>
      <c r="E48" s="35">
        <f t="shared" si="11"/>
        <v>7</v>
      </c>
      <c r="F48" s="35" t="s">
        <v>32</v>
      </c>
      <c r="G48" s="34"/>
      <c r="H48" s="35" t="str">
        <f t="shared" si="0"/>
        <v/>
      </c>
      <c r="I48" s="35"/>
      <c r="J48" s="34"/>
      <c r="K48" s="35" t="str">
        <f t="shared" si="1"/>
        <v/>
      </c>
      <c r="L48" s="36"/>
      <c r="M48" s="5" t="s">
        <v>32</v>
      </c>
      <c r="N48" s="11" t="s">
        <v>32</v>
      </c>
      <c r="O48" s="5" t="s">
        <v>32</v>
      </c>
      <c r="P48" s="36">
        <f>P47</f>
        <v>56147.53</v>
      </c>
      <c r="Q48" s="34" t="s">
        <v>34</v>
      </c>
      <c r="R48" s="34" t="s">
        <v>35</v>
      </c>
      <c r="S48" s="34" t="s">
        <v>36</v>
      </c>
      <c r="T48" s="35">
        <v>83.2</v>
      </c>
      <c r="U48" s="35">
        <v>2.5</v>
      </c>
      <c r="V48" s="37">
        <f>P48*(1/(2.22*10^12))*(1/(83.2))*(1/(0.125))*10^9</f>
        <v>2.4318923250173246</v>
      </c>
      <c r="W48" s="34" t="s">
        <v>37</v>
      </c>
      <c r="X48" s="35">
        <v>1</v>
      </c>
      <c r="Y48" s="35">
        <v>1</v>
      </c>
      <c r="Z48" s="35">
        <v>5</v>
      </c>
      <c r="AA48" s="35">
        <v>3.74</v>
      </c>
      <c r="AB48" s="555">
        <v>1</v>
      </c>
      <c r="AC48" s="557">
        <f t="shared" si="2"/>
        <v>3.74</v>
      </c>
      <c r="AD48" s="558">
        <f t="shared" si="3"/>
        <v>2.9920000000000004</v>
      </c>
      <c r="AE48" s="559">
        <f t="shared" si="4"/>
        <v>0.74800000000000011</v>
      </c>
      <c r="AF48" s="34" t="s">
        <v>34</v>
      </c>
      <c r="AG48" s="35">
        <v>1</v>
      </c>
      <c r="AH48" s="35">
        <v>1</v>
      </c>
    </row>
    <row r="49" spans="1:34" x14ac:dyDescent="0.25">
      <c r="A49" s="32" t="s">
        <v>56</v>
      </c>
      <c r="B49" s="32" t="s">
        <v>658</v>
      </c>
      <c r="C49" s="33" t="s">
        <v>1601</v>
      </c>
      <c r="D49" s="34" t="s">
        <v>1606</v>
      </c>
      <c r="E49" s="35">
        <f t="shared" si="11"/>
        <v>8</v>
      </c>
      <c r="F49" s="35" t="s">
        <v>32</v>
      </c>
      <c r="G49" s="34" t="s">
        <v>1607</v>
      </c>
      <c r="H49" s="35">
        <f t="shared" si="0"/>
        <v>9</v>
      </c>
      <c r="I49" s="35" t="str">
        <f>F49</f>
        <v>y</v>
      </c>
      <c r="J49" s="34" t="s">
        <v>1608</v>
      </c>
      <c r="K49" s="35">
        <f t="shared" si="1"/>
        <v>10</v>
      </c>
      <c r="L49" s="36" t="str">
        <f>F49</f>
        <v>y</v>
      </c>
      <c r="M49" s="5" t="s">
        <v>32</v>
      </c>
      <c r="N49" s="11" t="s">
        <v>32</v>
      </c>
      <c r="O49" s="5" t="s">
        <v>32</v>
      </c>
      <c r="P49" s="36">
        <v>89918.36</v>
      </c>
      <c r="Q49" s="34" t="s">
        <v>660</v>
      </c>
      <c r="R49" s="34" t="s">
        <v>661</v>
      </c>
      <c r="S49" s="34" t="s">
        <v>1609</v>
      </c>
      <c r="T49" s="35">
        <v>80</v>
      </c>
      <c r="U49" s="35">
        <v>5</v>
      </c>
      <c r="V49" s="37">
        <f>P49*(1/(2.22*10^12))*(1/(80))*(1/(0.125))*10^9</f>
        <v>4.0503765765765767</v>
      </c>
      <c r="W49" s="34" t="s">
        <v>663</v>
      </c>
      <c r="X49" s="35">
        <v>3</v>
      </c>
      <c r="Y49" s="35">
        <v>3</v>
      </c>
      <c r="Z49" s="35">
        <v>15</v>
      </c>
      <c r="AA49" s="35">
        <v>21.6</v>
      </c>
      <c r="AB49" s="555">
        <v>1</v>
      </c>
      <c r="AC49" s="557">
        <f t="shared" si="2"/>
        <v>21.6</v>
      </c>
      <c r="AD49" s="558">
        <f t="shared" si="3"/>
        <v>17.28</v>
      </c>
      <c r="AE49" s="559">
        <f t="shared" si="4"/>
        <v>4.32</v>
      </c>
      <c r="AF49" s="34" t="s">
        <v>660</v>
      </c>
      <c r="AG49" s="35">
        <v>1</v>
      </c>
      <c r="AH49" s="35">
        <v>1</v>
      </c>
    </row>
    <row r="50" spans="1:34" x14ac:dyDescent="0.25">
      <c r="A50" s="32" t="s">
        <v>56</v>
      </c>
      <c r="B50" s="32" t="s">
        <v>563</v>
      </c>
      <c r="C50" s="33" t="s">
        <v>1601</v>
      </c>
      <c r="D50" s="34" t="s">
        <v>1610</v>
      </c>
      <c r="E50" s="35">
        <f t="shared" si="11"/>
        <v>11</v>
      </c>
      <c r="F50" s="35" t="s">
        <v>32</v>
      </c>
      <c r="G50" s="34" t="s">
        <v>1611</v>
      </c>
      <c r="H50" s="35">
        <f t="shared" si="0"/>
        <v>12</v>
      </c>
      <c r="I50" s="35" t="str">
        <f>F50</f>
        <v>y</v>
      </c>
      <c r="J50" s="34" t="s">
        <v>1612</v>
      </c>
      <c r="K50" s="35">
        <f t="shared" si="1"/>
        <v>13</v>
      </c>
      <c r="L50" s="36" t="str">
        <f>F50</f>
        <v>y</v>
      </c>
      <c r="M50" s="5" t="s">
        <v>32</v>
      </c>
      <c r="N50" s="11" t="s">
        <v>32</v>
      </c>
      <c r="O50" s="5" t="s">
        <v>32</v>
      </c>
      <c r="P50" s="36">
        <v>10496.61</v>
      </c>
      <c r="Q50" s="34" t="s">
        <v>565</v>
      </c>
      <c r="R50" s="34" t="s">
        <v>333</v>
      </c>
      <c r="S50" s="34" t="s">
        <v>334</v>
      </c>
      <c r="T50" s="35">
        <v>30</v>
      </c>
      <c r="U50" s="35">
        <v>1</v>
      </c>
      <c r="V50" s="37">
        <f>P50*(1/(2.22*10^12))*(1/(30))*(1/(0.125))*10^9</f>
        <v>1.260854054054054</v>
      </c>
      <c r="W50" s="34" t="s">
        <v>335</v>
      </c>
      <c r="X50" s="35">
        <v>3</v>
      </c>
      <c r="Y50" s="35">
        <v>3</v>
      </c>
      <c r="Z50" s="35">
        <v>15</v>
      </c>
      <c r="AA50" s="35">
        <v>1.62</v>
      </c>
      <c r="AB50" s="555">
        <v>1</v>
      </c>
      <c r="AC50" s="557">
        <f t="shared" si="2"/>
        <v>1.62</v>
      </c>
      <c r="AD50" s="558">
        <f t="shared" si="3"/>
        <v>1.2960000000000003</v>
      </c>
      <c r="AE50" s="559">
        <f t="shared" si="4"/>
        <v>0.32400000000000007</v>
      </c>
      <c r="AF50" s="34" t="s">
        <v>336</v>
      </c>
      <c r="AG50" s="35">
        <v>1</v>
      </c>
      <c r="AH50" s="35">
        <v>1</v>
      </c>
    </row>
    <row r="51" spans="1:34" x14ac:dyDescent="0.25">
      <c r="A51" s="32" t="s">
        <v>56</v>
      </c>
      <c r="B51" s="32" t="s">
        <v>69</v>
      </c>
      <c r="C51" s="33" t="s">
        <v>1601</v>
      </c>
      <c r="D51" s="34" t="s">
        <v>1613</v>
      </c>
      <c r="E51" s="35">
        <f t="shared" si="11"/>
        <v>14</v>
      </c>
      <c r="F51" s="35" t="s">
        <v>32</v>
      </c>
      <c r="G51" s="34" t="s">
        <v>1614</v>
      </c>
      <c r="H51" s="35">
        <f t="shared" si="0"/>
        <v>15</v>
      </c>
      <c r="I51" s="35" t="str">
        <f>F51</f>
        <v>y</v>
      </c>
      <c r="J51" s="34" t="s">
        <v>1615</v>
      </c>
      <c r="K51" s="35">
        <f t="shared" si="1"/>
        <v>16</v>
      </c>
      <c r="L51" s="36" t="str">
        <f>F51</f>
        <v>y</v>
      </c>
      <c r="M51" s="5" t="s">
        <v>32</v>
      </c>
      <c r="N51" s="11" t="s">
        <v>32</v>
      </c>
      <c r="O51" s="5" t="s">
        <v>32</v>
      </c>
      <c r="P51" s="36">
        <v>45069.52</v>
      </c>
      <c r="Q51" s="34" t="s">
        <v>73</v>
      </c>
      <c r="R51" s="34" t="s">
        <v>74</v>
      </c>
      <c r="S51" s="34" t="s">
        <v>1616</v>
      </c>
      <c r="T51" s="35">
        <v>80.099999999999994</v>
      </c>
      <c r="U51" s="35">
        <v>2.5</v>
      </c>
      <c r="V51" s="37">
        <f>P51*(1/(2.22*10^12))*(1/(80.1))*(1/(0.125))*10^9</f>
        <v>2.0276240285229048</v>
      </c>
      <c r="W51" s="34" t="s">
        <v>76</v>
      </c>
      <c r="X51" s="35">
        <v>3</v>
      </c>
      <c r="Y51" s="35">
        <v>3</v>
      </c>
      <c r="Z51" s="35">
        <v>15</v>
      </c>
      <c r="AA51" s="35">
        <v>10.81</v>
      </c>
      <c r="AB51" s="556">
        <v>1</v>
      </c>
      <c r="AC51" s="557">
        <f t="shared" si="2"/>
        <v>10.81</v>
      </c>
      <c r="AD51" s="558">
        <f t="shared" si="3"/>
        <v>8.6480000000000015</v>
      </c>
      <c r="AE51" s="559">
        <f t="shared" si="4"/>
        <v>2.1620000000000004</v>
      </c>
      <c r="AF51" s="34" t="s">
        <v>49</v>
      </c>
      <c r="AG51" s="35">
        <v>1</v>
      </c>
      <c r="AH51" s="35">
        <v>1</v>
      </c>
    </row>
    <row r="52" spans="1:34" x14ac:dyDescent="0.25">
      <c r="A52" s="32" t="s">
        <v>56</v>
      </c>
      <c r="B52" s="32" t="s">
        <v>77</v>
      </c>
      <c r="C52" s="33" t="s">
        <v>1601</v>
      </c>
      <c r="D52" s="34" t="s">
        <v>1617</v>
      </c>
      <c r="E52" s="35">
        <f t="shared" si="11"/>
        <v>17</v>
      </c>
      <c r="F52" s="35" t="s">
        <v>32</v>
      </c>
      <c r="G52" s="34" t="s">
        <v>1618</v>
      </c>
      <c r="H52" s="35">
        <f t="shared" si="0"/>
        <v>18</v>
      </c>
      <c r="I52" s="35" t="str">
        <f>F52</f>
        <v>y</v>
      </c>
      <c r="J52" s="34" t="s">
        <v>1619</v>
      </c>
      <c r="K52" s="35">
        <f t="shared" si="1"/>
        <v>19</v>
      </c>
      <c r="L52" s="36" t="str">
        <f>F52</f>
        <v>y</v>
      </c>
      <c r="M52" s="5" t="s">
        <v>32</v>
      </c>
      <c r="N52" s="11" t="s">
        <v>32</v>
      </c>
      <c r="O52" s="5" t="s">
        <v>32</v>
      </c>
      <c r="P52" s="36">
        <f>P51</f>
        <v>45069.52</v>
      </c>
      <c r="Q52" s="34" t="s">
        <v>73</v>
      </c>
      <c r="R52" s="34" t="s">
        <v>74</v>
      </c>
      <c r="S52" s="34" t="s">
        <v>1616</v>
      </c>
      <c r="T52" s="35">
        <v>80.099999999999994</v>
      </c>
      <c r="U52" s="35">
        <v>2.5</v>
      </c>
      <c r="V52" s="37">
        <f>P52*(1/(2.22*10^12))*(1/(80.1))*(1/(0.125))*10^9</f>
        <v>2.0276240285229048</v>
      </c>
      <c r="W52" s="34" t="s">
        <v>76</v>
      </c>
      <c r="X52" s="35">
        <v>3</v>
      </c>
      <c r="Y52" s="35">
        <v>3</v>
      </c>
      <c r="Z52" s="35">
        <v>15</v>
      </c>
      <c r="AA52" s="35">
        <v>10.81</v>
      </c>
      <c r="AB52" s="556">
        <v>1</v>
      </c>
      <c r="AC52" s="557">
        <f t="shared" si="2"/>
        <v>10.81</v>
      </c>
      <c r="AD52" s="558">
        <f t="shared" si="3"/>
        <v>8.6480000000000015</v>
      </c>
      <c r="AE52" s="559">
        <f t="shared" si="4"/>
        <v>2.1620000000000004</v>
      </c>
      <c r="AF52" s="34" t="s">
        <v>49</v>
      </c>
      <c r="AG52" s="35">
        <v>1</v>
      </c>
      <c r="AH52" s="35">
        <v>1</v>
      </c>
    </row>
    <row r="53" spans="1:34" x14ac:dyDescent="0.25">
      <c r="A53" s="32" t="s">
        <v>56</v>
      </c>
      <c r="B53" s="32" t="s">
        <v>81</v>
      </c>
      <c r="C53" s="33" t="s">
        <v>1601</v>
      </c>
      <c r="D53" s="34" t="s">
        <v>1620</v>
      </c>
      <c r="E53" s="35">
        <f t="shared" si="11"/>
        <v>20</v>
      </c>
      <c r="F53" s="35" t="s">
        <v>32</v>
      </c>
      <c r="G53" s="34" t="s">
        <v>1621</v>
      </c>
      <c r="H53" s="35">
        <f t="shared" si="0"/>
        <v>21</v>
      </c>
      <c r="I53" s="35" t="str">
        <f>F53</f>
        <v>y</v>
      </c>
      <c r="J53" s="34" t="s">
        <v>1622</v>
      </c>
      <c r="K53" s="35">
        <f t="shared" si="1"/>
        <v>22</v>
      </c>
      <c r="L53" s="36" t="str">
        <f>F53</f>
        <v>y</v>
      </c>
      <c r="M53" s="5" t="s">
        <v>32</v>
      </c>
      <c r="N53" s="11" t="s">
        <v>32</v>
      </c>
      <c r="O53" s="5" t="s">
        <v>32</v>
      </c>
      <c r="P53" s="36">
        <f>P52</f>
        <v>45069.52</v>
      </c>
      <c r="Q53" s="34" t="s">
        <v>73</v>
      </c>
      <c r="R53" s="34" t="s">
        <v>74</v>
      </c>
      <c r="S53" s="34" t="s">
        <v>1616</v>
      </c>
      <c r="T53" s="35">
        <v>80.099999999999994</v>
      </c>
      <c r="U53" s="35">
        <v>2.5</v>
      </c>
      <c r="V53" s="37">
        <f>P53*(1/(2.22*10^12))*(1/(80.1))*(1/(0.125))*10^9</f>
        <v>2.0276240285229048</v>
      </c>
      <c r="W53" s="34" t="s">
        <v>76</v>
      </c>
      <c r="X53" s="35">
        <v>3</v>
      </c>
      <c r="Y53" s="35">
        <v>3</v>
      </c>
      <c r="Z53" s="35">
        <v>15</v>
      </c>
      <c r="AA53" s="35">
        <v>10.81</v>
      </c>
      <c r="AB53" s="556">
        <v>1</v>
      </c>
      <c r="AC53" s="557">
        <f t="shared" si="2"/>
        <v>10.81</v>
      </c>
      <c r="AD53" s="558">
        <f t="shared" si="3"/>
        <v>8.6480000000000015</v>
      </c>
      <c r="AE53" s="559">
        <f t="shared" si="4"/>
        <v>2.1620000000000004</v>
      </c>
      <c r="AF53" s="34" t="s">
        <v>49</v>
      </c>
      <c r="AG53" s="35">
        <v>1</v>
      </c>
      <c r="AH53" s="35">
        <v>1</v>
      </c>
    </row>
    <row r="54" spans="1:34" x14ac:dyDescent="0.25">
      <c r="A54" s="38" t="s">
        <v>28</v>
      </c>
      <c r="B54" s="38" t="s">
        <v>86</v>
      </c>
      <c r="C54" s="39" t="s">
        <v>1623</v>
      </c>
      <c r="D54" s="40" t="s">
        <v>1624</v>
      </c>
      <c r="E54" s="41">
        <v>4</v>
      </c>
      <c r="F54" s="41"/>
      <c r="G54" s="40"/>
      <c r="H54" s="41" t="str">
        <f t="shared" si="0"/>
        <v/>
      </c>
      <c r="I54" s="41"/>
      <c r="J54" s="40"/>
      <c r="K54" s="41" t="str">
        <f t="shared" si="1"/>
        <v/>
      </c>
      <c r="L54" s="42"/>
      <c r="M54" s="5" t="s">
        <v>32</v>
      </c>
      <c r="N54" s="11" t="s">
        <v>32</v>
      </c>
      <c r="O54" s="41"/>
      <c r="P54" s="42">
        <v>38977.629999999997</v>
      </c>
      <c r="Q54" s="40" t="s">
        <v>89</v>
      </c>
      <c r="R54" s="40" t="s">
        <v>90</v>
      </c>
      <c r="S54" s="40" t="s">
        <v>91</v>
      </c>
      <c r="T54" s="41">
        <v>33.200000000000003</v>
      </c>
      <c r="U54" s="41">
        <v>5</v>
      </c>
      <c r="V54" s="43">
        <f>P54*(1/(2.22*10^12))*(1/(33.2))*(1/(0.125))*10^9</f>
        <v>4.2307207207207203</v>
      </c>
      <c r="W54" s="40" t="s">
        <v>92</v>
      </c>
      <c r="X54" s="41">
        <v>1</v>
      </c>
      <c r="Y54" s="41">
        <v>1</v>
      </c>
      <c r="Z54" s="41">
        <v>5</v>
      </c>
      <c r="AA54" s="41">
        <v>2.99</v>
      </c>
      <c r="AB54" s="556">
        <v>1</v>
      </c>
      <c r="AC54" s="557">
        <f t="shared" si="2"/>
        <v>2.99</v>
      </c>
      <c r="AD54" s="558">
        <f t="shared" si="3"/>
        <v>2.3920000000000003</v>
      </c>
      <c r="AE54" s="559">
        <f t="shared" si="4"/>
        <v>0.59800000000000009</v>
      </c>
      <c r="AF54" s="40" t="s">
        <v>49</v>
      </c>
      <c r="AG54" s="41">
        <v>1</v>
      </c>
      <c r="AH54" s="41">
        <v>1</v>
      </c>
    </row>
    <row r="55" spans="1:34" x14ac:dyDescent="0.25">
      <c r="A55" s="38" t="s">
        <v>28</v>
      </c>
      <c r="B55" s="38" t="s">
        <v>93</v>
      </c>
      <c r="C55" s="39" t="s">
        <v>1623</v>
      </c>
      <c r="D55" s="40" t="s">
        <v>1625</v>
      </c>
      <c r="E55" s="41">
        <f t="shared" ref="E55:E63" si="12">IF(A54="SEC", K54 + 1, E54 + 1)</f>
        <v>5</v>
      </c>
      <c r="F55" s="41" t="s">
        <v>32</v>
      </c>
      <c r="G55" s="40"/>
      <c r="H55" s="41" t="str">
        <f t="shared" si="0"/>
        <v/>
      </c>
      <c r="I55" s="41"/>
      <c r="J55" s="40"/>
      <c r="K55" s="41" t="str">
        <f t="shared" si="1"/>
        <v/>
      </c>
      <c r="L55" s="42"/>
      <c r="M55" s="5" t="s">
        <v>32</v>
      </c>
      <c r="N55" s="11" t="s">
        <v>32</v>
      </c>
      <c r="O55" s="41" t="s">
        <v>32</v>
      </c>
      <c r="P55" s="42">
        <f>P54</f>
        <v>38977.629999999997</v>
      </c>
      <c r="Q55" s="40" t="s">
        <v>89</v>
      </c>
      <c r="R55" s="40" t="s">
        <v>90</v>
      </c>
      <c r="S55" s="40" t="s">
        <v>91</v>
      </c>
      <c r="T55" s="41">
        <v>33.200000000000003</v>
      </c>
      <c r="U55" s="41">
        <v>5</v>
      </c>
      <c r="V55" s="43">
        <f>P55*(1/(2.22*10^12))*(1/(33.2))*(1/(0.125))*10^9</f>
        <v>4.2307207207207203</v>
      </c>
      <c r="W55" s="40" t="s">
        <v>92</v>
      </c>
      <c r="X55" s="41">
        <v>1</v>
      </c>
      <c r="Y55" s="41">
        <v>1</v>
      </c>
      <c r="Z55" s="41">
        <v>5</v>
      </c>
      <c r="AA55" s="41">
        <v>2.99</v>
      </c>
      <c r="AB55" s="556">
        <v>1</v>
      </c>
      <c r="AC55" s="557">
        <f t="shared" si="2"/>
        <v>2.99</v>
      </c>
      <c r="AD55" s="558">
        <f t="shared" si="3"/>
        <v>2.3920000000000003</v>
      </c>
      <c r="AE55" s="559">
        <f t="shared" si="4"/>
        <v>0.59800000000000009</v>
      </c>
      <c r="AF55" s="40" t="s">
        <v>49</v>
      </c>
      <c r="AG55" s="41">
        <v>1</v>
      </c>
      <c r="AH55" s="41">
        <v>1</v>
      </c>
    </row>
    <row r="56" spans="1:34" x14ac:dyDescent="0.25">
      <c r="A56" s="38" t="s">
        <v>28</v>
      </c>
      <c r="B56" s="38" t="s">
        <v>176</v>
      </c>
      <c r="C56" s="39" t="s">
        <v>1623</v>
      </c>
      <c r="D56" s="40" t="s">
        <v>1626</v>
      </c>
      <c r="E56" s="41">
        <f t="shared" si="12"/>
        <v>6</v>
      </c>
      <c r="F56" s="41"/>
      <c r="G56" s="40"/>
      <c r="H56" s="41" t="str">
        <f t="shared" si="0"/>
        <v/>
      </c>
      <c r="I56" s="41"/>
      <c r="J56" s="40"/>
      <c r="K56" s="41" t="str">
        <f t="shared" si="1"/>
        <v/>
      </c>
      <c r="L56" s="42"/>
      <c r="M56" s="5" t="s">
        <v>32</v>
      </c>
      <c r="N56" s="11" t="s">
        <v>32</v>
      </c>
      <c r="O56" s="41"/>
      <c r="P56" s="42">
        <v>15496.96</v>
      </c>
      <c r="Q56" s="40" t="s">
        <v>179</v>
      </c>
      <c r="R56" s="40" t="s">
        <v>180</v>
      </c>
      <c r="S56" s="40" t="s">
        <v>1627</v>
      </c>
      <c r="T56" s="41">
        <v>22.8</v>
      </c>
      <c r="U56" s="41">
        <v>1.5</v>
      </c>
      <c r="V56" s="43">
        <f>P56*(1/(2.22*10^12))*(1/(22.8))*(1/(0.125))*10^9</f>
        <v>2.4493377588114429</v>
      </c>
      <c r="W56" s="40" t="s">
        <v>182</v>
      </c>
      <c r="X56" s="41">
        <v>1</v>
      </c>
      <c r="Y56" s="41">
        <v>1</v>
      </c>
      <c r="Z56" s="41">
        <v>5</v>
      </c>
      <c r="AA56" s="41">
        <v>0.62</v>
      </c>
      <c r="AB56" s="556">
        <v>1</v>
      </c>
      <c r="AC56" s="557">
        <f t="shared" si="2"/>
        <v>0.62</v>
      </c>
      <c r="AD56" s="558">
        <f t="shared" si="3"/>
        <v>0.496</v>
      </c>
      <c r="AE56" s="559">
        <f t="shared" si="4"/>
        <v>0.124</v>
      </c>
      <c r="AF56" s="40" t="s">
        <v>49</v>
      </c>
      <c r="AG56" s="41">
        <v>1</v>
      </c>
      <c r="AH56" s="41">
        <v>1</v>
      </c>
    </row>
    <row r="57" spans="1:34" x14ac:dyDescent="0.25">
      <c r="A57" s="38" t="s">
        <v>28</v>
      </c>
      <c r="B57" s="38" t="s">
        <v>183</v>
      </c>
      <c r="C57" s="39" t="s">
        <v>1623</v>
      </c>
      <c r="D57" s="40" t="s">
        <v>1628</v>
      </c>
      <c r="E57" s="41">
        <f t="shared" si="12"/>
        <v>7</v>
      </c>
      <c r="F57" s="41" t="s">
        <v>32</v>
      </c>
      <c r="G57" s="40"/>
      <c r="H57" s="41" t="str">
        <f t="shared" si="0"/>
        <v/>
      </c>
      <c r="I57" s="41"/>
      <c r="J57" s="40"/>
      <c r="K57" s="41" t="str">
        <f t="shared" si="1"/>
        <v/>
      </c>
      <c r="L57" s="42"/>
      <c r="M57" s="5" t="s">
        <v>32</v>
      </c>
      <c r="N57" s="11" t="s">
        <v>32</v>
      </c>
      <c r="O57" s="41" t="s">
        <v>32</v>
      </c>
      <c r="P57" s="42">
        <f>P56</f>
        <v>15496.96</v>
      </c>
      <c r="Q57" s="40" t="s">
        <v>179</v>
      </c>
      <c r="R57" s="40" t="s">
        <v>180</v>
      </c>
      <c r="S57" s="40" t="s">
        <v>1627</v>
      </c>
      <c r="T57" s="41">
        <v>22.8</v>
      </c>
      <c r="U57" s="41">
        <v>1.5</v>
      </c>
      <c r="V57" s="43">
        <f>P57*(1/(2.22*10^12))*(1/(22.8))*(1/(0.125))*10^9</f>
        <v>2.4493377588114429</v>
      </c>
      <c r="W57" s="40" t="s">
        <v>182</v>
      </c>
      <c r="X57" s="41">
        <v>1</v>
      </c>
      <c r="Y57" s="41">
        <v>1</v>
      </c>
      <c r="Z57" s="41">
        <v>5</v>
      </c>
      <c r="AA57" s="41">
        <v>0.62</v>
      </c>
      <c r="AB57" s="556">
        <v>1</v>
      </c>
      <c r="AC57" s="557">
        <f t="shared" si="2"/>
        <v>0.62</v>
      </c>
      <c r="AD57" s="558">
        <f t="shared" si="3"/>
        <v>0.496</v>
      </c>
      <c r="AE57" s="559">
        <f t="shared" si="4"/>
        <v>0.124</v>
      </c>
      <c r="AF57" s="40" t="s">
        <v>49</v>
      </c>
      <c r="AG57" s="41">
        <v>1</v>
      </c>
      <c r="AH57" s="41">
        <v>1</v>
      </c>
    </row>
    <row r="58" spans="1:34" x14ac:dyDescent="0.25">
      <c r="A58" s="38" t="s">
        <v>28</v>
      </c>
      <c r="B58" s="38" t="s">
        <v>189</v>
      </c>
      <c r="C58" s="39" t="s">
        <v>1623</v>
      </c>
      <c r="D58" s="40" t="s">
        <v>1629</v>
      </c>
      <c r="E58" s="41">
        <f t="shared" si="12"/>
        <v>8</v>
      </c>
      <c r="F58" s="41" t="s">
        <v>32</v>
      </c>
      <c r="G58" s="40"/>
      <c r="H58" s="41" t="str">
        <f t="shared" si="0"/>
        <v/>
      </c>
      <c r="I58" s="41"/>
      <c r="J58" s="40"/>
      <c r="K58" s="41" t="str">
        <f t="shared" si="1"/>
        <v/>
      </c>
      <c r="L58" s="42"/>
      <c r="M58" s="5" t="s">
        <v>32</v>
      </c>
      <c r="N58" s="11" t="s">
        <v>32</v>
      </c>
      <c r="O58" s="41" t="s">
        <v>32</v>
      </c>
      <c r="P58" s="42">
        <v>29082.37</v>
      </c>
      <c r="Q58" s="40" t="s">
        <v>191</v>
      </c>
      <c r="R58" s="40" t="s">
        <v>192</v>
      </c>
      <c r="S58" s="40" t="s">
        <v>193</v>
      </c>
      <c r="T58" s="41">
        <v>77</v>
      </c>
      <c r="U58" s="41">
        <v>1.5</v>
      </c>
      <c r="V58" s="43">
        <f>P58*(1/(2.22*10^12))*(1/(77))*(1/(0.125))*10^9</f>
        <v>1.3610562770562771</v>
      </c>
      <c r="W58" s="40" t="s">
        <v>194</v>
      </c>
      <c r="X58" s="41">
        <v>1</v>
      </c>
      <c r="Y58" s="41">
        <v>1</v>
      </c>
      <c r="Z58" s="41">
        <v>5</v>
      </c>
      <c r="AA58" s="41">
        <v>2.08</v>
      </c>
      <c r="AB58" s="556">
        <v>1</v>
      </c>
      <c r="AC58" s="557">
        <f t="shared" si="2"/>
        <v>2.08</v>
      </c>
      <c r="AD58" s="558">
        <f t="shared" si="3"/>
        <v>1.6640000000000001</v>
      </c>
      <c r="AE58" s="559">
        <f t="shared" si="4"/>
        <v>0.41600000000000004</v>
      </c>
      <c r="AF58" s="40" t="s">
        <v>49</v>
      </c>
      <c r="AG58" s="41">
        <v>1</v>
      </c>
      <c r="AH58" s="41">
        <v>1</v>
      </c>
    </row>
    <row r="59" spans="1:34" x14ac:dyDescent="0.25">
      <c r="A59" s="38" t="s">
        <v>28</v>
      </c>
      <c r="B59" s="38" t="s">
        <v>195</v>
      </c>
      <c r="C59" s="39" t="s">
        <v>1623</v>
      </c>
      <c r="D59" s="40" t="s">
        <v>1630</v>
      </c>
      <c r="E59" s="41">
        <f t="shared" si="12"/>
        <v>9</v>
      </c>
      <c r="F59" s="41" t="s">
        <v>32</v>
      </c>
      <c r="G59" s="40"/>
      <c r="H59" s="41" t="str">
        <f t="shared" si="0"/>
        <v/>
      </c>
      <c r="I59" s="41"/>
      <c r="J59" s="40"/>
      <c r="K59" s="41" t="str">
        <f t="shared" si="1"/>
        <v/>
      </c>
      <c r="L59" s="42"/>
      <c r="M59" s="5" t="s">
        <v>32</v>
      </c>
      <c r="N59" s="11" t="s">
        <v>32</v>
      </c>
      <c r="O59" s="41" t="s">
        <v>32</v>
      </c>
      <c r="P59" s="42">
        <f>P58</f>
        <v>29082.37</v>
      </c>
      <c r="Q59" s="40" t="s">
        <v>191</v>
      </c>
      <c r="R59" s="40" t="s">
        <v>192</v>
      </c>
      <c r="S59" s="40" t="s">
        <v>193</v>
      </c>
      <c r="T59" s="41">
        <v>77</v>
      </c>
      <c r="U59" s="41">
        <v>1.5</v>
      </c>
      <c r="V59" s="43">
        <f>P59*(1/(2.22*10^12))*(1/(77))*(1/(0.125))*10^9</f>
        <v>1.3610562770562771</v>
      </c>
      <c r="W59" s="40" t="s">
        <v>194</v>
      </c>
      <c r="X59" s="41">
        <v>1</v>
      </c>
      <c r="Y59" s="41">
        <v>1</v>
      </c>
      <c r="Z59" s="41">
        <v>5</v>
      </c>
      <c r="AA59" s="41">
        <v>2.08</v>
      </c>
      <c r="AB59" s="556">
        <v>1</v>
      </c>
      <c r="AC59" s="557">
        <f t="shared" si="2"/>
        <v>2.08</v>
      </c>
      <c r="AD59" s="558">
        <f t="shared" si="3"/>
        <v>1.6640000000000001</v>
      </c>
      <c r="AE59" s="559">
        <f t="shared" si="4"/>
        <v>0.41600000000000004</v>
      </c>
      <c r="AF59" s="40" t="s">
        <v>49</v>
      </c>
      <c r="AG59" s="41">
        <v>1</v>
      </c>
      <c r="AH59" s="41">
        <v>1</v>
      </c>
    </row>
    <row r="60" spans="1:34" x14ac:dyDescent="0.25">
      <c r="A60" s="38" t="s">
        <v>28</v>
      </c>
      <c r="B60" s="38" t="s">
        <v>99</v>
      </c>
      <c r="C60" s="39" t="s">
        <v>1623</v>
      </c>
      <c r="D60" s="40" t="s">
        <v>1631</v>
      </c>
      <c r="E60" s="41">
        <f t="shared" si="12"/>
        <v>10</v>
      </c>
      <c r="F60" s="41" t="s">
        <v>32</v>
      </c>
      <c r="G60" s="40"/>
      <c r="H60" s="41" t="str">
        <f t="shared" si="0"/>
        <v/>
      </c>
      <c r="I60" s="41"/>
      <c r="J60" s="40"/>
      <c r="K60" s="41" t="str">
        <f t="shared" si="1"/>
        <v/>
      </c>
      <c r="L60" s="42"/>
      <c r="M60" s="5" t="s">
        <v>32</v>
      </c>
      <c r="N60" s="11" t="s">
        <v>32</v>
      </c>
      <c r="O60" s="41" t="s">
        <v>32</v>
      </c>
      <c r="P60" s="42">
        <v>37760.68</v>
      </c>
      <c r="Q60" s="40" t="s">
        <v>103</v>
      </c>
      <c r="R60" s="40" t="s">
        <v>104</v>
      </c>
      <c r="S60" s="40" t="s">
        <v>105</v>
      </c>
      <c r="T60" s="41">
        <v>82</v>
      </c>
      <c r="U60" s="41">
        <v>2</v>
      </c>
      <c r="V60" s="43">
        <f>P60*(1/(2.22*10^12))*(1/(82))*(1/(0.125))*10^9</f>
        <v>1.6594453966161282</v>
      </c>
      <c r="W60" s="40" t="s">
        <v>106</v>
      </c>
      <c r="X60" s="41">
        <v>1</v>
      </c>
      <c r="Y60" s="41">
        <v>1</v>
      </c>
      <c r="Z60" s="41">
        <v>5</v>
      </c>
      <c r="AA60" s="41">
        <v>2.95</v>
      </c>
      <c r="AB60" s="556">
        <v>1</v>
      </c>
      <c r="AC60" s="557">
        <f t="shared" si="2"/>
        <v>2.95</v>
      </c>
      <c r="AD60" s="558">
        <f t="shared" si="3"/>
        <v>2.3600000000000003</v>
      </c>
      <c r="AE60" s="559">
        <f t="shared" si="4"/>
        <v>0.59000000000000008</v>
      </c>
      <c r="AF60" s="40" t="s">
        <v>107</v>
      </c>
      <c r="AG60" s="41">
        <v>1</v>
      </c>
      <c r="AH60" s="41">
        <v>1</v>
      </c>
    </row>
    <row r="61" spans="1:34" x14ac:dyDescent="0.25">
      <c r="A61" s="38" t="s">
        <v>28</v>
      </c>
      <c r="B61" s="38" t="s">
        <v>108</v>
      </c>
      <c r="C61" s="39" t="s">
        <v>1623</v>
      </c>
      <c r="D61" s="40" t="s">
        <v>1632</v>
      </c>
      <c r="E61" s="41">
        <f t="shared" si="12"/>
        <v>11</v>
      </c>
      <c r="F61" s="41"/>
      <c r="G61" s="40"/>
      <c r="H61" s="41" t="str">
        <f t="shared" si="0"/>
        <v/>
      </c>
      <c r="I61" s="41"/>
      <c r="J61" s="40"/>
      <c r="K61" s="41" t="str">
        <f t="shared" si="1"/>
        <v/>
      </c>
      <c r="L61" s="42"/>
      <c r="M61" s="5" t="s">
        <v>32</v>
      </c>
      <c r="N61" s="11" t="s">
        <v>32</v>
      </c>
      <c r="O61" s="41"/>
      <c r="P61" s="42">
        <f>P60</f>
        <v>37760.68</v>
      </c>
      <c r="Q61" s="40" t="s">
        <v>103</v>
      </c>
      <c r="R61" s="40" t="s">
        <v>104</v>
      </c>
      <c r="S61" s="40" t="s">
        <v>105</v>
      </c>
      <c r="T61" s="41">
        <v>82</v>
      </c>
      <c r="U61" s="41">
        <v>2</v>
      </c>
      <c r="V61" s="43">
        <f>P61*(1/(2.22*10^12))*(1/(82))*(1/(0.125))*10^9</f>
        <v>1.6594453966161282</v>
      </c>
      <c r="W61" s="40" t="s">
        <v>106</v>
      </c>
      <c r="X61" s="41">
        <v>1</v>
      </c>
      <c r="Y61" s="41">
        <v>1</v>
      </c>
      <c r="Z61" s="41">
        <v>5</v>
      </c>
      <c r="AA61" s="41">
        <v>2.95</v>
      </c>
      <c r="AB61" s="556">
        <v>1</v>
      </c>
      <c r="AC61" s="557">
        <f t="shared" si="2"/>
        <v>2.95</v>
      </c>
      <c r="AD61" s="558">
        <f t="shared" si="3"/>
        <v>2.3600000000000003</v>
      </c>
      <c r="AE61" s="559">
        <f t="shared" si="4"/>
        <v>0.59000000000000008</v>
      </c>
      <c r="AF61" s="40" t="s">
        <v>107</v>
      </c>
      <c r="AG61" s="41">
        <v>1</v>
      </c>
      <c r="AH61" s="41">
        <v>1</v>
      </c>
    </row>
    <row r="62" spans="1:34" x14ac:dyDescent="0.25">
      <c r="A62" s="38" t="s">
        <v>28</v>
      </c>
      <c r="B62" s="38" t="s">
        <v>234</v>
      </c>
      <c r="C62" s="39" t="s">
        <v>1623</v>
      </c>
      <c r="D62" s="40" t="s">
        <v>1633</v>
      </c>
      <c r="E62" s="41">
        <f t="shared" si="12"/>
        <v>12</v>
      </c>
      <c r="F62" s="41" t="s">
        <v>32</v>
      </c>
      <c r="G62" s="40"/>
      <c r="H62" s="41" t="str">
        <f t="shared" si="0"/>
        <v/>
      </c>
      <c r="I62" s="41"/>
      <c r="J62" s="40"/>
      <c r="K62" s="41" t="str">
        <f t="shared" si="1"/>
        <v/>
      </c>
      <c r="L62" s="42"/>
      <c r="M62" s="5" t="s">
        <v>32</v>
      </c>
      <c r="N62" s="11" t="s">
        <v>32</v>
      </c>
      <c r="O62" s="41" t="s">
        <v>32</v>
      </c>
      <c r="P62" s="42">
        <v>26029.78</v>
      </c>
      <c r="Q62" s="40" t="s">
        <v>236</v>
      </c>
      <c r="R62" s="40" t="s">
        <v>237</v>
      </c>
      <c r="S62" s="40" t="s">
        <v>1634</v>
      </c>
      <c r="T62" s="41">
        <v>82.2</v>
      </c>
      <c r="U62" s="41">
        <v>1.5</v>
      </c>
      <c r="V62" s="43">
        <f>P62*(1/(2.22*10^12))*(1/(82.2))*(1/(0.125))*10^9</f>
        <v>1.1411314964599633</v>
      </c>
      <c r="W62" s="40" t="s">
        <v>239</v>
      </c>
      <c r="X62" s="41">
        <v>1</v>
      </c>
      <c r="Y62" s="41">
        <v>1</v>
      </c>
      <c r="Z62" s="41">
        <v>5</v>
      </c>
      <c r="AA62" s="41">
        <v>2.2200000000000002</v>
      </c>
      <c r="AB62" s="556">
        <v>1</v>
      </c>
      <c r="AC62" s="557">
        <f t="shared" si="2"/>
        <v>2.2200000000000002</v>
      </c>
      <c r="AD62" s="558">
        <f t="shared" si="3"/>
        <v>1.7760000000000002</v>
      </c>
      <c r="AE62" s="559">
        <f t="shared" si="4"/>
        <v>0.44400000000000006</v>
      </c>
      <c r="AF62" s="40" t="s">
        <v>107</v>
      </c>
      <c r="AG62" s="41">
        <v>1</v>
      </c>
      <c r="AH62" s="41">
        <v>1</v>
      </c>
    </row>
    <row r="63" spans="1:34" x14ac:dyDescent="0.25">
      <c r="A63" s="38" t="s">
        <v>28</v>
      </c>
      <c r="B63" s="38" t="s">
        <v>240</v>
      </c>
      <c r="C63" s="39" t="s">
        <v>1623</v>
      </c>
      <c r="D63" s="40" t="s">
        <v>1635</v>
      </c>
      <c r="E63" s="41">
        <f t="shared" si="12"/>
        <v>13</v>
      </c>
      <c r="F63" s="41" t="s">
        <v>32</v>
      </c>
      <c r="G63" s="40"/>
      <c r="H63" s="41" t="str">
        <f t="shared" si="0"/>
        <v/>
      </c>
      <c r="I63" s="41"/>
      <c r="J63" s="40"/>
      <c r="K63" s="41" t="str">
        <f t="shared" si="1"/>
        <v/>
      </c>
      <c r="L63" s="42"/>
      <c r="M63" s="5" t="s">
        <v>32</v>
      </c>
      <c r="N63" s="11" t="s">
        <v>32</v>
      </c>
      <c r="O63" s="41" t="s">
        <v>32</v>
      </c>
      <c r="P63" s="42">
        <f>P62</f>
        <v>26029.78</v>
      </c>
      <c r="Q63" s="40" t="s">
        <v>236</v>
      </c>
      <c r="R63" s="40" t="s">
        <v>237</v>
      </c>
      <c r="S63" s="40" t="s">
        <v>1634</v>
      </c>
      <c r="T63" s="41">
        <v>82.2</v>
      </c>
      <c r="U63" s="41">
        <v>1.5</v>
      </c>
      <c r="V63" s="43">
        <f>P63*(1/(2.22*10^12))*(1/(82.2))*(1/(0.125))*10^9</f>
        <v>1.1411314964599633</v>
      </c>
      <c r="W63" s="40" t="s">
        <v>239</v>
      </c>
      <c r="X63" s="41">
        <v>1</v>
      </c>
      <c r="Y63" s="41">
        <v>1</v>
      </c>
      <c r="Z63" s="41">
        <v>5</v>
      </c>
      <c r="AA63" s="41">
        <v>2.2200000000000002</v>
      </c>
      <c r="AB63" s="556">
        <v>1</v>
      </c>
      <c r="AC63" s="557">
        <f t="shared" si="2"/>
        <v>2.2200000000000002</v>
      </c>
      <c r="AD63" s="558">
        <f t="shared" si="3"/>
        <v>1.7760000000000002</v>
      </c>
      <c r="AE63" s="559">
        <f t="shared" si="4"/>
        <v>0.44400000000000006</v>
      </c>
      <c r="AF63" s="40" t="s">
        <v>107</v>
      </c>
      <c r="AG63" s="41">
        <v>1</v>
      </c>
      <c r="AH63" s="41">
        <v>1</v>
      </c>
    </row>
    <row r="64" spans="1:34" x14ac:dyDescent="0.25">
      <c r="A64" s="44" t="s">
        <v>28</v>
      </c>
      <c r="B64" s="44" t="s">
        <v>60</v>
      </c>
      <c r="C64" s="45" t="s">
        <v>1636</v>
      </c>
      <c r="D64" s="46" t="s">
        <v>1637</v>
      </c>
      <c r="E64" s="47">
        <v>4</v>
      </c>
      <c r="F64" s="47" t="s">
        <v>32</v>
      </c>
      <c r="G64" s="46"/>
      <c r="H64" s="47" t="str">
        <f t="shared" si="0"/>
        <v/>
      </c>
      <c r="I64" s="47"/>
      <c r="J64" s="46"/>
      <c r="K64" s="47" t="str">
        <f t="shared" si="1"/>
        <v/>
      </c>
      <c r="L64" s="48"/>
      <c r="M64" s="5" t="s">
        <v>32</v>
      </c>
      <c r="N64" s="11" t="s">
        <v>32</v>
      </c>
      <c r="O64" s="47"/>
      <c r="P64" s="48">
        <v>51456.15</v>
      </c>
      <c r="Q64" s="46" t="s">
        <v>64</v>
      </c>
      <c r="R64" s="46" t="s">
        <v>65</v>
      </c>
      <c r="S64" s="46" t="s">
        <v>1531</v>
      </c>
      <c r="T64" s="47">
        <v>81.400000000000006</v>
      </c>
      <c r="U64" s="47">
        <v>2</v>
      </c>
      <c r="V64" s="49">
        <f t="shared" ref="V64:V70" si="13">P64*(1/(2.22*10^12))*(1/(81.4))*(1/(0.125))*10^9</f>
        <v>2.2779799455475129</v>
      </c>
      <c r="W64" s="46" t="s">
        <v>67</v>
      </c>
      <c r="X64" s="47">
        <v>1</v>
      </c>
      <c r="Y64" s="47">
        <v>0.5</v>
      </c>
      <c r="Z64" s="47">
        <v>5</v>
      </c>
      <c r="AA64" s="47">
        <v>2.93</v>
      </c>
      <c r="AB64" s="556">
        <v>1</v>
      </c>
      <c r="AC64" s="557">
        <f t="shared" si="2"/>
        <v>2.93</v>
      </c>
      <c r="AD64" s="558">
        <f t="shared" si="3"/>
        <v>2.3440000000000003</v>
      </c>
      <c r="AE64" s="559">
        <f t="shared" si="4"/>
        <v>0.58600000000000008</v>
      </c>
      <c r="AF64" s="46" t="s">
        <v>68</v>
      </c>
      <c r="AG64" s="47">
        <v>0.5</v>
      </c>
      <c r="AH64" s="47">
        <v>0.67</v>
      </c>
    </row>
    <row r="65" spans="1:34" x14ac:dyDescent="0.25">
      <c r="A65" s="44" t="s">
        <v>28</v>
      </c>
      <c r="B65" s="44" t="s">
        <v>631</v>
      </c>
      <c r="C65" s="45" t="s">
        <v>1636</v>
      </c>
      <c r="D65" s="46" t="s">
        <v>1637</v>
      </c>
      <c r="E65" s="47">
        <f t="shared" ref="E65:E70" si="14">IF(A64="SEC", K64 + 1, E64 + 1)</f>
        <v>5</v>
      </c>
      <c r="F65" s="47" t="s">
        <v>32</v>
      </c>
      <c r="G65" s="46"/>
      <c r="H65" s="47" t="str">
        <f t="shared" si="0"/>
        <v/>
      </c>
      <c r="I65" s="47"/>
      <c r="J65" s="46"/>
      <c r="K65" s="47" t="str">
        <f t="shared" si="1"/>
        <v/>
      </c>
      <c r="L65" s="48"/>
      <c r="M65" s="5" t="s">
        <v>32</v>
      </c>
      <c r="N65" s="11" t="s">
        <v>32</v>
      </c>
      <c r="O65" s="47"/>
      <c r="P65" s="48">
        <f t="shared" ref="P65:P70" si="15">P64</f>
        <v>51456.15</v>
      </c>
      <c r="Q65" s="46" t="s">
        <v>64</v>
      </c>
      <c r="R65" s="46" t="s">
        <v>65</v>
      </c>
      <c r="S65" s="46" t="s">
        <v>1531</v>
      </c>
      <c r="T65" s="47">
        <v>81.400000000000006</v>
      </c>
      <c r="U65" s="47">
        <v>2</v>
      </c>
      <c r="V65" s="49">
        <f t="shared" si="13"/>
        <v>2.2779799455475129</v>
      </c>
      <c r="W65" s="46" t="s">
        <v>67</v>
      </c>
      <c r="X65" s="47">
        <v>1</v>
      </c>
      <c r="Y65" s="47">
        <v>0.5</v>
      </c>
      <c r="Z65" s="47">
        <v>5</v>
      </c>
      <c r="AA65" s="47">
        <v>2.93</v>
      </c>
      <c r="AB65" s="556">
        <v>1</v>
      </c>
      <c r="AC65" s="557">
        <f t="shared" si="2"/>
        <v>2.93</v>
      </c>
      <c r="AD65" s="558">
        <f t="shared" si="3"/>
        <v>2.3440000000000003</v>
      </c>
      <c r="AE65" s="559">
        <f t="shared" si="4"/>
        <v>0.58600000000000008</v>
      </c>
      <c r="AF65" s="46" t="s">
        <v>68</v>
      </c>
      <c r="AG65" s="47">
        <v>0.5</v>
      </c>
      <c r="AH65" s="47">
        <v>0.67</v>
      </c>
    </row>
    <row r="66" spans="1:34" x14ac:dyDescent="0.25">
      <c r="A66" s="44" t="s">
        <v>28</v>
      </c>
      <c r="B66" s="44" t="s">
        <v>633</v>
      </c>
      <c r="C66" s="45" t="s">
        <v>1636</v>
      </c>
      <c r="D66" s="46" t="s">
        <v>1637</v>
      </c>
      <c r="E66" s="47">
        <f t="shared" si="14"/>
        <v>6</v>
      </c>
      <c r="F66" s="47" t="s">
        <v>32</v>
      </c>
      <c r="G66" s="46"/>
      <c r="H66" s="47" t="str">
        <f t="shared" ref="H66:H129" si="16">IF(A66="SEC", E66 + 1, "")</f>
        <v/>
      </c>
      <c r="I66" s="47"/>
      <c r="J66" s="46"/>
      <c r="K66" s="47" t="str">
        <f t="shared" ref="K66:K129" si="17">IF(A66="SEC", H66 + 1, "")</f>
        <v/>
      </c>
      <c r="L66" s="48"/>
      <c r="M66" s="5" t="s">
        <v>32</v>
      </c>
      <c r="N66" s="11" t="s">
        <v>32</v>
      </c>
      <c r="O66" s="47"/>
      <c r="P66" s="48">
        <f t="shared" si="15"/>
        <v>51456.15</v>
      </c>
      <c r="Q66" s="46" t="s">
        <v>64</v>
      </c>
      <c r="R66" s="46" t="s">
        <v>65</v>
      </c>
      <c r="S66" s="46" t="s">
        <v>1531</v>
      </c>
      <c r="T66" s="47">
        <v>81.400000000000006</v>
      </c>
      <c r="U66" s="47">
        <v>2</v>
      </c>
      <c r="V66" s="49">
        <f t="shared" si="13"/>
        <v>2.2779799455475129</v>
      </c>
      <c r="W66" s="46" t="s">
        <v>67</v>
      </c>
      <c r="X66" s="47">
        <v>1</v>
      </c>
      <c r="Y66" s="47">
        <v>0.5</v>
      </c>
      <c r="Z66" s="47">
        <v>5</v>
      </c>
      <c r="AA66" s="47">
        <v>2.93</v>
      </c>
      <c r="AB66" s="556">
        <v>1</v>
      </c>
      <c r="AC66" s="557">
        <f t="shared" ref="AC66:AC129" si="18">AA66*AB66</f>
        <v>2.93</v>
      </c>
      <c r="AD66" s="558">
        <f t="shared" ref="AD66:AD129" si="19">AC66*0.8</f>
        <v>2.3440000000000003</v>
      </c>
      <c r="AE66" s="559">
        <f t="shared" ref="AE66:AE129" si="20">AC66*0.2</f>
        <v>0.58600000000000008</v>
      </c>
      <c r="AF66" s="46" t="s">
        <v>68</v>
      </c>
      <c r="AG66" s="47">
        <v>0.5</v>
      </c>
      <c r="AH66" s="47">
        <v>0.67</v>
      </c>
    </row>
    <row r="67" spans="1:34" x14ac:dyDescent="0.25">
      <c r="A67" s="44" t="s">
        <v>28</v>
      </c>
      <c r="B67" s="44" t="s">
        <v>1127</v>
      </c>
      <c r="C67" s="45" t="s">
        <v>1636</v>
      </c>
      <c r="D67" s="46" t="s">
        <v>1637</v>
      </c>
      <c r="E67" s="47">
        <f t="shared" si="14"/>
        <v>7</v>
      </c>
      <c r="F67" s="47" t="s">
        <v>32</v>
      </c>
      <c r="G67" s="46"/>
      <c r="H67" s="47" t="str">
        <f t="shared" si="16"/>
        <v/>
      </c>
      <c r="I67" s="47"/>
      <c r="J67" s="46"/>
      <c r="K67" s="47" t="str">
        <f t="shared" si="17"/>
        <v/>
      </c>
      <c r="L67" s="48"/>
      <c r="M67" s="5" t="s">
        <v>32</v>
      </c>
      <c r="N67" s="11" t="s">
        <v>32</v>
      </c>
      <c r="O67" s="47"/>
      <c r="P67" s="48">
        <f t="shared" si="15"/>
        <v>51456.15</v>
      </c>
      <c r="Q67" s="46" t="s">
        <v>64</v>
      </c>
      <c r="R67" s="46" t="s">
        <v>65</v>
      </c>
      <c r="S67" s="46" t="s">
        <v>1531</v>
      </c>
      <c r="T67" s="47">
        <v>81.400000000000006</v>
      </c>
      <c r="U67" s="47">
        <v>2</v>
      </c>
      <c r="V67" s="49">
        <f t="shared" si="13"/>
        <v>2.2779799455475129</v>
      </c>
      <c r="W67" s="46" t="s">
        <v>67</v>
      </c>
      <c r="X67" s="47">
        <v>1</v>
      </c>
      <c r="Y67" s="47">
        <v>0.5</v>
      </c>
      <c r="Z67" s="47">
        <v>5</v>
      </c>
      <c r="AA67" s="47">
        <v>2.93</v>
      </c>
      <c r="AB67" s="556">
        <v>1</v>
      </c>
      <c r="AC67" s="557">
        <f t="shared" si="18"/>
        <v>2.93</v>
      </c>
      <c r="AD67" s="558">
        <f t="shared" si="19"/>
        <v>2.3440000000000003</v>
      </c>
      <c r="AE67" s="559">
        <f t="shared" si="20"/>
        <v>0.58600000000000008</v>
      </c>
      <c r="AF67" s="46" t="s">
        <v>68</v>
      </c>
      <c r="AG67" s="47">
        <v>0.5</v>
      </c>
      <c r="AH67" s="47">
        <v>0.67</v>
      </c>
    </row>
    <row r="68" spans="1:34" x14ac:dyDescent="0.25">
      <c r="A68" s="44" t="s">
        <v>28</v>
      </c>
      <c r="B68" s="44" t="s">
        <v>1638</v>
      </c>
      <c r="C68" s="45" t="s">
        <v>1636</v>
      </c>
      <c r="D68" s="46" t="s">
        <v>1637</v>
      </c>
      <c r="E68" s="47">
        <f t="shared" si="14"/>
        <v>8</v>
      </c>
      <c r="F68" s="47" t="s">
        <v>32</v>
      </c>
      <c r="G68" s="46"/>
      <c r="H68" s="47" t="str">
        <f t="shared" si="16"/>
        <v/>
      </c>
      <c r="I68" s="47"/>
      <c r="J68" s="46"/>
      <c r="K68" s="47" t="str">
        <f t="shared" si="17"/>
        <v/>
      </c>
      <c r="L68" s="48"/>
      <c r="M68" s="5" t="s">
        <v>32</v>
      </c>
      <c r="N68" s="11" t="s">
        <v>32</v>
      </c>
      <c r="O68" s="47"/>
      <c r="P68" s="48">
        <f t="shared" si="15"/>
        <v>51456.15</v>
      </c>
      <c r="Q68" s="46" t="s">
        <v>64</v>
      </c>
      <c r="R68" s="46" t="s">
        <v>65</v>
      </c>
      <c r="S68" s="46" t="s">
        <v>1531</v>
      </c>
      <c r="T68" s="47">
        <v>81.400000000000006</v>
      </c>
      <c r="U68" s="47">
        <v>2</v>
      </c>
      <c r="V68" s="49">
        <f t="shared" si="13"/>
        <v>2.2779799455475129</v>
      </c>
      <c r="W68" s="46" t="s">
        <v>67</v>
      </c>
      <c r="X68" s="47">
        <v>1</v>
      </c>
      <c r="Y68" s="47">
        <v>0.5</v>
      </c>
      <c r="Z68" s="47">
        <v>5</v>
      </c>
      <c r="AA68" s="47">
        <v>2.93</v>
      </c>
      <c r="AB68" s="556">
        <v>1</v>
      </c>
      <c r="AC68" s="557">
        <f t="shared" si="18"/>
        <v>2.93</v>
      </c>
      <c r="AD68" s="558">
        <f t="shared" si="19"/>
        <v>2.3440000000000003</v>
      </c>
      <c r="AE68" s="559">
        <f t="shared" si="20"/>
        <v>0.58600000000000008</v>
      </c>
      <c r="AF68" s="46" t="s">
        <v>68</v>
      </c>
      <c r="AG68" s="47">
        <v>0.5</v>
      </c>
      <c r="AH68" s="47">
        <v>0.67</v>
      </c>
    </row>
    <row r="69" spans="1:34" x14ac:dyDescent="0.25">
      <c r="A69" s="44" t="s">
        <v>28</v>
      </c>
      <c r="B69" s="44" t="s">
        <v>1639</v>
      </c>
      <c r="C69" s="45" t="s">
        <v>1636</v>
      </c>
      <c r="D69" s="46" t="s">
        <v>1637</v>
      </c>
      <c r="E69" s="47">
        <f t="shared" si="14"/>
        <v>9</v>
      </c>
      <c r="F69" s="47" t="s">
        <v>32</v>
      </c>
      <c r="G69" s="46"/>
      <c r="H69" s="47" t="str">
        <f t="shared" si="16"/>
        <v/>
      </c>
      <c r="I69" s="47"/>
      <c r="J69" s="46"/>
      <c r="K69" s="47" t="str">
        <f t="shared" si="17"/>
        <v/>
      </c>
      <c r="L69" s="48"/>
      <c r="M69" s="5" t="s">
        <v>32</v>
      </c>
      <c r="N69" s="11" t="s">
        <v>32</v>
      </c>
      <c r="O69" s="47"/>
      <c r="P69" s="48">
        <f t="shared" si="15"/>
        <v>51456.15</v>
      </c>
      <c r="Q69" s="46" t="s">
        <v>64</v>
      </c>
      <c r="R69" s="46" t="s">
        <v>65</v>
      </c>
      <c r="S69" s="46" t="s">
        <v>1531</v>
      </c>
      <c r="T69" s="47">
        <v>81.400000000000006</v>
      </c>
      <c r="U69" s="47">
        <v>2</v>
      </c>
      <c r="V69" s="49">
        <f t="shared" si="13"/>
        <v>2.2779799455475129</v>
      </c>
      <c r="W69" s="46" t="s">
        <v>67</v>
      </c>
      <c r="X69" s="47">
        <v>1</v>
      </c>
      <c r="Y69" s="47">
        <v>0.5</v>
      </c>
      <c r="Z69" s="47">
        <v>5</v>
      </c>
      <c r="AA69" s="47">
        <v>2.93</v>
      </c>
      <c r="AB69" s="556">
        <v>1</v>
      </c>
      <c r="AC69" s="557">
        <f t="shared" si="18"/>
        <v>2.93</v>
      </c>
      <c r="AD69" s="558">
        <f t="shared" si="19"/>
        <v>2.3440000000000003</v>
      </c>
      <c r="AE69" s="559">
        <f t="shared" si="20"/>
        <v>0.58600000000000008</v>
      </c>
      <c r="AF69" s="46" t="s">
        <v>68</v>
      </c>
      <c r="AG69" s="47">
        <v>0.5</v>
      </c>
      <c r="AH69" s="47">
        <v>0.67</v>
      </c>
    </row>
    <row r="70" spans="1:34" x14ac:dyDescent="0.25">
      <c r="A70" s="44" t="s">
        <v>28</v>
      </c>
      <c r="B70" s="44" t="s">
        <v>1640</v>
      </c>
      <c r="C70" s="45" t="s">
        <v>1636</v>
      </c>
      <c r="D70" s="46" t="s">
        <v>1637</v>
      </c>
      <c r="E70" s="47">
        <f t="shared" si="14"/>
        <v>10</v>
      </c>
      <c r="F70" s="47" t="s">
        <v>32</v>
      </c>
      <c r="G70" s="46"/>
      <c r="H70" s="47" t="str">
        <f t="shared" si="16"/>
        <v/>
      </c>
      <c r="I70" s="47"/>
      <c r="J70" s="46"/>
      <c r="K70" s="47" t="str">
        <f t="shared" si="17"/>
        <v/>
      </c>
      <c r="L70" s="48"/>
      <c r="M70" s="5" t="s">
        <v>32</v>
      </c>
      <c r="N70" s="11" t="s">
        <v>32</v>
      </c>
      <c r="O70" s="47"/>
      <c r="P70" s="48">
        <f t="shared" si="15"/>
        <v>51456.15</v>
      </c>
      <c r="Q70" s="46" t="s">
        <v>64</v>
      </c>
      <c r="R70" s="46" t="s">
        <v>65</v>
      </c>
      <c r="S70" s="46" t="s">
        <v>1531</v>
      </c>
      <c r="T70" s="47">
        <v>81.400000000000006</v>
      </c>
      <c r="U70" s="47">
        <v>2</v>
      </c>
      <c r="V70" s="49">
        <f t="shared" si="13"/>
        <v>2.2779799455475129</v>
      </c>
      <c r="W70" s="46" t="s">
        <v>67</v>
      </c>
      <c r="X70" s="47">
        <v>1</v>
      </c>
      <c r="Y70" s="47">
        <v>0.5</v>
      </c>
      <c r="Z70" s="47">
        <v>5</v>
      </c>
      <c r="AA70" s="47">
        <v>2.93</v>
      </c>
      <c r="AB70" s="556">
        <v>1</v>
      </c>
      <c r="AC70" s="557">
        <f t="shared" si="18"/>
        <v>2.93</v>
      </c>
      <c r="AD70" s="558">
        <f t="shared" si="19"/>
        <v>2.3440000000000003</v>
      </c>
      <c r="AE70" s="559">
        <f t="shared" si="20"/>
        <v>0.58600000000000008</v>
      </c>
      <c r="AF70" s="46" t="s">
        <v>68</v>
      </c>
      <c r="AG70" s="47">
        <v>0.5</v>
      </c>
      <c r="AH70" s="47">
        <v>0.67</v>
      </c>
    </row>
    <row r="71" spans="1:34" x14ac:dyDescent="0.25">
      <c r="A71" s="50" t="s">
        <v>56</v>
      </c>
      <c r="B71" s="50" t="s">
        <v>244</v>
      </c>
      <c r="C71" s="51" t="s">
        <v>1641</v>
      </c>
      <c r="D71" s="52" t="s">
        <v>1642</v>
      </c>
      <c r="E71" s="53">
        <v>4</v>
      </c>
      <c r="F71" s="53" t="s">
        <v>32</v>
      </c>
      <c r="G71" s="52" t="s">
        <v>1643</v>
      </c>
      <c r="H71" s="53">
        <f t="shared" si="16"/>
        <v>5</v>
      </c>
      <c r="I71" s="53" t="str">
        <f t="shared" ref="I71:I85" si="21">F71</f>
        <v>y</v>
      </c>
      <c r="J71" s="52" t="s">
        <v>1644</v>
      </c>
      <c r="K71" s="53">
        <f t="shared" si="17"/>
        <v>6</v>
      </c>
      <c r="L71" s="54" t="str">
        <f t="shared" ref="L71:L85" si="22">F71</f>
        <v>y</v>
      </c>
      <c r="M71" s="5" t="s">
        <v>32</v>
      </c>
      <c r="N71" s="11" t="s">
        <v>32</v>
      </c>
      <c r="O71" s="53" t="s">
        <v>32</v>
      </c>
      <c r="P71" s="54">
        <v>23058.55</v>
      </c>
      <c r="Q71" s="52" t="s">
        <v>246</v>
      </c>
      <c r="R71" s="52" t="s">
        <v>237</v>
      </c>
      <c r="S71" s="52" t="s">
        <v>1634</v>
      </c>
      <c r="T71" s="53">
        <v>82.2</v>
      </c>
      <c r="U71" s="53">
        <v>1.5</v>
      </c>
      <c r="V71" s="55">
        <f>P71*(1/(2.22*10^12))*(1/(82.2))*(1/(0.125))*10^9</f>
        <v>1.0108743780276626</v>
      </c>
      <c r="W71" s="52" t="s">
        <v>239</v>
      </c>
      <c r="X71" s="53">
        <v>3</v>
      </c>
      <c r="Y71" s="53">
        <v>3</v>
      </c>
      <c r="Z71" s="53">
        <v>15</v>
      </c>
      <c r="AA71" s="53">
        <v>6.66</v>
      </c>
      <c r="AB71" s="556">
        <v>1</v>
      </c>
      <c r="AC71" s="557">
        <f t="shared" si="18"/>
        <v>6.66</v>
      </c>
      <c r="AD71" s="558">
        <f t="shared" si="19"/>
        <v>5.3280000000000003</v>
      </c>
      <c r="AE71" s="559">
        <f t="shared" si="20"/>
        <v>1.3320000000000001</v>
      </c>
      <c r="AF71" s="52" t="s">
        <v>107</v>
      </c>
      <c r="AG71" s="53">
        <v>1</v>
      </c>
      <c r="AH71" s="53">
        <v>1</v>
      </c>
    </row>
    <row r="72" spans="1:34" x14ac:dyDescent="0.25">
      <c r="A72" s="50" t="s">
        <v>56</v>
      </c>
      <c r="B72" s="50" t="s">
        <v>247</v>
      </c>
      <c r="C72" s="51" t="s">
        <v>1641</v>
      </c>
      <c r="D72" s="52" t="s">
        <v>1645</v>
      </c>
      <c r="E72" s="53">
        <f>IF(A71="SEC", K71 + 1, E71 + 1)</f>
        <v>7</v>
      </c>
      <c r="F72" s="53" t="s">
        <v>1646</v>
      </c>
      <c r="G72" s="52" t="s">
        <v>1647</v>
      </c>
      <c r="H72" s="53">
        <f t="shared" si="16"/>
        <v>8</v>
      </c>
      <c r="I72" s="53" t="str">
        <f t="shared" si="21"/>
        <v>Y</v>
      </c>
      <c r="J72" s="52" t="s">
        <v>1648</v>
      </c>
      <c r="K72" s="53">
        <f t="shared" si="17"/>
        <v>9</v>
      </c>
      <c r="L72" s="54" t="str">
        <f t="shared" si="22"/>
        <v>Y</v>
      </c>
      <c r="M72" s="5" t="s">
        <v>32</v>
      </c>
      <c r="N72" s="11" t="s">
        <v>32</v>
      </c>
      <c r="O72" s="53" t="s">
        <v>32</v>
      </c>
      <c r="P72" s="54">
        <f>P71</f>
        <v>23058.55</v>
      </c>
      <c r="Q72" s="52" t="s">
        <v>246</v>
      </c>
      <c r="R72" s="52" t="s">
        <v>237</v>
      </c>
      <c r="S72" s="52" t="s">
        <v>1634</v>
      </c>
      <c r="T72" s="53">
        <v>82.2</v>
      </c>
      <c r="U72" s="53">
        <v>1.5</v>
      </c>
      <c r="V72" s="55">
        <f>P72*(1/(2.22*10^12))*(1/(82.2))*(1/(0.125))*10^9</f>
        <v>1.0108743780276626</v>
      </c>
      <c r="W72" s="52" t="s">
        <v>239</v>
      </c>
      <c r="X72" s="53">
        <v>3</v>
      </c>
      <c r="Y72" s="53">
        <v>3</v>
      </c>
      <c r="Z72" s="53">
        <v>15</v>
      </c>
      <c r="AA72" s="53">
        <v>6.66</v>
      </c>
      <c r="AB72" s="556">
        <v>1</v>
      </c>
      <c r="AC72" s="557">
        <f t="shared" si="18"/>
        <v>6.66</v>
      </c>
      <c r="AD72" s="558">
        <f t="shared" si="19"/>
        <v>5.3280000000000003</v>
      </c>
      <c r="AE72" s="559">
        <f t="shared" si="20"/>
        <v>1.3320000000000001</v>
      </c>
      <c r="AF72" s="52" t="s">
        <v>107</v>
      </c>
      <c r="AG72" s="53">
        <v>1</v>
      </c>
      <c r="AH72" s="53">
        <v>1</v>
      </c>
    </row>
    <row r="73" spans="1:34" x14ac:dyDescent="0.25">
      <c r="A73" s="50" t="s">
        <v>56</v>
      </c>
      <c r="B73" s="50" t="s">
        <v>1330</v>
      </c>
      <c r="C73" s="51" t="s">
        <v>1641</v>
      </c>
      <c r="D73" s="52" t="s">
        <v>1649</v>
      </c>
      <c r="E73" s="53">
        <f>IF(A72="SEC", K72 + 1, E72 + 1)</f>
        <v>10</v>
      </c>
      <c r="F73" s="53" t="s">
        <v>32</v>
      </c>
      <c r="G73" s="52" t="s">
        <v>1650</v>
      </c>
      <c r="H73" s="53">
        <f t="shared" si="16"/>
        <v>11</v>
      </c>
      <c r="I73" s="53" t="str">
        <f t="shared" si="21"/>
        <v>y</v>
      </c>
      <c r="J73" s="52" t="s">
        <v>1651</v>
      </c>
      <c r="K73" s="53">
        <f t="shared" si="17"/>
        <v>12</v>
      </c>
      <c r="L73" s="54" t="str">
        <f t="shared" si="22"/>
        <v>y</v>
      </c>
      <c r="M73" s="5" t="s">
        <v>32</v>
      </c>
      <c r="N73" s="11" t="s">
        <v>32</v>
      </c>
      <c r="O73" s="53" t="s">
        <v>32</v>
      </c>
      <c r="P73" s="54">
        <f>P72</f>
        <v>23058.55</v>
      </c>
      <c r="Q73" s="52" t="s">
        <v>246</v>
      </c>
      <c r="R73" s="52" t="s">
        <v>237</v>
      </c>
      <c r="S73" s="52" t="s">
        <v>1634</v>
      </c>
      <c r="T73" s="53">
        <v>82.2</v>
      </c>
      <c r="U73" s="53">
        <v>1.5</v>
      </c>
      <c r="V73" s="55">
        <f>P73*(1/(2.22*10^12))*(1/(82.2))*(1/(0.125))*10^9</f>
        <v>1.0108743780276626</v>
      </c>
      <c r="W73" s="52" t="s">
        <v>239</v>
      </c>
      <c r="X73" s="53">
        <v>3</v>
      </c>
      <c r="Y73" s="53">
        <v>3</v>
      </c>
      <c r="Z73" s="53">
        <v>15</v>
      </c>
      <c r="AA73" s="53">
        <v>6.66</v>
      </c>
      <c r="AB73" s="556">
        <v>1</v>
      </c>
      <c r="AC73" s="557">
        <f t="shared" si="18"/>
        <v>6.66</v>
      </c>
      <c r="AD73" s="558">
        <f t="shared" si="19"/>
        <v>5.3280000000000003</v>
      </c>
      <c r="AE73" s="559">
        <f t="shared" si="20"/>
        <v>1.3320000000000001</v>
      </c>
      <c r="AF73" s="52" t="s">
        <v>107</v>
      </c>
      <c r="AG73" s="53">
        <v>1</v>
      </c>
      <c r="AH73" s="53">
        <v>1</v>
      </c>
    </row>
    <row r="74" spans="1:34" x14ac:dyDescent="0.25">
      <c r="A74" s="50" t="s">
        <v>56</v>
      </c>
      <c r="B74" s="50" t="s">
        <v>725</v>
      </c>
      <c r="C74" s="51" t="s">
        <v>1641</v>
      </c>
      <c r="D74" s="52" t="s">
        <v>1652</v>
      </c>
      <c r="E74" s="53">
        <f>IF(A73="SEC", K73 + 1, E73 + 1)</f>
        <v>13</v>
      </c>
      <c r="F74" s="53" t="s">
        <v>32</v>
      </c>
      <c r="G74" s="52" t="s">
        <v>1653</v>
      </c>
      <c r="H74" s="53">
        <f t="shared" si="16"/>
        <v>14</v>
      </c>
      <c r="I74" s="53" t="str">
        <f t="shared" si="21"/>
        <v>y</v>
      </c>
      <c r="J74" s="52" t="s">
        <v>1654</v>
      </c>
      <c r="K74" s="53">
        <f t="shared" si="17"/>
        <v>15</v>
      </c>
      <c r="L74" s="54" t="str">
        <f t="shared" si="22"/>
        <v>y</v>
      </c>
      <c r="M74" s="5" t="s">
        <v>32</v>
      </c>
      <c r="N74" s="11" t="s">
        <v>32</v>
      </c>
      <c r="O74" s="53" t="s">
        <v>32</v>
      </c>
      <c r="P74" s="54">
        <v>11301.76</v>
      </c>
      <c r="Q74" s="52" t="s">
        <v>727</v>
      </c>
      <c r="R74" s="52" t="s">
        <v>333</v>
      </c>
      <c r="S74" s="52" t="s">
        <v>334</v>
      </c>
      <c r="T74" s="53">
        <v>30</v>
      </c>
      <c r="U74" s="53">
        <v>1</v>
      </c>
      <c r="V74" s="55">
        <f>P74*(1/(2.22*10^12))*(1/(30))*(1/(0.125))*10^9</f>
        <v>1.357568768768769</v>
      </c>
      <c r="W74" s="52" t="s">
        <v>335</v>
      </c>
      <c r="X74" s="53">
        <v>3</v>
      </c>
      <c r="Y74" s="53">
        <v>4.5</v>
      </c>
      <c r="Z74" s="53">
        <v>15</v>
      </c>
      <c r="AA74" s="53">
        <v>1.62</v>
      </c>
      <c r="AB74" s="556">
        <v>1</v>
      </c>
      <c r="AC74" s="557">
        <f t="shared" si="18"/>
        <v>1.62</v>
      </c>
      <c r="AD74" s="558">
        <f t="shared" si="19"/>
        <v>1.2960000000000003</v>
      </c>
      <c r="AE74" s="559">
        <f t="shared" si="20"/>
        <v>0.32400000000000007</v>
      </c>
      <c r="AF74" s="52" t="s">
        <v>336</v>
      </c>
      <c r="AG74" s="53">
        <v>1.5</v>
      </c>
      <c r="AH74" s="53">
        <v>1.5</v>
      </c>
    </row>
    <row r="75" spans="1:34" x14ac:dyDescent="0.25">
      <c r="A75" s="50" t="s">
        <v>56</v>
      </c>
      <c r="B75" s="50" t="s">
        <v>883</v>
      </c>
      <c r="C75" s="51" t="s">
        <v>1641</v>
      </c>
      <c r="D75" s="52" t="s">
        <v>1655</v>
      </c>
      <c r="E75" s="53">
        <f>IF(A74="SEC", K74 + 1, E74 + 1)</f>
        <v>16</v>
      </c>
      <c r="F75" s="53" t="s">
        <v>32</v>
      </c>
      <c r="G75" s="52" t="s">
        <v>1656</v>
      </c>
      <c r="H75" s="53">
        <f t="shared" si="16"/>
        <v>17</v>
      </c>
      <c r="I75" s="53" t="str">
        <f t="shared" si="21"/>
        <v>y</v>
      </c>
      <c r="J75" s="52" t="s">
        <v>1657</v>
      </c>
      <c r="K75" s="53">
        <f t="shared" si="17"/>
        <v>18</v>
      </c>
      <c r="L75" s="54" t="str">
        <f t="shared" si="22"/>
        <v>y</v>
      </c>
      <c r="M75" s="5" t="s">
        <v>32</v>
      </c>
      <c r="N75" s="11" t="s">
        <v>32</v>
      </c>
      <c r="O75" s="53" t="s">
        <v>32</v>
      </c>
      <c r="P75" s="54">
        <f>P74</f>
        <v>11301.76</v>
      </c>
      <c r="Q75" s="52" t="s">
        <v>727</v>
      </c>
      <c r="R75" s="52" t="s">
        <v>333</v>
      </c>
      <c r="S75" s="52" t="s">
        <v>334</v>
      </c>
      <c r="T75" s="53">
        <v>30</v>
      </c>
      <c r="U75" s="53">
        <v>1</v>
      </c>
      <c r="V75" s="55">
        <f>P75*(1/(2.22*10^12))*(1/(30))*(1/(0.125))*10^9</f>
        <v>1.357568768768769</v>
      </c>
      <c r="W75" s="52" t="s">
        <v>335</v>
      </c>
      <c r="X75" s="53">
        <v>3</v>
      </c>
      <c r="Y75" s="53">
        <v>4.5</v>
      </c>
      <c r="Z75" s="53">
        <v>15</v>
      </c>
      <c r="AA75" s="53">
        <v>1.62</v>
      </c>
      <c r="AB75" s="556">
        <v>1</v>
      </c>
      <c r="AC75" s="557">
        <f t="shared" si="18"/>
        <v>1.62</v>
      </c>
      <c r="AD75" s="558">
        <f t="shared" si="19"/>
        <v>1.2960000000000003</v>
      </c>
      <c r="AE75" s="559">
        <f t="shared" si="20"/>
        <v>0.32400000000000007</v>
      </c>
      <c r="AF75" s="52" t="s">
        <v>336</v>
      </c>
      <c r="AG75" s="53">
        <v>1.5</v>
      </c>
      <c r="AH75" s="53">
        <v>1.5</v>
      </c>
    </row>
    <row r="76" spans="1:34" x14ac:dyDescent="0.25">
      <c r="A76" s="56" t="s">
        <v>56</v>
      </c>
      <c r="B76" s="56" t="s">
        <v>347</v>
      </c>
      <c r="C76" s="57" t="s">
        <v>1658</v>
      </c>
      <c r="D76" s="58" t="s">
        <v>1637</v>
      </c>
      <c r="E76" s="59">
        <v>4</v>
      </c>
      <c r="F76" s="59" t="s">
        <v>32</v>
      </c>
      <c r="G76" s="58" t="s">
        <v>1637</v>
      </c>
      <c r="H76" s="59">
        <f t="shared" si="16"/>
        <v>5</v>
      </c>
      <c r="I76" s="59" t="str">
        <f t="shared" si="21"/>
        <v>y</v>
      </c>
      <c r="J76" s="58" t="s">
        <v>1637</v>
      </c>
      <c r="K76" s="59">
        <f t="shared" si="17"/>
        <v>6</v>
      </c>
      <c r="L76" s="60" t="str">
        <f t="shared" si="22"/>
        <v>y</v>
      </c>
      <c r="M76" s="5" t="s">
        <v>32</v>
      </c>
      <c r="N76" s="11" t="s">
        <v>32</v>
      </c>
      <c r="O76" s="59"/>
      <c r="P76" s="60">
        <v>31509.85</v>
      </c>
      <c r="Q76" s="58" t="s">
        <v>351</v>
      </c>
      <c r="R76" s="58" t="s">
        <v>140</v>
      </c>
      <c r="S76" s="58" t="s">
        <v>1582</v>
      </c>
      <c r="T76" s="59">
        <v>83.1</v>
      </c>
      <c r="U76" s="59">
        <v>1.5</v>
      </c>
      <c r="V76" s="61">
        <f>P76*(1/(2.22*10^12))*(1/(83.1))*(1/(0.125))*10^9</f>
        <v>1.3664140674970999</v>
      </c>
      <c r="W76" s="58" t="s">
        <v>352</v>
      </c>
      <c r="X76" s="59">
        <v>3</v>
      </c>
      <c r="Y76" s="59">
        <v>0.75</v>
      </c>
      <c r="Z76" s="59">
        <v>15</v>
      </c>
      <c r="AA76" s="59">
        <v>6.73</v>
      </c>
      <c r="AB76" s="556">
        <v>1</v>
      </c>
      <c r="AC76" s="557">
        <f t="shared" si="18"/>
        <v>6.73</v>
      </c>
      <c r="AD76" s="558">
        <f t="shared" si="19"/>
        <v>5.3840000000000003</v>
      </c>
      <c r="AE76" s="559">
        <f t="shared" si="20"/>
        <v>1.3460000000000001</v>
      </c>
      <c r="AF76" s="58" t="s">
        <v>143</v>
      </c>
      <c r="AG76" s="59">
        <v>0.25</v>
      </c>
      <c r="AH76" s="59">
        <v>0.25</v>
      </c>
    </row>
    <row r="77" spans="1:34" x14ac:dyDescent="0.25">
      <c r="A77" s="56" t="s">
        <v>56</v>
      </c>
      <c r="B77" s="56" t="s">
        <v>137</v>
      </c>
      <c r="C77" s="57" t="s">
        <v>1658</v>
      </c>
      <c r="D77" s="58" t="s">
        <v>1637</v>
      </c>
      <c r="E77" s="59">
        <f>IF(A76="SEC", K76 + 1, E76 + 1)</f>
        <v>7</v>
      </c>
      <c r="F77" s="59" t="s">
        <v>32</v>
      </c>
      <c r="G77" s="58" t="s">
        <v>1637</v>
      </c>
      <c r="H77" s="59">
        <f t="shared" si="16"/>
        <v>8</v>
      </c>
      <c r="I77" s="59" t="str">
        <f t="shared" si="21"/>
        <v>y</v>
      </c>
      <c r="J77" s="58" t="s">
        <v>1637</v>
      </c>
      <c r="K77" s="59">
        <f t="shared" si="17"/>
        <v>9</v>
      </c>
      <c r="L77" s="60" t="str">
        <f t="shared" si="22"/>
        <v>y</v>
      </c>
      <c r="M77" s="5" t="s">
        <v>32</v>
      </c>
      <c r="N77" s="11" t="s">
        <v>32</v>
      </c>
      <c r="O77" s="59"/>
      <c r="P77" s="60">
        <v>31509.85</v>
      </c>
      <c r="Q77" s="58" t="s">
        <v>139</v>
      </c>
      <c r="R77" s="58" t="s">
        <v>140</v>
      </c>
      <c r="S77" s="58" t="s">
        <v>1582</v>
      </c>
      <c r="T77" s="59">
        <v>83.1</v>
      </c>
      <c r="U77" s="59">
        <v>1.5</v>
      </c>
      <c r="V77" s="61">
        <f>P77*(1/(2.22*10^12))*(1/(83.1))*(1/(0.125))*10^9</f>
        <v>1.3664140674970999</v>
      </c>
      <c r="W77" s="58" t="s">
        <v>142</v>
      </c>
      <c r="X77" s="59">
        <v>3</v>
      </c>
      <c r="Y77" s="59">
        <v>1.5</v>
      </c>
      <c r="Z77" s="59">
        <v>15</v>
      </c>
      <c r="AA77" s="59">
        <v>6.73</v>
      </c>
      <c r="AB77" s="556">
        <v>1</v>
      </c>
      <c r="AC77" s="557">
        <f t="shared" si="18"/>
        <v>6.73</v>
      </c>
      <c r="AD77" s="558">
        <f t="shared" si="19"/>
        <v>5.3840000000000003</v>
      </c>
      <c r="AE77" s="559">
        <f t="shared" si="20"/>
        <v>1.3460000000000001</v>
      </c>
      <c r="AF77" s="58" t="s">
        <v>143</v>
      </c>
      <c r="AG77" s="59">
        <v>0.5</v>
      </c>
      <c r="AH77" s="59">
        <v>0.5</v>
      </c>
    </row>
    <row r="78" spans="1:34" x14ac:dyDescent="0.25">
      <c r="A78" s="56" t="s">
        <v>56</v>
      </c>
      <c r="B78" s="56" t="s">
        <v>374</v>
      </c>
      <c r="C78" s="57" t="s">
        <v>1658</v>
      </c>
      <c r="D78" s="58" t="s">
        <v>1637</v>
      </c>
      <c r="E78" s="59">
        <f>IF(A77="SEC", K77 + 1, E77 + 1)</f>
        <v>10</v>
      </c>
      <c r="F78" s="59" t="s">
        <v>32</v>
      </c>
      <c r="G78" s="58" t="s">
        <v>1637</v>
      </c>
      <c r="H78" s="59">
        <f t="shared" si="16"/>
        <v>11</v>
      </c>
      <c r="I78" s="59" t="str">
        <f t="shared" si="21"/>
        <v>y</v>
      </c>
      <c r="J78" s="58" t="s">
        <v>1637</v>
      </c>
      <c r="K78" s="59">
        <f t="shared" si="17"/>
        <v>12</v>
      </c>
      <c r="L78" s="60" t="str">
        <f t="shared" si="22"/>
        <v>y</v>
      </c>
      <c r="M78" s="5" t="s">
        <v>32</v>
      </c>
      <c r="N78" s="11" t="s">
        <v>32</v>
      </c>
      <c r="O78" s="59"/>
      <c r="P78" s="60">
        <v>31509.85</v>
      </c>
      <c r="Q78" s="58" t="s">
        <v>376</v>
      </c>
      <c r="R78" s="58" t="s">
        <v>140</v>
      </c>
      <c r="S78" s="58" t="s">
        <v>1582</v>
      </c>
      <c r="T78" s="59">
        <v>83.1</v>
      </c>
      <c r="U78" s="59">
        <v>1.5</v>
      </c>
      <c r="V78" s="61">
        <f>P78*(1/(2.22*10^12))*(1/(83.1))*(1/(0.125))*10^9</f>
        <v>1.3664140674970999</v>
      </c>
      <c r="W78" s="58" t="s">
        <v>352</v>
      </c>
      <c r="X78" s="59">
        <v>3</v>
      </c>
      <c r="Y78" s="59">
        <v>3</v>
      </c>
      <c r="Z78" s="59">
        <v>15</v>
      </c>
      <c r="AA78" s="59">
        <v>6.73</v>
      </c>
      <c r="AB78" s="556">
        <v>1</v>
      </c>
      <c r="AC78" s="557">
        <f t="shared" si="18"/>
        <v>6.73</v>
      </c>
      <c r="AD78" s="558">
        <f t="shared" si="19"/>
        <v>5.3840000000000003</v>
      </c>
      <c r="AE78" s="559">
        <f t="shared" si="20"/>
        <v>1.3460000000000001</v>
      </c>
      <c r="AF78" s="58" t="s">
        <v>143</v>
      </c>
      <c r="AG78" s="59">
        <v>1</v>
      </c>
      <c r="AH78" s="59">
        <v>1</v>
      </c>
    </row>
    <row r="79" spans="1:34" x14ac:dyDescent="0.25">
      <c r="A79" s="56" t="s">
        <v>56</v>
      </c>
      <c r="B79" s="56" t="s">
        <v>151</v>
      </c>
      <c r="C79" s="57" t="s">
        <v>1658</v>
      </c>
      <c r="D79" s="58" t="s">
        <v>1637</v>
      </c>
      <c r="E79" s="59">
        <f>IF(A78="SEC", K78 + 1, E78 + 1)</f>
        <v>13</v>
      </c>
      <c r="F79" s="59" t="s">
        <v>32</v>
      </c>
      <c r="G79" s="58" t="s">
        <v>1637</v>
      </c>
      <c r="H79" s="59">
        <f t="shared" si="16"/>
        <v>14</v>
      </c>
      <c r="I79" s="59" t="str">
        <f t="shared" si="21"/>
        <v>y</v>
      </c>
      <c r="J79" s="58" t="s">
        <v>1637</v>
      </c>
      <c r="K79" s="59">
        <f t="shared" si="17"/>
        <v>15</v>
      </c>
      <c r="L79" s="60" t="str">
        <f t="shared" si="22"/>
        <v>y</v>
      </c>
      <c r="M79" s="5" t="s">
        <v>32</v>
      </c>
      <c r="N79" s="11" t="s">
        <v>32</v>
      </c>
      <c r="O79" s="59"/>
      <c r="P79" s="60">
        <v>45786.89</v>
      </c>
      <c r="Q79" s="58" t="s">
        <v>155</v>
      </c>
      <c r="R79" s="58" t="s">
        <v>156</v>
      </c>
      <c r="S79" s="58" t="s">
        <v>1659</v>
      </c>
      <c r="T79" s="59">
        <v>28.4</v>
      </c>
      <c r="U79" s="59">
        <v>5.5</v>
      </c>
      <c r="V79" s="61">
        <f>P79*(1/(2.22*10^12))*(1/(28.4))*(1/(0.125))*10^9</f>
        <v>5.8097817535845708</v>
      </c>
      <c r="W79" s="58" t="s">
        <v>158</v>
      </c>
      <c r="X79" s="59">
        <v>3</v>
      </c>
      <c r="Y79" s="59">
        <v>2</v>
      </c>
      <c r="Z79" s="59">
        <v>15</v>
      </c>
      <c r="AA79" s="59">
        <v>8.43</v>
      </c>
      <c r="AB79" s="556">
        <v>1</v>
      </c>
      <c r="AC79" s="557">
        <f t="shared" si="18"/>
        <v>8.43</v>
      </c>
      <c r="AD79" s="558">
        <f t="shared" si="19"/>
        <v>6.7439999999999998</v>
      </c>
      <c r="AE79" s="559">
        <f t="shared" si="20"/>
        <v>1.6859999999999999</v>
      </c>
      <c r="AF79" s="58" t="s">
        <v>159</v>
      </c>
      <c r="AG79" s="59">
        <v>0.5</v>
      </c>
      <c r="AH79" s="59">
        <v>0.67</v>
      </c>
    </row>
    <row r="80" spans="1:34" x14ac:dyDescent="0.25">
      <c r="A80" s="56" t="s">
        <v>56</v>
      </c>
      <c r="B80" s="56" t="s">
        <v>390</v>
      </c>
      <c r="C80" s="57" t="s">
        <v>1658</v>
      </c>
      <c r="D80" s="58" t="s">
        <v>1637</v>
      </c>
      <c r="E80" s="59">
        <f>IF(A79="SEC", K79 + 1, E79 + 1)</f>
        <v>16</v>
      </c>
      <c r="F80" s="59" t="s">
        <v>32</v>
      </c>
      <c r="G80" s="58" t="s">
        <v>1637</v>
      </c>
      <c r="H80" s="59">
        <f t="shared" si="16"/>
        <v>17</v>
      </c>
      <c r="I80" s="59" t="str">
        <f t="shared" si="21"/>
        <v>y</v>
      </c>
      <c r="J80" s="58" t="s">
        <v>1637</v>
      </c>
      <c r="K80" s="59">
        <f t="shared" si="17"/>
        <v>18</v>
      </c>
      <c r="L80" s="60" t="str">
        <f t="shared" si="22"/>
        <v>y</v>
      </c>
      <c r="M80" s="5" t="s">
        <v>32</v>
      </c>
      <c r="N80" s="11" t="s">
        <v>32</v>
      </c>
      <c r="O80" s="59"/>
      <c r="P80" s="60">
        <v>59220.95</v>
      </c>
      <c r="Q80" s="58" t="s">
        <v>394</v>
      </c>
      <c r="R80" s="58" t="s">
        <v>395</v>
      </c>
      <c r="S80" s="58" t="s">
        <v>1507</v>
      </c>
      <c r="T80" s="59">
        <v>41.7</v>
      </c>
      <c r="U80" s="59">
        <v>5</v>
      </c>
      <c r="V80" s="61">
        <f>P80*(1/(2.22*10^12))*(1/(41.7))*(1/(0.125))*10^9</f>
        <v>5.1177177177177171</v>
      </c>
      <c r="W80" s="58" t="s">
        <v>158</v>
      </c>
      <c r="X80" s="59">
        <v>3</v>
      </c>
      <c r="Y80" s="59">
        <v>3</v>
      </c>
      <c r="Z80" s="59">
        <v>15</v>
      </c>
      <c r="AA80" s="59">
        <v>11.26</v>
      </c>
      <c r="AB80" s="556">
        <v>1</v>
      </c>
      <c r="AC80" s="557">
        <f t="shared" si="18"/>
        <v>11.26</v>
      </c>
      <c r="AD80" s="558">
        <f t="shared" si="19"/>
        <v>9.0080000000000009</v>
      </c>
      <c r="AE80" s="559">
        <f t="shared" si="20"/>
        <v>2.2520000000000002</v>
      </c>
      <c r="AF80" s="58" t="s">
        <v>159</v>
      </c>
      <c r="AG80" s="59">
        <v>1</v>
      </c>
      <c r="AH80" s="59">
        <v>1</v>
      </c>
    </row>
    <row r="81" spans="1:34" x14ac:dyDescent="0.25">
      <c r="A81" s="63" t="s">
        <v>56</v>
      </c>
      <c r="B81" s="63" t="s">
        <v>651</v>
      </c>
      <c r="C81" s="64" t="s">
        <v>1660</v>
      </c>
      <c r="D81" s="65" t="s">
        <v>1661</v>
      </c>
      <c r="E81" s="66">
        <v>4</v>
      </c>
      <c r="F81" s="66" t="s">
        <v>32</v>
      </c>
      <c r="G81" s="65" t="s">
        <v>1662</v>
      </c>
      <c r="H81" s="66">
        <f t="shared" si="16"/>
        <v>5</v>
      </c>
      <c r="I81" s="66" t="str">
        <f t="shared" si="21"/>
        <v>y</v>
      </c>
      <c r="J81" s="65" t="s">
        <v>1663</v>
      </c>
      <c r="K81" s="66">
        <f t="shared" si="17"/>
        <v>6</v>
      </c>
      <c r="L81" s="67" t="str">
        <f t="shared" si="22"/>
        <v>y</v>
      </c>
      <c r="M81" s="5" t="s">
        <v>32</v>
      </c>
      <c r="N81" s="11" t="s">
        <v>32</v>
      </c>
      <c r="O81" s="66" t="s">
        <v>32</v>
      </c>
      <c r="P81" s="67">
        <v>6451.01</v>
      </c>
      <c r="Q81" s="65" t="s">
        <v>654</v>
      </c>
      <c r="R81" s="65" t="s">
        <v>655</v>
      </c>
      <c r="S81" s="65" t="s">
        <v>1664</v>
      </c>
      <c r="T81" s="66">
        <v>20.7</v>
      </c>
      <c r="U81" s="66">
        <v>1.3</v>
      </c>
      <c r="V81" s="68">
        <f>P81*(1/(2.22*10^12))*(1/(20.7))*(1/(0.125))*10^9</f>
        <v>1.1230378204291249</v>
      </c>
      <c r="W81" s="65" t="s">
        <v>657</v>
      </c>
      <c r="X81" s="66">
        <v>3</v>
      </c>
      <c r="Y81" s="66">
        <v>3</v>
      </c>
      <c r="Z81" s="66">
        <v>15</v>
      </c>
      <c r="AA81" s="66">
        <v>1.45</v>
      </c>
      <c r="AB81" s="556">
        <v>1</v>
      </c>
      <c r="AC81" s="557">
        <f t="shared" si="18"/>
        <v>1.45</v>
      </c>
      <c r="AD81" s="558">
        <f t="shared" si="19"/>
        <v>1.1599999999999999</v>
      </c>
      <c r="AE81" s="559">
        <f t="shared" si="20"/>
        <v>0.28999999999999998</v>
      </c>
      <c r="AF81" s="65" t="s">
        <v>212</v>
      </c>
      <c r="AG81" s="66">
        <v>1</v>
      </c>
      <c r="AH81" s="66">
        <v>1</v>
      </c>
    </row>
    <row r="82" spans="1:34" x14ac:dyDescent="0.25">
      <c r="A82" s="63" t="s">
        <v>56</v>
      </c>
      <c r="B82" s="63" t="s">
        <v>931</v>
      </c>
      <c r="C82" s="64" t="s">
        <v>1660</v>
      </c>
      <c r="D82" s="65" t="s">
        <v>1665</v>
      </c>
      <c r="E82" s="66">
        <f>IF(A81="SEC", K81 + 1, E81 + 1)</f>
        <v>7</v>
      </c>
      <c r="F82" s="66" t="s">
        <v>32</v>
      </c>
      <c r="G82" s="65" t="s">
        <v>1666</v>
      </c>
      <c r="H82" s="66">
        <f t="shared" si="16"/>
        <v>8</v>
      </c>
      <c r="I82" s="66" t="str">
        <f t="shared" si="21"/>
        <v>y</v>
      </c>
      <c r="J82" s="65" t="s">
        <v>1667</v>
      </c>
      <c r="K82" s="66">
        <f t="shared" si="17"/>
        <v>9</v>
      </c>
      <c r="L82" s="67" t="str">
        <f t="shared" si="22"/>
        <v>y</v>
      </c>
      <c r="M82" s="5" t="s">
        <v>32</v>
      </c>
      <c r="N82" s="11" t="s">
        <v>32</v>
      </c>
      <c r="O82" s="66" t="s">
        <v>32</v>
      </c>
      <c r="P82" s="67">
        <f>P81</f>
        <v>6451.01</v>
      </c>
      <c r="Q82" s="65" t="s">
        <v>654</v>
      </c>
      <c r="R82" s="65" t="s">
        <v>655</v>
      </c>
      <c r="S82" s="65" t="s">
        <v>1664</v>
      </c>
      <c r="T82" s="66">
        <v>20.7</v>
      </c>
      <c r="U82" s="66">
        <v>1.3</v>
      </c>
      <c r="V82" s="68">
        <f>P82*(1/(2.22*10^12))*(1/(20.7))*(1/(0.125))*10^9</f>
        <v>1.1230378204291249</v>
      </c>
      <c r="W82" s="65" t="s">
        <v>657</v>
      </c>
      <c r="X82" s="66">
        <v>3</v>
      </c>
      <c r="Y82" s="66">
        <v>3</v>
      </c>
      <c r="Z82" s="66">
        <v>15</v>
      </c>
      <c r="AA82" s="66">
        <v>1.45</v>
      </c>
      <c r="AB82" s="556">
        <v>1</v>
      </c>
      <c r="AC82" s="557">
        <f t="shared" si="18"/>
        <v>1.45</v>
      </c>
      <c r="AD82" s="558">
        <f t="shared" si="19"/>
        <v>1.1599999999999999</v>
      </c>
      <c r="AE82" s="559">
        <f t="shared" si="20"/>
        <v>0.28999999999999998</v>
      </c>
      <c r="AF82" s="65" t="s">
        <v>212</v>
      </c>
      <c r="AG82" s="66">
        <v>1</v>
      </c>
      <c r="AH82" s="66">
        <v>1</v>
      </c>
    </row>
    <row r="83" spans="1:34" x14ac:dyDescent="0.25">
      <c r="A83" s="63" t="s">
        <v>56</v>
      </c>
      <c r="B83" s="63" t="s">
        <v>1100</v>
      </c>
      <c r="C83" s="64" t="s">
        <v>1660</v>
      </c>
      <c r="D83" s="65" t="s">
        <v>1668</v>
      </c>
      <c r="E83" s="66">
        <f>IF(A82="SEC", K82 + 1, E82 + 1)</f>
        <v>10</v>
      </c>
      <c r="F83" s="66" t="s">
        <v>32</v>
      </c>
      <c r="G83" s="65" t="s">
        <v>1669</v>
      </c>
      <c r="H83" s="66">
        <f t="shared" si="16"/>
        <v>11</v>
      </c>
      <c r="I83" s="66" t="str">
        <f t="shared" si="21"/>
        <v>y</v>
      </c>
      <c r="J83" s="65" t="s">
        <v>1670</v>
      </c>
      <c r="K83" s="66">
        <f t="shared" si="17"/>
        <v>12</v>
      </c>
      <c r="L83" s="67" t="str">
        <f t="shared" si="22"/>
        <v>y</v>
      </c>
      <c r="M83" s="5" t="s">
        <v>32</v>
      </c>
      <c r="N83" s="11" t="s">
        <v>32</v>
      </c>
      <c r="O83" s="66" t="s">
        <v>32</v>
      </c>
      <c r="P83" s="67">
        <f>P82</f>
        <v>6451.01</v>
      </c>
      <c r="Q83" s="65" t="s">
        <v>654</v>
      </c>
      <c r="R83" s="65" t="s">
        <v>655</v>
      </c>
      <c r="S83" s="65" t="s">
        <v>1664</v>
      </c>
      <c r="T83" s="66">
        <v>20.7</v>
      </c>
      <c r="U83" s="66">
        <v>1.3</v>
      </c>
      <c r="V83" s="68">
        <f>P83*(1/(2.22*10^12))*(1/(20.7))*(1/(0.125))*10^9</f>
        <v>1.1230378204291249</v>
      </c>
      <c r="W83" s="65" t="s">
        <v>657</v>
      </c>
      <c r="X83" s="66">
        <v>3</v>
      </c>
      <c r="Y83" s="66">
        <v>3</v>
      </c>
      <c r="Z83" s="66">
        <v>15</v>
      </c>
      <c r="AA83" s="66">
        <v>1.45</v>
      </c>
      <c r="AB83" s="556">
        <v>1</v>
      </c>
      <c r="AC83" s="557">
        <f t="shared" si="18"/>
        <v>1.45</v>
      </c>
      <c r="AD83" s="558">
        <f t="shared" si="19"/>
        <v>1.1599999999999999</v>
      </c>
      <c r="AE83" s="559">
        <f t="shared" si="20"/>
        <v>0.28999999999999998</v>
      </c>
      <c r="AF83" s="65" t="s">
        <v>212</v>
      </c>
      <c r="AG83" s="66">
        <v>1</v>
      </c>
      <c r="AH83" s="66">
        <v>1</v>
      </c>
    </row>
    <row r="84" spans="1:34" x14ac:dyDescent="0.25">
      <c r="A84" s="63" t="s">
        <v>56</v>
      </c>
      <c r="B84" s="63" t="s">
        <v>1104</v>
      </c>
      <c r="C84" s="64" t="s">
        <v>1660</v>
      </c>
      <c r="D84" s="65" t="s">
        <v>1671</v>
      </c>
      <c r="E84" s="66">
        <f>IF(A83="SEC", K83 + 1, E83 + 1)</f>
        <v>13</v>
      </c>
      <c r="F84" s="66" t="s">
        <v>32</v>
      </c>
      <c r="G84" s="65" t="s">
        <v>1672</v>
      </c>
      <c r="H84" s="66">
        <f t="shared" si="16"/>
        <v>14</v>
      </c>
      <c r="I84" s="66" t="str">
        <f t="shared" si="21"/>
        <v>y</v>
      </c>
      <c r="J84" s="65" t="s">
        <v>1673</v>
      </c>
      <c r="K84" s="66">
        <f t="shared" si="17"/>
        <v>15</v>
      </c>
      <c r="L84" s="67" t="str">
        <f t="shared" si="22"/>
        <v>y</v>
      </c>
      <c r="M84" s="5" t="s">
        <v>32</v>
      </c>
      <c r="N84" s="11" t="s">
        <v>32</v>
      </c>
      <c r="O84" s="66" t="s">
        <v>32</v>
      </c>
      <c r="P84" s="67">
        <f>P83</f>
        <v>6451.01</v>
      </c>
      <c r="Q84" s="65" t="s">
        <v>654</v>
      </c>
      <c r="R84" s="65" t="s">
        <v>655</v>
      </c>
      <c r="S84" s="65" t="s">
        <v>1664</v>
      </c>
      <c r="T84" s="66">
        <v>20.7</v>
      </c>
      <c r="U84" s="66">
        <v>1.3</v>
      </c>
      <c r="V84" s="68">
        <f>P84*(1/(2.22*10^12))*(1/(20.7))*(1/(0.125))*10^9</f>
        <v>1.1230378204291249</v>
      </c>
      <c r="W84" s="65" t="s">
        <v>657</v>
      </c>
      <c r="X84" s="66">
        <v>3</v>
      </c>
      <c r="Y84" s="66">
        <v>3</v>
      </c>
      <c r="Z84" s="66">
        <v>15</v>
      </c>
      <c r="AA84" s="66">
        <v>1.45</v>
      </c>
      <c r="AB84" s="556">
        <v>1</v>
      </c>
      <c r="AC84" s="557">
        <f t="shared" si="18"/>
        <v>1.45</v>
      </c>
      <c r="AD84" s="558">
        <f t="shared" si="19"/>
        <v>1.1599999999999999</v>
      </c>
      <c r="AE84" s="559">
        <f t="shared" si="20"/>
        <v>0.28999999999999998</v>
      </c>
      <c r="AF84" s="65" t="s">
        <v>212</v>
      </c>
      <c r="AG84" s="66">
        <v>1</v>
      </c>
      <c r="AH84" s="66">
        <v>1</v>
      </c>
    </row>
    <row r="85" spans="1:34" x14ac:dyDescent="0.25">
      <c r="A85" s="63" t="s">
        <v>56</v>
      </c>
      <c r="B85" s="63" t="s">
        <v>215</v>
      </c>
      <c r="C85" s="64" t="s">
        <v>1660</v>
      </c>
      <c r="D85" s="65" t="s">
        <v>1674</v>
      </c>
      <c r="E85" s="66">
        <f>IF(A84="SEC", K84 + 1, E84 + 1)</f>
        <v>16</v>
      </c>
      <c r="F85" s="66" t="s">
        <v>32</v>
      </c>
      <c r="G85" s="65" t="s">
        <v>1675</v>
      </c>
      <c r="H85" s="66">
        <f t="shared" si="16"/>
        <v>17</v>
      </c>
      <c r="I85" s="66" t="str">
        <f t="shared" si="21"/>
        <v>y</v>
      </c>
      <c r="J85" s="65" t="s">
        <v>1676</v>
      </c>
      <c r="K85" s="66">
        <f t="shared" si="17"/>
        <v>18</v>
      </c>
      <c r="L85" s="67" t="str">
        <f t="shared" si="22"/>
        <v>y</v>
      </c>
      <c r="M85" s="5" t="s">
        <v>32</v>
      </c>
      <c r="N85" s="11" t="s">
        <v>32</v>
      </c>
      <c r="O85" s="66" t="s">
        <v>32</v>
      </c>
      <c r="P85" s="67">
        <v>34272.61</v>
      </c>
      <c r="Q85" s="65" t="s">
        <v>217</v>
      </c>
      <c r="R85" s="65" t="s">
        <v>218</v>
      </c>
      <c r="S85" s="65" t="s">
        <v>219</v>
      </c>
      <c r="T85" s="66">
        <v>81.7</v>
      </c>
      <c r="U85" s="66">
        <v>1.7</v>
      </c>
      <c r="V85" s="68">
        <f>P85*(1/(2.22*10^12))*(1/(81.7))*(1/(0.125))*10^9</f>
        <v>1.5116878935238789</v>
      </c>
      <c r="W85" s="65" t="s">
        <v>212</v>
      </c>
      <c r="X85" s="66">
        <v>3</v>
      </c>
      <c r="Y85" s="66">
        <v>3</v>
      </c>
      <c r="Z85" s="66">
        <v>15</v>
      </c>
      <c r="AA85" s="66">
        <v>7.5</v>
      </c>
      <c r="AB85" s="556">
        <v>1</v>
      </c>
      <c r="AC85" s="557">
        <f t="shared" si="18"/>
        <v>7.5</v>
      </c>
      <c r="AD85" s="558">
        <f t="shared" si="19"/>
        <v>6</v>
      </c>
      <c r="AE85" s="559">
        <f t="shared" si="20"/>
        <v>1.5</v>
      </c>
      <c r="AF85" s="65" t="s">
        <v>212</v>
      </c>
      <c r="AG85" s="66">
        <v>1</v>
      </c>
      <c r="AH85" s="66">
        <v>1</v>
      </c>
    </row>
    <row r="86" spans="1:34" x14ac:dyDescent="0.25">
      <c r="A86" s="69" t="s">
        <v>28</v>
      </c>
      <c r="B86" s="69" t="s">
        <v>278</v>
      </c>
      <c r="C86" s="70" t="s">
        <v>1677</v>
      </c>
      <c r="D86" s="71" t="s">
        <v>1678</v>
      </c>
      <c r="E86" s="72">
        <v>4</v>
      </c>
      <c r="F86" s="72" t="s">
        <v>32</v>
      </c>
      <c r="G86" s="71"/>
      <c r="H86" s="72" t="str">
        <f t="shared" si="16"/>
        <v/>
      </c>
      <c r="I86" s="72"/>
      <c r="J86" s="71"/>
      <c r="K86" s="72" t="str">
        <f t="shared" si="17"/>
        <v/>
      </c>
      <c r="L86" s="73"/>
      <c r="M86" s="5" t="s">
        <v>32</v>
      </c>
      <c r="N86" s="11" t="s">
        <v>32</v>
      </c>
      <c r="O86" s="66" t="s">
        <v>32</v>
      </c>
      <c r="P86" s="73">
        <v>30744.74</v>
      </c>
      <c r="Q86" s="71" t="s">
        <v>281</v>
      </c>
      <c r="R86" s="71" t="s">
        <v>237</v>
      </c>
      <c r="S86" s="71" t="s">
        <v>1634</v>
      </c>
      <c r="T86" s="72">
        <v>82.2</v>
      </c>
      <c r="U86" s="72">
        <v>1.5</v>
      </c>
      <c r="V86" s="74">
        <f>P86*(1/(2.22*10^12))*(1/(82.2))*(1/(0.125))*10^9</f>
        <v>1.3478327962999495</v>
      </c>
      <c r="W86" s="71" t="s">
        <v>158</v>
      </c>
      <c r="X86" s="72">
        <v>1</v>
      </c>
      <c r="Y86" s="72">
        <v>1</v>
      </c>
      <c r="Z86" s="72">
        <v>5</v>
      </c>
      <c r="AA86" s="72">
        <v>2.2200000000000002</v>
      </c>
      <c r="AB86" s="556">
        <v>1</v>
      </c>
      <c r="AC86" s="557">
        <f t="shared" si="18"/>
        <v>2.2200000000000002</v>
      </c>
      <c r="AD86" s="558">
        <f t="shared" si="19"/>
        <v>1.7760000000000002</v>
      </c>
      <c r="AE86" s="559">
        <f t="shared" si="20"/>
        <v>0.44400000000000006</v>
      </c>
      <c r="AF86" s="71" t="s">
        <v>107</v>
      </c>
      <c r="AG86" s="72">
        <v>1</v>
      </c>
      <c r="AH86" s="72">
        <v>1</v>
      </c>
    </row>
    <row r="87" spans="1:34" x14ac:dyDescent="0.25">
      <c r="A87" s="69" t="s">
        <v>28</v>
      </c>
      <c r="B87" s="69" t="s">
        <v>282</v>
      </c>
      <c r="C87" s="70" t="s">
        <v>1677</v>
      </c>
      <c r="D87" s="71" t="s">
        <v>1679</v>
      </c>
      <c r="E87" s="72">
        <f>IF(A86="SEC", K86 + 1, E86 + 1)</f>
        <v>5</v>
      </c>
      <c r="F87" s="72" t="s">
        <v>32</v>
      </c>
      <c r="G87" s="71"/>
      <c r="H87" s="72" t="str">
        <f t="shared" si="16"/>
        <v/>
      </c>
      <c r="I87" s="72"/>
      <c r="J87" s="71"/>
      <c r="K87" s="72" t="str">
        <f t="shared" si="17"/>
        <v/>
      </c>
      <c r="L87" s="73"/>
      <c r="M87" s="5" t="s">
        <v>32</v>
      </c>
      <c r="N87" s="11" t="s">
        <v>32</v>
      </c>
      <c r="O87" s="66" t="s">
        <v>32</v>
      </c>
      <c r="P87" s="73">
        <f>P86</f>
        <v>30744.74</v>
      </c>
      <c r="Q87" s="71" t="s">
        <v>281</v>
      </c>
      <c r="R87" s="71" t="s">
        <v>237</v>
      </c>
      <c r="S87" s="71" t="s">
        <v>1634</v>
      </c>
      <c r="T87" s="72">
        <v>82.2</v>
      </c>
      <c r="U87" s="72">
        <v>1.5</v>
      </c>
      <c r="V87" s="74">
        <f>P87*(1/(2.22*10^12))*(1/(82.2))*(1/(0.125))*10^9</f>
        <v>1.3478327962999495</v>
      </c>
      <c r="W87" s="71" t="s">
        <v>158</v>
      </c>
      <c r="X87" s="72">
        <v>1</v>
      </c>
      <c r="Y87" s="72">
        <v>1</v>
      </c>
      <c r="Z87" s="72">
        <v>5</v>
      </c>
      <c r="AA87" s="72">
        <v>2.2200000000000002</v>
      </c>
      <c r="AB87" s="556">
        <v>1</v>
      </c>
      <c r="AC87" s="557">
        <f t="shared" si="18"/>
        <v>2.2200000000000002</v>
      </c>
      <c r="AD87" s="558">
        <f t="shared" si="19"/>
        <v>1.7760000000000002</v>
      </c>
      <c r="AE87" s="559">
        <f t="shared" si="20"/>
        <v>0.44400000000000006</v>
      </c>
      <c r="AF87" s="71" t="s">
        <v>107</v>
      </c>
      <c r="AG87" s="72">
        <v>1</v>
      </c>
      <c r="AH87" s="72">
        <v>1</v>
      </c>
    </row>
    <row r="88" spans="1:34" x14ac:dyDescent="0.25">
      <c r="A88" s="69" t="s">
        <v>28</v>
      </c>
      <c r="B88" s="69" t="s">
        <v>533</v>
      </c>
      <c r="C88" s="70" t="s">
        <v>1677</v>
      </c>
      <c r="D88" s="71" t="s">
        <v>1680</v>
      </c>
      <c r="E88" s="72">
        <f>IF(A87="SEC", K87 + 1, E87 + 1)</f>
        <v>6</v>
      </c>
      <c r="F88" s="72" t="s">
        <v>32</v>
      </c>
      <c r="G88" s="71"/>
      <c r="H88" s="72" t="str">
        <f t="shared" si="16"/>
        <v/>
      </c>
      <c r="I88" s="72"/>
      <c r="J88" s="71"/>
      <c r="K88" s="72" t="str">
        <f t="shared" si="17"/>
        <v/>
      </c>
      <c r="L88" s="73"/>
      <c r="M88" s="5" t="s">
        <v>32</v>
      </c>
      <c r="N88" s="11" t="s">
        <v>32</v>
      </c>
      <c r="O88" s="66" t="s">
        <v>32</v>
      </c>
      <c r="P88" s="73">
        <v>39943.75</v>
      </c>
      <c r="Q88" s="71" t="s">
        <v>535</v>
      </c>
      <c r="R88" s="71" t="s">
        <v>536</v>
      </c>
      <c r="S88" s="71" t="s">
        <v>1528</v>
      </c>
      <c r="T88" s="72">
        <v>80.8</v>
      </c>
      <c r="U88" s="72">
        <v>2</v>
      </c>
      <c r="V88" s="74">
        <f>P88*(1/(2.22*10^12))*(1/(80.8))*(1/(0.125))*10^9</f>
        <v>1.7814534831861566</v>
      </c>
      <c r="W88" s="71" t="s">
        <v>538</v>
      </c>
      <c r="X88" s="72">
        <v>1</v>
      </c>
      <c r="Y88" s="72">
        <v>1</v>
      </c>
      <c r="Z88" s="72">
        <v>5</v>
      </c>
      <c r="AA88" s="72">
        <v>2.91</v>
      </c>
      <c r="AB88" s="556">
        <v>1</v>
      </c>
      <c r="AC88" s="557">
        <f t="shared" si="18"/>
        <v>2.91</v>
      </c>
      <c r="AD88" s="558">
        <f t="shared" si="19"/>
        <v>2.3280000000000003</v>
      </c>
      <c r="AE88" s="559">
        <f t="shared" si="20"/>
        <v>0.58200000000000007</v>
      </c>
      <c r="AF88" s="71" t="s">
        <v>68</v>
      </c>
      <c r="AG88" s="72">
        <v>1</v>
      </c>
      <c r="AH88" s="72">
        <v>1</v>
      </c>
    </row>
    <row r="89" spans="1:34" x14ac:dyDescent="0.25">
      <c r="A89" s="69" t="s">
        <v>28</v>
      </c>
      <c r="B89" s="69" t="s">
        <v>539</v>
      </c>
      <c r="C89" s="70" t="s">
        <v>1677</v>
      </c>
      <c r="D89" s="71" t="s">
        <v>1681</v>
      </c>
      <c r="E89" s="72">
        <f>IF(A88="SEC", K88 + 1, E88 + 1)</f>
        <v>7</v>
      </c>
      <c r="F89" s="72" t="s">
        <v>32</v>
      </c>
      <c r="G89" s="71"/>
      <c r="H89" s="72" t="str">
        <f t="shared" si="16"/>
        <v/>
      </c>
      <c r="I89" s="72"/>
      <c r="J89" s="71"/>
      <c r="K89" s="72" t="str">
        <f t="shared" si="17"/>
        <v/>
      </c>
      <c r="L89" s="73"/>
      <c r="M89" s="5" t="s">
        <v>32</v>
      </c>
      <c r="N89" s="11" t="s">
        <v>32</v>
      </c>
      <c r="O89" s="66" t="s">
        <v>32</v>
      </c>
      <c r="P89" s="73">
        <f>P88</f>
        <v>39943.75</v>
      </c>
      <c r="Q89" s="71" t="s">
        <v>535</v>
      </c>
      <c r="R89" s="71" t="s">
        <v>536</v>
      </c>
      <c r="S89" s="71" t="s">
        <v>1528</v>
      </c>
      <c r="T89" s="72">
        <v>80.8</v>
      </c>
      <c r="U89" s="72">
        <v>2</v>
      </c>
      <c r="V89" s="74">
        <f>P89*(1/(2.22*10^12))*(1/(80.8))*(1/(0.125))*10^9</f>
        <v>1.7814534831861566</v>
      </c>
      <c r="W89" s="71" t="s">
        <v>538</v>
      </c>
      <c r="X89" s="72">
        <v>1</v>
      </c>
      <c r="Y89" s="72">
        <v>1</v>
      </c>
      <c r="Z89" s="72">
        <v>5</v>
      </c>
      <c r="AA89" s="72">
        <v>2.91</v>
      </c>
      <c r="AB89" s="556">
        <v>1</v>
      </c>
      <c r="AC89" s="557">
        <f t="shared" si="18"/>
        <v>2.91</v>
      </c>
      <c r="AD89" s="558">
        <f t="shared" si="19"/>
        <v>2.3280000000000003</v>
      </c>
      <c r="AE89" s="559">
        <f t="shared" si="20"/>
        <v>0.58200000000000007</v>
      </c>
      <c r="AF89" s="71" t="s">
        <v>68</v>
      </c>
      <c r="AG89" s="72">
        <v>1</v>
      </c>
      <c r="AH89" s="72">
        <v>1</v>
      </c>
    </row>
    <row r="90" spans="1:34" x14ac:dyDescent="0.25">
      <c r="A90" s="69" t="s">
        <v>28</v>
      </c>
      <c r="B90" s="69" t="s">
        <v>60</v>
      </c>
      <c r="C90" s="70" t="s">
        <v>1677</v>
      </c>
      <c r="D90" s="71" t="s">
        <v>1682</v>
      </c>
      <c r="E90" s="72">
        <f>IF(A89="SEC", K89 + 1, E89 + 1)</f>
        <v>8</v>
      </c>
      <c r="F90" s="72" t="s">
        <v>32</v>
      </c>
      <c r="G90" s="71"/>
      <c r="H90" s="72" t="str">
        <f t="shared" si="16"/>
        <v/>
      </c>
      <c r="I90" s="72"/>
      <c r="J90" s="71"/>
      <c r="K90" s="72" t="str">
        <f t="shared" si="17"/>
        <v/>
      </c>
      <c r="L90" s="73"/>
      <c r="M90" s="5" t="s">
        <v>32</v>
      </c>
      <c r="N90" s="11" t="s">
        <v>32</v>
      </c>
      <c r="O90" s="66" t="s">
        <v>32</v>
      </c>
      <c r="P90" s="73">
        <v>44269.64</v>
      </c>
      <c r="Q90" s="71" t="s">
        <v>64</v>
      </c>
      <c r="R90" s="71" t="s">
        <v>65</v>
      </c>
      <c r="S90" s="71" t="s">
        <v>1531</v>
      </c>
      <c r="T90" s="72">
        <v>81.400000000000006</v>
      </c>
      <c r="U90" s="72">
        <v>2</v>
      </c>
      <c r="V90" s="74">
        <f>P90*(1/(2.22*10^12))*(1/(81.4))*(1/(0.125))*10^9</f>
        <v>1.9598308873984549</v>
      </c>
      <c r="W90" s="71" t="s">
        <v>67</v>
      </c>
      <c r="X90" s="72">
        <v>1</v>
      </c>
      <c r="Y90" s="72">
        <v>0.5</v>
      </c>
      <c r="Z90" s="72">
        <v>5</v>
      </c>
      <c r="AA90" s="72">
        <v>2.93</v>
      </c>
      <c r="AB90" s="556">
        <v>1</v>
      </c>
      <c r="AC90" s="557">
        <f t="shared" si="18"/>
        <v>2.93</v>
      </c>
      <c r="AD90" s="558">
        <f t="shared" si="19"/>
        <v>2.3440000000000003</v>
      </c>
      <c r="AE90" s="559">
        <f t="shared" si="20"/>
        <v>0.58600000000000008</v>
      </c>
      <c r="AF90" s="71" t="s">
        <v>68</v>
      </c>
      <c r="AG90" s="72">
        <v>0.5</v>
      </c>
      <c r="AH90" s="72">
        <v>0.67</v>
      </c>
    </row>
    <row r="91" spans="1:34" x14ac:dyDescent="0.25">
      <c r="A91" s="69" t="s">
        <v>28</v>
      </c>
      <c r="B91" s="69" t="s">
        <v>631</v>
      </c>
      <c r="C91" s="70" t="s">
        <v>1677</v>
      </c>
      <c r="D91" s="71" t="s">
        <v>1683</v>
      </c>
      <c r="E91" s="72">
        <f>IF(A90="SEC", K90 + 1, E90 + 1)</f>
        <v>9</v>
      </c>
      <c r="F91" s="72" t="s">
        <v>32</v>
      </c>
      <c r="G91" s="71"/>
      <c r="H91" s="72" t="str">
        <f t="shared" si="16"/>
        <v/>
      </c>
      <c r="I91" s="72"/>
      <c r="J91" s="71"/>
      <c r="K91" s="72" t="str">
        <f t="shared" si="17"/>
        <v/>
      </c>
      <c r="L91" s="73"/>
      <c r="M91" s="5" t="s">
        <v>32</v>
      </c>
      <c r="N91" s="11" t="s">
        <v>32</v>
      </c>
      <c r="O91" s="72" t="s">
        <v>32</v>
      </c>
      <c r="P91" s="73">
        <f>P90</f>
        <v>44269.64</v>
      </c>
      <c r="Q91" s="71" t="s">
        <v>64</v>
      </c>
      <c r="R91" s="71" t="s">
        <v>65</v>
      </c>
      <c r="S91" s="71" t="s">
        <v>1531</v>
      </c>
      <c r="T91" s="72">
        <v>81.400000000000006</v>
      </c>
      <c r="U91" s="72">
        <v>2</v>
      </c>
      <c r="V91" s="74">
        <f>P91*(1/(2.22*10^12))*(1/(81.4))*(1/(0.125))*10^9</f>
        <v>1.9598308873984549</v>
      </c>
      <c r="W91" s="71" t="s">
        <v>67</v>
      </c>
      <c r="X91" s="72">
        <v>1</v>
      </c>
      <c r="Y91" s="72">
        <v>0.5</v>
      </c>
      <c r="Z91" s="72">
        <v>5</v>
      </c>
      <c r="AA91" s="72">
        <v>2.93</v>
      </c>
      <c r="AB91" s="556">
        <v>1</v>
      </c>
      <c r="AC91" s="557">
        <f t="shared" si="18"/>
        <v>2.93</v>
      </c>
      <c r="AD91" s="558">
        <f t="shared" si="19"/>
        <v>2.3440000000000003</v>
      </c>
      <c r="AE91" s="559">
        <f t="shared" si="20"/>
        <v>0.58600000000000008</v>
      </c>
      <c r="AF91" s="71" t="s">
        <v>68</v>
      </c>
      <c r="AG91" s="72">
        <v>0.5</v>
      </c>
      <c r="AH91" s="72">
        <v>0.67</v>
      </c>
    </row>
    <row r="92" spans="1:34" x14ac:dyDescent="0.25">
      <c r="A92" s="75" t="s">
        <v>28</v>
      </c>
      <c r="B92" s="75" t="s">
        <v>261</v>
      </c>
      <c r="C92" s="76" t="s">
        <v>1684</v>
      </c>
      <c r="D92" s="77" t="s">
        <v>1685</v>
      </c>
      <c r="E92" s="78">
        <v>4</v>
      </c>
      <c r="F92" s="78" t="s">
        <v>32</v>
      </c>
      <c r="G92" s="77"/>
      <c r="H92" s="78" t="str">
        <f t="shared" si="16"/>
        <v/>
      </c>
      <c r="I92" s="78"/>
      <c r="J92" s="77"/>
      <c r="K92" s="78" t="str">
        <f t="shared" si="17"/>
        <v/>
      </c>
      <c r="L92" s="79"/>
      <c r="M92" s="5" t="s">
        <v>32</v>
      </c>
      <c r="N92" s="11" t="s">
        <v>32</v>
      </c>
      <c r="O92" s="72" t="s">
        <v>32</v>
      </c>
      <c r="P92" s="79">
        <v>24406.62</v>
      </c>
      <c r="Q92" s="77" t="s">
        <v>265</v>
      </c>
      <c r="R92" s="77" t="s">
        <v>266</v>
      </c>
      <c r="S92" s="77" t="s">
        <v>1578</v>
      </c>
      <c r="T92" s="78">
        <v>78.8</v>
      </c>
      <c r="U92" s="78">
        <v>1</v>
      </c>
      <c r="V92" s="80">
        <f>P92*(1/(2.22*10^12))*(1/(78.8))*(1/(0.125))*10^9</f>
        <v>1.1161393881190835</v>
      </c>
      <c r="W92" s="77" t="s">
        <v>1579</v>
      </c>
      <c r="X92" s="78">
        <v>1</v>
      </c>
      <c r="Y92" s="78">
        <v>1</v>
      </c>
      <c r="Z92" s="78">
        <v>5</v>
      </c>
      <c r="AA92" s="78">
        <v>1.42</v>
      </c>
      <c r="AB92" s="556">
        <v>1</v>
      </c>
      <c r="AC92" s="557">
        <f t="shared" si="18"/>
        <v>1.42</v>
      </c>
      <c r="AD92" s="558">
        <f t="shared" si="19"/>
        <v>1.1359999999999999</v>
      </c>
      <c r="AE92" s="559">
        <f t="shared" si="20"/>
        <v>0.28399999999999997</v>
      </c>
      <c r="AF92" s="77" t="s">
        <v>269</v>
      </c>
      <c r="AG92" s="78">
        <v>1</v>
      </c>
      <c r="AH92" s="78">
        <v>1</v>
      </c>
    </row>
    <row r="93" spans="1:34" x14ac:dyDescent="0.25">
      <c r="A93" s="75" t="s">
        <v>28</v>
      </c>
      <c r="B93" s="75" t="s">
        <v>270</v>
      </c>
      <c r="C93" s="76" t="s">
        <v>1684</v>
      </c>
      <c r="D93" s="77" t="s">
        <v>1686</v>
      </c>
      <c r="E93" s="78">
        <f t="shared" ref="E93:E102" si="23">IF(A92="SEC", K92 + 1, E92 + 1)</f>
        <v>5</v>
      </c>
      <c r="F93" s="78" t="s">
        <v>32</v>
      </c>
      <c r="G93" s="77"/>
      <c r="H93" s="78" t="str">
        <f t="shared" si="16"/>
        <v/>
      </c>
      <c r="I93" s="78"/>
      <c r="J93" s="77"/>
      <c r="K93" s="78" t="str">
        <f t="shared" si="17"/>
        <v/>
      </c>
      <c r="L93" s="79"/>
      <c r="M93" s="5" t="s">
        <v>32</v>
      </c>
      <c r="N93" s="11" t="s">
        <v>32</v>
      </c>
      <c r="O93" s="72" t="s">
        <v>32</v>
      </c>
      <c r="P93" s="79">
        <f>P92</f>
        <v>24406.62</v>
      </c>
      <c r="Q93" s="77" t="s">
        <v>265</v>
      </c>
      <c r="R93" s="77" t="s">
        <v>266</v>
      </c>
      <c r="S93" s="77" t="s">
        <v>1578</v>
      </c>
      <c r="T93" s="78">
        <v>78.8</v>
      </c>
      <c r="U93" s="78">
        <v>1</v>
      </c>
      <c r="V93" s="80">
        <f>P93*(1/(2.22*10^12))*(1/(78.8))*(1/(0.125))*10^9</f>
        <v>1.1161393881190835</v>
      </c>
      <c r="W93" s="77" t="s">
        <v>1579</v>
      </c>
      <c r="X93" s="78">
        <v>1</v>
      </c>
      <c r="Y93" s="78">
        <v>1</v>
      </c>
      <c r="Z93" s="78">
        <v>5</v>
      </c>
      <c r="AA93" s="78">
        <v>1.42</v>
      </c>
      <c r="AB93" s="556">
        <v>1</v>
      </c>
      <c r="AC93" s="557">
        <f t="shared" si="18"/>
        <v>1.42</v>
      </c>
      <c r="AD93" s="558">
        <f t="shared" si="19"/>
        <v>1.1359999999999999</v>
      </c>
      <c r="AE93" s="559">
        <f t="shared" si="20"/>
        <v>0.28399999999999997</v>
      </c>
      <c r="AF93" s="77" t="s">
        <v>269</v>
      </c>
      <c r="AG93" s="78">
        <v>1</v>
      </c>
      <c r="AH93" s="78">
        <v>1</v>
      </c>
    </row>
    <row r="94" spans="1:34" x14ac:dyDescent="0.25">
      <c r="A94" s="75" t="s">
        <v>28</v>
      </c>
      <c r="B94" s="75" t="s">
        <v>651</v>
      </c>
      <c r="C94" s="76" t="s">
        <v>1684</v>
      </c>
      <c r="D94" s="77" t="s">
        <v>1687</v>
      </c>
      <c r="E94" s="78">
        <f t="shared" si="23"/>
        <v>6</v>
      </c>
      <c r="F94" s="78" t="s">
        <v>32</v>
      </c>
      <c r="G94" s="77"/>
      <c r="H94" s="78" t="str">
        <f t="shared" si="16"/>
        <v/>
      </c>
      <c r="I94" s="78"/>
      <c r="J94" s="77"/>
      <c r="K94" s="78" t="str">
        <f t="shared" si="17"/>
        <v/>
      </c>
      <c r="L94" s="79"/>
      <c r="M94" s="5" t="s">
        <v>32</v>
      </c>
      <c r="N94" s="11" t="s">
        <v>32</v>
      </c>
      <c r="O94" s="72" t="s">
        <v>32</v>
      </c>
      <c r="P94" s="79">
        <v>16027.22</v>
      </c>
      <c r="Q94" s="77" t="s">
        <v>654</v>
      </c>
      <c r="R94" s="77" t="s">
        <v>655</v>
      </c>
      <c r="S94" s="77" t="s">
        <v>656</v>
      </c>
      <c r="T94" s="78">
        <v>20.7</v>
      </c>
      <c r="U94" s="78">
        <v>1.3</v>
      </c>
      <c r="V94" s="80">
        <f>P94*(1/(2.22*10^12))*(1/(20.7))*(1/(0.125))*10^9</f>
        <v>2.7901327414370893</v>
      </c>
      <c r="W94" s="77" t="s">
        <v>657</v>
      </c>
      <c r="X94" s="78">
        <v>1</v>
      </c>
      <c r="Y94" s="78">
        <v>1</v>
      </c>
      <c r="Z94" s="78">
        <v>5</v>
      </c>
      <c r="AA94" s="78">
        <v>0.48</v>
      </c>
      <c r="AB94" s="556">
        <v>1</v>
      </c>
      <c r="AC94" s="557">
        <f t="shared" si="18"/>
        <v>0.48</v>
      </c>
      <c r="AD94" s="558">
        <f t="shared" si="19"/>
        <v>0.38400000000000001</v>
      </c>
      <c r="AE94" s="559">
        <f t="shared" si="20"/>
        <v>9.6000000000000002E-2</v>
      </c>
      <c r="AF94" s="77" t="s">
        <v>212</v>
      </c>
      <c r="AG94" s="78">
        <v>1</v>
      </c>
      <c r="AH94" s="78">
        <v>1</v>
      </c>
    </row>
    <row r="95" spans="1:34" x14ac:dyDescent="0.25">
      <c r="A95" s="75" t="s">
        <v>28</v>
      </c>
      <c r="B95" s="75" t="s">
        <v>931</v>
      </c>
      <c r="C95" s="76" t="s">
        <v>1684</v>
      </c>
      <c r="D95" s="77" t="s">
        <v>1688</v>
      </c>
      <c r="E95" s="78">
        <f t="shared" si="23"/>
        <v>7</v>
      </c>
      <c r="F95" s="78" t="s">
        <v>32</v>
      </c>
      <c r="G95" s="77"/>
      <c r="H95" s="78" t="str">
        <f t="shared" si="16"/>
        <v/>
      </c>
      <c r="I95" s="78"/>
      <c r="J95" s="77"/>
      <c r="K95" s="78" t="str">
        <f t="shared" si="17"/>
        <v/>
      </c>
      <c r="L95" s="79"/>
      <c r="M95" s="5" t="s">
        <v>32</v>
      </c>
      <c r="N95" s="11" t="s">
        <v>32</v>
      </c>
      <c r="O95" s="72" t="s">
        <v>32</v>
      </c>
      <c r="P95" s="79">
        <f>P94</f>
        <v>16027.22</v>
      </c>
      <c r="Q95" s="77" t="s">
        <v>654</v>
      </c>
      <c r="R95" s="77" t="s">
        <v>655</v>
      </c>
      <c r="S95" s="77" t="s">
        <v>656</v>
      </c>
      <c r="T95" s="78">
        <v>20.7</v>
      </c>
      <c r="U95" s="78">
        <v>1.3</v>
      </c>
      <c r="V95" s="80">
        <f>P95*(1/(2.22*10^12))*(1/(20.7))*(1/(0.125))*10^9</f>
        <v>2.7901327414370893</v>
      </c>
      <c r="W95" s="77" t="s">
        <v>657</v>
      </c>
      <c r="X95" s="78">
        <v>1</v>
      </c>
      <c r="Y95" s="78">
        <v>1</v>
      </c>
      <c r="Z95" s="78">
        <v>5</v>
      </c>
      <c r="AA95" s="78">
        <v>0.48</v>
      </c>
      <c r="AB95" s="556">
        <v>1</v>
      </c>
      <c r="AC95" s="557">
        <f t="shared" si="18"/>
        <v>0.48</v>
      </c>
      <c r="AD95" s="558">
        <f t="shared" si="19"/>
        <v>0.38400000000000001</v>
      </c>
      <c r="AE95" s="559">
        <f t="shared" si="20"/>
        <v>9.6000000000000002E-2</v>
      </c>
      <c r="AF95" s="77" t="s">
        <v>212</v>
      </c>
      <c r="AG95" s="78">
        <v>1</v>
      </c>
      <c r="AH95" s="78">
        <v>1</v>
      </c>
    </row>
    <row r="96" spans="1:34" x14ac:dyDescent="0.25">
      <c r="A96" s="75" t="s">
        <v>28</v>
      </c>
      <c r="B96" s="75" t="s">
        <v>207</v>
      </c>
      <c r="C96" s="76" t="s">
        <v>1684</v>
      </c>
      <c r="D96" s="77" t="s">
        <v>1689</v>
      </c>
      <c r="E96" s="78">
        <f t="shared" si="23"/>
        <v>8</v>
      </c>
      <c r="F96" s="78" t="s">
        <v>32</v>
      </c>
      <c r="G96" s="77"/>
      <c r="H96" s="78" t="str">
        <f t="shared" si="16"/>
        <v/>
      </c>
      <c r="I96" s="78"/>
      <c r="J96" s="77"/>
      <c r="K96" s="78" t="str">
        <f t="shared" si="17"/>
        <v/>
      </c>
      <c r="L96" s="79"/>
      <c r="M96" s="5" t="s">
        <v>32</v>
      </c>
      <c r="N96" s="11" t="s">
        <v>32</v>
      </c>
      <c r="O96" s="72" t="s">
        <v>32</v>
      </c>
      <c r="P96" s="79">
        <v>14175.57</v>
      </c>
      <c r="Q96" s="77" t="s">
        <v>209</v>
      </c>
      <c r="R96" s="77" t="s">
        <v>210</v>
      </c>
      <c r="S96" s="77" t="s">
        <v>211</v>
      </c>
      <c r="T96" s="78">
        <v>16.399999999999999</v>
      </c>
      <c r="U96" s="78">
        <v>1</v>
      </c>
      <c r="V96" s="80">
        <f>P96*(1/(2.22*10^12))*(1/(16.4))*(1/(0.125))*10^9</f>
        <v>3.1148253131179962</v>
      </c>
      <c r="W96" s="77" t="s">
        <v>130</v>
      </c>
      <c r="X96" s="78">
        <v>1</v>
      </c>
      <c r="Y96" s="78">
        <v>1</v>
      </c>
      <c r="Z96" s="78">
        <v>5</v>
      </c>
      <c r="AA96" s="78">
        <v>0.3</v>
      </c>
      <c r="AB96" s="556">
        <v>1</v>
      </c>
      <c r="AC96" s="557">
        <f t="shared" si="18"/>
        <v>0.3</v>
      </c>
      <c r="AD96" s="558">
        <f t="shared" si="19"/>
        <v>0.24</v>
      </c>
      <c r="AE96" s="559">
        <f t="shared" si="20"/>
        <v>0.06</v>
      </c>
      <c r="AF96" s="77" t="s">
        <v>212</v>
      </c>
      <c r="AG96" s="78">
        <v>1</v>
      </c>
      <c r="AH96" s="78">
        <v>1</v>
      </c>
    </row>
    <row r="97" spans="1:34" x14ac:dyDescent="0.25">
      <c r="A97" s="75" t="s">
        <v>28</v>
      </c>
      <c r="B97" s="75" t="s">
        <v>213</v>
      </c>
      <c r="C97" s="76" t="s">
        <v>1684</v>
      </c>
      <c r="D97" s="77" t="s">
        <v>1690</v>
      </c>
      <c r="E97" s="78">
        <f t="shared" si="23"/>
        <v>9</v>
      </c>
      <c r="F97" s="78" t="s">
        <v>32</v>
      </c>
      <c r="G97" s="77"/>
      <c r="H97" s="78" t="str">
        <f t="shared" si="16"/>
        <v/>
      </c>
      <c r="I97" s="78"/>
      <c r="J97" s="77"/>
      <c r="K97" s="78" t="str">
        <f t="shared" si="17"/>
        <v/>
      </c>
      <c r="L97" s="79"/>
      <c r="M97" s="5" t="s">
        <v>32</v>
      </c>
      <c r="N97" s="11" t="s">
        <v>32</v>
      </c>
      <c r="O97" s="72" t="s">
        <v>32</v>
      </c>
      <c r="P97" s="79">
        <f>P96</f>
        <v>14175.57</v>
      </c>
      <c r="Q97" s="77" t="s">
        <v>209</v>
      </c>
      <c r="R97" s="77" t="s">
        <v>210</v>
      </c>
      <c r="S97" s="77" t="s">
        <v>211</v>
      </c>
      <c r="T97" s="78">
        <v>16.399999999999999</v>
      </c>
      <c r="U97" s="78">
        <v>1</v>
      </c>
      <c r="V97" s="80">
        <f>P97*(1/(2.22*10^12))*(1/(16.4))*(1/(0.125))*10^9</f>
        <v>3.1148253131179962</v>
      </c>
      <c r="W97" s="77" t="s">
        <v>130</v>
      </c>
      <c r="X97" s="78">
        <v>1</v>
      </c>
      <c r="Y97" s="78">
        <v>1</v>
      </c>
      <c r="Z97" s="78">
        <v>5</v>
      </c>
      <c r="AA97" s="78">
        <v>0.3</v>
      </c>
      <c r="AB97" s="556">
        <v>1</v>
      </c>
      <c r="AC97" s="557">
        <f t="shared" si="18"/>
        <v>0.3</v>
      </c>
      <c r="AD97" s="558">
        <f t="shared" si="19"/>
        <v>0.24</v>
      </c>
      <c r="AE97" s="559">
        <f t="shared" si="20"/>
        <v>0.06</v>
      </c>
      <c r="AF97" s="77" t="s">
        <v>212</v>
      </c>
      <c r="AG97" s="78">
        <v>1</v>
      </c>
      <c r="AH97" s="78">
        <v>1</v>
      </c>
    </row>
    <row r="98" spans="1:34" x14ac:dyDescent="0.25">
      <c r="A98" s="75" t="s">
        <v>56</v>
      </c>
      <c r="B98" s="75" t="s">
        <v>176</v>
      </c>
      <c r="C98" s="76" t="s">
        <v>1684</v>
      </c>
      <c r="D98" s="77" t="s">
        <v>1691</v>
      </c>
      <c r="E98" s="78">
        <f t="shared" si="23"/>
        <v>10</v>
      </c>
      <c r="F98" s="78" t="s">
        <v>32</v>
      </c>
      <c r="G98" s="77" t="s">
        <v>1692</v>
      </c>
      <c r="H98" s="78">
        <f t="shared" si="16"/>
        <v>11</v>
      </c>
      <c r="I98" s="78" t="str">
        <f>F98</f>
        <v>y</v>
      </c>
      <c r="J98" s="77" t="s">
        <v>1693</v>
      </c>
      <c r="K98" s="78">
        <f t="shared" si="17"/>
        <v>12</v>
      </c>
      <c r="L98" s="79" t="str">
        <f>F98</f>
        <v>y</v>
      </c>
      <c r="M98" s="5" t="s">
        <v>32</v>
      </c>
      <c r="N98" s="11" t="s">
        <v>32</v>
      </c>
      <c r="O98" s="72" t="s">
        <v>32</v>
      </c>
      <c r="P98" s="79">
        <v>7482.39</v>
      </c>
      <c r="Q98" s="77" t="s">
        <v>179</v>
      </c>
      <c r="R98" s="77" t="s">
        <v>180</v>
      </c>
      <c r="S98" s="77" t="s">
        <v>1627</v>
      </c>
      <c r="T98" s="78">
        <v>22.8</v>
      </c>
      <c r="U98" s="78">
        <v>1.5</v>
      </c>
      <c r="V98" s="80">
        <f>P98*(1/(2.22*10^12))*(1/(22.8))*(1/(0.125))*10^9</f>
        <v>1.1826126126126124</v>
      </c>
      <c r="W98" s="77" t="s">
        <v>182</v>
      </c>
      <c r="X98" s="78">
        <v>3</v>
      </c>
      <c r="Y98" s="78">
        <v>3</v>
      </c>
      <c r="Z98" s="78">
        <v>15</v>
      </c>
      <c r="AA98" s="78">
        <v>1.85</v>
      </c>
      <c r="AB98" s="556">
        <v>1</v>
      </c>
      <c r="AC98" s="557">
        <f t="shared" si="18"/>
        <v>1.85</v>
      </c>
      <c r="AD98" s="558">
        <f t="shared" si="19"/>
        <v>1.4800000000000002</v>
      </c>
      <c r="AE98" s="559">
        <f t="shared" si="20"/>
        <v>0.37000000000000005</v>
      </c>
      <c r="AF98" s="77" t="s">
        <v>49</v>
      </c>
      <c r="AG98" s="78">
        <v>1</v>
      </c>
      <c r="AH98" s="78">
        <v>1</v>
      </c>
    </row>
    <row r="99" spans="1:34" x14ac:dyDescent="0.25">
      <c r="A99" s="75" t="s">
        <v>56</v>
      </c>
      <c r="B99" s="75" t="s">
        <v>183</v>
      </c>
      <c r="C99" s="76" t="s">
        <v>1684</v>
      </c>
      <c r="D99" s="77" t="s">
        <v>1694</v>
      </c>
      <c r="E99" s="78">
        <f t="shared" si="23"/>
        <v>13</v>
      </c>
      <c r="F99" s="78" t="s">
        <v>32</v>
      </c>
      <c r="G99" s="77" t="s">
        <v>1695</v>
      </c>
      <c r="H99" s="78">
        <f t="shared" si="16"/>
        <v>14</v>
      </c>
      <c r="I99" s="78" t="str">
        <f>F99</f>
        <v>y</v>
      </c>
      <c r="J99" s="77" t="s">
        <v>1696</v>
      </c>
      <c r="K99" s="78">
        <f t="shared" si="17"/>
        <v>15</v>
      </c>
      <c r="L99" s="79" t="str">
        <f>F99</f>
        <v>y</v>
      </c>
      <c r="M99" s="5" t="s">
        <v>32</v>
      </c>
      <c r="N99" s="11" t="s">
        <v>32</v>
      </c>
      <c r="O99" s="72" t="s">
        <v>32</v>
      </c>
      <c r="P99" s="79">
        <f>P98</f>
        <v>7482.39</v>
      </c>
      <c r="Q99" s="77" t="s">
        <v>179</v>
      </c>
      <c r="R99" s="77" t="s">
        <v>180</v>
      </c>
      <c r="S99" s="77" t="s">
        <v>1627</v>
      </c>
      <c r="T99" s="78">
        <v>22.8</v>
      </c>
      <c r="U99" s="78">
        <v>1.5</v>
      </c>
      <c r="V99" s="80">
        <f>P99*(1/(2.22*10^12))*(1/(22.8))*(1/(0.125))*10^9</f>
        <v>1.1826126126126124</v>
      </c>
      <c r="W99" s="77" t="s">
        <v>182</v>
      </c>
      <c r="X99" s="78">
        <v>3</v>
      </c>
      <c r="Y99" s="78">
        <v>3</v>
      </c>
      <c r="Z99" s="78">
        <v>15</v>
      </c>
      <c r="AA99" s="78">
        <v>1.85</v>
      </c>
      <c r="AB99" s="556">
        <v>1</v>
      </c>
      <c r="AC99" s="557">
        <f t="shared" si="18"/>
        <v>1.85</v>
      </c>
      <c r="AD99" s="558">
        <f t="shared" si="19"/>
        <v>1.4800000000000002</v>
      </c>
      <c r="AE99" s="559">
        <f t="shared" si="20"/>
        <v>0.37000000000000005</v>
      </c>
      <c r="AF99" s="77" t="s">
        <v>49</v>
      </c>
      <c r="AG99" s="78">
        <v>1</v>
      </c>
      <c r="AH99" s="78">
        <v>1</v>
      </c>
    </row>
    <row r="100" spans="1:34" x14ac:dyDescent="0.25">
      <c r="A100" s="75" t="s">
        <v>56</v>
      </c>
      <c r="B100" s="75" t="s">
        <v>185</v>
      </c>
      <c r="C100" s="76" t="s">
        <v>1684</v>
      </c>
      <c r="D100" s="77" t="s">
        <v>1697</v>
      </c>
      <c r="E100" s="78">
        <f t="shared" si="23"/>
        <v>16</v>
      </c>
      <c r="F100" s="78" t="s">
        <v>32</v>
      </c>
      <c r="G100" s="77" t="s">
        <v>1698</v>
      </c>
      <c r="H100" s="78">
        <f t="shared" si="16"/>
        <v>17</v>
      </c>
      <c r="I100" s="78" t="str">
        <f>F100</f>
        <v>y</v>
      </c>
      <c r="J100" s="77" t="s">
        <v>1699</v>
      </c>
      <c r="K100" s="78">
        <f t="shared" si="17"/>
        <v>18</v>
      </c>
      <c r="L100" s="79" t="str">
        <f>F100</f>
        <v>y</v>
      </c>
      <c r="M100" s="5" t="s">
        <v>32</v>
      </c>
      <c r="N100" s="11" t="s">
        <v>32</v>
      </c>
      <c r="O100" s="72" t="s">
        <v>32</v>
      </c>
      <c r="P100" s="79">
        <f>P99</f>
        <v>7482.39</v>
      </c>
      <c r="Q100" s="77" t="s">
        <v>179</v>
      </c>
      <c r="R100" s="77" t="s">
        <v>180</v>
      </c>
      <c r="S100" s="77" t="s">
        <v>1627</v>
      </c>
      <c r="T100" s="78">
        <v>22.8</v>
      </c>
      <c r="U100" s="78">
        <v>1.5</v>
      </c>
      <c r="V100" s="80">
        <f>P100*(1/(2.22*10^12))*(1/(22.8))*(1/(0.125))*10^9</f>
        <v>1.1826126126126124</v>
      </c>
      <c r="W100" s="77" t="s">
        <v>182</v>
      </c>
      <c r="X100" s="78">
        <v>3</v>
      </c>
      <c r="Y100" s="78">
        <v>3</v>
      </c>
      <c r="Z100" s="78">
        <v>15</v>
      </c>
      <c r="AA100" s="78">
        <v>1.85</v>
      </c>
      <c r="AB100" s="556">
        <v>1</v>
      </c>
      <c r="AC100" s="557">
        <f t="shared" si="18"/>
        <v>1.85</v>
      </c>
      <c r="AD100" s="558">
        <f t="shared" si="19"/>
        <v>1.4800000000000002</v>
      </c>
      <c r="AE100" s="559">
        <f t="shared" si="20"/>
        <v>0.37000000000000005</v>
      </c>
      <c r="AF100" s="77" t="s">
        <v>49</v>
      </c>
      <c r="AG100" s="78">
        <v>1</v>
      </c>
      <c r="AH100" s="78">
        <v>1</v>
      </c>
    </row>
    <row r="101" spans="1:34" x14ac:dyDescent="0.25">
      <c r="A101" s="75" t="s">
        <v>56</v>
      </c>
      <c r="B101" s="75" t="s">
        <v>533</v>
      </c>
      <c r="C101" s="76" t="s">
        <v>1684</v>
      </c>
      <c r="D101" s="77" t="s">
        <v>1700</v>
      </c>
      <c r="E101" s="78">
        <f t="shared" si="23"/>
        <v>19</v>
      </c>
      <c r="F101" s="78" t="s">
        <v>32</v>
      </c>
      <c r="G101" s="77" t="s">
        <v>1701</v>
      </c>
      <c r="H101" s="78">
        <f t="shared" si="16"/>
        <v>20</v>
      </c>
      <c r="I101" s="78" t="str">
        <f>F101</f>
        <v>y</v>
      </c>
      <c r="J101" s="77" t="s">
        <v>1702</v>
      </c>
      <c r="K101" s="78">
        <f t="shared" si="17"/>
        <v>21</v>
      </c>
      <c r="L101" s="79" t="str">
        <f>F101</f>
        <v>y</v>
      </c>
      <c r="M101" s="5" t="s">
        <v>32</v>
      </c>
      <c r="N101" s="11" t="s">
        <v>32</v>
      </c>
      <c r="O101" s="72" t="s">
        <v>32</v>
      </c>
      <c r="P101" s="79">
        <v>35768.83</v>
      </c>
      <c r="Q101" s="77" t="s">
        <v>535</v>
      </c>
      <c r="R101" s="77" t="s">
        <v>536</v>
      </c>
      <c r="S101" s="77" t="s">
        <v>1528</v>
      </c>
      <c r="T101" s="78">
        <v>80.8</v>
      </c>
      <c r="U101" s="78">
        <v>2</v>
      </c>
      <c r="V101" s="80">
        <f>P101*(1/(2.22*10^12))*(1/(80.8))*(1/(0.125))*10^9</f>
        <v>1.5952559985728305</v>
      </c>
      <c r="W101" s="77" t="s">
        <v>538</v>
      </c>
      <c r="X101" s="78">
        <v>3</v>
      </c>
      <c r="Y101" s="78">
        <v>3</v>
      </c>
      <c r="Z101" s="78">
        <v>15</v>
      </c>
      <c r="AA101" s="78">
        <v>8.73</v>
      </c>
      <c r="AB101" s="556">
        <v>1</v>
      </c>
      <c r="AC101" s="557">
        <f t="shared" si="18"/>
        <v>8.73</v>
      </c>
      <c r="AD101" s="558">
        <f t="shared" si="19"/>
        <v>6.9840000000000009</v>
      </c>
      <c r="AE101" s="559">
        <f t="shared" si="20"/>
        <v>1.7460000000000002</v>
      </c>
      <c r="AF101" s="77" t="s">
        <v>68</v>
      </c>
      <c r="AG101" s="78">
        <v>1</v>
      </c>
      <c r="AH101" s="78">
        <v>1</v>
      </c>
    </row>
    <row r="102" spans="1:34" x14ac:dyDescent="0.25">
      <c r="A102" s="75" t="s">
        <v>56</v>
      </c>
      <c r="B102" s="75" t="s">
        <v>539</v>
      </c>
      <c r="C102" s="76" t="s">
        <v>1684</v>
      </c>
      <c r="D102" s="77" t="s">
        <v>1703</v>
      </c>
      <c r="E102" s="78">
        <f t="shared" si="23"/>
        <v>22</v>
      </c>
      <c r="F102" s="78" t="s">
        <v>32</v>
      </c>
      <c r="G102" s="77" t="s">
        <v>1704</v>
      </c>
      <c r="H102" s="78">
        <f t="shared" si="16"/>
        <v>23</v>
      </c>
      <c r="I102" s="78" t="str">
        <f>F102</f>
        <v>y</v>
      </c>
      <c r="J102" s="77" t="s">
        <v>1705</v>
      </c>
      <c r="K102" s="78">
        <f t="shared" si="17"/>
        <v>24</v>
      </c>
      <c r="L102" s="79" t="str">
        <f>F102</f>
        <v>y</v>
      </c>
      <c r="M102" s="5" t="s">
        <v>32</v>
      </c>
      <c r="N102" s="11" t="s">
        <v>32</v>
      </c>
      <c r="O102" s="72" t="s">
        <v>32</v>
      </c>
      <c r="P102" s="79">
        <f>P101</f>
        <v>35768.83</v>
      </c>
      <c r="Q102" s="77" t="s">
        <v>535</v>
      </c>
      <c r="R102" s="77" t="s">
        <v>536</v>
      </c>
      <c r="S102" s="77" t="s">
        <v>1528</v>
      </c>
      <c r="T102" s="78">
        <v>80.8</v>
      </c>
      <c r="U102" s="78">
        <v>2</v>
      </c>
      <c r="V102" s="80">
        <f>P102*(1/(2.22*10^12))*(1/(80.8))*(1/(0.125))*10^9</f>
        <v>1.5952559985728305</v>
      </c>
      <c r="W102" s="77" t="s">
        <v>538</v>
      </c>
      <c r="X102" s="78">
        <v>3</v>
      </c>
      <c r="Y102" s="78">
        <v>3</v>
      </c>
      <c r="Z102" s="78">
        <v>15</v>
      </c>
      <c r="AA102" s="78">
        <v>8.73</v>
      </c>
      <c r="AB102" s="556">
        <v>1</v>
      </c>
      <c r="AC102" s="557">
        <f t="shared" si="18"/>
        <v>8.73</v>
      </c>
      <c r="AD102" s="558">
        <f t="shared" si="19"/>
        <v>6.9840000000000009</v>
      </c>
      <c r="AE102" s="559">
        <f t="shared" si="20"/>
        <v>1.7460000000000002</v>
      </c>
      <c r="AF102" s="77" t="s">
        <v>68</v>
      </c>
      <c r="AG102" s="78">
        <v>1</v>
      </c>
      <c r="AH102" s="78">
        <v>1</v>
      </c>
    </row>
    <row r="103" spans="1:34" x14ac:dyDescent="0.25">
      <c r="A103" s="81" t="s">
        <v>28</v>
      </c>
      <c r="B103" s="81" t="s">
        <v>813</v>
      </c>
      <c r="C103" s="82" t="s">
        <v>1706</v>
      </c>
      <c r="D103" s="83" t="s">
        <v>1707</v>
      </c>
      <c r="E103" s="84">
        <v>4</v>
      </c>
      <c r="F103" s="84" t="s">
        <v>32</v>
      </c>
      <c r="G103" s="83"/>
      <c r="H103" s="84" t="str">
        <f t="shared" si="16"/>
        <v/>
      </c>
      <c r="I103" s="84"/>
      <c r="J103" s="83"/>
      <c r="K103" s="84" t="str">
        <f t="shared" si="17"/>
        <v/>
      </c>
      <c r="L103" s="85"/>
      <c r="M103" s="5" t="s">
        <v>32</v>
      </c>
      <c r="N103" s="11" t="s">
        <v>32</v>
      </c>
      <c r="O103" s="72" t="s">
        <v>32</v>
      </c>
      <c r="P103" s="85">
        <v>38662.050000000003</v>
      </c>
      <c r="Q103" s="83" t="s">
        <v>816</v>
      </c>
      <c r="R103" s="83" t="s">
        <v>817</v>
      </c>
      <c r="S103" s="83" t="s">
        <v>818</v>
      </c>
      <c r="T103" s="84">
        <v>83</v>
      </c>
      <c r="U103" s="84">
        <v>2</v>
      </c>
      <c r="V103" s="86">
        <f>P103*(1/(2.22*10^12))*(1/(83))*(1/(0.125))*10^9</f>
        <v>1.6785867795506351</v>
      </c>
      <c r="W103" s="83" t="s">
        <v>819</v>
      </c>
      <c r="X103" s="84">
        <v>1</v>
      </c>
      <c r="Y103" s="84">
        <v>0.5</v>
      </c>
      <c r="Z103" s="84">
        <v>5</v>
      </c>
      <c r="AA103" s="84">
        <v>2.99</v>
      </c>
      <c r="AB103" s="556">
        <v>1</v>
      </c>
      <c r="AC103" s="557">
        <f t="shared" si="18"/>
        <v>2.99</v>
      </c>
      <c r="AD103" s="558">
        <f t="shared" si="19"/>
        <v>2.3920000000000003</v>
      </c>
      <c r="AE103" s="559">
        <f t="shared" si="20"/>
        <v>0.59800000000000009</v>
      </c>
      <c r="AF103" s="83" t="s">
        <v>49</v>
      </c>
      <c r="AG103" s="84">
        <v>0.5</v>
      </c>
      <c r="AH103" s="84">
        <v>0.5</v>
      </c>
    </row>
    <row r="104" spans="1:34" x14ac:dyDescent="0.25">
      <c r="A104" s="81" t="s">
        <v>28</v>
      </c>
      <c r="B104" s="81" t="s">
        <v>820</v>
      </c>
      <c r="C104" s="82" t="s">
        <v>1706</v>
      </c>
      <c r="D104" s="83" t="s">
        <v>1708</v>
      </c>
      <c r="E104" s="84">
        <f t="shared" ref="E104:E117" si="24">IF(A103="SEC", K103 + 1, E103 + 1)</f>
        <v>5</v>
      </c>
      <c r="F104" s="84" t="s">
        <v>32</v>
      </c>
      <c r="G104" s="83"/>
      <c r="H104" s="84" t="str">
        <f t="shared" si="16"/>
        <v/>
      </c>
      <c r="I104" s="84"/>
      <c r="J104" s="83"/>
      <c r="K104" s="84" t="str">
        <f t="shared" si="17"/>
        <v/>
      </c>
      <c r="L104" s="85"/>
      <c r="M104" s="5" t="s">
        <v>32</v>
      </c>
      <c r="N104" s="11" t="s">
        <v>32</v>
      </c>
      <c r="O104" s="72" t="s">
        <v>32</v>
      </c>
      <c r="P104" s="85">
        <f>P103</f>
        <v>38662.050000000003</v>
      </c>
      <c r="Q104" s="83" t="s">
        <v>816</v>
      </c>
      <c r="R104" s="83" t="s">
        <v>817</v>
      </c>
      <c r="S104" s="83" t="s">
        <v>818</v>
      </c>
      <c r="T104" s="84">
        <v>83</v>
      </c>
      <c r="U104" s="84">
        <v>2</v>
      </c>
      <c r="V104" s="86">
        <f>P104*(1/(2.22*10^12))*(1/(83))*(1/(0.125))*10^9</f>
        <v>1.6785867795506351</v>
      </c>
      <c r="W104" s="83" t="s">
        <v>819</v>
      </c>
      <c r="X104" s="84">
        <v>1</v>
      </c>
      <c r="Y104" s="84">
        <v>0.5</v>
      </c>
      <c r="Z104" s="84">
        <v>5</v>
      </c>
      <c r="AA104" s="84">
        <v>2.99</v>
      </c>
      <c r="AB104" s="556">
        <v>1</v>
      </c>
      <c r="AC104" s="557">
        <f t="shared" si="18"/>
        <v>2.99</v>
      </c>
      <c r="AD104" s="558">
        <f t="shared" si="19"/>
        <v>2.3920000000000003</v>
      </c>
      <c r="AE104" s="559">
        <f t="shared" si="20"/>
        <v>0.59800000000000009</v>
      </c>
      <c r="AF104" s="83" t="s">
        <v>49</v>
      </c>
      <c r="AG104" s="84">
        <v>0.5</v>
      </c>
      <c r="AH104" s="84">
        <v>0.5</v>
      </c>
    </row>
    <row r="105" spans="1:34" x14ac:dyDescent="0.25">
      <c r="A105" s="81" t="s">
        <v>28</v>
      </c>
      <c r="B105" s="81" t="s">
        <v>199</v>
      </c>
      <c r="C105" s="82" t="s">
        <v>1706</v>
      </c>
      <c r="D105" s="83" t="s">
        <v>1709</v>
      </c>
      <c r="E105" s="84">
        <f t="shared" si="24"/>
        <v>6</v>
      </c>
      <c r="F105" s="84" t="s">
        <v>32</v>
      </c>
      <c r="G105" s="83"/>
      <c r="H105" s="84" t="str">
        <f t="shared" si="16"/>
        <v/>
      </c>
      <c r="I105" s="84"/>
      <c r="J105" s="83"/>
      <c r="K105" s="84" t="str">
        <f t="shared" si="17"/>
        <v/>
      </c>
      <c r="L105" s="85"/>
      <c r="M105" s="5" t="s">
        <v>32</v>
      </c>
      <c r="N105" s="11" t="s">
        <v>32</v>
      </c>
      <c r="O105" s="72" t="s">
        <v>32</v>
      </c>
      <c r="P105" s="85">
        <v>56346.96</v>
      </c>
      <c r="Q105" s="83" t="s">
        <v>201</v>
      </c>
      <c r="R105" s="83" t="s">
        <v>128</v>
      </c>
      <c r="S105" s="83" t="s">
        <v>1569</v>
      </c>
      <c r="T105" s="84">
        <v>80</v>
      </c>
      <c r="U105" s="84">
        <v>3</v>
      </c>
      <c r="V105" s="86">
        <f t="shared" ref="V105:V110" si="25">P105*(1/(2.22*10^12))*(1/(80))*(1/(0.125))*10^9</f>
        <v>2.5381513513513516</v>
      </c>
      <c r="W105" s="83" t="s">
        <v>202</v>
      </c>
      <c r="X105" s="84">
        <v>1</v>
      </c>
      <c r="Y105" s="84">
        <v>1</v>
      </c>
      <c r="Z105" s="84">
        <v>5</v>
      </c>
      <c r="AA105" s="84">
        <v>4.32</v>
      </c>
      <c r="AB105" s="556">
        <v>1</v>
      </c>
      <c r="AC105" s="557">
        <f t="shared" si="18"/>
        <v>4.32</v>
      </c>
      <c r="AD105" s="558">
        <f t="shared" si="19"/>
        <v>3.4560000000000004</v>
      </c>
      <c r="AE105" s="559">
        <f t="shared" si="20"/>
        <v>0.8640000000000001</v>
      </c>
      <c r="AF105" s="83" t="s">
        <v>49</v>
      </c>
      <c r="AG105" s="84">
        <v>1</v>
      </c>
      <c r="AH105" s="84">
        <v>1</v>
      </c>
    </row>
    <row r="106" spans="1:34" x14ac:dyDescent="0.25">
      <c r="A106" s="81" t="s">
        <v>28</v>
      </c>
      <c r="B106" s="81" t="s">
        <v>203</v>
      </c>
      <c r="C106" s="82" t="s">
        <v>1706</v>
      </c>
      <c r="D106" s="83" t="s">
        <v>1710</v>
      </c>
      <c r="E106" s="84">
        <f t="shared" si="24"/>
        <v>7</v>
      </c>
      <c r="F106" s="84" t="s">
        <v>32</v>
      </c>
      <c r="G106" s="83"/>
      <c r="H106" s="84" t="str">
        <f t="shared" si="16"/>
        <v/>
      </c>
      <c r="I106" s="84"/>
      <c r="J106" s="83"/>
      <c r="K106" s="84" t="str">
        <f t="shared" si="17"/>
        <v/>
      </c>
      <c r="L106" s="85"/>
      <c r="M106" s="5" t="s">
        <v>32</v>
      </c>
      <c r="N106" s="11" t="s">
        <v>32</v>
      </c>
      <c r="O106" s="72" t="s">
        <v>32</v>
      </c>
      <c r="P106" s="85">
        <f>P105</f>
        <v>56346.96</v>
      </c>
      <c r="Q106" s="83" t="s">
        <v>201</v>
      </c>
      <c r="R106" s="83" t="s">
        <v>128</v>
      </c>
      <c r="S106" s="83" t="s">
        <v>1569</v>
      </c>
      <c r="T106" s="84">
        <v>80</v>
      </c>
      <c r="U106" s="84">
        <v>3</v>
      </c>
      <c r="V106" s="86">
        <f t="shared" si="25"/>
        <v>2.5381513513513516</v>
      </c>
      <c r="W106" s="83" t="s">
        <v>202</v>
      </c>
      <c r="X106" s="84">
        <v>1</v>
      </c>
      <c r="Y106" s="84">
        <v>1</v>
      </c>
      <c r="Z106" s="84">
        <v>5</v>
      </c>
      <c r="AA106" s="84">
        <v>4.32</v>
      </c>
      <c r="AB106" s="556">
        <v>1</v>
      </c>
      <c r="AC106" s="557">
        <f t="shared" si="18"/>
        <v>4.32</v>
      </c>
      <c r="AD106" s="558">
        <f t="shared" si="19"/>
        <v>3.4560000000000004</v>
      </c>
      <c r="AE106" s="559">
        <f t="shared" si="20"/>
        <v>0.8640000000000001</v>
      </c>
      <c r="AF106" s="83" t="s">
        <v>49</v>
      </c>
      <c r="AG106" s="84">
        <v>1</v>
      </c>
      <c r="AH106" s="84">
        <v>1</v>
      </c>
    </row>
    <row r="107" spans="1:34" x14ac:dyDescent="0.25">
      <c r="A107" s="81" t="s">
        <v>28</v>
      </c>
      <c r="B107" s="81" t="s">
        <v>124</v>
      </c>
      <c r="C107" s="82" t="s">
        <v>1706</v>
      </c>
      <c r="D107" s="83" t="s">
        <v>1711</v>
      </c>
      <c r="E107" s="84">
        <f t="shared" si="24"/>
        <v>8</v>
      </c>
      <c r="F107" s="84" t="s">
        <v>32</v>
      </c>
      <c r="G107" s="83"/>
      <c r="H107" s="84" t="str">
        <f t="shared" si="16"/>
        <v/>
      </c>
      <c r="I107" s="84"/>
      <c r="J107" s="83"/>
      <c r="K107" s="84" t="str">
        <f t="shared" si="17"/>
        <v/>
      </c>
      <c r="L107" s="85"/>
      <c r="M107" s="5" t="s">
        <v>32</v>
      </c>
      <c r="N107" s="11" t="s">
        <v>32</v>
      </c>
      <c r="O107" s="72" t="s">
        <v>32</v>
      </c>
      <c r="P107" s="85">
        <v>99010.94</v>
      </c>
      <c r="Q107" s="83" t="s">
        <v>127</v>
      </c>
      <c r="R107" s="83" t="s">
        <v>128</v>
      </c>
      <c r="S107" s="83" t="s">
        <v>1569</v>
      </c>
      <c r="T107" s="84">
        <v>80</v>
      </c>
      <c r="U107" s="84">
        <v>5</v>
      </c>
      <c r="V107" s="86">
        <f t="shared" si="25"/>
        <v>4.4599522522522523</v>
      </c>
      <c r="W107" s="83" t="s">
        <v>130</v>
      </c>
      <c r="X107" s="84">
        <v>1</v>
      </c>
      <c r="Y107" s="84">
        <v>0.5</v>
      </c>
      <c r="Z107" s="84">
        <v>5</v>
      </c>
      <c r="AA107" s="84">
        <v>7.2</v>
      </c>
      <c r="AB107" s="556">
        <v>1</v>
      </c>
      <c r="AC107" s="557">
        <f t="shared" si="18"/>
        <v>7.2</v>
      </c>
      <c r="AD107" s="558">
        <f t="shared" si="19"/>
        <v>5.7600000000000007</v>
      </c>
      <c r="AE107" s="559">
        <f t="shared" si="20"/>
        <v>1.4400000000000002</v>
      </c>
      <c r="AF107" s="83" t="s">
        <v>49</v>
      </c>
      <c r="AG107" s="84">
        <v>0.5</v>
      </c>
      <c r="AH107" s="84">
        <v>0.5</v>
      </c>
    </row>
    <row r="108" spans="1:34" x14ac:dyDescent="0.25">
      <c r="A108" s="81" t="s">
        <v>28</v>
      </c>
      <c r="B108" s="81" t="s">
        <v>131</v>
      </c>
      <c r="C108" s="82" t="s">
        <v>1706</v>
      </c>
      <c r="D108" s="83" t="s">
        <v>1712</v>
      </c>
      <c r="E108" s="84">
        <f t="shared" si="24"/>
        <v>9</v>
      </c>
      <c r="F108" s="84" t="s">
        <v>32</v>
      </c>
      <c r="G108" s="83"/>
      <c r="H108" s="84" t="str">
        <f t="shared" si="16"/>
        <v/>
      </c>
      <c r="I108" s="84"/>
      <c r="J108" s="83"/>
      <c r="K108" s="84" t="str">
        <f t="shared" si="17"/>
        <v/>
      </c>
      <c r="L108" s="85"/>
      <c r="M108" s="5" t="s">
        <v>32</v>
      </c>
      <c r="N108" s="11" t="s">
        <v>32</v>
      </c>
      <c r="O108" s="72" t="s">
        <v>32</v>
      </c>
      <c r="P108" s="85">
        <f>P107</f>
        <v>99010.94</v>
      </c>
      <c r="Q108" s="83" t="s">
        <v>127</v>
      </c>
      <c r="R108" s="83" t="s">
        <v>128</v>
      </c>
      <c r="S108" s="83" t="s">
        <v>1569</v>
      </c>
      <c r="T108" s="84">
        <v>80</v>
      </c>
      <c r="U108" s="84">
        <v>5</v>
      </c>
      <c r="V108" s="86">
        <f t="shared" si="25"/>
        <v>4.4599522522522523</v>
      </c>
      <c r="W108" s="83" t="s">
        <v>130</v>
      </c>
      <c r="X108" s="84">
        <v>1</v>
      </c>
      <c r="Y108" s="84">
        <v>0.5</v>
      </c>
      <c r="Z108" s="84">
        <v>5</v>
      </c>
      <c r="AA108" s="84">
        <v>7.2</v>
      </c>
      <c r="AB108" s="556">
        <v>1</v>
      </c>
      <c r="AC108" s="557">
        <f t="shared" si="18"/>
        <v>7.2</v>
      </c>
      <c r="AD108" s="558">
        <f t="shared" si="19"/>
        <v>5.7600000000000007</v>
      </c>
      <c r="AE108" s="559">
        <f t="shared" si="20"/>
        <v>1.4400000000000002</v>
      </c>
      <c r="AF108" s="83" t="s">
        <v>49</v>
      </c>
      <c r="AG108" s="84">
        <v>0.5</v>
      </c>
      <c r="AH108" s="84">
        <v>0.5</v>
      </c>
    </row>
    <row r="109" spans="1:34" x14ac:dyDescent="0.25">
      <c r="A109" s="81" t="s">
        <v>28</v>
      </c>
      <c r="B109" s="81" t="s">
        <v>323</v>
      </c>
      <c r="C109" s="82" t="s">
        <v>1706</v>
      </c>
      <c r="D109" s="83" t="s">
        <v>1713</v>
      </c>
      <c r="E109" s="84">
        <f t="shared" si="24"/>
        <v>10</v>
      </c>
      <c r="F109" s="84" t="s">
        <v>32</v>
      </c>
      <c r="G109" s="83"/>
      <c r="H109" s="84" t="str">
        <f t="shared" si="16"/>
        <v/>
      </c>
      <c r="I109" s="84"/>
      <c r="J109" s="83"/>
      <c r="K109" s="84" t="str">
        <f t="shared" si="17"/>
        <v/>
      </c>
      <c r="L109" s="85"/>
      <c r="M109" s="5" t="s">
        <v>32</v>
      </c>
      <c r="N109" s="11" t="s">
        <v>32</v>
      </c>
      <c r="O109" s="72" t="s">
        <v>32</v>
      </c>
      <c r="P109" s="85">
        <v>99010.94</v>
      </c>
      <c r="Q109" s="83" t="s">
        <v>325</v>
      </c>
      <c r="R109" s="83" t="s">
        <v>128</v>
      </c>
      <c r="S109" s="83" t="s">
        <v>1569</v>
      </c>
      <c r="T109" s="84">
        <v>80</v>
      </c>
      <c r="U109" s="84">
        <v>5</v>
      </c>
      <c r="V109" s="86">
        <f t="shared" si="25"/>
        <v>4.4599522522522523</v>
      </c>
      <c r="W109" s="83" t="s">
        <v>130</v>
      </c>
      <c r="X109" s="84">
        <v>1</v>
      </c>
      <c r="Y109" s="84">
        <v>1</v>
      </c>
      <c r="Z109" s="84">
        <v>5</v>
      </c>
      <c r="AA109" s="84">
        <v>7.2</v>
      </c>
      <c r="AB109" s="556">
        <v>1</v>
      </c>
      <c r="AC109" s="557">
        <f t="shared" si="18"/>
        <v>7.2</v>
      </c>
      <c r="AD109" s="558">
        <f t="shared" si="19"/>
        <v>5.7600000000000007</v>
      </c>
      <c r="AE109" s="559">
        <f t="shared" si="20"/>
        <v>1.4400000000000002</v>
      </c>
      <c r="AF109" s="83" t="s">
        <v>49</v>
      </c>
      <c r="AG109" s="84">
        <v>1</v>
      </c>
      <c r="AH109" s="84">
        <v>1</v>
      </c>
    </row>
    <row r="110" spans="1:34" x14ac:dyDescent="0.25">
      <c r="A110" s="81" t="s">
        <v>28</v>
      </c>
      <c r="B110" s="81" t="s">
        <v>326</v>
      </c>
      <c r="C110" s="82" t="s">
        <v>1706</v>
      </c>
      <c r="D110" s="83" t="s">
        <v>1714</v>
      </c>
      <c r="E110" s="84">
        <f t="shared" si="24"/>
        <v>11</v>
      </c>
      <c r="F110" s="84" t="s">
        <v>32</v>
      </c>
      <c r="G110" s="83"/>
      <c r="H110" s="84" t="str">
        <f t="shared" si="16"/>
        <v/>
      </c>
      <c r="I110" s="84"/>
      <c r="J110" s="83"/>
      <c r="K110" s="84" t="str">
        <f t="shared" si="17"/>
        <v/>
      </c>
      <c r="L110" s="85"/>
      <c r="M110" s="5" t="s">
        <v>32</v>
      </c>
      <c r="N110" s="11" t="s">
        <v>32</v>
      </c>
      <c r="O110" s="72" t="s">
        <v>32</v>
      </c>
      <c r="P110" s="85">
        <f>P109</f>
        <v>99010.94</v>
      </c>
      <c r="Q110" s="83" t="s">
        <v>325</v>
      </c>
      <c r="R110" s="83" t="s">
        <v>128</v>
      </c>
      <c r="S110" s="83" t="s">
        <v>1569</v>
      </c>
      <c r="T110" s="84">
        <v>80</v>
      </c>
      <c r="U110" s="84">
        <v>5</v>
      </c>
      <c r="V110" s="86">
        <f t="shared" si="25"/>
        <v>4.4599522522522523</v>
      </c>
      <c r="W110" s="83" t="s">
        <v>130</v>
      </c>
      <c r="X110" s="84">
        <v>1</v>
      </c>
      <c r="Y110" s="84">
        <v>1</v>
      </c>
      <c r="Z110" s="84">
        <v>5</v>
      </c>
      <c r="AA110" s="84">
        <v>7.2</v>
      </c>
      <c r="AB110" s="556">
        <v>1</v>
      </c>
      <c r="AC110" s="557">
        <f t="shared" si="18"/>
        <v>7.2</v>
      </c>
      <c r="AD110" s="558">
        <f t="shared" si="19"/>
        <v>5.7600000000000007</v>
      </c>
      <c r="AE110" s="559">
        <f t="shared" si="20"/>
        <v>1.4400000000000002</v>
      </c>
      <c r="AF110" s="83" t="s">
        <v>49</v>
      </c>
      <c r="AG110" s="84">
        <v>1</v>
      </c>
      <c r="AH110" s="84">
        <v>1</v>
      </c>
    </row>
    <row r="111" spans="1:34" x14ac:dyDescent="0.25">
      <c r="A111" s="81" t="s">
        <v>28</v>
      </c>
      <c r="B111" s="81" t="s">
        <v>251</v>
      </c>
      <c r="C111" s="82" t="s">
        <v>1706</v>
      </c>
      <c r="D111" s="83" t="s">
        <v>1715</v>
      </c>
      <c r="E111" s="84">
        <f t="shared" si="24"/>
        <v>12</v>
      </c>
      <c r="F111" s="84" t="s">
        <v>32</v>
      </c>
      <c r="G111" s="83"/>
      <c r="H111" s="84" t="str">
        <f t="shared" si="16"/>
        <v/>
      </c>
      <c r="I111" s="84"/>
      <c r="J111" s="83"/>
      <c r="K111" s="84" t="str">
        <f t="shared" si="17"/>
        <v/>
      </c>
      <c r="L111" s="85"/>
      <c r="M111" s="5" t="s">
        <v>32</v>
      </c>
      <c r="N111" s="11" t="s">
        <v>32</v>
      </c>
      <c r="O111" s="72" t="s">
        <v>32</v>
      </c>
      <c r="P111" s="85">
        <v>51155.73</v>
      </c>
      <c r="Q111" s="83" t="s">
        <v>255</v>
      </c>
      <c r="R111" s="83" t="s">
        <v>104</v>
      </c>
      <c r="S111" s="83" t="s">
        <v>105</v>
      </c>
      <c r="T111" s="84">
        <v>82</v>
      </c>
      <c r="U111" s="84">
        <v>2</v>
      </c>
      <c r="V111" s="86">
        <f>P111*(1/(2.22*10^12))*(1/(82))*(1/(0.125))*10^9</f>
        <v>2.248109426499671</v>
      </c>
      <c r="W111" s="83" t="s">
        <v>256</v>
      </c>
      <c r="X111" s="84">
        <v>1</v>
      </c>
      <c r="Y111" s="84">
        <v>2</v>
      </c>
      <c r="Z111" s="84">
        <v>5</v>
      </c>
      <c r="AA111" s="84">
        <v>2.95</v>
      </c>
      <c r="AB111" s="556">
        <v>1</v>
      </c>
      <c r="AC111" s="557">
        <f t="shared" si="18"/>
        <v>2.95</v>
      </c>
      <c r="AD111" s="558">
        <f t="shared" si="19"/>
        <v>2.3600000000000003</v>
      </c>
      <c r="AE111" s="559">
        <f t="shared" si="20"/>
        <v>0.59000000000000008</v>
      </c>
      <c r="AF111" s="83" t="s">
        <v>107</v>
      </c>
      <c r="AG111" s="84">
        <v>2</v>
      </c>
      <c r="AH111" s="84">
        <v>2</v>
      </c>
    </row>
    <row r="112" spans="1:34" x14ac:dyDescent="0.25">
      <c r="A112" s="81" t="s">
        <v>28</v>
      </c>
      <c r="B112" s="81" t="s">
        <v>257</v>
      </c>
      <c r="C112" s="82" t="s">
        <v>1706</v>
      </c>
      <c r="D112" s="83" t="s">
        <v>1716</v>
      </c>
      <c r="E112" s="84">
        <f t="shared" si="24"/>
        <v>13</v>
      </c>
      <c r="F112" s="84" t="s">
        <v>32</v>
      </c>
      <c r="G112" s="83"/>
      <c r="H112" s="84" t="str">
        <f t="shared" si="16"/>
        <v/>
      </c>
      <c r="I112" s="84"/>
      <c r="J112" s="83"/>
      <c r="K112" s="84" t="str">
        <f t="shared" si="17"/>
        <v/>
      </c>
      <c r="L112" s="85"/>
      <c r="M112" s="5" t="s">
        <v>32</v>
      </c>
      <c r="N112" s="11" t="s">
        <v>32</v>
      </c>
      <c r="O112" s="72" t="s">
        <v>32</v>
      </c>
      <c r="P112" s="85">
        <f>P111</f>
        <v>51155.73</v>
      </c>
      <c r="Q112" s="83" t="s">
        <v>255</v>
      </c>
      <c r="R112" s="83" t="s">
        <v>104</v>
      </c>
      <c r="S112" s="83" t="s">
        <v>105</v>
      </c>
      <c r="T112" s="84">
        <v>82</v>
      </c>
      <c r="U112" s="84">
        <v>2</v>
      </c>
      <c r="V112" s="86">
        <f>P112*(1/(2.22*10^12))*(1/(82))*(1/(0.125))*10^9</f>
        <v>2.248109426499671</v>
      </c>
      <c r="W112" s="83" t="s">
        <v>256</v>
      </c>
      <c r="X112" s="84">
        <v>1</v>
      </c>
      <c r="Y112" s="84">
        <v>2</v>
      </c>
      <c r="Z112" s="84">
        <v>5</v>
      </c>
      <c r="AA112" s="84">
        <v>2.95</v>
      </c>
      <c r="AB112" s="556">
        <v>1</v>
      </c>
      <c r="AC112" s="557">
        <f t="shared" si="18"/>
        <v>2.95</v>
      </c>
      <c r="AD112" s="558">
        <f t="shared" si="19"/>
        <v>2.3600000000000003</v>
      </c>
      <c r="AE112" s="559">
        <f t="shared" si="20"/>
        <v>0.59000000000000008</v>
      </c>
      <c r="AF112" s="83" t="s">
        <v>107</v>
      </c>
      <c r="AG112" s="84">
        <v>2</v>
      </c>
      <c r="AH112" s="84">
        <v>2</v>
      </c>
    </row>
    <row r="113" spans="1:34" x14ac:dyDescent="0.25">
      <c r="A113" s="81" t="s">
        <v>56</v>
      </c>
      <c r="B113" s="81" t="s">
        <v>374</v>
      </c>
      <c r="C113" s="82" t="s">
        <v>1706</v>
      </c>
      <c r="D113" s="83" t="s">
        <v>1717</v>
      </c>
      <c r="E113" s="84">
        <f t="shared" si="24"/>
        <v>14</v>
      </c>
      <c r="F113" s="84" t="s">
        <v>32</v>
      </c>
      <c r="G113" s="83" t="s">
        <v>1718</v>
      </c>
      <c r="H113" s="84">
        <f t="shared" si="16"/>
        <v>15</v>
      </c>
      <c r="I113" s="84" t="str">
        <f>F113</f>
        <v>y</v>
      </c>
      <c r="J113" s="83" t="s">
        <v>1719</v>
      </c>
      <c r="K113" s="84">
        <f t="shared" si="17"/>
        <v>16</v>
      </c>
      <c r="L113" s="85" t="str">
        <f>F113</f>
        <v>y</v>
      </c>
      <c r="M113" s="5" t="s">
        <v>32</v>
      </c>
      <c r="N113" s="11" t="s">
        <v>32</v>
      </c>
      <c r="O113" s="11" t="s">
        <v>32</v>
      </c>
      <c r="P113" s="85">
        <v>36478.129999999997</v>
      </c>
      <c r="Q113" s="83" t="s">
        <v>376</v>
      </c>
      <c r="R113" s="83" t="s">
        <v>140</v>
      </c>
      <c r="S113" s="83" t="s">
        <v>1720</v>
      </c>
      <c r="T113" s="84">
        <v>83.1</v>
      </c>
      <c r="U113" s="84">
        <v>1.5</v>
      </c>
      <c r="V113" s="86">
        <f>P113*(1/(2.22*10^12))*(1/(83.1))*(1/(0.125))*10^9</f>
        <v>1.5818618618618618</v>
      </c>
      <c r="W113" s="83" t="s">
        <v>352</v>
      </c>
      <c r="X113" s="84">
        <v>3</v>
      </c>
      <c r="Y113" s="84">
        <v>3</v>
      </c>
      <c r="Z113" s="84">
        <v>15</v>
      </c>
      <c r="AA113" s="84">
        <v>6.73</v>
      </c>
      <c r="AB113" s="556">
        <v>1</v>
      </c>
      <c r="AC113" s="557">
        <f t="shared" si="18"/>
        <v>6.73</v>
      </c>
      <c r="AD113" s="558">
        <f t="shared" si="19"/>
        <v>5.3840000000000003</v>
      </c>
      <c r="AE113" s="559">
        <f t="shared" si="20"/>
        <v>1.3460000000000001</v>
      </c>
      <c r="AF113" s="83" t="s">
        <v>143</v>
      </c>
      <c r="AG113" s="84">
        <v>1</v>
      </c>
      <c r="AH113" s="84">
        <v>1</v>
      </c>
    </row>
    <row r="114" spans="1:34" x14ac:dyDescent="0.25">
      <c r="A114" s="81" t="s">
        <v>56</v>
      </c>
      <c r="B114" s="81" t="s">
        <v>377</v>
      </c>
      <c r="C114" s="82" t="s">
        <v>1706</v>
      </c>
      <c r="D114" s="83" t="s">
        <v>1721</v>
      </c>
      <c r="E114" s="84">
        <f t="shared" si="24"/>
        <v>17</v>
      </c>
      <c r="F114" s="84" t="s">
        <v>32</v>
      </c>
      <c r="G114" s="83" t="s">
        <v>1722</v>
      </c>
      <c r="H114" s="84">
        <f t="shared" si="16"/>
        <v>18</v>
      </c>
      <c r="I114" s="84" t="str">
        <f>F114</f>
        <v>y</v>
      </c>
      <c r="J114" s="83" t="s">
        <v>1723</v>
      </c>
      <c r="K114" s="84">
        <f t="shared" si="17"/>
        <v>19</v>
      </c>
      <c r="L114" s="85" t="str">
        <f>F114</f>
        <v>y</v>
      </c>
      <c r="M114" s="5" t="s">
        <v>32</v>
      </c>
      <c r="N114" s="11" t="s">
        <v>32</v>
      </c>
      <c r="O114" s="11" t="s">
        <v>32</v>
      </c>
      <c r="P114" s="85">
        <f>P113</f>
        <v>36478.129999999997</v>
      </c>
      <c r="Q114" s="83" t="s">
        <v>376</v>
      </c>
      <c r="R114" s="83" t="s">
        <v>140</v>
      </c>
      <c r="S114" s="83" t="s">
        <v>1720</v>
      </c>
      <c r="T114" s="84">
        <v>83.1</v>
      </c>
      <c r="U114" s="84">
        <v>1.5</v>
      </c>
      <c r="V114" s="86">
        <f>P114*(1/(2.22*10^12))*(1/(83.1))*(1/(0.125))*10^9</f>
        <v>1.5818618618618618</v>
      </c>
      <c r="W114" s="83" t="s">
        <v>352</v>
      </c>
      <c r="X114" s="84">
        <v>3</v>
      </c>
      <c r="Y114" s="84">
        <v>3</v>
      </c>
      <c r="Z114" s="84">
        <v>15</v>
      </c>
      <c r="AA114" s="84">
        <v>6.73</v>
      </c>
      <c r="AB114" s="556">
        <v>1</v>
      </c>
      <c r="AC114" s="557">
        <f t="shared" si="18"/>
        <v>6.73</v>
      </c>
      <c r="AD114" s="558">
        <f t="shared" si="19"/>
        <v>5.3840000000000003</v>
      </c>
      <c r="AE114" s="559">
        <f t="shared" si="20"/>
        <v>1.3460000000000001</v>
      </c>
      <c r="AF114" s="83" t="s">
        <v>143</v>
      </c>
      <c r="AG114" s="84">
        <v>1</v>
      </c>
      <c r="AH114" s="84">
        <v>1</v>
      </c>
    </row>
    <row r="115" spans="1:34" x14ac:dyDescent="0.25">
      <c r="A115" s="81" t="s">
        <v>56</v>
      </c>
      <c r="B115" s="81" t="s">
        <v>488</v>
      </c>
      <c r="C115" s="82" t="s">
        <v>1706</v>
      </c>
      <c r="D115" s="83" t="s">
        <v>1724</v>
      </c>
      <c r="E115" s="84">
        <f t="shared" si="24"/>
        <v>20</v>
      </c>
      <c r="F115" s="84" t="s">
        <v>32</v>
      </c>
      <c r="G115" s="83" t="s">
        <v>1725</v>
      </c>
      <c r="H115" s="84">
        <f t="shared" si="16"/>
        <v>21</v>
      </c>
      <c r="I115" s="84" t="str">
        <f>F115</f>
        <v>y</v>
      </c>
      <c r="J115" s="83" t="s">
        <v>1726</v>
      </c>
      <c r="K115" s="84">
        <f t="shared" si="17"/>
        <v>22</v>
      </c>
      <c r="L115" s="85" t="str">
        <f>F115</f>
        <v>y</v>
      </c>
      <c r="M115" s="5" t="s">
        <v>32</v>
      </c>
      <c r="N115" s="11" t="s">
        <v>32</v>
      </c>
      <c r="O115" s="11" t="s">
        <v>32</v>
      </c>
      <c r="P115" s="85">
        <v>13289.69</v>
      </c>
      <c r="Q115" s="83" t="s">
        <v>491</v>
      </c>
      <c r="R115" s="83" t="s">
        <v>492</v>
      </c>
      <c r="S115" s="83" t="s">
        <v>1534</v>
      </c>
      <c r="T115" s="84">
        <v>76.2</v>
      </c>
      <c r="U115" s="84">
        <v>1</v>
      </c>
      <c r="V115" s="86">
        <f>P115*(1/(2.22*10^12))*(1/(76.2))*(1/(0.125))*10^9</f>
        <v>0.62848785793667694</v>
      </c>
      <c r="W115" s="83" t="s">
        <v>1535</v>
      </c>
      <c r="X115" s="84">
        <v>3</v>
      </c>
      <c r="Y115" s="84">
        <v>3</v>
      </c>
      <c r="Z115" s="84">
        <v>15</v>
      </c>
      <c r="AA115" s="84">
        <v>4.1100000000000003</v>
      </c>
      <c r="AB115" s="556">
        <v>1</v>
      </c>
      <c r="AC115" s="557">
        <f t="shared" si="18"/>
        <v>4.1100000000000003</v>
      </c>
      <c r="AD115" s="558">
        <f t="shared" si="19"/>
        <v>3.2880000000000003</v>
      </c>
      <c r="AE115" s="559">
        <f t="shared" si="20"/>
        <v>0.82200000000000006</v>
      </c>
      <c r="AF115" s="83" t="s">
        <v>34</v>
      </c>
      <c r="AG115" s="84">
        <v>1</v>
      </c>
      <c r="AH115" s="84">
        <v>1</v>
      </c>
    </row>
    <row r="116" spans="1:34" x14ac:dyDescent="0.25">
      <c r="A116" s="81" t="s">
        <v>56</v>
      </c>
      <c r="B116" s="81" t="s">
        <v>495</v>
      </c>
      <c r="C116" s="82" t="s">
        <v>1706</v>
      </c>
      <c r="D116" s="83" t="s">
        <v>1727</v>
      </c>
      <c r="E116" s="84">
        <f t="shared" si="24"/>
        <v>23</v>
      </c>
      <c r="F116" s="84" t="s">
        <v>32</v>
      </c>
      <c r="G116" s="83" t="s">
        <v>1728</v>
      </c>
      <c r="H116" s="84">
        <f t="shared" si="16"/>
        <v>24</v>
      </c>
      <c r="I116" s="84" t="str">
        <f>F116</f>
        <v>y</v>
      </c>
      <c r="J116" s="83" t="s">
        <v>1729</v>
      </c>
      <c r="K116" s="84">
        <f t="shared" si="17"/>
        <v>25</v>
      </c>
      <c r="L116" s="85" t="str">
        <f>F116</f>
        <v>y</v>
      </c>
      <c r="M116" s="5" t="s">
        <v>32</v>
      </c>
      <c r="N116" s="11" t="s">
        <v>32</v>
      </c>
      <c r="O116" s="11" t="s">
        <v>32</v>
      </c>
      <c r="P116" s="85">
        <f>P115</f>
        <v>13289.69</v>
      </c>
      <c r="Q116" s="83" t="s">
        <v>491</v>
      </c>
      <c r="R116" s="83" t="s">
        <v>492</v>
      </c>
      <c r="S116" s="83" t="s">
        <v>1534</v>
      </c>
      <c r="T116" s="84">
        <v>76.2</v>
      </c>
      <c r="U116" s="84">
        <v>1</v>
      </c>
      <c r="V116" s="86">
        <f>P116*(1/(2.22*10^12))*(1/(76.2))*(1/(0.125))*10^9</f>
        <v>0.62848785793667694</v>
      </c>
      <c r="W116" s="83" t="s">
        <v>1535</v>
      </c>
      <c r="X116" s="84">
        <v>3</v>
      </c>
      <c r="Y116" s="84">
        <v>3</v>
      </c>
      <c r="Z116" s="84">
        <v>15</v>
      </c>
      <c r="AA116" s="84">
        <v>4.1100000000000003</v>
      </c>
      <c r="AB116" s="556">
        <v>1</v>
      </c>
      <c r="AC116" s="557">
        <f t="shared" si="18"/>
        <v>4.1100000000000003</v>
      </c>
      <c r="AD116" s="558">
        <f t="shared" si="19"/>
        <v>3.2880000000000003</v>
      </c>
      <c r="AE116" s="559">
        <f t="shared" si="20"/>
        <v>0.82200000000000006</v>
      </c>
      <c r="AF116" s="83" t="s">
        <v>34</v>
      </c>
      <c r="AG116" s="84">
        <v>1</v>
      </c>
      <c r="AH116" s="84">
        <v>1</v>
      </c>
    </row>
    <row r="117" spans="1:34" x14ac:dyDescent="0.25">
      <c r="A117" s="81" t="s">
        <v>56</v>
      </c>
      <c r="B117" s="81" t="s">
        <v>497</v>
      </c>
      <c r="C117" s="82" t="s">
        <v>1706</v>
      </c>
      <c r="D117" s="83" t="s">
        <v>1730</v>
      </c>
      <c r="E117" s="84">
        <f t="shared" si="24"/>
        <v>26</v>
      </c>
      <c r="F117" s="84" t="s">
        <v>32</v>
      </c>
      <c r="G117" s="83" t="s">
        <v>1731</v>
      </c>
      <c r="H117" s="84">
        <f t="shared" si="16"/>
        <v>27</v>
      </c>
      <c r="I117" s="84" t="str">
        <f>F117</f>
        <v>y</v>
      </c>
      <c r="J117" s="83" t="s">
        <v>1732</v>
      </c>
      <c r="K117" s="84">
        <f t="shared" si="17"/>
        <v>28</v>
      </c>
      <c r="L117" s="85" t="str">
        <f>F117</f>
        <v>y</v>
      </c>
      <c r="M117" s="5" t="s">
        <v>32</v>
      </c>
      <c r="N117" s="11" t="s">
        <v>32</v>
      </c>
      <c r="O117" s="11" t="s">
        <v>32</v>
      </c>
      <c r="P117" s="85">
        <f>P116</f>
        <v>13289.69</v>
      </c>
      <c r="Q117" s="83" t="s">
        <v>491</v>
      </c>
      <c r="R117" s="83" t="s">
        <v>492</v>
      </c>
      <c r="S117" s="83" t="s">
        <v>1534</v>
      </c>
      <c r="T117" s="84">
        <v>76.2</v>
      </c>
      <c r="U117" s="84">
        <v>1</v>
      </c>
      <c r="V117" s="86">
        <f>P117*(1/(2.22*10^12))*(1/(76.2))*(1/(0.125))*10^9</f>
        <v>0.62848785793667694</v>
      </c>
      <c r="W117" s="83" t="s">
        <v>1535</v>
      </c>
      <c r="X117" s="84">
        <v>3</v>
      </c>
      <c r="Y117" s="84">
        <v>3</v>
      </c>
      <c r="Z117" s="84">
        <v>15</v>
      </c>
      <c r="AA117" s="84">
        <v>4.1100000000000003</v>
      </c>
      <c r="AB117" s="556">
        <v>1</v>
      </c>
      <c r="AC117" s="557">
        <f t="shared" si="18"/>
        <v>4.1100000000000003</v>
      </c>
      <c r="AD117" s="558">
        <f t="shared" si="19"/>
        <v>3.2880000000000003</v>
      </c>
      <c r="AE117" s="559">
        <f t="shared" si="20"/>
        <v>0.82200000000000006</v>
      </c>
      <c r="AF117" s="83" t="s">
        <v>34</v>
      </c>
      <c r="AG117" s="84">
        <v>1</v>
      </c>
      <c r="AH117" s="84">
        <v>1</v>
      </c>
    </row>
    <row r="118" spans="1:34" x14ac:dyDescent="0.25">
      <c r="A118" s="87" t="s">
        <v>28</v>
      </c>
      <c r="B118" s="87" t="s">
        <v>725</v>
      </c>
      <c r="C118" s="88" t="s">
        <v>1733</v>
      </c>
      <c r="D118" s="89" t="s">
        <v>1734</v>
      </c>
      <c r="E118" s="90">
        <v>4</v>
      </c>
      <c r="F118" s="90" t="s">
        <v>32</v>
      </c>
      <c r="G118" s="89"/>
      <c r="H118" s="90" t="str">
        <f t="shared" si="16"/>
        <v/>
      </c>
      <c r="I118" s="90"/>
      <c r="J118" s="89"/>
      <c r="K118" s="90" t="str">
        <f t="shared" si="17"/>
        <v/>
      </c>
      <c r="L118" s="91"/>
      <c r="M118" s="5" t="s">
        <v>32</v>
      </c>
      <c r="N118" s="11" t="s">
        <v>32</v>
      </c>
      <c r="O118" s="90" t="s">
        <v>32</v>
      </c>
      <c r="P118" s="91">
        <v>8987.07</v>
      </c>
      <c r="Q118" s="89" t="s">
        <v>727</v>
      </c>
      <c r="R118" s="89" t="s">
        <v>333</v>
      </c>
      <c r="S118" s="89" t="s">
        <v>334</v>
      </c>
      <c r="T118" s="90">
        <v>30</v>
      </c>
      <c r="U118" s="90">
        <v>1</v>
      </c>
      <c r="V118" s="92">
        <f t="shared" ref="V118:V124" si="26">P118*(1/(2.22*10^12))*(1/(30))*(1/(0.125))*10^9</f>
        <v>1.0795279279279277</v>
      </c>
      <c r="W118" s="89" t="s">
        <v>335</v>
      </c>
      <c r="X118" s="90">
        <v>1</v>
      </c>
      <c r="Y118" s="90">
        <v>1.5</v>
      </c>
      <c r="Z118" s="90">
        <v>5</v>
      </c>
      <c r="AA118" s="90">
        <v>0.54</v>
      </c>
      <c r="AB118" s="556">
        <v>1</v>
      </c>
      <c r="AC118" s="557">
        <f t="shared" si="18"/>
        <v>0.54</v>
      </c>
      <c r="AD118" s="558">
        <f t="shared" si="19"/>
        <v>0.43200000000000005</v>
      </c>
      <c r="AE118" s="559">
        <f t="shared" si="20"/>
        <v>0.10800000000000001</v>
      </c>
      <c r="AF118" s="89" t="s">
        <v>336</v>
      </c>
      <c r="AG118" s="90">
        <v>1.5</v>
      </c>
      <c r="AH118" s="90">
        <v>1.5</v>
      </c>
    </row>
    <row r="119" spans="1:34" x14ac:dyDescent="0.25">
      <c r="A119" s="87" t="s">
        <v>28</v>
      </c>
      <c r="B119" s="87" t="s">
        <v>883</v>
      </c>
      <c r="C119" s="88" t="s">
        <v>1733</v>
      </c>
      <c r="D119" s="89" t="s">
        <v>1735</v>
      </c>
      <c r="E119" s="90">
        <f t="shared" ref="E119:E128" si="27">IF(A118="SEC", K118 + 1, E118 + 1)</f>
        <v>5</v>
      </c>
      <c r="F119" s="90"/>
      <c r="G119" s="89"/>
      <c r="H119" s="90" t="str">
        <f t="shared" si="16"/>
        <v/>
      </c>
      <c r="I119" s="90"/>
      <c r="J119" s="89"/>
      <c r="K119" s="90" t="str">
        <f t="shared" si="17"/>
        <v/>
      </c>
      <c r="L119" s="91"/>
      <c r="M119" s="5" t="s">
        <v>32</v>
      </c>
      <c r="N119" s="11" t="s">
        <v>32</v>
      </c>
      <c r="O119" s="89" t="s">
        <v>1736</v>
      </c>
      <c r="P119" s="91">
        <f>P118</f>
        <v>8987.07</v>
      </c>
      <c r="Q119" s="89" t="s">
        <v>727</v>
      </c>
      <c r="R119" s="89" t="s">
        <v>333</v>
      </c>
      <c r="S119" s="89" t="s">
        <v>334</v>
      </c>
      <c r="T119" s="90">
        <v>30</v>
      </c>
      <c r="U119" s="90">
        <v>1</v>
      </c>
      <c r="V119" s="92">
        <f t="shared" si="26"/>
        <v>1.0795279279279277</v>
      </c>
      <c r="W119" s="89" t="s">
        <v>335</v>
      </c>
      <c r="X119" s="90">
        <v>1</v>
      </c>
      <c r="Y119" s="90">
        <v>1.5</v>
      </c>
      <c r="Z119" s="90">
        <v>5</v>
      </c>
      <c r="AA119" s="90">
        <v>0.54</v>
      </c>
      <c r="AB119" s="556">
        <v>1</v>
      </c>
      <c r="AC119" s="557">
        <f t="shared" si="18"/>
        <v>0.54</v>
      </c>
      <c r="AD119" s="558">
        <f t="shared" si="19"/>
        <v>0.43200000000000005</v>
      </c>
      <c r="AE119" s="559">
        <f t="shared" si="20"/>
        <v>0.10800000000000001</v>
      </c>
      <c r="AF119" s="89" t="s">
        <v>336</v>
      </c>
      <c r="AG119" s="90">
        <v>1.5</v>
      </c>
      <c r="AH119" s="90">
        <v>1.5</v>
      </c>
    </row>
    <row r="120" spans="1:34" x14ac:dyDescent="0.25">
      <c r="A120" s="87" t="s">
        <v>28</v>
      </c>
      <c r="B120" s="87" t="s">
        <v>361</v>
      </c>
      <c r="C120" s="88" t="s">
        <v>1733</v>
      </c>
      <c r="D120" s="89" t="s">
        <v>1737</v>
      </c>
      <c r="E120" s="90">
        <f t="shared" si="27"/>
        <v>6</v>
      </c>
      <c r="F120" s="90"/>
      <c r="G120" s="89"/>
      <c r="H120" s="90" t="str">
        <f t="shared" si="16"/>
        <v/>
      </c>
      <c r="I120" s="90"/>
      <c r="J120" s="89"/>
      <c r="K120" s="90" t="str">
        <f t="shared" si="17"/>
        <v/>
      </c>
      <c r="L120" s="91"/>
      <c r="M120" s="5" t="s">
        <v>32</v>
      </c>
      <c r="N120" s="11" t="s">
        <v>32</v>
      </c>
      <c r="O120" s="89" t="s">
        <v>1736</v>
      </c>
      <c r="P120" s="91">
        <v>8987.07</v>
      </c>
      <c r="Q120" s="89" t="s">
        <v>364</v>
      </c>
      <c r="R120" s="89" t="s">
        <v>333</v>
      </c>
      <c r="S120" s="89" t="s">
        <v>334</v>
      </c>
      <c r="T120" s="90">
        <v>30</v>
      </c>
      <c r="U120" s="90">
        <v>1</v>
      </c>
      <c r="V120" s="92">
        <f t="shared" si="26"/>
        <v>1.0795279279279277</v>
      </c>
      <c r="W120" s="89" t="s">
        <v>335</v>
      </c>
      <c r="X120" s="90">
        <v>1</v>
      </c>
      <c r="Y120" s="90">
        <v>1.5</v>
      </c>
      <c r="Z120" s="90">
        <v>5</v>
      </c>
      <c r="AA120" s="90">
        <v>0.54</v>
      </c>
      <c r="AB120" s="556">
        <v>1</v>
      </c>
      <c r="AC120" s="557">
        <f t="shared" si="18"/>
        <v>0.54</v>
      </c>
      <c r="AD120" s="558">
        <f t="shared" si="19"/>
        <v>0.43200000000000005</v>
      </c>
      <c r="AE120" s="559">
        <f t="shared" si="20"/>
        <v>0.10800000000000001</v>
      </c>
      <c r="AF120" s="89" t="s">
        <v>336</v>
      </c>
      <c r="AG120" s="90">
        <v>1.5</v>
      </c>
      <c r="AH120" s="90">
        <v>1.5</v>
      </c>
    </row>
    <row r="121" spans="1:34" x14ac:dyDescent="0.25">
      <c r="A121" s="87" t="s">
        <v>28</v>
      </c>
      <c r="B121" s="87" t="s">
        <v>365</v>
      </c>
      <c r="C121" s="88" t="s">
        <v>1733</v>
      </c>
      <c r="D121" s="89" t="s">
        <v>1738</v>
      </c>
      <c r="E121" s="90">
        <f t="shared" si="27"/>
        <v>7</v>
      </c>
      <c r="F121" s="90"/>
      <c r="G121" s="89"/>
      <c r="H121" s="90" t="str">
        <f t="shared" si="16"/>
        <v/>
      </c>
      <c r="I121" s="90"/>
      <c r="J121" s="89"/>
      <c r="K121" s="90" t="str">
        <f t="shared" si="17"/>
        <v/>
      </c>
      <c r="L121" s="91"/>
      <c r="M121" s="5" t="s">
        <v>32</v>
      </c>
      <c r="N121" s="11" t="s">
        <v>32</v>
      </c>
      <c r="O121" s="89" t="s">
        <v>1736</v>
      </c>
      <c r="P121" s="91">
        <f>P120</f>
        <v>8987.07</v>
      </c>
      <c r="Q121" s="89" t="s">
        <v>364</v>
      </c>
      <c r="R121" s="89" t="s">
        <v>333</v>
      </c>
      <c r="S121" s="89" t="s">
        <v>334</v>
      </c>
      <c r="T121" s="90">
        <v>30</v>
      </c>
      <c r="U121" s="90">
        <v>1</v>
      </c>
      <c r="V121" s="92">
        <f t="shared" si="26"/>
        <v>1.0795279279279277</v>
      </c>
      <c r="W121" s="89" t="s">
        <v>335</v>
      </c>
      <c r="X121" s="90">
        <v>1</v>
      </c>
      <c r="Y121" s="90">
        <v>1.5</v>
      </c>
      <c r="Z121" s="90">
        <v>5</v>
      </c>
      <c r="AA121" s="90">
        <v>0.54</v>
      </c>
      <c r="AB121" s="556">
        <v>1</v>
      </c>
      <c r="AC121" s="557">
        <f t="shared" si="18"/>
        <v>0.54</v>
      </c>
      <c r="AD121" s="558">
        <f t="shared" si="19"/>
        <v>0.43200000000000005</v>
      </c>
      <c r="AE121" s="559">
        <f t="shared" si="20"/>
        <v>0.10800000000000001</v>
      </c>
      <c r="AF121" s="89" t="s">
        <v>336</v>
      </c>
      <c r="AG121" s="90">
        <v>1.5</v>
      </c>
      <c r="AH121" s="90">
        <v>1.5</v>
      </c>
    </row>
    <row r="122" spans="1:34" x14ac:dyDescent="0.25">
      <c r="A122" s="87" t="s">
        <v>28</v>
      </c>
      <c r="B122" s="87" t="s">
        <v>563</v>
      </c>
      <c r="C122" s="88" t="s">
        <v>1733</v>
      </c>
      <c r="D122" s="89" t="s">
        <v>1739</v>
      </c>
      <c r="E122" s="90">
        <f t="shared" si="27"/>
        <v>8</v>
      </c>
      <c r="F122" s="90"/>
      <c r="G122" s="89"/>
      <c r="H122" s="90" t="str">
        <f t="shared" si="16"/>
        <v/>
      </c>
      <c r="I122" s="90"/>
      <c r="J122" s="89"/>
      <c r="K122" s="90" t="str">
        <f t="shared" si="17"/>
        <v/>
      </c>
      <c r="L122" s="91"/>
      <c r="M122" s="5" t="s">
        <v>32</v>
      </c>
      <c r="N122" s="11" t="s">
        <v>32</v>
      </c>
      <c r="O122" s="89" t="s">
        <v>1736</v>
      </c>
      <c r="P122" s="91">
        <v>8987.07</v>
      </c>
      <c r="Q122" s="89" t="s">
        <v>565</v>
      </c>
      <c r="R122" s="89" t="s">
        <v>333</v>
      </c>
      <c r="S122" s="89" t="s">
        <v>334</v>
      </c>
      <c r="T122" s="90">
        <v>30</v>
      </c>
      <c r="U122" s="90">
        <v>1</v>
      </c>
      <c r="V122" s="92">
        <f t="shared" si="26"/>
        <v>1.0795279279279277</v>
      </c>
      <c r="W122" s="89" t="s">
        <v>335</v>
      </c>
      <c r="X122" s="90">
        <v>1</v>
      </c>
      <c r="Y122" s="90">
        <v>1</v>
      </c>
      <c r="Z122" s="90">
        <v>5</v>
      </c>
      <c r="AA122" s="90">
        <v>0.54</v>
      </c>
      <c r="AB122" s="556">
        <v>1</v>
      </c>
      <c r="AC122" s="557">
        <f t="shared" si="18"/>
        <v>0.54</v>
      </c>
      <c r="AD122" s="558">
        <f t="shared" si="19"/>
        <v>0.43200000000000005</v>
      </c>
      <c r="AE122" s="559">
        <f t="shared" si="20"/>
        <v>0.10800000000000001</v>
      </c>
      <c r="AF122" s="89" t="s">
        <v>336</v>
      </c>
      <c r="AG122" s="90">
        <v>1</v>
      </c>
      <c r="AH122" s="90">
        <v>1</v>
      </c>
    </row>
    <row r="123" spans="1:34" x14ac:dyDescent="0.25">
      <c r="A123" s="87" t="s">
        <v>28</v>
      </c>
      <c r="B123" s="87" t="s">
        <v>566</v>
      </c>
      <c r="C123" s="88" t="s">
        <v>1733</v>
      </c>
      <c r="D123" s="89" t="s">
        <v>1740</v>
      </c>
      <c r="E123" s="90">
        <f t="shared" si="27"/>
        <v>9</v>
      </c>
      <c r="F123" s="90"/>
      <c r="G123" s="89"/>
      <c r="H123" s="90" t="str">
        <f t="shared" si="16"/>
        <v/>
      </c>
      <c r="I123" s="90"/>
      <c r="J123" s="89"/>
      <c r="K123" s="90" t="str">
        <f t="shared" si="17"/>
        <v/>
      </c>
      <c r="L123" s="91"/>
      <c r="M123" s="5" t="s">
        <v>32</v>
      </c>
      <c r="N123" s="11" t="s">
        <v>32</v>
      </c>
      <c r="O123" s="89" t="s">
        <v>1736</v>
      </c>
      <c r="P123" s="91">
        <f>P122</f>
        <v>8987.07</v>
      </c>
      <c r="Q123" s="89" t="s">
        <v>565</v>
      </c>
      <c r="R123" s="89" t="s">
        <v>333</v>
      </c>
      <c r="S123" s="89" t="s">
        <v>334</v>
      </c>
      <c r="T123" s="90">
        <v>30</v>
      </c>
      <c r="U123" s="90">
        <v>1</v>
      </c>
      <c r="V123" s="92">
        <f t="shared" si="26"/>
        <v>1.0795279279279277</v>
      </c>
      <c r="W123" s="89" t="s">
        <v>335</v>
      </c>
      <c r="X123" s="90">
        <v>1</v>
      </c>
      <c r="Y123" s="90">
        <v>1</v>
      </c>
      <c r="Z123" s="90">
        <v>5</v>
      </c>
      <c r="AA123" s="90">
        <v>0.54</v>
      </c>
      <c r="AB123" s="556">
        <v>1</v>
      </c>
      <c r="AC123" s="557">
        <f t="shared" si="18"/>
        <v>0.54</v>
      </c>
      <c r="AD123" s="558">
        <f t="shared" si="19"/>
        <v>0.43200000000000005</v>
      </c>
      <c r="AE123" s="559">
        <f t="shared" si="20"/>
        <v>0.10800000000000001</v>
      </c>
      <c r="AF123" s="89" t="s">
        <v>336</v>
      </c>
      <c r="AG123" s="90">
        <v>1</v>
      </c>
      <c r="AH123" s="90">
        <v>1</v>
      </c>
    </row>
    <row r="124" spans="1:34" x14ac:dyDescent="0.25">
      <c r="A124" s="87" t="s">
        <v>56</v>
      </c>
      <c r="B124" s="87" t="s">
        <v>330</v>
      </c>
      <c r="C124" s="88" t="s">
        <v>1733</v>
      </c>
      <c r="D124" s="89" t="s">
        <v>1741</v>
      </c>
      <c r="E124" s="90">
        <f t="shared" si="27"/>
        <v>10</v>
      </c>
      <c r="F124" s="90" t="s">
        <v>32</v>
      </c>
      <c r="G124" s="89" t="s">
        <v>1742</v>
      </c>
      <c r="H124" s="90">
        <f t="shared" si="16"/>
        <v>11</v>
      </c>
      <c r="I124" s="90" t="str">
        <f>F124</f>
        <v>y</v>
      </c>
      <c r="J124" s="89" t="s">
        <v>1743</v>
      </c>
      <c r="K124" s="90">
        <f t="shared" si="17"/>
        <v>12</v>
      </c>
      <c r="L124" s="91" t="str">
        <f>F124</f>
        <v>y</v>
      </c>
      <c r="M124" s="5" t="s">
        <v>32</v>
      </c>
      <c r="N124" s="11" t="s">
        <v>32</v>
      </c>
      <c r="O124" s="90" t="s">
        <v>32</v>
      </c>
      <c r="P124" s="91">
        <v>8987.07</v>
      </c>
      <c r="Q124" s="89" t="s">
        <v>332</v>
      </c>
      <c r="R124" s="89" t="s">
        <v>333</v>
      </c>
      <c r="S124" s="89" t="s">
        <v>334</v>
      </c>
      <c r="T124" s="90">
        <v>30</v>
      </c>
      <c r="U124" s="90">
        <v>1</v>
      </c>
      <c r="V124" s="92">
        <f t="shared" si="26"/>
        <v>1.0795279279279277</v>
      </c>
      <c r="W124" s="89" t="s">
        <v>335</v>
      </c>
      <c r="X124" s="90">
        <v>3</v>
      </c>
      <c r="Y124" s="90">
        <v>4.5</v>
      </c>
      <c r="Z124" s="90">
        <v>15</v>
      </c>
      <c r="AA124" s="90">
        <v>1.62</v>
      </c>
      <c r="AB124" s="556">
        <v>1</v>
      </c>
      <c r="AC124" s="557">
        <f t="shared" si="18"/>
        <v>1.62</v>
      </c>
      <c r="AD124" s="558">
        <f t="shared" si="19"/>
        <v>1.2960000000000003</v>
      </c>
      <c r="AE124" s="559">
        <f t="shared" si="20"/>
        <v>0.32400000000000007</v>
      </c>
      <c r="AF124" s="89" t="s">
        <v>336</v>
      </c>
      <c r="AG124" s="90">
        <v>1.5</v>
      </c>
      <c r="AH124" s="90">
        <v>1.5</v>
      </c>
    </row>
    <row r="125" spans="1:34" x14ac:dyDescent="0.25">
      <c r="A125" s="87" t="s">
        <v>56</v>
      </c>
      <c r="B125" s="87" t="s">
        <v>1186</v>
      </c>
      <c r="C125" s="88" t="s">
        <v>1733</v>
      </c>
      <c r="D125" s="89" t="s">
        <v>1744</v>
      </c>
      <c r="E125" s="90">
        <f t="shared" si="27"/>
        <v>13</v>
      </c>
      <c r="F125" s="90"/>
      <c r="G125" s="89" t="s">
        <v>1745</v>
      </c>
      <c r="H125" s="90">
        <f t="shared" si="16"/>
        <v>14</v>
      </c>
      <c r="I125" s="90">
        <f>F125</f>
        <v>0</v>
      </c>
      <c r="J125" s="89" t="s">
        <v>1746</v>
      </c>
      <c r="K125" s="90">
        <f t="shared" si="17"/>
        <v>15</v>
      </c>
      <c r="L125" s="91">
        <f>F125</f>
        <v>0</v>
      </c>
      <c r="M125" s="5" t="s">
        <v>32</v>
      </c>
      <c r="N125" s="11" t="s">
        <v>32</v>
      </c>
      <c r="O125" s="89" t="s">
        <v>1736</v>
      </c>
      <c r="P125" s="91">
        <v>13042.24</v>
      </c>
      <c r="Q125" s="89" t="s">
        <v>1190</v>
      </c>
      <c r="R125" s="89" t="s">
        <v>1747</v>
      </c>
      <c r="S125" s="89" t="s">
        <v>1748</v>
      </c>
      <c r="T125" s="90">
        <v>157.80000000000001</v>
      </c>
      <c r="U125" s="90">
        <v>2</v>
      </c>
      <c r="V125" s="92">
        <f>P125*(1/(2.22*10^12))*(1/(157.8))*(1/(0.125))*10^9</f>
        <v>0.2978394363945695</v>
      </c>
      <c r="W125" s="89" t="s">
        <v>202</v>
      </c>
      <c r="X125" s="90">
        <v>3</v>
      </c>
      <c r="Y125" s="90">
        <v>3</v>
      </c>
      <c r="Z125" s="90">
        <v>15</v>
      </c>
      <c r="AA125" s="90">
        <v>17.04</v>
      </c>
      <c r="AB125" s="556">
        <v>1</v>
      </c>
      <c r="AC125" s="557">
        <f t="shared" si="18"/>
        <v>17.04</v>
      </c>
      <c r="AD125" s="558">
        <f t="shared" si="19"/>
        <v>13.632</v>
      </c>
      <c r="AE125" s="559">
        <f t="shared" si="20"/>
        <v>3.4079999999999999</v>
      </c>
      <c r="AF125" s="89" t="s">
        <v>49</v>
      </c>
      <c r="AG125" s="90">
        <v>1</v>
      </c>
      <c r="AH125" s="90">
        <v>1</v>
      </c>
    </row>
    <row r="126" spans="1:34" x14ac:dyDescent="0.25">
      <c r="A126" s="87" t="s">
        <v>56</v>
      </c>
      <c r="B126" s="87" t="s">
        <v>124</v>
      </c>
      <c r="C126" s="88" t="s">
        <v>1733</v>
      </c>
      <c r="D126" s="89" t="s">
        <v>1749</v>
      </c>
      <c r="E126" s="90">
        <f t="shared" si="27"/>
        <v>16</v>
      </c>
      <c r="F126" s="90" t="s">
        <v>32</v>
      </c>
      <c r="G126" s="89" t="s">
        <v>1750</v>
      </c>
      <c r="H126" s="90">
        <f t="shared" si="16"/>
        <v>17</v>
      </c>
      <c r="I126" s="90" t="str">
        <f>F126</f>
        <v>y</v>
      </c>
      <c r="J126" s="89" t="s">
        <v>1751</v>
      </c>
      <c r="K126" s="90">
        <f t="shared" si="17"/>
        <v>18</v>
      </c>
      <c r="L126" s="91" t="str">
        <f>F126</f>
        <v>y</v>
      </c>
      <c r="M126" s="5" t="s">
        <v>32</v>
      </c>
      <c r="N126" s="11" t="s">
        <v>32</v>
      </c>
      <c r="O126" s="90" t="s">
        <v>32</v>
      </c>
      <c r="P126" s="91">
        <v>103563.7</v>
      </c>
      <c r="Q126" s="89" t="s">
        <v>127</v>
      </c>
      <c r="R126" s="89" t="s">
        <v>128</v>
      </c>
      <c r="S126" s="89" t="s">
        <v>1569</v>
      </c>
      <c r="T126" s="90">
        <v>80</v>
      </c>
      <c r="U126" s="90">
        <v>5</v>
      </c>
      <c r="V126" s="92">
        <f>P126*(1/(2.22*10^12))*(1/(80))*(1/(0.125))*10^9</f>
        <v>4.6650315315315316</v>
      </c>
      <c r="W126" s="89" t="s">
        <v>130</v>
      </c>
      <c r="X126" s="90">
        <v>3</v>
      </c>
      <c r="Y126" s="90">
        <v>1.5</v>
      </c>
      <c r="Z126" s="90">
        <v>15</v>
      </c>
      <c r="AA126" s="90">
        <v>21.6</v>
      </c>
      <c r="AB126" s="556">
        <v>1</v>
      </c>
      <c r="AC126" s="557">
        <f t="shared" si="18"/>
        <v>21.6</v>
      </c>
      <c r="AD126" s="558">
        <f t="shared" si="19"/>
        <v>17.28</v>
      </c>
      <c r="AE126" s="559">
        <f t="shared" si="20"/>
        <v>4.32</v>
      </c>
      <c r="AF126" s="89" t="s">
        <v>49</v>
      </c>
      <c r="AG126" s="90">
        <v>0.5</v>
      </c>
      <c r="AH126" s="90">
        <v>0.5</v>
      </c>
    </row>
    <row r="127" spans="1:34" x14ac:dyDescent="0.25">
      <c r="A127" s="87" t="s">
        <v>56</v>
      </c>
      <c r="B127" s="87" t="s">
        <v>131</v>
      </c>
      <c r="C127" s="88" t="s">
        <v>1733</v>
      </c>
      <c r="D127" s="89" t="s">
        <v>1752</v>
      </c>
      <c r="E127" s="90">
        <f t="shared" si="27"/>
        <v>19</v>
      </c>
      <c r="F127" s="90" t="s">
        <v>32</v>
      </c>
      <c r="G127" s="89" t="s">
        <v>1753</v>
      </c>
      <c r="H127" s="90">
        <f t="shared" si="16"/>
        <v>20</v>
      </c>
      <c r="I127" s="90" t="str">
        <f>F127</f>
        <v>y</v>
      </c>
      <c r="J127" s="89" t="s">
        <v>1754</v>
      </c>
      <c r="K127" s="90">
        <f t="shared" si="17"/>
        <v>21</v>
      </c>
      <c r="L127" s="91" t="str">
        <f>F127</f>
        <v>y</v>
      </c>
      <c r="M127" s="5" t="s">
        <v>32</v>
      </c>
      <c r="N127" s="11" t="s">
        <v>32</v>
      </c>
      <c r="O127" s="90" t="s">
        <v>32</v>
      </c>
      <c r="P127" s="91">
        <f>P126</f>
        <v>103563.7</v>
      </c>
      <c r="Q127" s="89" t="s">
        <v>127</v>
      </c>
      <c r="R127" s="89" t="s">
        <v>128</v>
      </c>
      <c r="S127" s="89" t="s">
        <v>1569</v>
      </c>
      <c r="T127" s="90">
        <v>80</v>
      </c>
      <c r="U127" s="90">
        <v>5</v>
      </c>
      <c r="V127" s="92">
        <f>P127*(1/(2.22*10^12))*(1/(80))*(1/(0.125))*10^9</f>
        <v>4.6650315315315316</v>
      </c>
      <c r="W127" s="89" t="s">
        <v>130</v>
      </c>
      <c r="X127" s="90">
        <v>3</v>
      </c>
      <c r="Y127" s="90">
        <v>1.5</v>
      </c>
      <c r="Z127" s="90">
        <v>15</v>
      </c>
      <c r="AA127" s="90">
        <v>21.6</v>
      </c>
      <c r="AB127" s="556">
        <v>1</v>
      </c>
      <c r="AC127" s="557">
        <f t="shared" si="18"/>
        <v>21.6</v>
      </c>
      <c r="AD127" s="558">
        <f t="shared" si="19"/>
        <v>17.28</v>
      </c>
      <c r="AE127" s="559">
        <f t="shared" si="20"/>
        <v>4.32</v>
      </c>
      <c r="AF127" s="89" t="s">
        <v>49</v>
      </c>
      <c r="AG127" s="90">
        <v>0.5</v>
      </c>
      <c r="AH127" s="90">
        <v>0.5</v>
      </c>
    </row>
    <row r="128" spans="1:34" x14ac:dyDescent="0.25">
      <c r="A128" s="87" t="s">
        <v>56</v>
      </c>
      <c r="B128" s="87" t="s">
        <v>133</v>
      </c>
      <c r="C128" s="88" t="s">
        <v>1733</v>
      </c>
      <c r="D128" s="89" t="s">
        <v>1755</v>
      </c>
      <c r="E128" s="90">
        <f t="shared" si="27"/>
        <v>22</v>
      </c>
      <c r="F128" s="90" t="s">
        <v>32</v>
      </c>
      <c r="G128" s="89" t="s">
        <v>1756</v>
      </c>
      <c r="H128" s="90">
        <f t="shared" si="16"/>
        <v>23</v>
      </c>
      <c r="I128" s="90" t="str">
        <f>F128</f>
        <v>y</v>
      </c>
      <c r="J128" s="89" t="s">
        <v>1757</v>
      </c>
      <c r="K128" s="90">
        <f t="shared" si="17"/>
        <v>24</v>
      </c>
      <c r="L128" s="91" t="str">
        <f>F128</f>
        <v>y</v>
      </c>
      <c r="M128" s="5" t="s">
        <v>32</v>
      </c>
      <c r="N128" s="11" t="s">
        <v>32</v>
      </c>
      <c r="O128" s="90" t="s">
        <v>32</v>
      </c>
      <c r="P128" s="91">
        <f>P127</f>
        <v>103563.7</v>
      </c>
      <c r="Q128" s="89" t="s">
        <v>127</v>
      </c>
      <c r="R128" s="89" t="s">
        <v>128</v>
      </c>
      <c r="S128" s="89" t="s">
        <v>1569</v>
      </c>
      <c r="T128" s="90">
        <v>80</v>
      </c>
      <c r="U128" s="90">
        <v>5</v>
      </c>
      <c r="V128" s="92">
        <f>P128*(1/(2.22*10^12))*(1/(80))*(1/(0.125))*10^9</f>
        <v>4.6650315315315316</v>
      </c>
      <c r="W128" s="89" t="s">
        <v>130</v>
      </c>
      <c r="X128" s="90">
        <v>3</v>
      </c>
      <c r="Y128" s="90">
        <v>1.5</v>
      </c>
      <c r="Z128" s="90">
        <v>15</v>
      </c>
      <c r="AA128" s="90">
        <v>21.6</v>
      </c>
      <c r="AB128" s="556">
        <v>1</v>
      </c>
      <c r="AC128" s="557">
        <f t="shared" si="18"/>
        <v>21.6</v>
      </c>
      <c r="AD128" s="558">
        <f t="shared" si="19"/>
        <v>17.28</v>
      </c>
      <c r="AE128" s="559">
        <f t="shared" si="20"/>
        <v>4.32</v>
      </c>
      <c r="AF128" s="89" t="s">
        <v>49</v>
      </c>
      <c r="AG128" s="90">
        <v>0.5</v>
      </c>
      <c r="AH128" s="90">
        <v>0.5</v>
      </c>
    </row>
    <row r="129" spans="1:34" x14ac:dyDescent="0.25">
      <c r="A129" s="93" t="s">
        <v>28</v>
      </c>
      <c r="B129" s="93" t="s">
        <v>909</v>
      </c>
      <c r="C129" s="94" t="s">
        <v>1758</v>
      </c>
      <c r="D129" s="95" t="s">
        <v>1759</v>
      </c>
      <c r="E129" s="96">
        <v>4</v>
      </c>
      <c r="F129" s="96" t="s">
        <v>32</v>
      </c>
      <c r="G129" s="95"/>
      <c r="H129" s="96" t="str">
        <f t="shared" si="16"/>
        <v/>
      </c>
      <c r="I129" s="96"/>
      <c r="J129" s="95"/>
      <c r="K129" s="96" t="str">
        <f t="shared" si="17"/>
        <v/>
      </c>
      <c r="L129" s="97"/>
      <c r="M129" s="5" t="s">
        <v>32</v>
      </c>
      <c r="N129" s="11" t="s">
        <v>32</v>
      </c>
      <c r="O129" s="96"/>
      <c r="P129" s="97">
        <v>32785.67</v>
      </c>
      <c r="Q129" s="95" t="s">
        <v>911</v>
      </c>
      <c r="R129" s="95" t="s">
        <v>912</v>
      </c>
      <c r="S129" s="95" t="s">
        <v>913</v>
      </c>
      <c r="T129" s="96">
        <v>52.47</v>
      </c>
      <c r="U129" s="96">
        <v>2</v>
      </c>
      <c r="V129" s="98">
        <f>P129*(1/(2.22*10^12))*(1/(52.47))*(1/(0.125))*10^9</f>
        <v>2.2516973233954363</v>
      </c>
      <c r="W129" s="95" t="s">
        <v>914</v>
      </c>
      <c r="X129" s="96">
        <v>1</v>
      </c>
      <c r="Y129" s="96">
        <v>1</v>
      </c>
      <c r="Z129" s="96">
        <v>5</v>
      </c>
      <c r="AA129" s="96">
        <v>1.89</v>
      </c>
      <c r="AB129" s="556">
        <v>1</v>
      </c>
      <c r="AC129" s="557">
        <f t="shared" si="18"/>
        <v>1.89</v>
      </c>
      <c r="AD129" s="558">
        <f t="shared" si="19"/>
        <v>1.512</v>
      </c>
      <c r="AE129" s="559">
        <f t="shared" si="20"/>
        <v>0.378</v>
      </c>
      <c r="AF129" s="95" t="s">
        <v>49</v>
      </c>
      <c r="AG129" s="96">
        <v>1</v>
      </c>
      <c r="AH129" s="96">
        <v>1</v>
      </c>
    </row>
    <row r="130" spans="1:34" x14ac:dyDescent="0.25">
      <c r="A130" s="93" t="s">
        <v>28</v>
      </c>
      <c r="B130" s="93" t="s">
        <v>915</v>
      </c>
      <c r="C130" s="94" t="s">
        <v>1758</v>
      </c>
      <c r="D130" s="95" t="s">
        <v>1760</v>
      </c>
      <c r="E130" s="96">
        <f t="shared" ref="E130:E137" si="28">IF(A129="SEC", K129 + 1, E129 + 1)</f>
        <v>5</v>
      </c>
      <c r="F130" s="96" t="s">
        <v>32</v>
      </c>
      <c r="G130" s="95"/>
      <c r="H130" s="96" t="str">
        <f t="shared" ref="H130:H193" si="29">IF(A130="SEC", E130 + 1, "")</f>
        <v/>
      </c>
      <c r="I130" s="96"/>
      <c r="J130" s="95"/>
      <c r="K130" s="96" t="str">
        <f t="shared" ref="K130:K193" si="30">IF(A130="SEC", H130 + 1, "")</f>
        <v/>
      </c>
      <c r="L130" s="97"/>
      <c r="M130" s="5" t="s">
        <v>32</v>
      </c>
      <c r="N130" s="11" t="s">
        <v>32</v>
      </c>
      <c r="O130" s="96"/>
      <c r="P130" s="97">
        <f>P129</f>
        <v>32785.67</v>
      </c>
      <c r="Q130" s="95" t="s">
        <v>911</v>
      </c>
      <c r="R130" s="95" t="s">
        <v>912</v>
      </c>
      <c r="S130" s="95" t="s">
        <v>913</v>
      </c>
      <c r="T130" s="96">
        <v>52.47</v>
      </c>
      <c r="U130" s="96">
        <v>2</v>
      </c>
      <c r="V130" s="98">
        <f>P130*(1/(2.22*10^12))*(1/(52.47))*(1/(0.125))*10^9</f>
        <v>2.2516973233954363</v>
      </c>
      <c r="W130" s="95" t="s">
        <v>914</v>
      </c>
      <c r="X130" s="96">
        <v>1</v>
      </c>
      <c r="Y130" s="96">
        <v>1</v>
      </c>
      <c r="Z130" s="96">
        <v>5</v>
      </c>
      <c r="AA130" s="96">
        <v>1.89</v>
      </c>
      <c r="AB130" s="556">
        <v>1</v>
      </c>
      <c r="AC130" s="557">
        <f t="shared" ref="AC130:AC193" si="31">AA130*AB130</f>
        <v>1.89</v>
      </c>
      <c r="AD130" s="558">
        <f t="shared" ref="AD130:AD193" si="32">AC130*0.8</f>
        <v>1.512</v>
      </c>
      <c r="AE130" s="559">
        <f t="shared" ref="AE130:AE193" si="33">AC130*0.2</f>
        <v>0.378</v>
      </c>
      <c r="AF130" s="95" t="s">
        <v>49</v>
      </c>
      <c r="AG130" s="96">
        <v>1</v>
      </c>
      <c r="AH130" s="96">
        <v>1</v>
      </c>
    </row>
    <row r="131" spans="1:34" x14ac:dyDescent="0.25">
      <c r="A131" s="93" t="s">
        <v>28</v>
      </c>
      <c r="B131" s="93" t="s">
        <v>572</v>
      </c>
      <c r="C131" s="94" t="s">
        <v>1758</v>
      </c>
      <c r="D131" s="95" t="s">
        <v>1761</v>
      </c>
      <c r="E131" s="96">
        <f t="shared" si="28"/>
        <v>6</v>
      </c>
      <c r="F131" s="96" t="s">
        <v>32</v>
      </c>
      <c r="G131" s="95"/>
      <c r="H131" s="96" t="str">
        <f t="shared" si="29"/>
        <v/>
      </c>
      <c r="I131" s="96"/>
      <c r="J131" s="95"/>
      <c r="K131" s="96" t="str">
        <f t="shared" si="30"/>
        <v/>
      </c>
      <c r="L131" s="97"/>
      <c r="M131" s="5" t="s">
        <v>32</v>
      </c>
      <c r="N131" s="11" t="s">
        <v>32</v>
      </c>
      <c r="O131" s="96"/>
      <c r="P131" s="97">
        <v>14795.37</v>
      </c>
      <c r="Q131" s="95" t="s">
        <v>574</v>
      </c>
      <c r="R131" s="95" t="s">
        <v>575</v>
      </c>
      <c r="S131" s="95" t="s">
        <v>1762</v>
      </c>
      <c r="T131" s="96">
        <v>49.3</v>
      </c>
      <c r="U131" s="96">
        <v>1</v>
      </c>
      <c r="V131" s="98">
        <f>P131*(1/(2.22*10^12))*(1/(49.3))*(1/(0.125))*10^9</f>
        <v>1.0814736034208652</v>
      </c>
      <c r="W131" s="95" t="s">
        <v>577</v>
      </c>
      <c r="X131" s="96">
        <v>1</v>
      </c>
      <c r="Y131" s="96">
        <v>1</v>
      </c>
      <c r="Z131" s="96">
        <v>5</v>
      </c>
      <c r="AA131" s="96">
        <v>0.89</v>
      </c>
      <c r="AB131" s="556">
        <v>1</v>
      </c>
      <c r="AC131" s="557">
        <f t="shared" si="31"/>
        <v>0.89</v>
      </c>
      <c r="AD131" s="558">
        <f t="shared" si="32"/>
        <v>0.71200000000000008</v>
      </c>
      <c r="AE131" s="559">
        <f t="shared" si="33"/>
        <v>0.17800000000000002</v>
      </c>
      <c r="AF131" s="95" t="s">
        <v>49</v>
      </c>
      <c r="AG131" s="96">
        <v>1</v>
      </c>
      <c r="AH131" s="96">
        <v>1</v>
      </c>
    </row>
    <row r="132" spans="1:34" x14ac:dyDescent="0.25">
      <c r="A132" s="93" t="s">
        <v>28</v>
      </c>
      <c r="B132" s="93" t="s">
        <v>1139</v>
      </c>
      <c r="C132" s="94" t="s">
        <v>1758</v>
      </c>
      <c r="D132" s="95" t="s">
        <v>1763</v>
      </c>
      <c r="E132" s="96">
        <f t="shared" si="28"/>
        <v>7</v>
      </c>
      <c r="F132" s="96" t="s">
        <v>32</v>
      </c>
      <c r="G132" s="95"/>
      <c r="H132" s="96" t="str">
        <f t="shared" si="29"/>
        <v/>
      </c>
      <c r="I132" s="96"/>
      <c r="J132" s="95"/>
      <c r="K132" s="96" t="str">
        <f t="shared" si="30"/>
        <v/>
      </c>
      <c r="L132" s="97"/>
      <c r="M132" s="5" t="s">
        <v>32</v>
      </c>
      <c r="N132" s="11" t="s">
        <v>32</v>
      </c>
      <c r="O132" s="96"/>
      <c r="P132" s="97">
        <f>P131</f>
        <v>14795.37</v>
      </c>
      <c r="Q132" s="95" t="s">
        <v>574</v>
      </c>
      <c r="R132" s="95" t="s">
        <v>575</v>
      </c>
      <c r="S132" s="95" t="s">
        <v>1762</v>
      </c>
      <c r="T132" s="96">
        <v>49.3</v>
      </c>
      <c r="U132" s="96">
        <v>1</v>
      </c>
      <c r="V132" s="98">
        <f>P132*(1/(2.22*10^12))*(1/(49.3))*(1/(0.125))*10^9</f>
        <v>1.0814736034208652</v>
      </c>
      <c r="W132" s="95" t="s">
        <v>577</v>
      </c>
      <c r="X132" s="96">
        <v>1</v>
      </c>
      <c r="Y132" s="96">
        <v>1</v>
      </c>
      <c r="Z132" s="96">
        <v>5</v>
      </c>
      <c r="AA132" s="96">
        <v>0.89</v>
      </c>
      <c r="AB132" s="556">
        <v>1</v>
      </c>
      <c r="AC132" s="557">
        <f t="shared" si="31"/>
        <v>0.89</v>
      </c>
      <c r="AD132" s="558">
        <f t="shared" si="32"/>
        <v>0.71200000000000008</v>
      </c>
      <c r="AE132" s="559">
        <f t="shared" si="33"/>
        <v>0.17800000000000002</v>
      </c>
      <c r="AF132" s="95" t="s">
        <v>49</v>
      </c>
      <c r="AG132" s="96">
        <v>1</v>
      </c>
      <c r="AH132" s="96">
        <v>1</v>
      </c>
    </row>
    <row r="133" spans="1:34" x14ac:dyDescent="0.25">
      <c r="A133" s="93" t="s">
        <v>56</v>
      </c>
      <c r="B133" s="93" t="s">
        <v>290</v>
      </c>
      <c r="C133" s="94" t="s">
        <v>1758</v>
      </c>
      <c r="D133" s="95" t="s">
        <v>1764</v>
      </c>
      <c r="E133" s="96">
        <f t="shared" si="28"/>
        <v>8</v>
      </c>
      <c r="F133" s="96" t="s">
        <v>32</v>
      </c>
      <c r="G133" s="95" t="s">
        <v>1765</v>
      </c>
      <c r="H133" s="96">
        <f t="shared" si="29"/>
        <v>9</v>
      </c>
      <c r="I133" s="96" t="str">
        <f>F133</f>
        <v>y</v>
      </c>
      <c r="J133" s="95" t="s">
        <v>1766</v>
      </c>
      <c r="K133" s="96">
        <f t="shared" si="30"/>
        <v>10</v>
      </c>
      <c r="L133" s="97" t="str">
        <f>F133</f>
        <v>y</v>
      </c>
      <c r="M133" s="5" t="s">
        <v>32</v>
      </c>
      <c r="N133" s="11" t="s">
        <v>32</v>
      </c>
      <c r="O133" s="96"/>
      <c r="P133" s="97">
        <v>96695.58</v>
      </c>
      <c r="Q133" s="95" t="s">
        <v>292</v>
      </c>
      <c r="R133" s="95" t="s">
        <v>293</v>
      </c>
      <c r="S133" s="95" t="s">
        <v>294</v>
      </c>
      <c r="T133" s="96">
        <v>82.8</v>
      </c>
      <c r="U133" s="96">
        <v>5</v>
      </c>
      <c r="V133" s="98">
        <f>P133*(1/(2.22*10^12))*(1/(82.8))*(1/(0.125))*10^9</f>
        <v>4.208364016190103</v>
      </c>
      <c r="W133" s="95" t="s">
        <v>295</v>
      </c>
      <c r="X133" s="96">
        <v>3</v>
      </c>
      <c r="Y133" s="96">
        <v>3</v>
      </c>
      <c r="Z133" s="96">
        <v>15</v>
      </c>
      <c r="AA133" s="96">
        <v>22.36</v>
      </c>
      <c r="AB133" s="556">
        <v>1</v>
      </c>
      <c r="AC133" s="557">
        <f t="shared" si="31"/>
        <v>22.36</v>
      </c>
      <c r="AD133" s="558">
        <f t="shared" si="32"/>
        <v>17.888000000000002</v>
      </c>
      <c r="AE133" s="559">
        <f t="shared" si="33"/>
        <v>4.4720000000000004</v>
      </c>
      <c r="AF133" s="95" t="s">
        <v>68</v>
      </c>
      <c r="AG133" s="96">
        <v>1</v>
      </c>
      <c r="AH133" s="96">
        <v>1</v>
      </c>
    </row>
    <row r="134" spans="1:34" x14ac:dyDescent="0.25">
      <c r="A134" s="93" t="s">
        <v>56</v>
      </c>
      <c r="B134" s="93" t="s">
        <v>296</v>
      </c>
      <c r="C134" s="94" t="s">
        <v>1758</v>
      </c>
      <c r="D134" s="95" t="s">
        <v>1767</v>
      </c>
      <c r="E134" s="96">
        <f t="shared" si="28"/>
        <v>11</v>
      </c>
      <c r="F134" s="96" t="s">
        <v>32</v>
      </c>
      <c r="G134" s="95" t="s">
        <v>1768</v>
      </c>
      <c r="H134" s="96">
        <f t="shared" si="29"/>
        <v>12</v>
      </c>
      <c r="I134" s="96" t="str">
        <f>F134</f>
        <v>y</v>
      </c>
      <c r="J134" s="95" t="s">
        <v>1769</v>
      </c>
      <c r="K134" s="96">
        <f t="shared" si="30"/>
        <v>13</v>
      </c>
      <c r="L134" s="97" t="str">
        <f>F134</f>
        <v>y</v>
      </c>
      <c r="M134" s="5" t="s">
        <v>32</v>
      </c>
      <c r="N134" s="11" t="s">
        <v>32</v>
      </c>
      <c r="O134" s="96"/>
      <c r="P134" s="97">
        <f>P133</f>
        <v>96695.58</v>
      </c>
      <c r="Q134" s="95" t="s">
        <v>292</v>
      </c>
      <c r="R134" s="95" t="s">
        <v>293</v>
      </c>
      <c r="S134" s="95" t="s">
        <v>294</v>
      </c>
      <c r="T134" s="96">
        <v>82.8</v>
      </c>
      <c r="U134" s="96">
        <v>5</v>
      </c>
      <c r="V134" s="98">
        <f>P134*(1/(2.22*10^12))*(1/(82.8))*(1/(0.125))*10^9</f>
        <v>4.208364016190103</v>
      </c>
      <c r="W134" s="95" t="s">
        <v>295</v>
      </c>
      <c r="X134" s="96">
        <v>3</v>
      </c>
      <c r="Y134" s="96">
        <v>3</v>
      </c>
      <c r="Z134" s="96">
        <v>15</v>
      </c>
      <c r="AA134" s="96">
        <v>22.36</v>
      </c>
      <c r="AB134" s="556">
        <v>1</v>
      </c>
      <c r="AC134" s="557">
        <f t="shared" si="31"/>
        <v>22.36</v>
      </c>
      <c r="AD134" s="558">
        <f t="shared" si="32"/>
        <v>17.888000000000002</v>
      </c>
      <c r="AE134" s="559">
        <f t="shared" si="33"/>
        <v>4.4720000000000004</v>
      </c>
      <c r="AF134" s="95" t="s">
        <v>68</v>
      </c>
      <c r="AG134" s="96">
        <v>1</v>
      </c>
      <c r="AH134" s="96">
        <v>1</v>
      </c>
    </row>
    <row r="135" spans="1:34" x14ac:dyDescent="0.25">
      <c r="A135" s="93" t="s">
        <v>56</v>
      </c>
      <c r="B135" s="93" t="s">
        <v>298</v>
      </c>
      <c r="C135" s="94" t="s">
        <v>1758</v>
      </c>
      <c r="D135" s="95" t="s">
        <v>1770</v>
      </c>
      <c r="E135" s="96">
        <f t="shared" si="28"/>
        <v>14</v>
      </c>
      <c r="F135" s="96" t="s">
        <v>32</v>
      </c>
      <c r="G135" s="95" t="s">
        <v>1771</v>
      </c>
      <c r="H135" s="96">
        <f t="shared" si="29"/>
        <v>15</v>
      </c>
      <c r="I135" s="96" t="str">
        <f>F135</f>
        <v>y</v>
      </c>
      <c r="J135" s="95" t="s">
        <v>1772</v>
      </c>
      <c r="K135" s="96">
        <f t="shared" si="30"/>
        <v>16</v>
      </c>
      <c r="L135" s="97" t="str">
        <f>F135</f>
        <v>y</v>
      </c>
      <c r="M135" s="5" t="s">
        <v>32</v>
      </c>
      <c r="N135" s="11" t="s">
        <v>32</v>
      </c>
      <c r="O135" s="96"/>
      <c r="P135" s="97">
        <f>P134</f>
        <v>96695.58</v>
      </c>
      <c r="Q135" s="95" t="s">
        <v>292</v>
      </c>
      <c r="R135" s="95" t="s">
        <v>293</v>
      </c>
      <c r="S135" s="95" t="s">
        <v>294</v>
      </c>
      <c r="T135" s="96">
        <v>82.8</v>
      </c>
      <c r="U135" s="96">
        <v>5</v>
      </c>
      <c r="V135" s="98">
        <f>P135*(1/(2.22*10^12))*(1/(82.8))*(1/(0.125))*10^9</f>
        <v>4.208364016190103</v>
      </c>
      <c r="W135" s="95" t="s">
        <v>295</v>
      </c>
      <c r="X135" s="96">
        <v>3</v>
      </c>
      <c r="Y135" s="96">
        <v>3</v>
      </c>
      <c r="Z135" s="96">
        <v>15</v>
      </c>
      <c r="AA135" s="96">
        <v>22.36</v>
      </c>
      <c r="AB135" s="556">
        <v>1</v>
      </c>
      <c r="AC135" s="557">
        <f t="shared" si="31"/>
        <v>22.36</v>
      </c>
      <c r="AD135" s="558">
        <f t="shared" si="32"/>
        <v>17.888000000000002</v>
      </c>
      <c r="AE135" s="559">
        <f t="shared" si="33"/>
        <v>4.4720000000000004</v>
      </c>
      <c r="AF135" s="95" t="s">
        <v>68</v>
      </c>
      <c r="AG135" s="96">
        <v>1</v>
      </c>
      <c r="AH135" s="96">
        <v>1</v>
      </c>
    </row>
    <row r="136" spans="1:34" x14ac:dyDescent="0.25">
      <c r="A136" s="93" t="s">
        <v>56</v>
      </c>
      <c r="B136" s="93" t="s">
        <v>309</v>
      </c>
      <c r="C136" s="94" t="s">
        <v>1758</v>
      </c>
      <c r="D136" s="95" t="s">
        <v>1773</v>
      </c>
      <c r="E136" s="96">
        <f t="shared" si="28"/>
        <v>17</v>
      </c>
      <c r="F136" s="96" t="s">
        <v>32</v>
      </c>
      <c r="G136" s="95" t="s">
        <v>1774</v>
      </c>
      <c r="H136" s="96">
        <f t="shared" si="29"/>
        <v>18</v>
      </c>
      <c r="I136" s="96" t="str">
        <f>F136</f>
        <v>y</v>
      </c>
      <c r="J136" s="95" t="s">
        <v>1775</v>
      </c>
      <c r="K136" s="96">
        <f t="shared" si="30"/>
        <v>19</v>
      </c>
      <c r="L136" s="97" t="str">
        <f>F136</f>
        <v>y</v>
      </c>
      <c r="M136" s="5" t="s">
        <v>32</v>
      </c>
      <c r="N136" s="11" t="s">
        <v>32</v>
      </c>
      <c r="O136" s="96"/>
      <c r="P136" s="97">
        <v>17530.11</v>
      </c>
      <c r="Q136" s="95" t="s">
        <v>313</v>
      </c>
      <c r="R136" s="95" t="s">
        <v>266</v>
      </c>
      <c r="S136" s="95" t="s">
        <v>1578</v>
      </c>
      <c r="T136" s="96">
        <v>78.8</v>
      </c>
      <c r="U136" s="96">
        <v>1</v>
      </c>
      <c r="V136" s="98">
        <f>P136*(1/(2.22*10^12))*(1/(78.8))*(1/(0.125))*10^9</f>
        <v>0.80166963918232947</v>
      </c>
      <c r="W136" s="95" t="s">
        <v>1579</v>
      </c>
      <c r="X136" s="96">
        <v>3</v>
      </c>
      <c r="Y136" s="96">
        <v>1</v>
      </c>
      <c r="Z136" s="96">
        <v>15</v>
      </c>
      <c r="AA136" s="96">
        <v>4.26</v>
      </c>
      <c r="AB136" s="556">
        <v>1</v>
      </c>
      <c r="AC136" s="557">
        <f t="shared" si="31"/>
        <v>4.26</v>
      </c>
      <c r="AD136" s="558">
        <f t="shared" si="32"/>
        <v>3.4079999999999999</v>
      </c>
      <c r="AE136" s="559">
        <f t="shared" si="33"/>
        <v>0.85199999999999998</v>
      </c>
      <c r="AF136" s="95" t="s">
        <v>269</v>
      </c>
      <c r="AG136" s="96">
        <v>0.5</v>
      </c>
      <c r="AH136" s="96">
        <v>0.33</v>
      </c>
    </row>
    <row r="137" spans="1:34" x14ac:dyDescent="0.25">
      <c r="A137" s="93" t="s">
        <v>56</v>
      </c>
      <c r="B137" s="93" t="s">
        <v>314</v>
      </c>
      <c r="C137" s="94" t="s">
        <v>1758</v>
      </c>
      <c r="D137" s="95" t="s">
        <v>1776</v>
      </c>
      <c r="E137" s="96">
        <f t="shared" si="28"/>
        <v>20</v>
      </c>
      <c r="F137" s="96" t="s">
        <v>32</v>
      </c>
      <c r="G137" s="95" t="s">
        <v>1777</v>
      </c>
      <c r="H137" s="96">
        <f t="shared" si="29"/>
        <v>21</v>
      </c>
      <c r="I137" s="96" t="str">
        <f>F137</f>
        <v>y</v>
      </c>
      <c r="J137" s="95" t="s">
        <v>1778</v>
      </c>
      <c r="K137" s="96">
        <f t="shared" si="30"/>
        <v>22</v>
      </c>
      <c r="L137" s="97" t="str">
        <f>F137</f>
        <v>y</v>
      </c>
      <c r="M137" s="5" t="s">
        <v>32</v>
      </c>
      <c r="N137" s="11" t="s">
        <v>32</v>
      </c>
      <c r="O137" s="96"/>
      <c r="P137" s="97">
        <f>P136</f>
        <v>17530.11</v>
      </c>
      <c r="Q137" s="95" t="s">
        <v>313</v>
      </c>
      <c r="R137" s="95" t="s">
        <v>266</v>
      </c>
      <c r="S137" s="95" t="s">
        <v>1578</v>
      </c>
      <c r="T137" s="96">
        <v>78.8</v>
      </c>
      <c r="U137" s="96">
        <v>1</v>
      </c>
      <c r="V137" s="98">
        <f>P137*(1/(2.22*10^12))*(1/(78.8))*(1/(0.125))*10^9</f>
        <v>0.80166963918232947</v>
      </c>
      <c r="W137" s="95" t="s">
        <v>1579</v>
      </c>
      <c r="X137" s="96">
        <v>3</v>
      </c>
      <c r="Y137" s="96">
        <v>1</v>
      </c>
      <c r="Z137" s="96">
        <v>15</v>
      </c>
      <c r="AA137" s="96">
        <v>4.26</v>
      </c>
      <c r="AB137" s="556">
        <v>1</v>
      </c>
      <c r="AC137" s="557">
        <f t="shared" si="31"/>
        <v>4.26</v>
      </c>
      <c r="AD137" s="558">
        <f t="shared" si="32"/>
        <v>3.4079999999999999</v>
      </c>
      <c r="AE137" s="559">
        <f t="shared" si="33"/>
        <v>0.85199999999999998</v>
      </c>
      <c r="AF137" s="95" t="s">
        <v>269</v>
      </c>
      <c r="AG137" s="96">
        <v>0.5</v>
      </c>
      <c r="AH137" s="96">
        <v>0.33</v>
      </c>
    </row>
    <row r="138" spans="1:34" x14ac:dyDescent="0.25">
      <c r="A138" s="99" t="s">
        <v>28</v>
      </c>
      <c r="B138" s="99" t="s">
        <v>86</v>
      </c>
      <c r="C138" s="100" t="s">
        <v>1779</v>
      </c>
      <c r="D138" s="101" t="s">
        <v>1780</v>
      </c>
      <c r="E138" s="102">
        <v>4</v>
      </c>
      <c r="F138" s="102" t="s">
        <v>32</v>
      </c>
      <c r="G138" s="101"/>
      <c r="H138" s="102" t="str">
        <f t="shared" si="29"/>
        <v/>
      </c>
      <c r="I138" s="102"/>
      <c r="J138" s="101"/>
      <c r="K138" s="102" t="str">
        <f t="shared" si="30"/>
        <v/>
      </c>
      <c r="L138" s="103"/>
      <c r="M138" s="5" t="s">
        <v>32</v>
      </c>
      <c r="N138" s="11" t="s">
        <v>32</v>
      </c>
      <c r="O138" s="102" t="s">
        <v>32</v>
      </c>
      <c r="P138" s="103">
        <v>41590.879999999997</v>
      </c>
      <c r="Q138" s="101" t="s">
        <v>89</v>
      </c>
      <c r="R138" s="101" t="s">
        <v>90</v>
      </c>
      <c r="S138" s="101" t="s">
        <v>91</v>
      </c>
      <c r="T138" s="102">
        <v>33.200000000000003</v>
      </c>
      <c r="U138" s="102">
        <v>5</v>
      </c>
      <c r="V138" s="104">
        <f>P138*(1/(2.22*10^12))*(1/(33.2))*(1/(0.125))*10^9</f>
        <v>4.5143688266579831</v>
      </c>
      <c r="W138" s="101" t="s">
        <v>92</v>
      </c>
      <c r="X138" s="102">
        <v>1</v>
      </c>
      <c r="Y138" s="102">
        <v>1</v>
      </c>
      <c r="Z138" s="102">
        <v>5</v>
      </c>
      <c r="AA138" s="102">
        <v>2.99</v>
      </c>
      <c r="AB138" s="556">
        <v>1</v>
      </c>
      <c r="AC138" s="557">
        <f t="shared" si="31"/>
        <v>2.99</v>
      </c>
      <c r="AD138" s="558">
        <f t="shared" si="32"/>
        <v>2.3920000000000003</v>
      </c>
      <c r="AE138" s="559">
        <f t="shared" si="33"/>
        <v>0.59800000000000009</v>
      </c>
      <c r="AF138" s="101" t="s">
        <v>49</v>
      </c>
      <c r="AG138" s="102">
        <v>1</v>
      </c>
      <c r="AH138" s="102">
        <v>1</v>
      </c>
    </row>
    <row r="139" spans="1:34" x14ac:dyDescent="0.25">
      <c r="A139" s="99" t="s">
        <v>28</v>
      </c>
      <c r="B139" s="99" t="s">
        <v>1781</v>
      </c>
      <c r="C139" s="100" t="s">
        <v>1779</v>
      </c>
      <c r="D139" s="101" t="s">
        <v>1782</v>
      </c>
      <c r="E139" s="102">
        <f t="shared" ref="E139:E146" si="34">IF(A138="SEC", K138 + 1, E138 + 1)</f>
        <v>5</v>
      </c>
      <c r="F139" s="102"/>
      <c r="G139" s="101"/>
      <c r="H139" s="102" t="str">
        <f t="shared" si="29"/>
        <v/>
      </c>
      <c r="I139" s="102"/>
      <c r="J139" s="101"/>
      <c r="K139" s="102" t="str">
        <f t="shared" si="30"/>
        <v/>
      </c>
      <c r="L139" s="103"/>
      <c r="M139" s="5" t="s">
        <v>32</v>
      </c>
      <c r="N139" s="11" t="s">
        <v>32</v>
      </c>
      <c r="O139" s="102" t="s">
        <v>1783</v>
      </c>
      <c r="P139" s="103">
        <v>33869.949999999997</v>
      </c>
      <c r="Q139" s="101" t="s">
        <v>1784</v>
      </c>
      <c r="R139" s="101" t="s">
        <v>1785</v>
      </c>
      <c r="S139" s="101" t="s">
        <v>1786</v>
      </c>
      <c r="T139" s="102">
        <v>60</v>
      </c>
      <c r="U139" s="102">
        <v>4</v>
      </c>
      <c r="V139" s="104">
        <f>P139*(1/(2.22*10^12))*(1/(60))*(1/(0.125))*10^9</f>
        <v>2.0342312312312307</v>
      </c>
      <c r="W139" s="101" t="s">
        <v>1787</v>
      </c>
      <c r="X139" s="102">
        <v>1</v>
      </c>
      <c r="Y139" s="102">
        <v>2</v>
      </c>
      <c r="Z139" s="102">
        <v>5</v>
      </c>
      <c r="AA139" s="102">
        <v>4.32</v>
      </c>
      <c r="AB139" s="556">
        <v>1</v>
      </c>
      <c r="AC139" s="557">
        <f t="shared" si="31"/>
        <v>4.32</v>
      </c>
      <c r="AD139" s="558">
        <f t="shared" si="32"/>
        <v>3.4560000000000004</v>
      </c>
      <c r="AE139" s="559">
        <f t="shared" si="33"/>
        <v>0.8640000000000001</v>
      </c>
      <c r="AF139" s="101" t="s">
        <v>49</v>
      </c>
      <c r="AG139" s="102">
        <v>2</v>
      </c>
      <c r="AH139" s="102">
        <v>2</v>
      </c>
    </row>
    <row r="140" spans="1:34" x14ac:dyDescent="0.25">
      <c r="A140" s="99" t="s">
        <v>28</v>
      </c>
      <c r="B140" s="99" t="s">
        <v>290</v>
      </c>
      <c r="C140" s="100" t="s">
        <v>1779</v>
      </c>
      <c r="D140" s="101" t="s">
        <v>1788</v>
      </c>
      <c r="E140" s="102">
        <f t="shared" si="34"/>
        <v>6</v>
      </c>
      <c r="F140" s="102" t="s">
        <v>32</v>
      </c>
      <c r="G140" s="101"/>
      <c r="H140" s="102" t="str">
        <f t="shared" si="29"/>
        <v/>
      </c>
      <c r="I140" s="102"/>
      <c r="J140" s="101"/>
      <c r="K140" s="102" t="str">
        <f t="shared" si="30"/>
        <v/>
      </c>
      <c r="L140" s="103"/>
      <c r="M140" s="5" t="s">
        <v>32</v>
      </c>
      <c r="N140" s="11" t="s">
        <v>32</v>
      </c>
      <c r="O140" s="102" t="s">
        <v>32</v>
      </c>
      <c r="P140" s="103">
        <v>83488.27</v>
      </c>
      <c r="Q140" s="101" t="s">
        <v>292</v>
      </c>
      <c r="R140" s="101" t="s">
        <v>293</v>
      </c>
      <c r="S140" s="101" t="s">
        <v>294</v>
      </c>
      <c r="T140" s="102">
        <v>82.8</v>
      </c>
      <c r="U140" s="102">
        <v>5</v>
      </c>
      <c r="V140" s="104">
        <f>P140*(1/(2.22*10^12))*(1/(82.8))*(1/(0.125))*10^9</f>
        <v>3.6335583409496457</v>
      </c>
      <c r="W140" s="101" t="s">
        <v>295</v>
      </c>
      <c r="X140" s="102">
        <v>1</v>
      </c>
      <c r="Y140" s="102">
        <v>1</v>
      </c>
      <c r="Z140" s="102">
        <v>5</v>
      </c>
      <c r="AA140" s="102">
        <v>7.45</v>
      </c>
      <c r="AB140" s="556">
        <v>1</v>
      </c>
      <c r="AC140" s="557">
        <f t="shared" si="31"/>
        <v>7.45</v>
      </c>
      <c r="AD140" s="558">
        <f t="shared" si="32"/>
        <v>5.9600000000000009</v>
      </c>
      <c r="AE140" s="559">
        <f t="shared" si="33"/>
        <v>1.4900000000000002</v>
      </c>
      <c r="AF140" s="101" t="s">
        <v>68</v>
      </c>
      <c r="AG140" s="102">
        <v>1</v>
      </c>
      <c r="AH140" s="102">
        <v>1</v>
      </c>
    </row>
    <row r="141" spans="1:34" x14ac:dyDescent="0.25">
      <c r="A141" s="99" t="s">
        <v>28</v>
      </c>
      <c r="B141" s="99" t="s">
        <v>296</v>
      </c>
      <c r="C141" s="100" t="s">
        <v>1779</v>
      </c>
      <c r="D141" s="101" t="s">
        <v>1789</v>
      </c>
      <c r="E141" s="102">
        <f t="shared" si="34"/>
        <v>7</v>
      </c>
      <c r="F141" s="102" t="s">
        <v>32</v>
      </c>
      <c r="G141" s="101"/>
      <c r="H141" s="102" t="str">
        <f t="shared" si="29"/>
        <v/>
      </c>
      <c r="I141" s="102"/>
      <c r="J141" s="101"/>
      <c r="K141" s="102" t="str">
        <f t="shared" si="30"/>
        <v/>
      </c>
      <c r="L141" s="103"/>
      <c r="M141" s="5" t="s">
        <v>32</v>
      </c>
      <c r="N141" s="11" t="s">
        <v>32</v>
      </c>
      <c r="O141" s="102" t="s">
        <v>32</v>
      </c>
      <c r="P141" s="103">
        <f>P140</f>
        <v>83488.27</v>
      </c>
      <c r="Q141" s="101" t="s">
        <v>292</v>
      </c>
      <c r="R141" s="101" t="s">
        <v>293</v>
      </c>
      <c r="S141" s="101" t="s">
        <v>294</v>
      </c>
      <c r="T141" s="102">
        <v>82.8</v>
      </c>
      <c r="U141" s="102">
        <v>5</v>
      </c>
      <c r="V141" s="104">
        <f>P141*(1/(2.22*10^12))*(1/(82.8))*(1/(0.125))*10^9</f>
        <v>3.6335583409496457</v>
      </c>
      <c r="W141" s="101" t="s">
        <v>295</v>
      </c>
      <c r="X141" s="102">
        <v>1</v>
      </c>
      <c r="Y141" s="102">
        <v>1</v>
      </c>
      <c r="Z141" s="102">
        <v>5</v>
      </c>
      <c r="AA141" s="102">
        <v>7.45</v>
      </c>
      <c r="AB141" s="556">
        <v>1</v>
      </c>
      <c r="AC141" s="557">
        <f t="shared" si="31"/>
        <v>7.45</v>
      </c>
      <c r="AD141" s="558">
        <f t="shared" si="32"/>
        <v>5.9600000000000009</v>
      </c>
      <c r="AE141" s="559">
        <f t="shared" si="33"/>
        <v>1.4900000000000002</v>
      </c>
      <c r="AF141" s="101" t="s">
        <v>68</v>
      </c>
      <c r="AG141" s="102">
        <v>1</v>
      </c>
      <c r="AH141" s="102">
        <v>1</v>
      </c>
    </row>
    <row r="142" spans="1:34" x14ac:dyDescent="0.25">
      <c r="A142" s="99" t="s">
        <v>56</v>
      </c>
      <c r="B142" s="99" t="s">
        <v>176</v>
      </c>
      <c r="C142" s="100" t="s">
        <v>1779</v>
      </c>
      <c r="D142" s="101" t="s">
        <v>1790</v>
      </c>
      <c r="E142" s="102">
        <f t="shared" si="34"/>
        <v>8</v>
      </c>
      <c r="F142" s="102" t="s">
        <v>32</v>
      </c>
      <c r="G142" s="101" t="s">
        <v>1791</v>
      </c>
      <c r="H142" s="102">
        <f t="shared" si="29"/>
        <v>9</v>
      </c>
      <c r="I142" s="102" t="str">
        <f t="shared" ref="I142:I156" si="35">F142</f>
        <v>y</v>
      </c>
      <c r="J142" s="101" t="s">
        <v>1792</v>
      </c>
      <c r="K142" s="102">
        <f t="shared" si="30"/>
        <v>10</v>
      </c>
      <c r="L142" s="103" t="str">
        <f t="shared" ref="L142:L156" si="36">F142</f>
        <v>y</v>
      </c>
      <c r="M142" s="5" t="s">
        <v>32</v>
      </c>
      <c r="N142" s="11" t="s">
        <v>32</v>
      </c>
      <c r="O142" s="102" t="s">
        <v>32</v>
      </c>
      <c r="P142" s="103">
        <v>6910.66</v>
      </c>
      <c r="Q142" s="101" t="s">
        <v>179</v>
      </c>
      <c r="R142" s="101" t="s">
        <v>180</v>
      </c>
      <c r="S142" s="101" t="s">
        <v>1793</v>
      </c>
      <c r="T142" s="102">
        <v>22.8</v>
      </c>
      <c r="U142" s="102">
        <v>1.5</v>
      </c>
      <c r="V142" s="104">
        <f>P142*(1/(2.22*10^12))*(1/(22.8))*(1/(0.125))*10^9</f>
        <v>1.0922490911964593</v>
      </c>
      <c r="W142" s="101" t="s">
        <v>182</v>
      </c>
      <c r="X142" s="102">
        <v>3</v>
      </c>
      <c r="Y142" s="102">
        <v>3</v>
      </c>
      <c r="Z142" s="102">
        <v>15</v>
      </c>
      <c r="AA142" s="102">
        <v>1.85</v>
      </c>
      <c r="AB142" s="556">
        <v>1</v>
      </c>
      <c r="AC142" s="557">
        <f t="shared" si="31"/>
        <v>1.85</v>
      </c>
      <c r="AD142" s="558">
        <f t="shared" si="32"/>
        <v>1.4800000000000002</v>
      </c>
      <c r="AE142" s="559">
        <f t="shared" si="33"/>
        <v>0.37000000000000005</v>
      </c>
      <c r="AF142" s="101" t="s">
        <v>49</v>
      </c>
      <c r="AG142" s="102">
        <v>1</v>
      </c>
      <c r="AH142" s="102">
        <v>1</v>
      </c>
    </row>
    <row r="143" spans="1:34" x14ac:dyDescent="0.25">
      <c r="A143" s="99" t="s">
        <v>56</v>
      </c>
      <c r="B143" s="99" t="s">
        <v>183</v>
      </c>
      <c r="C143" s="100" t="s">
        <v>1779</v>
      </c>
      <c r="D143" s="101" t="s">
        <v>1794</v>
      </c>
      <c r="E143" s="102">
        <f t="shared" si="34"/>
        <v>11</v>
      </c>
      <c r="F143" s="102" t="s">
        <v>32</v>
      </c>
      <c r="G143" s="101" t="s">
        <v>1795</v>
      </c>
      <c r="H143" s="102">
        <f t="shared" si="29"/>
        <v>12</v>
      </c>
      <c r="I143" s="102" t="str">
        <f t="shared" si="35"/>
        <v>y</v>
      </c>
      <c r="J143" s="101" t="s">
        <v>1796</v>
      </c>
      <c r="K143" s="102">
        <f t="shared" si="30"/>
        <v>13</v>
      </c>
      <c r="L143" s="103" t="str">
        <f t="shared" si="36"/>
        <v>y</v>
      </c>
      <c r="M143" s="5" t="s">
        <v>32</v>
      </c>
      <c r="N143" s="11" t="s">
        <v>32</v>
      </c>
      <c r="O143" s="102" t="s">
        <v>32</v>
      </c>
      <c r="P143" s="103">
        <f>P142</f>
        <v>6910.66</v>
      </c>
      <c r="Q143" s="101" t="s">
        <v>179</v>
      </c>
      <c r="R143" s="101" t="s">
        <v>180</v>
      </c>
      <c r="S143" s="101" t="s">
        <v>1793</v>
      </c>
      <c r="T143" s="102">
        <v>22.8</v>
      </c>
      <c r="U143" s="102">
        <v>1.5</v>
      </c>
      <c r="V143" s="104">
        <f>P143*(1/(2.22*10^12))*(1/(22.8))*(1/(0.125))*10^9</f>
        <v>1.0922490911964593</v>
      </c>
      <c r="W143" s="101" t="s">
        <v>182</v>
      </c>
      <c r="X143" s="102">
        <v>3</v>
      </c>
      <c r="Y143" s="102">
        <v>3</v>
      </c>
      <c r="Z143" s="102">
        <v>15</v>
      </c>
      <c r="AA143" s="102">
        <v>1.85</v>
      </c>
      <c r="AB143" s="556">
        <v>1</v>
      </c>
      <c r="AC143" s="557">
        <f t="shared" si="31"/>
        <v>1.85</v>
      </c>
      <c r="AD143" s="558">
        <f t="shared" si="32"/>
        <v>1.4800000000000002</v>
      </c>
      <c r="AE143" s="559">
        <f t="shared" si="33"/>
        <v>0.37000000000000005</v>
      </c>
      <c r="AF143" s="101" t="s">
        <v>49</v>
      </c>
      <c r="AG143" s="102">
        <v>1</v>
      </c>
      <c r="AH143" s="102">
        <v>1</v>
      </c>
    </row>
    <row r="144" spans="1:34" x14ac:dyDescent="0.25">
      <c r="A144" s="99" t="s">
        <v>56</v>
      </c>
      <c r="B144" s="99" t="s">
        <v>185</v>
      </c>
      <c r="C144" s="100" t="s">
        <v>1779</v>
      </c>
      <c r="D144" s="101" t="s">
        <v>1797</v>
      </c>
      <c r="E144" s="102">
        <f t="shared" si="34"/>
        <v>14</v>
      </c>
      <c r="F144" s="102" t="s">
        <v>32</v>
      </c>
      <c r="G144" s="101" t="s">
        <v>1798</v>
      </c>
      <c r="H144" s="102">
        <f t="shared" si="29"/>
        <v>15</v>
      </c>
      <c r="I144" s="102" t="str">
        <f t="shared" si="35"/>
        <v>y</v>
      </c>
      <c r="J144" s="101" t="s">
        <v>1799</v>
      </c>
      <c r="K144" s="102">
        <f t="shared" si="30"/>
        <v>16</v>
      </c>
      <c r="L144" s="103" t="str">
        <f t="shared" si="36"/>
        <v>y</v>
      </c>
      <c r="M144" s="5" t="s">
        <v>32</v>
      </c>
      <c r="N144" s="11" t="s">
        <v>32</v>
      </c>
      <c r="O144" s="102" t="s">
        <v>32</v>
      </c>
      <c r="P144" s="103">
        <f>P143</f>
        <v>6910.66</v>
      </c>
      <c r="Q144" s="101" t="s">
        <v>179</v>
      </c>
      <c r="R144" s="101" t="s">
        <v>180</v>
      </c>
      <c r="S144" s="101" t="s">
        <v>1793</v>
      </c>
      <c r="T144" s="102">
        <v>22.8</v>
      </c>
      <c r="U144" s="102">
        <v>1.5</v>
      </c>
      <c r="V144" s="104">
        <f>P144*(1/(2.22*10^12))*(1/(22.8))*(1/(0.125))*10^9</f>
        <v>1.0922490911964593</v>
      </c>
      <c r="W144" s="101" t="s">
        <v>182</v>
      </c>
      <c r="X144" s="102">
        <v>3</v>
      </c>
      <c r="Y144" s="102">
        <v>3</v>
      </c>
      <c r="Z144" s="102">
        <v>15</v>
      </c>
      <c r="AA144" s="102">
        <v>1.85</v>
      </c>
      <c r="AB144" s="556">
        <v>1</v>
      </c>
      <c r="AC144" s="557">
        <f t="shared" si="31"/>
        <v>1.85</v>
      </c>
      <c r="AD144" s="558">
        <f t="shared" si="32"/>
        <v>1.4800000000000002</v>
      </c>
      <c r="AE144" s="559">
        <f t="shared" si="33"/>
        <v>0.37000000000000005</v>
      </c>
      <c r="AF144" s="101" t="s">
        <v>49</v>
      </c>
      <c r="AG144" s="102">
        <v>1</v>
      </c>
      <c r="AH144" s="102">
        <v>1</v>
      </c>
    </row>
    <row r="145" spans="1:34" x14ac:dyDescent="0.25">
      <c r="A145" s="99" t="s">
        <v>56</v>
      </c>
      <c r="B145" s="99" t="s">
        <v>323</v>
      </c>
      <c r="C145" s="100" t="s">
        <v>1779</v>
      </c>
      <c r="D145" s="101" t="s">
        <v>1800</v>
      </c>
      <c r="E145" s="102">
        <f t="shared" si="34"/>
        <v>17</v>
      </c>
      <c r="F145" s="102" t="s">
        <v>32</v>
      </c>
      <c r="G145" s="101" t="s">
        <v>1801</v>
      </c>
      <c r="H145" s="102">
        <f t="shared" si="29"/>
        <v>18</v>
      </c>
      <c r="I145" s="102" t="str">
        <f t="shared" si="35"/>
        <v>y</v>
      </c>
      <c r="J145" s="101" t="s">
        <v>1802</v>
      </c>
      <c r="K145" s="102">
        <f t="shared" si="30"/>
        <v>19</v>
      </c>
      <c r="L145" s="103" t="str">
        <f t="shared" si="36"/>
        <v>y</v>
      </c>
      <c r="M145" s="5" t="s">
        <v>32</v>
      </c>
      <c r="N145" s="11" t="s">
        <v>32</v>
      </c>
      <c r="O145" s="102" t="s">
        <v>32</v>
      </c>
      <c r="P145" s="103">
        <v>92400.2</v>
      </c>
      <c r="Q145" s="101" t="s">
        <v>325</v>
      </c>
      <c r="R145" s="101" t="s">
        <v>128</v>
      </c>
      <c r="S145" s="101" t="s">
        <v>1803</v>
      </c>
      <c r="T145" s="102">
        <v>80</v>
      </c>
      <c r="U145" s="102">
        <v>5</v>
      </c>
      <c r="V145" s="104">
        <f t="shared" ref="V145:V156" si="37">P145*(1/(2.22*10^12))*(1/(80))*(1/(0.125))*10^9</f>
        <v>4.1621711711711713</v>
      </c>
      <c r="W145" s="101" t="s">
        <v>130</v>
      </c>
      <c r="X145" s="102">
        <v>3</v>
      </c>
      <c r="Y145" s="102">
        <v>3</v>
      </c>
      <c r="Z145" s="102">
        <v>15</v>
      </c>
      <c r="AA145" s="102">
        <v>21.6</v>
      </c>
      <c r="AB145" s="556">
        <v>1</v>
      </c>
      <c r="AC145" s="557">
        <f t="shared" si="31"/>
        <v>21.6</v>
      </c>
      <c r="AD145" s="558">
        <f t="shared" si="32"/>
        <v>17.28</v>
      </c>
      <c r="AE145" s="559">
        <f t="shared" si="33"/>
        <v>4.32</v>
      </c>
      <c r="AF145" s="101" t="s">
        <v>49</v>
      </c>
      <c r="AG145" s="102">
        <v>1</v>
      </c>
      <c r="AH145" s="102">
        <v>1</v>
      </c>
    </row>
    <row r="146" spans="1:34" x14ac:dyDescent="0.25">
      <c r="A146" s="99" t="s">
        <v>56</v>
      </c>
      <c r="B146" s="99" t="s">
        <v>326</v>
      </c>
      <c r="C146" s="100" t="s">
        <v>1779</v>
      </c>
      <c r="D146" s="101" t="s">
        <v>1804</v>
      </c>
      <c r="E146" s="102">
        <f t="shared" si="34"/>
        <v>20</v>
      </c>
      <c r="F146" s="102" t="s">
        <v>32</v>
      </c>
      <c r="G146" s="101" t="s">
        <v>1805</v>
      </c>
      <c r="H146" s="102">
        <f t="shared" si="29"/>
        <v>21</v>
      </c>
      <c r="I146" s="102" t="str">
        <f t="shared" si="35"/>
        <v>y</v>
      </c>
      <c r="J146" s="101" t="s">
        <v>1806</v>
      </c>
      <c r="K146" s="102">
        <f t="shared" si="30"/>
        <v>22</v>
      </c>
      <c r="L146" s="103" t="str">
        <f t="shared" si="36"/>
        <v>y</v>
      </c>
      <c r="M146" s="5" t="s">
        <v>32</v>
      </c>
      <c r="N146" s="11" t="s">
        <v>32</v>
      </c>
      <c r="O146" s="102" t="s">
        <v>32</v>
      </c>
      <c r="P146" s="103">
        <f>P145</f>
        <v>92400.2</v>
      </c>
      <c r="Q146" s="101" t="s">
        <v>325</v>
      </c>
      <c r="R146" s="101" t="s">
        <v>128</v>
      </c>
      <c r="S146" s="101" t="s">
        <v>1803</v>
      </c>
      <c r="T146" s="102">
        <v>80</v>
      </c>
      <c r="U146" s="102">
        <v>5</v>
      </c>
      <c r="V146" s="104">
        <f t="shared" si="37"/>
        <v>4.1621711711711713</v>
      </c>
      <c r="W146" s="101" t="s">
        <v>130</v>
      </c>
      <c r="X146" s="102">
        <v>3</v>
      </c>
      <c r="Y146" s="102">
        <v>3</v>
      </c>
      <c r="Z146" s="102">
        <v>15</v>
      </c>
      <c r="AA146" s="102">
        <v>21.6</v>
      </c>
      <c r="AB146" s="556">
        <v>1</v>
      </c>
      <c r="AC146" s="557">
        <f t="shared" si="31"/>
        <v>21.6</v>
      </c>
      <c r="AD146" s="558">
        <f t="shared" si="32"/>
        <v>17.28</v>
      </c>
      <c r="AE146" s="559">
        <f t="shared" si="33"/>
        <v>4.32</v>
      </c>
      <c r="AF146" s="101" t="s">
        <v>49</v>
      </c>
      <c r="AG146" s="102">
        <v>1</v>
      </c>
      <c r="AH146" s="102">
        <v>1</v>
      </c>
    </row>
    <row r="147" spans="1:34" x14ac:dyDescent="0.25">
      <c r="A147" s="105" t="s">
        <v>56</v>
      </c>
      <c r="B147" s="105" t="s">
        <v>60</v>
      </c>
      <c r="C147" s="106" t="s">
        <v>1807</v>
      </c>
      <c r="D147" s="107" t="s">
        <v>1808</v>
      </c>
      <c r="E147" s="108">
        <v>4</v>
      </c>
      <c r="F147" s="102" t="s">
        <v>32</v>
      </c>
      <c r="G147" s="107" t="s">
        <v>1808</v>
      </c>
      <c r="H147" s="108">
        <f t="shared" si="29"/>
        <v>5</v>
      </c>
      <c r="I147" s="108" t="str">
        <f t="shared" si="35"/>
        <v>y</v>
      </c>
      <c r="J147" s="107" t="s">
        <v>1808</v>
      </c>
      <c r="K147" s="108">
        <f t="shared" si="30"/>
        <v>6</v>
      </c>
      <c r="L147" s="109" t="str">
        <f t="shared" si="36"/>
        <v>y</v>
      </c>
      <c r="M147" s="5" t="s">
        <v>32</v>
      </c>
      <c r="N147" s="11" t="s">
        <v>32</v>
      </c>
      <c r="O147" s="117" t="s">
        <v>1809</v>
      </c>
      <c r="P147" s="109">
        <v>33310.720000000001</v>
      </c>
      <c r="Q147" s="107" t="s">
        <v>64</v>
      </c>
      <c r="R147" s="107" t="s">
        <v>65</v>
      </c>
      <c r="S147" s="107" t="s">
        <v>1810</v>
      </c>
      <c r="T147" s="108">
        <v>80</v>
      </c>
      <c r="U147" s="108">
        <v>2</v>
      </c>
      <c r="V147" s="110">
        <f t="shared" si="37"/>
        <v>1.5004828828828831</v>
      </c>
      <c r="W147" s="107" t="s">
        <v>67</v>
      </c>
      <c r="X147" s="108">
        <v>3</v>
      </c>
      <c r="Y147" s="108">
        <v>2</v>
      </c>
      <c r="Z147" s="108">
        <v>15</v>
      </c>
      <c r="AA147" s="108">
        <v>8.64</v>
      </c>
      <c r="AB147" s="556">
        <v>1</v>
      </c>
      <c r="AC147" s="557">
        <f t="shared" si="31"/>
        <v>8.64</v>
      </c>
      <c r="AD147" s="558">
        <f t="shared" si="32"/>
        <v>6.9120000000000008</v>
      </c>
      <c r="AE147" s="559">
        <f t="shared" si="33"/>
        <v>1.7280000000000002</v>
      </c>
      <c r="AF147" s="107" t="s">
        <v>68</v>
      </c>
      <c r="AG147" s="108">
        <v>0.5</v>
      </c>
      <c r="AH147" s="108">
        <v>0.67</v>
      </c>
    </row>
    <row r="148" spans="1:34" x14ac:dyDescent="0.25">
      <c r="A148" s="105" t="s">
        <v>56</v>
      </c>
      <c r="B148" s="105" t="s">
        <v>631</v>
      </c>
      <c r="C148" s="106" t="s">
        <v>1807</v>
      </c>
      <c r="D148" s="107" t="s">
        <v>1808</v>
      </c>
      <c r="E148" s="108">
        <f t="shared" ref="E148:E156" si="38">IF(A147="SEC", K147 + 1, E147 + 1)</f>
        <v>7</v>
      </c>
      <c r="F148" s="102" t="s">
        <v>32</v>
      </c>
      <c r="G148" s="107" t="s">
        <v>1808</v>
      </c>
      <c r="H148" s="108">
        <f t="shared" si="29"/>
        <v>8</v>
      </c>
      <c r="I148" s="108" t="str">
        <f t="shared" si="35"/>
        <v>y</v>
      </c>
      <c r="J148" s="107" t="s">
        <v>1808</v>
      </c>
      <c r="K148" s="108">
        <f t="shared" si="30"/>
        <v>9</v>
      </c>
      <c r="L148" s="109" t="str">
        <f t="shared" si="36"/>
        <v>y</v>
      </c>
      <c r="M148" s="5" t="s">
        <v>32</v>
      </c>
      <c r="N148" s="11" t="s">
        <v>32</v>
      </c>
      <c r="O148" s="117" t="s">
        <v>1809</v>
      </c>
      <c r="P148" s="109">
        <f>P147</f>
        <v>33310.720000000001</v>
      </c>
      <c r="Q148" s="107" t="s">
        <v>64</v>
      </c>
      <c r="R148" s="107" t="s">
        <v>65</v>
      </c>
      <c r="S148" s="107" t="s">
        <v>1810</v>
      </c>
      <c r="T148" s="108">
        <v>80</v>
      </c>
      <c r="U148" s="108">
        <v>2</v>
      </c>
      <c r="V148" s="110">
        <f t="shared" si="37"/>
        <v>1.5004828828828831</v>
      </c>
      <c r="W148" s="107" t="s">
        <v>67</v>
      </c>
      <c r="X148" s="108">
        <v>3</v>
      </c>
      <c r="Y148" s="108">
        <v>2</v>
      </c>
      <c r="Z148" s="108">
        <v>15</v>
      </c>
      <c r="AA148" s="108">
        <v>8.64</v>
      </c>
      <c r="AB148" s="556">
        <v>1</v>
      </c>
      <c r="AC148" s="557">
        <f t="shared" si="31"/>
        <v>8.64</v>
      </c>
      <c r="AD148" s="558">
        <f t="shared" si="32"/>
        <v>6.9120000000000008</v>
      </c>
      <c r="AE148" s="559">
        <f t="shared" si="33"/>
        <v>1.7280000000000002</v>
      </c>
      <c r="AF148" s="107" t="s">
        <v>68</v>
      </c>
      <c r="AG148" s="108">
        <v>0.5</v>
      </c>
      <c r="AH148" s="108">
        <v>0.67</v>
      </c>
    </row>
    <row r="149" spans="1:34" x14ac:dyDescent="0.25">
      <c r="A149" s="105" t="s">
        <v>56</v>
      </c>
      <c r="B149" s="105" t="s">
        <v>633</v>
      </c>
      <c r="C149" s="106" t="s">
        <v>1807</v>
      </c>
      <c r="D149" s="107" t="s">
        <v>1808</v>
      </c>
      <c r="E149" s="108">
        <f t="shared" si="38"/>
        <v>10</v>
      </c>
      <c r="F149" s="102" t="s">
        <v>32</v>
      </c>
      <c r="G149" s="107" t="s">
        <v>1808</v>
      </c>
      <c r="H149" s="108">
        <f t="shared" si="29"/>
        <v>11</v>
      </c>
      <c r="I149" s="108" t="str">
        <f t="shared" si="35"/>
        <v>y</v>
      </c>
      <c r="J149" s="107" t="s">
        <v>1808</v>
      </c>
      <c r="K149" s="108">
        <f t="shared" si="30"/>
        <v>12</v>
      </c>
      <c r="L149" s="109" t="str">
        <f t="shared" si="36"/>
        <v>y</v>
      </c>
      <c r="M149" s="5" t="s">
        <v>32</v>
      </c>
      <c r="N149" s="11" t="s">
        <v>32</v>
      </c>
      <c r="O149" s="117" t="s">
        <v>1809</v>
      </c>
      <c r="P149" s="109">
        <f>P148</f>
        <v>33310.720000000001</v>
      </c>
      <c r="Q149" s="107" t="s">
        <v>64</v>
      </c>
      <c r="R149" s="107" t="s">
        <v>65</v>
      </c>
      <c r="S149" s="107" t="s">
        <v>1810</v>
      </c>
      <c r="T149" s="108">
        <v>80</v>
      </c>
      <c r="U149" s="108">
        <v>2</v>
      </c>
      <c r="V149" s="110">
        <f t="shared" si="37"/>
        <v>1.5004828828828831</v>
      </c>
      <c r="W149" s="107" t="s">
        <v>67</v>
      </c>
      <c r="X149" s="108">
        <v>3</v>
      </c>
      <c r="Y149" s="108">
        <v>2</v>
      </c>
      <c r="Z149" s="108">
        <v>15</v>
      </c>
      <c r="AA149" s="108">
        <v>8.64</v>
      </c>
      <c r="AB149" s="556">
        <v>1</v>
      </c>
      <c r="AC149" s="557">
        <f t="shared" si="31"/>
        <v>8.64</v>
      </c>
      <c r="AD149" s="558">
        <f t="shared" si="32"/>
        <v>6.9120000000000008</v>
      </c>
      <c r="AE149" s="559">
        <f t="shared" si="33"/>
        <v>1.7280000000000002</v>
      </c>
      <c r="AF149" s="107" t="s">
        <v>68</v>
      </c>
      <c r="AG149" s="108">
        <v>0.5</v>
      </c>
      <c r="AH149" s="108">
        <v>0.67</v>
      </c>
    </row>
    <row r="150" spans="1:34" x14ac:dyDescent="0.25">
      <c r="A150" s="105" t="s">
        <v>56</v>
      </c>
      <c r="B150" s="105" t="s">
        <v>1127</v>
      </c>
      <c r="C150" s="106" t="s">
        <v>1807</v>
      </c>
      <c r="D150" s="107" t="s">
        <v>1808</v>
      </c>
      <c r="E150" s="108">
        <f t="shared" si="38"/>
        <v>13</v>
      </c>
      <c r="F150" s="102" t="s">
        <v>32</v>
      </c>
      <c r="G150" s="107" t="s">
        <v>1808</v>
      </c>
      <c r="H150" s="108">
        <f t="shared" si="29"/>
        <v>14</v>
      </c>
      <c r="I150" s="108" t="str">
        <f t="shared" si="35"/>
        <v>y</v>
      </c>
      <c r="J150" s="107" t="s">
        <v>1808</v>
      </c>
      <c r="K150" s="108">
        <f t="shared" si="30"/>
        <v>15</v>
      </c>
      <c r="L150" s="109" t="str">
        <f t="shared" si="36"/>
        <v>y</v>
      </c>
      <c r="M150" s="5" t="s">
        <v>32</v>
      </c>
      <c r="N150" s="11" t="s">
        <v>32</v>
      </c>
      <c r="O150" s="117" t="s">
        <v>1809</v>
      </c>
      <c r="P150" s="109">
        <f>P149</f>
        <v>33310.720000000001</v>
      </c>
      <c r="Q150" s="107" t="s">
        <v>64</v>
      </c>
      <c r="R150" s="107" t="s">
        <v>65</v>
      </c>
      <c r="S150" s="107" t="s">
        <v>1810</v>
      </c>
      <c r="T150" s="108">
        <v>80</v>
      </c>
      <c r="U150" s="108">
        <v>2</v>
      </c>
      <c r="V150" s="110">
        <f t="shared" si="37"/>
        <v>1.5004828828828831</v>
      </c>
      <c r="W150" s="107" t="s">
        <v>67</v>
      </c>
      <c r="X150" s="108">
        <v>3</v>
      </c>
      <c r="Y150" s="108">
        <v>2</v>
      </c>
      <c r="Z150" s="108">
        <v>15</v>
      </c>
      <c r="AA150" s="108">
        <v>8.64</v>
      </c>
      <c r="AB150" s="556">
        <v>1</v>
      </c>
      <c r="AC150" s="557">
        <f t="shared" si="31"/>
        <v>8.64</v>
      </c>
      <c r="AD150" s="558">
        <f t="shared" si="32"/>
        <v>6.9120000000000008</v>
      </c>
      <c r="AE150" s="559">
        <f t="shared" si="33"/>
        <v>1.7280000000000002</v>
      </c>
      <c r="AF150" s="107" t="s">
        <v>68</v>
      </c>
      <c r="AG150" s="108">
        <v>0.5</v>
      </c>
      <c r="AH150" s="108">
        <v>0.67</v>
      </c>
    </row>
    <row r="151" spans="1:34" x14ac:dyDescent="0.25">
      <c r="A151" s="105" t="s">
        <v>56</v>
      </c>
      <c r="B151" s="105" t="s">
        <v>1638</v>
      </c>
      <c r="C151" s="106" t="s">
        <v>1807</v>
      </c>
      <c r="D151" s="107" t="s">
        <v>1808</v>
      </c>
      <c r="E151" s="108">
        <f t="shared" si="38"/>
        <v>16</v>
      </c>
      <c r="F151" s="102" t="s">
        <v>32</v>
      </c>
      <c r="G151" s="107" t="s">
        <v>1808</v>
      </c>
      <c r="H151" s="108">
        <f t="shared" si="29"/>
        <v>17</v>
      </c>
      <c r="I151" s="108" t="str">
        <f t="shared" si="35"/>
        <v>y</v>
      </c>
      <c r="J151" s="107" t="s">
        <v>1808</v>
      </c>
      <c r="K151" s="108">
        <f t="shared" si="30"/>
        <v>18</v>
      </c>
      <c r="L151" s="109" t="str">
        <f t="shared" si="36"/>
        <v>y</v>
      </c>
      <c r="M151" s="5" t="s">
        <v>32</v>
      </c>
      <c r="N151" s="11" t="s">
        <v>32</v>
      </c>
      <c r="O151" s="117" t="s">
        <v>1809</v>
      </c>
      <c r="P151" s="109">
        <f>P150</f>
        <v>33310.720000000001</v>
      </c>
      <c r="Q151" s="107" t="s">
        <v>64</v>
      </c>
      <c r="R151" s="107" t="s">
        <v>65</v>
      </c>
      <c r="S151" s="107" t="s">
        <v>1810</v>
      </c>
      <c r="T151" s="108">
        <v>80</v>
      </c>
      <c r="U151" s="108">
        <v>2</v>
      </c>
      <c r="V151" s="110">
        <f t="shared" si="37"/>
        <v>1.5004828828828831</v>
      </c>
      <c r="W151" s="107" t="s">
        <v>67</v>
      </c>
      <c r="X151" s="108">
        <v>3</v>
      </c>
      <c r="Y151" s="108">
        <v>2</v>
      </c>
      <c r="Z151" s="108">
        <v>15</v>
      </c>
      <c r="AA151" s="108">
        <v>8.64</v>
      </c>
      <c r="AB151" s="556">
        <v>1</v>
      </c>
      <c r="AC151" s="557">
        <f t="shared" si="31"/>
        <v>8.64</v>
      </c>
      <c r="AD151" s="558">
        <f t="shared" si="32"/>
        <v>6.9120000000000008</v>
      </c>
      <c r="AE151" s="559">
        <f t="shared" si="33"/>
        <v>1.7280000000000002</v>
      </c>
      <c r="AF151" s="107" t="s">
        <v>68</v>
      </c>
      <c r="AG151" s="108">
        <v>0.5</v>
      </c>
      <c r="AH151" s="108">
        <v>0.67</v>
      </c>
    </row>
    <row r="152" spans="1:34" x14ac:dyDescent="0.25">
      <c r="A152" s="105" t="s">
        <v>56</v>
      </c>
      <c r="B152" s="105" t="s">
        <v>1639</v>
      </c>
      <c r="C152" s="106" t="s">
        <v>1807</v>
      </c>
      <c r="D152" s="107" t="s">
        <v>1113</v>
      </c>
      <c r="E152" s="108">
        <f t="shared" si="38"/>
        <v>19</v>
      </c>
      <c r="F152" s="102" t="s">
        <v>32</v>
      </c>
      <c r="G152" s="107" t="s">
        <v>1113</v>
      </c>
      <c r="H152" s="108">
        <f t="shared" si="29"/>
        <v>20</v>
      </c>
      <c r="I152" s="108" t="str">
        <f t="shared" si="35"/>
        <v>y</v>
      </c>
      <c r="J152" s="107" t="s">
        <v>1113</v>
      </c>
      <c r="K152" s="108">
        <f t="shared" si="30"/>
        <v>21</v>
      </c>
      <c r="L152" s="109" t="str">
        <f t="shared" si="36"/>
        <v>y</v>
      </c>
      <c r="M152" s="5" t="s">
        <v>32</v>
      </c>
      <c r="N152" s="11" t="s">
        <v>32</v>
      </c>
      <c r="O152" s="117" t="s">
        <v>1809</v>
      </c>
      <c r="P152" s="109">
        <v>35356.39</v>
      </c>
      <c r="Q152" s="107" t="s">
        <v>64</v>
      </c>
      <c r="R152" s="107" t="s">
        <v>65</v>
      </c>
      <c r="S152" s="107" t="s">
        <v>1810</v>
      </c>
      <c r="T152" s="108">
        <v>80</v>
      </c>
      <c r="U152" s="108">
        <v>2</v>
      </c>
      <c r="V152" s="110">
        <f t="shared" si="37"/>
        <v>1.5926301801801803</v>
      </c>
      <c r="W152" s="107" t="s">
        <v>67</v>
      </c>
      <c r="X152" s="108">
        <v>3</v>
      </c>
      <c r="Y152" s="108">
        <v>2</v>
      </c>
      <c r="Z152" s="108">
        <v>15</v>
      </c>
      <c r="AA152" s="108">
        <v>8.64</v>
      </c>
      <c r="AB152" s="556">
        <v>1</v>
      </c>
      <c r="AC152" s="557">
        <f t="shared" si="31"/>
        <v>8.64</v>
      </c>
      <c r="AD152" s="558">
        <f t="shared" si="32"/>
        <v>6.9120000000000008</v>
      </c>
      <c r="AE152" s="559">
        <f t="shared" si="33"/>
        <v>1.7280000000000002</v>
      </c>
      <c r="AF152" s="107" t="s">
        <v>68</v>
      </c>
      <c r="AG152" s="108">
        <v>0.5</v>
      </c>
      <c r="AH152" s="108">
        <v>0.67</v>
      </c>
    </row>
    <row r="153" spans="1:34" x14ac:dyDescent="0.25">
      <c r="A153" s="105" t="s">
        <v>56</v>
      </c>
      <c r="B153" s="105" t="s">
        <v>1640</v>
      </c>
      <c r="C153" s="106" t="s">
        <v>1807</v>
      </c>
      <c r="D153" s="107" t="s">
        <v>1113</v>
      </c>
      <c r="E153" s="108">
        <f t="shared" si="38"/>
        <v>22</v>
      </c>
      <c r="F153" s="102" t="s">
        <v>32</v>
      </c>
      <c r="G153" s="107" t="s">
        <v>1113</v>
      </c>
      <c r="H153" s="108">
        <f t="shared" si="29"/>
        <v>23</v>
      </c>
      <c r="I153" s="108" t="str">
        <f t="shared" si="35"/>
        <v>y</v>
      </c>
      <c r="J153" s="107" t="s">
        <v>1113</v>
      </c>
      <c r="K153" s="108">
        <f t="shared" si="30"/>
        <v>24</v>
      </c>
      <c r="L153" s="109" t="str">
        <f t="shared" si="36"/>
        <v>y</v>
      </c>
      <c r="M153" s="5" t="s">
        <v>32</v>
      </c>
      <c r="N153" s="11" t="s">
        <v>32</v>
      </c>
      <c r="O153" s="117" t="s">
        <v>1809</v>
      </c>
      <c r="P153" s="109">
        <f>P152</f>
        <v>35356.39</v>
      </c>
      <c r="Q153" s="107" t="s">
        <v>64</v>
      </c>
      <c r="R153" s="107" t="s">
        <v>65</v>
      </c>
      <c r="S153" s="107" t="s">
        <v>1810</v>
      </c>
      <c r="T153" s="108">
        <v>80</v>
      </c>
      <c r="U153" s="108">
        <v>2</v>
      </c>
      <c r="V153" s="110">
        <f t="shared" si="37"/>
        <v>1.5926301801801803</v>
      </c>
      <c r="W153" s="107" t="s">
        <v>67</v>
      </c>
      <c r="X153" s="108">
        <v>3</v>
      </c>
      <c r="Y153" s="108">
        <v>2</v>
      </c>
      <c r="Z153" s="108">
        <v>15</v>
      </c>
      <c r="AA153" s="108">
        <v>8.64</v>
      </c>
      <c r="AB153" s="556">
        <v>1</v>
      </c>
      <c r="AC153" s="557">
        <f t="shared" si="31"/>
        <v>8.64</v>
      </c>
      <c r="AD153" s="558">
        <f t="shared" si="32"/>
        <v>6.9120000000000008</v>
      </c>
      <c r="AE153" s="559">
        <f t="shared" si="33"/>
        <v>1.7280000000000002</v>
      </c>
      <c r="AF153" s="107" t="s">
        <v>68</v>
      </c>
      <c r="AG153" s="108">
        <v>0.5</v>
      </c>
      <c r="AH153" s="108">
        <v>0.67</v>
      </c>
    </row>
    <row r="154" spans="1:34" x14ac:dyDescent="0.25">
      <c r="A154" s="105" t="s">
        <v>56</v>
      </c>
      <c r="B154" s="105" t="s">
        <v>1811</v>
      </c>
      <c r="C154" s="106" t="s">
        <v>1807</v>
      </c>
      <c r="D154" s="107" t="s">
        <v>1113</v>
      </c>
      <c r="E154" s="108">
        <f t="shared" si="38"/>
        <v>25</v>
      </c>
      <c r="F154" s="102" t="s">
        <v>32</v>
      </c>
      <c r="G154" s="107" t="s">
        <v>1113</v>
      </c>
      <c r="H154" s="108">
        <f t="shared" si="29"/>
        <v>26</v>
      </c>
      <c r="I154" s="108" t="str">
        <f t="shared" si="35"/>
        <v>y</v>
      </c>
      <c r="J154" s="107" t="s">
        <v>1113</v>
      </c>
      <c r="K154" s="108">
        <f t="shared" si="30"/>
        <v>27</v>
      </c>
      <c r="L154" s="109" t="str">
        <f t="shared" si="36"/>
        <v>y</v>
      </c>
      <c r="M154" s="5" t="s">
        <v>32</v>
      </c>
      <c r="N154" s="11" t="s">
        <v>32</v>
      </c>
      <c r="O154" s="117" t="s">
        <v>1809</v>
      </c>
      <c r="P154" s="109">
        <f>P153</f>
        <v>35356.39</v>
      </c>
      <c r="Q154" s="107" t="s">
        <v>64</v>
      </c>
      <c r="R154" s="107" t="s">
        <v>65</v>
      </c>
      <c r="S154" s="107" t="s">
        <v>1810</v>
      </c>
      <c r="T154" s="108">
        <v>80</v>
      </c>
      <c r="U154" s="108">
        <v>2</v>
      </c>
      <c r="V154" s="110">
        <f t="shared" si="37"/>
        <v>1.5926301801801803</v>
      </c>
      <c r="W154" s="107" t="s">
        <v>67</v>
      </c>
      <c r="X154" s="108">
        <v>3</v>
      </c>
      <c r="Y154" s="108">
        <v>2</v>
      </c>
      <c r="Z154" s="108">
        <v>15</v>
      </c>
      <c r="AA154" s="108">
        <v>8.64</v>
      </c>
      <c r="AB154" s="556">
        <v>1</v>
      </c>
      <c r="AC154" s="557">
        <f t="shared" si="31"/>
        <v>8.64</v>
      </c>
      <c r="AD154" s="558">
        <f t="shared" si="32"/>
        <v>6.9120000000000008</v>
      </c>
      <c r="AE154" s="559">
        <f t="shared" si="33"/>
        <v>1.7280000000000002</v>
      </c>
      <c r="AF154" s="107" t="s">
        <v>68</v>
      </c>
      <c r="AG154" s="108">
        <v>0.5</v>
      </c>
      <c r="AH154" s="108">
        <v>0.67</v>
      </c>
    </row>
    <row r="155" spans="1:34" x14ac:dyDescent="0.25">
      <c r="A155" s="105" t="s">
        <v>56</v>
      </c>
      <c r="B155" s="105" t="s">
        <v>1812</v>
      </c>
      <c r="C155" s="106" t="s">
        <v>1807</v>
      </c>
      <c r="D155" s="107" t="s">
        <v>1113</v>
      </c>
      <c r="E155" s="108">
        <f t="shared" si="38"/>
        <v>28</v>
      </c>
      <c r="F155" s="102" t="s">
        <v>32</v>
      </c>
      <c r="G155" s="107" t="s">
        <v>1113</v>
      </c>
      <c r="H155" s="108">
        <f t="shared" si="29"/>
        <v>29</v>
      </c>
      <c r="I155" s="108" t="str">
        <f t="shared" si="35"/>
        <v>y</v>
      </c>
      <c r="J155" s="107" t="s">
        <v>1113</v>
      </c>
      <c r="K155" s="108">
        <f t="shared" si="30"/>
        <v>30</v>
      </c>
      <c r="L155" s="109" t="str">
        <f t="shared" si="36"/>
        <v>y</v>
      </c>
      <c r="M155" s="5" t="s">
        <v>32</v>
      </c>
      <c r="N155" s="11" t="s">
        <v>32</v>
      </c>
      <c r="O155" s="117" t="s">
        <v>1809</v>
      </c>
      <c r="P155" s="109">
        <f>P154</f>
        <v>35356.39</v>
      </c>
      <c r="Q155" s="107" t="s">
        <v>64</v>
      </c>
      <c r="R155" s="107" t="s">
        <v>65</v>
      </c>
      <c r="S155" s="107" t="s">
        <v>1810</v>
      </c>
      <c r="T155" s="108">
        <v>80</v>
      </c>
      <c r="U155" s="108">
        <v>2</v>
      </c>
      <c r="V155" s="110">
        <f t="shared" si="37"/>
        <v>1.5926301801801803</v>
      </c>
      <c r="W155" s="107" t="s">
        <v>67</v>
      </c>
      <c r="X155" s="108">
        <v>3</v>
      </c>
      <c r="Y155" s="108">
        <v>2</v>
      </c>
      <c r="Z155" s="108">
        <v>15</v>
      </c>
      <c r="AA155" s="108">
        <v>8.64</v>
      </c>
      <c r="AB155" s="556">
        <v>1</v>
      </c>
      <c r="AC155" s="557">
        <f t="shared" si="31"/>
        <v>8.64</v>
      </c>
      <c r="AD155" s="558">
        <f t="shared" si="32"/>
        <v>6.9120000000000008</v>
      </c>
      <c r="AE155" s="559">
        <f t="shared" si="33"/>
        <v>1.7280000000000002</v>
      </c>
      <c r="AF155" s="107" t="s">
        <v>68</v>
      </c>
      <c r="AG155" s="108">
        <v>0.5</v>
      </c>
      <c r="AH155" s="108">
        <v>0.67</v>
      </c>
    </row>
    <row r="156" spans="1:34" x14ac:dyDescent="0.25">
      <c r="A156" s="105" t="s">
        <v>56</v>
      </c>
      <c r="B156" s="105" t="s">
        <v>1813</v>
      </c>
      <c r="C156" s="106" t="s">
        <v>1807</v>
      </c>
      <c r="D156" s="107" t="s">
        <v>1113</v>
      </c>
      <c r="E156" s="108">
        <f t="shared" si="38"/>
        <v>31</v>
      </c>
      <c r="F156" s="102" t="s">
        <v>32</v>
      </c>
      <c r="G156" s="107" t="s">
        <v>1113</v>
      </c>
      <c r="H156" s="108">
        <f t="shared" si="29"/>
        <v>32</v>
      </c>
      <c r="I156" s="108" t="str">
        <f t="shared" si="35"/>
        <v>y</v>
      </c>
      <c r="J156" s="107" t="s">
        <v>1113</v>
      </c>
      <c r="K156" s="108">
        <f t="shared" si="30"/>
        <v>33</v>
      </c>
      <c r="L156" s="109" t="str">
        <f t="shared" si="36"/>
        <v>y</v>
      </c>
      <c r="M156" s="5" t="s">
        <v>32</v>
      </c>
      <c r="N156" s="11" t="s">
        <v>32</v>
      </c>
      <c r="O156" s="117" t="s">
        <v>1809</v>
      </c>
      <c r="P156" s="109">
        <f>P155</f>
        <v>35356.39</v>
      </c>
      <c r="Q156" s="107" t="s">
        <v>64</v>
      </c>
      <c r="R156" s="107" t="s">
        <v>65</v>
      </c>
      <c r="S156" s="107" t="s">
        <v>1810</v>
      </c>
      <c r="T156" s="108">
        <v>80</v>
      </c>
      <c r="U156" s="108">
        <v>2</v>
      </c>
      <c r="V156" s="110">
        <f t="shared" si="37"/>
        <v>1.5926301801801803</v>
      </c>
      <c r="W156" s="107" t="s">
        <v>67</v>
      </c>
      <c r="X156" s="108">
        <v>3</v>
      </c>
      <c r="Y156" s="108">
        <v>2</v>
      </c>
      <c r="Z156" s="108">
        <v>15</v>
      </c>
      <c r="AA156" s="108">
        <v>8.64</v>
      </c>
      <c r="AB156" s="556">
        <v>1</v>
      </c>
      <c r="AC156" s="557">
        <f t="shared" si="31"/>
        <v>8.64</v>
      </c>
      <c r="AD156" s="558">
        <f t="shared" si="32"/>
        <v>6.9120000000000008</v>
      </c>
      <c r="AE156" s="559">
        <f t="shared" si="33"/>
        <v>1.7280000000000002</v>
      </c>
      <c r="AF156" s="107" t="s">
        <v>68</v>
      </c>
      <c r="AG156" s="108">
        <v>0.5</v>
      </c>
      <c r="AH156" s="108">
        <v>0.67</v>
      </c>
    </row>
    <row r="157" spans="1:34" x14ac:dyDescent="0.25">
      <c r="A157" s="111" t="s">
        <v>28</v>
      </c>
      <c r="B157" s="111" t="s">
        <v>807</v>
      </c>
      <c r="C157" s="112" t="s">
        <v>1814</v>
      </c>
      <c r="D157" s="113" t="s">
        <v>1815</v>
      </c>
      <c r="E157" s="114">
        <v>4</v>
      </c>
      <c r="F157" s="114" t="s">
        <v>32</v>
      </c>
      <c r="G157" s="113"/>
      <c r="H157" s="114" t="str">
        <f t="shared" si="29"/>
        <v/>
      </c>
      <c r="I157" s="114"/>
      <c r="J157" s="113"/>
      <c r="K157" s="114" t="str">
        <f t="shared" si="30"/>
        <v/>
      </c>
      <c r="L157" s="115"/>
      <c r="M157" s="5" t="s">
        <v>32</v>
      </c>
      <c r="N157" s="11" t="s">
        <v>32</v>
      </c>
      <c r="O157" s="11" t="s">
        <v>32</v>
      </c>
      <c r="P157" s="115">
        <v>7343.05</v>
      </c>
      <c r="Q157" s="113" t="s">
        <v>809</v>
      </c>
      <c r="R157" s="113" t="s">
        <v>810</v>
      </c>
      <c r="S157" s="113" t="s">
        <v>811</v>
      </c>
      <c r="T157" s="114">
        <v>89.8</v>
      </c>
      <c r="U157" s="114">
        <v>1</v>
      </c>
      <c r="V157" s="116">
        <f>P157*(1/(2.22*10^12))*(1/(89.8))*(1/(0.125))*10^9</f>
        <v>0.29467084010513855</v>
      </c>
      <c r="W157" s="113" t="s">
        <v>812</v>
      </c>
      <c r="X157" s="114">
        <v>1</v>
      </c>
      <c r="Y157" s="114">
        <v>1</v>
      </c>
      <c r="Z157" s="114">
        <v>5</v>
      </c>
      <c r="AA157" s="114">
        <v>1.62</v>
      </c>
      <c r="AB157" s="556">
        <v>1</v>
      </c>
      <c r="AC157" s="557">
        <f t="shared" si="31"/>
        <v>1.62</v>
      </c>
      <c r="AD157" s="558">
        <f t="shared" si="32"/>
        <v>1.2960000000000003</v>
      </c>
      <c r="AE157" s="559">
        <f t="shared" si="33"/>
        <v>0.32400000000000007</v>
      </c>
      <c r="AF157" s="113" t="s">
        <v>49</v>
      </c>
      <c r="AG157" s="114">
        <v>1</v>
      </c>
      <c r="AH157" s="114">
        <v>1</v>
      </c>
    </row>
    <row r="158" spans="1:34" x14ac:dyDescent="0.25">
      <c r="A158" s="111" t="s">
        <v>28</v>
      </c>
      <c r="B158" s="111" t="s">
        <v>743</v>
      </c>
      <c r="C158" s="112" t="s">
        <v>1814</v>
      </c>
      <c r="D158" s="113" t="s">
        <v>1816</v>
      </c>
      <c r="E158" s="114">
        <f t="shared" ref="E158:E165" si="39">IF(A157="SEC", K157 + 1, E157 + 1)</f>
        <v>5</v>
      </c>
      <c r="F158" s="114" t="s">
        <v>32</v>
      </c>
      <c r="G158" s="113"/>
      <c r="H158" s="114" t="str">
        <f t="shared" si="29"/>
        <v/>
      </c>
      <c r="I158" s="114"/>
      <c r="J158" s="113"/>
      <c r="K158" s="114" t="str">
        <f t="shared" si="30"/>
        <v/>
      </c>
      <c r="L158" s="115"/>
      <c r="M158" s="5" t="s">
        <v>32</v>
      </c>
      <c r="N158" s="11" t="s">
        <v>32</v>
      </c>
      <c r="O158" s="11" t="s">
        <v>32</v>
      </c>
      <c r="P158" s="115">
        <v>30244.799999999999</v>
      </c>
      <c r="Q158" s="113" t="s">
        <v>746</v>
      </c>
      <c r="R158" s="113" t="s">
        <v>747</v>
      </c>
      <c r="S158" s="113" t="s">
        <v>1817</v>
      </c>
      <c r="T158" s="114">
        <v>61.2</v>
      </c>
      <c r="U158" s="114">
        <v>2</v>
      </c>
      <c r="V158" s="116">
        <f>P158*(1/(2.22*10^12))*(1/(61.2))*(1/(0.125))*10^9</f>
        <v>1.7808867691220633</v>
      </c>
      <c r="W158" s="113" t="s">
        <v>749</v>
      </c>
      <c r="X158" s="114">
        <v>1</v>
      </c>
      <c r="Y158" s="114">
        <v>1</v>
      </c>
      <c r="Z158" s="114">
        <v>5</v>
      </c>
      <c r="AA158" s="114">
        <v>2.2000000000000002</v>
      </c>
      <c r="AB158" s="556">
        <v>1</v>
      </c>
      <c r="AC158" s="557">
        <f t="shared" si="31"/>
        <v>2.2000000000000002</v>
      </c>
      <c r="AD158" s="558">
        <f t="shared" si="32"/>
        <v>1.7600000000000002</v>
      </c>
      <c r="AE158" s="559">
        <f t="shared" si="33"/>
        <v>0.44000000000000006</v>
      </c>
      <c r="AF158" s="113" t="s">
        <v>1818</v>
      </c>
      <c r="AG158" s="114">
        <v>1</v>
      </c>
      <c r="AH158" s="114">
        <v>1</v>
      </c>
    </row>
    <row r="159" spans="1:34" x14ac:dyDescent="0.25">
      <c r="A159" s="111" t="s">
        <v>28</v>
      </c>
      <c r="B159" s="111" t="s">
        <v>1819</v>
      </c>
      <c r="C159" s="112" t="s">
        <v>1814</v>
      </c>
      <c r="D159" s="113" t="s">
        <v>1820</v>
      </c>
      <c r="E159" s="114">
        <f t="shared" si="39"/>
        <v>6</v>
      </c>
      <c r="F159" s="114" t="s">
        <v>32</v>
      </c>
      <c r="G159" s="113"/>
      <c r="H159" s="114" t="str">
        <f t="shared" si="29"/>
        <v/>
      </c>
      <c r="I159" s="114"/>
      <c r="J159" s="113"/>
      <c r="K159" s="114" t="str">
        <f t="shared" si="30"/>
        <v/>
      </c>
      <c r="L159" s="115"/>
      <c r="M159" s="5" t="s">
        <v>32</v>
      </c>
      <c r="N159" s="11" t="s">
        <v>32</v>
      </c>
      <c r="O159" s="11" t="s">
        <v>32</v>
      </c>
      <c r="P159" s="115">
        <f>P158</f>
        <v>30244.799999999999</v>
      </c>
      <c r="Q159" s="113" t="s">
        <v>746</v>
      </c>
      <c r="R159" s="113" t="s">
        <v>747</v>
      </c>
      <c r="S159" s="113" t="s">
        <v>1817</v>
      </c>
      <c r="T159" s="114">
        <v>61.2</v>
      </c>
      <c r="U159" s="114">
        <v>2</v>
      </c>
      <c r="V159" s="116">
        <f>P159*(1/(2.22*10^12))*(1/(61.2))*(1/(0.125))*10^9</f>
        <v>1.7808867691220633</v>
      </c>
      <c r="W159" s="113" t="s">
        <v>749</v>
      </c>
      <c r="X159" s="114">
        <v>1</v>
      </c>
      <c r="Y159" s="114">
        <v>1</v>
      </c>
      <c r="Z159" s="114">
        <v>5</v>
      </c>
      <c r="AA159" s="114">
        <v>2.2000000000000002</v>
      </c>
      <c r="AB159" s="556">
        <v>1</v>
      </c>
      <c r="AC159" s="557">
        <f t="shared" si="31"/>
        <v>2.2000000000000002</v>
      </c>
      <c r="AD159" s="558">
        <f t="shared" si="32"/>
        <v>1.7600000000000002</v>
      </c>
      <c r="AE159" s="559">
        <f t="shared" si="33"/>
        <v>0.44000000000000006</v>
      </c>
      <c r="AF159" s="113" t="s">
        <v>1818</v>
      </c>
      <c r="AG159" s="114">
        <v>1</v>
      </c>
      <c r="AH159" s="114">
        <v>1</v>
      </c>
    </row>
    <row r="160" spans="1:34" x14ac:dyDescent="0.25">
      <c r="A160" s="111" t="s">
        <v>28</v>
      </c>
      <c r="B160" s="111" t="s">
        <v>374</v>
      </c>
      <c r="C160" s="112" t="s">
        <v>1814</v>
      </c>
      <c r="D160" s="113" t="s">
        <v>1821</v>
      </c>
      <c r="E160" s="114">
        <f t="shared" si="39"/>
        <v>7</v>
      </c>
      <c r="F160" s="114" t="s">
        <v>32</v>
      </c>
      <c r="G160" s="113"/>
      <c r="H160" s="114" t="str">
        <f t="shared" si="29"/>
        <v/>
      </c>
      <c r="I160" s="114"/>
      <c r="J160" s="113"/>
      <c r="K160" s="114" t="str">
        <f t="shared" si="30"/>
        <v/>
      </c>
      <c r="L160" s="115"/>
      <c r="M160" s="5" t="s">
        <v>32</v>
      </c>
      <c r="N160" s="11" t="s">
        <v>32</v>
      </c>
      <c r="O160" s="11" t="s">
        <v>32</v>
      </c>
      <c r="P160" s="115">
        <v>29072.16</v>
      </c>
      <c r="Q160" s="113" t="s">
        <v>376</v>
      </c>
      <c r="R160" s="113" t="s">
        <v>140</v>
      </c>
      <c r="S160" s="113" t="s">
        <v>1720</v>
      </c>
      <c r="T160" s="114">
        <v>83.1</v>
      </c>
      <c r="U160" s="114">
        <v>1.5</v>
      </c>
      <c r="V160" s="116">
        <f t="shared" ref="V160:V165" si="40">P160*(1/(2.22*10^12))*(1/(83.1))*(1/(0.125))*10^9</f>
        <v>1.260704458971607</v>
      </c>
      <c r="W160" s="113" t="s">
        <v>352</v>
      </c>
      <c r="X160" s="114">
        <v>1</v>
      </c>
      <c r="Y160" s="114">
        <v>1</v>
      </c>
      <c r="Z160" s="114">
        <v>5</v>
      </c>
      <c r="AA160" s="114">
        <v>2.2400000000000002</v>
      </c>
      <c r="AB160" s="556">
        <v>1</v>
      </c>
      <c r="AC160" s="557">
        <f t="shared" si="31"/>
        <v>2.2400000000000002</v>
      </c>
      <c r="AD160" s="558">
        <f t="shared" si="32"/>
        <v>1.7920000000000003</v>
      </c>
      <c r="AE160" s="559">
        <f t="shared" si="33"/>
        <v>0.44800000000000006</v>
      </c>
      <c r="AF160" s="113" t="s">
        <v>143</v>
      </c>
      <c r="AG160" s="114">
        <v>1</v>
      </c>
      <c r="AH160" s="114">
        <v>1</v>
      </c>
    </row>
    <row r="161" spans="1:34" x14ac:dyDescent="0.25">
      <c r="A161" s="111" t="s">
        <v>56</v>
      </c>
      <c r="B161" s="111" t="s">
        <v>374</v>
      </c>
      <c r="C161" s="112" t="s">
        <v>1814</v>
      </c>
      <c r="D161" s="113" t="s">
        <v>1822</v>
      </c>
      <c r="E161" s="114">
        <f t="shared" si="39"/>
        <v>8</v>
      </c>
      <c r="F161" s="114" t="s">
        <v>32</v>
      </c>
      <c r="G161" s="113" t="s">
        <v>1823</v>
      </c>
      <c r="H161" s="114">
        <f t="shared" si="29"/>
        <v>9</v>
      </c>
      <c r="I161" s="114" t="str">
        <f>F161</f>
        <v>y</v>
      </c>
      <c r="J161" s="113" t="s">
        <v>1824</v>
      </c>
      <c r="K161" s="114">
        <f t="shared" si="30"/>
        <v>10</v>
      </c>
      <c r="L161" s="115" t="str">
        <f>F161</f>
        <v>y</v>
      </c>
      <c r="M161" s="5" t="s">
        <v>32</v>
      </c>
      <c r="N161" s="11" t="s">
        <v>32</v>
      </c>
      <c r="O161" s="11" t="s">
        <v>32</v>
      </c>
      <c r="P161" s="115">
        <f>P160</f>
        <v>29072.16</v>
      </c>
      <c r="Q161" s="113" t="s">
        <v>376</v>
      </c>
      <c r="R161" s="113" t="s">
        <v>140</v>
      </c>
      <c r="S161" s="113" t="s">
        <v>1720</v>
      </c>
      <c r="T161" s="114">
        <v>83.1</v>
      </c>
      <c r="U161" s="114">
        <v>1.5</v>
      </c>
      <c r="V161" s="116">
        <f t="shared" si="40"/>
        <v>1.260704458971607</v>
      </c>
      <c r="W161" s="113" t="s">
        <v>352</v>
      </c>
      <c r="X161" s="114">
        <v>3</v>
      </c>
      <c r="Y161" s="114">
        <v>3</v>
      </c>
      <c r="Z161" s="114">
        <v>15</v>
      </c>
      <c r="AA161" s="114">
        <v>6.73</v>
      </c>
      <c r="AB161" s="556">
        <v>1</v>
      </c>
      <c r="AC161" s="557">
        <f t="shared" si="31"/>
        <v>6.73</v>
      </c>
      <c r="AD161" s="558">
        <f t="shared" si="32"/>
        <v>5.3840000000000003</v>
      </c>
      <c r="AE161" s="559">
        <f t="shared" si="33"/>
        <v>1.3460000000000001</v>
      </c>
      <c r="AF161" s="113" t="s">
        <v>143</v>
      </c>
      <c r="AG161" s="114">
        <v>1</v>
      </c>
      <c r="AH161" s="114">
        <v>1</v>
      </c>
    </row>
    <row r="162" spans="1:34" x14ac:dyDescent="0.25">
      <c r="A162" s="111" t="s">
        <v>56</v>
      </c>
      <c r="B162" s="111" t="s">
        <v>377</v>
      </c>
      <c r="C162" s="112" t="s">
        <v>1814</v>
      </c>
      <c r="D162" s="113" t="s">
        <v>1825</v>
      </c>
      <c r="E162" s="114">
        <f t="shared" si="39"/>
        <v>11</v>
      </c>
      <c r="F162" s="114" t="s">
        <v>32</v>
      </c>
      <c r="G162" s="113" t="s">
        <v>1826</v>
      </c>
      <c r="H162" s="114">
        <f t="shared" si="29"/>
        <v>12</v>
      </c>
      <c r="I162" s="114" t="str">
        <f>F162</f>
        <v>y</v>
      </c>
      <c r="J162" s="113" t="s">
        <v>1827</v>
      </c>
      <c r="K162" s="114">
        <f t="shared" si="30"/>
        <v>13</v>
      </c>
      <c r="L162" s="115" t="str">
        <f>F162</f>
        <v>y</v>
      </c>
      <c r="M162" s="5" t="s">
        <v>32</v>
      </c>
      <c r="N162" s="11" t="s">
        <v>32</v>
      </c>
      <c r="O162" s="11" t="s">
        <v>32</v>
      </c>
      <c r="P162" s="115">
        <f>P161</f>
        <v>29072.16</v>
      </c>
      <c r="Q162" s="113" t="s">
        <v>376</v>
      </c>
      <c r="R162" s="113" t="s">
        <v>140</v>
      </c>
      <c r="S162" s="113" t="s">
        <v>1720</v>
      </c>
      <c r="T162" s="114">
        <v>83.1</v>
      </c>
      <c r="U162" s="114">
        <v>1.5</v>
      </c>
      <c r="V162" s="116">
        <f t="shared" si="40"/>
        <v>1.260704458971607</v>
      </c>
      <c r="W162" s="113" t="s">
        <v>352</v>
      </c>
      <c r="X162" s="114">
        <v>3</v>
      </c>
      <c r="Y162" s="114">
        <v>3</v>
      </c>
      <c r="Z162" s="114">
        <v>15</v>
      </c>
      <c r="AA162" s="114">
        <v>6.73</v>
      </c>
      <c r="AB162" s="556">
        <v>1</v>
      </c>
      <c r="AC162" s="557">
        <f t="shared" si="31"/>
        <v>6.73</v>
      </c>
      <c r="AD162" s="558">
        <f t="shared" si="32"/>
        <v>5.3840000000000003</v>
      </c>
      <c r="AE162" s="559">
        <f t="shared" si="33"/>
        <v>1.3460000000000001</v>
      </c>
      <c r="AF162" s="113" t="s">
        <v>143</v>
      </c>
      <c r="AG162" s="114">
        <v>1</v>
      </c>
      <c r="AH162" s="114">
        <v>1</v>
      </c>
    </row>
    <row r="163" spans="1:34" x14ac:dyDescent="0.25">
      <c r="A163" s="111" t="s">
        <v>56</v>
      </c>
      <c r="B163" s="111" t="s">
        <v>379</v>
      </c>
      <c r="C163" s="112" t="s">
        <v>1814</v>
      </c>
      <c r="D163" s="113" t="s">
        <v>1828</v>
      </c>
      <c r="E163" s="114">
        <f t="shared" si="39"/>
        <v>14</v>
      </c>
      <c r="F163" s="114" t="s">
        <v>32</v>
      </c>
      <c r="G163" s="113" t="s">
        <v>1829</v>
      </c>
      <c r="H163" s="114">
        <f t="shared" si="29"/>
        <v>15</v>
      </c>
      <c r="I163" s="114" t="str">
        <f>F163</f>
        <v>y</v>
      </c>
      <c r="J163" s="113" t="s">
        <v>1830</v>
      </c>
      <c r="K163" s="114">
        <f t="shared" si="30"/>
        <v>16</v>
      </c>
      <c r="L163" s="115" t="str">
        <f>F163</f>
        <v>y</v>
      </c>
      <c r="M163" s="5" t="s">
        <v>32</v>
      </c>
      <c r="N163" s="11" t="s">
        <v>32</v>
      </c>
      <c r="O163" s="11" t="s">
        <v>32</v>
      </c>
      <c r="P163" s="115">
        <f>P162</f>
        <v>29072.16</v>
      </c>
      <c r="Q163" s="113" t="s">
        <v>376</v>
      </c>
      <c r="R163" s="113" t="s">
        <v>140</v>
      </c>
      <c r="S163" s="113" t="s">
        <v>1720</v>
      </c>
      <c r="T163" s="114">
        <v>83.1</v>
      </c>
      <c r="U163" s="114">
        <v>1.5</v>
      </c>
      <c r="V163" s="116">
        <f t="shared" si="40"/>
        <v>1.260704458971607</v>
      </c>
      <c r="W163" s="113" t="s">
        <v>352</v>
      </c>
      <c r="X163" s="114">
        <v>3</v>
      </c>
      <c r="Y163" s="114">
        <v>3</v>
      </c>
      <c r="Z163" s="114">
        <v>15</v>
      </c>
      <c r="AA163" s="114">
        <v>6.73</v>
      </c>
      <c r="AB163" s="556">
        <v>1</v>
      </c>
      <c r="AC163" s="557">
        <f t="shared" si="31"/>
        <v>6.73</v>
      </c>
      <c r="AD163" s="558">
        <f t="shared" si="32"/>
        <v>5.3840000000000003</v>
      </c>
      <c r="AE163" s="559">
        <f t="shared" si="33"/>
        <v>1.3460000000000001</v>
      </c>
      <c r="AF163" s="113" t="s">
        <v>143</v>
      </c>
      <c r="AG163" s="114">
        <v>1</v>
      </c>
      <c r="AH163" s="114">
        <v>1</v>
      </c>
    </row>
    <row r="164" spans="1:34" x14ac:dyDescent="0.25">
      <c r="A164" s="111" t="s">
        <v>56</v>
      </c>
      <c r="B164" s="111" t="s">
        <v>1831</v>
      </c>
      <c r="C164" s="112" t="s">
        <v>1814</v>
      </c>
      <c r="D164" s="113" t="s">
        <v>1832</v>
      </c>
      <c r="E164" s="114">
        <f t="shared" si="39"/>
        <v>17</v>
      </c>
      <c r="F164" s="114" t="s">
        <v>32</v>
      </c>
      <c r="G164" s="113" t="s">
        <v>1833</v>
      </c>
      <c r="H164" s="114">
        <f t="shared" si="29"/>
        <v>18</v>
      </c>
      <c r="I164" s="114" t="str">
        <f>F164</f>
        <v>y</v>
      </c>
      <c r="J164" s="113" t="s">
        <v>1834</v>
      </c>
      <c r="K164" s="114">
        <f t="shared" si="30"/>
        <v>19</v>
      </c>
      <c r="L164" s="115" t="str">
        <f>F164</f>
        <v>y</v>
      </c>
      <c r="M164" s="5" t="s">
        <v>32</v>
      </c>
      <c r="N164" s="11" t="s">
        <v>32</v>
      </c>
      <c r="O164" s="11" t="s">
        <v>32</v>
      </c>
      <c r="P164" s="115">
        <f>P163</f>
        <v>29072.16</v>
      </c>
      <c r="Q164" s="113" t="s">
        <v>376</v>
      </c>
      <c r="R164" s="113" t="s">
        <v>140</v>
      </c>
      <c r="S164" s="113" t="s">
        <v>1720</v>
      </c>
      <c r="T164" s="114">
        <v>83.1</v>
      </c>
      <c r="U164" s="114">
        <v>1.5</v>
      </c>
      <c r="V164" s="116">
        <f t="shared" si="40"/>
        <v>1.260704458971607</v>
      </c>
      <c r="W164" s="113" t="s">
        <v>352</v>
      </c>
      <c r="X164" s="114">
        <v>3</v>
      </c>
      <c r="Y164" s="114">
        <v>3</v>
      </c>
      <c r="Z164" s="114">
        <v>15</v>
      </c>
      <c r="AA164" s="114">
        <v>6.73</v>
      </c>
      <c r="AB164" s="556">
        <v>1</v>
      </c>
      <c r="AC164" s="557">
        <f t="shared" si="31"/>
        <v>6.73</v>
      </c>
      <c r="AD164" s="558">
        <f t="shared" si="32"/>
        <v>5.3840000000000003</v>
      </c>
      <c r="AE164" s="559">
        <f t="shared" si="33"/>
        <v>1.3460000000000001</v>
      </c>
      <c r="AF164" s="113" t="s">
        <v>143</v>
      </c>
      <c r="AG164" s="114">
        <v>1</v>
      </c>
      <c r="AH164" s="114">
        <v>1</v>
      </c>
    </row>
    <row r="165" spans="1:34" x14ac:dyDescent="0.25">
      <c r="A165" s="111" t="s">
        <v>56</v>
      </c>
      <c r="B165" s="111" t="s">
        <v>1835</v>
      </c>
      <c r="C165" s="112" t="s">
        <v>1814</v>
      </c>
      <c r="D165" s="113" t="s">
        <v>1836</v>
      </c>
      <c r="E165" s="114">
        <f t="shared" si="39"/>
        <v>20</v>
      </c>
      <c r="F165" s="114" t="s">
        <v>32</v>
      </c>
      <c r="G165" s="113" t="s">
        <v>1837</v>
      </c>
      <c r="H165" s="114">
        <f t="shared" si="29"/>
        <v>21</v>
      </c>
      <c r="I165" s="114" t="str">
        <f>F165</f>
        <v>y</v>
      </c>
      <c r="J165" s="113" t="s">
        <v>1838</v>
      </c>
      <c r="K165" s="114">
        <f t="shared" si="30"/>
        <v>22</v>
      </c>
      <c r="L165" s="115" t="str">
        <f>F165</f>
        <v>y</v>
      </c>
      <c r="M165" s="5" t="s">
        <v>32</v>
      </c>
      <c r="N165" s="11" t="s">
        <v>32</v>
      </c>
      <c r="O165" s="11" t="s">
        <v>32</v>
      </c>
      <c r="P165" s="115">
        <f>P164</f>
        <v>29072.16</v>
      </c>
      <c r="Q165" s="113" t="s">
        <v>376</v>
      </c>
      <c r="R165" s="113" t="s">
        <v>140</v>
      </c>
      <c r="S165" s="113" t="s">
        <v>1720</v>
      </c>
      <c r="T165" s="114">
        <v>83.1</v>
      </c>
      <c r="U165" s="114">
        <v>1.5</v>
      </c>
      <c r="V165" s="116">
        <f t="shared" si="40"/>
        <v>1.260704458971607</v>
      </c>
      <c r="W165" s="113" t="s">
        <v>352</v>
      </c>
      <c r="X165" s="114">
        <v>3</v>
      </c>
      <c r="Y165" s="114">
        <v>3</v>
      </c>
      <c r="Z165" s="114">
        <v>15</v>
      </c>
      <c r="AA165" s="114">
        <v>6.73</v>
      </c>
      <c r="AB165" s="556">
        <v>1</v>
      </c>
      <c r="AC165" s="557">
        <f t="shared" si="31"/>
        <v>6.73</v>
      </c>
      <c r="AD165" s="558">
        <f t="shared" si="32"/>
        <v>5.3840000000000003</v>
      </c>
      <c r="AE165" s="559">
        <f t="shared" si="33"/>
        <v>1.3460000000000001</v>
      </c>
      <c r="AF165" s="113" t="s">
        <v>143</v>
      </c>
      <c r="AG165" s="114">
        <v>1</v>
      </c>
      <c r="AH165" s="114">
        <v>1</v>
      </c>
    </row>
    <row r="166" spans="1:34" x14ac:dyDescent="0.25">
      <c r="A166" s="118" t="s">
        <v>28</v>
      </c>
      <c r="B166" s="118" t="s">
        <v>708</v>
      </c>
      <c r="C166" s="119" t="s">
        <v>1839</v>
      </c>
      <c r="D166" s="120" t="s">
        <v>1840</v>
      </c>
      <c r="E166" s="121">
        <v>4</v>
      </c>
      <c r="F166" s="121" t="s">
        <v>32</v>
      </c>
      <c r="G166" s="120"/>
      <c r="H166" s="121" t="str">
        <f t="shared" si="29"/>
        <v/>
      </c>
      <c r="I166" s="121"/>
      <c r="J166" s="120"/>
      <c r="K166" s="121" t="str">
        <f t="shared" si="30"/>
        <v/>
      </c>
      <c r="L166" s="122"/>
      <c r="M166" s="5" t="s">
        <v>32</v>
      </c>
      <c r="N166" s="11" t="s">
        <v>32</v>
      </c>
      <c r="O166" s="11" t="s">
        <v>32</v>
      </c>
      <c r="P166" s="122">
        <v>59064.13</v>
      </c>
      <c r="Q166" s="120" t="s">
        <v>483</v>
      </c>
      <c r="R166" s="120" t="s">
        <v>710</v>
      </c>
      <c r="S166" s="120" t="s">
        <v>711</v>
      </c>
      <c r="T166" s="121">
        <v>29.5</v>
      </c>
      <c r="U166" s="121">
        <v>10</v>
      </c>
      <c r="V166" s="123">
        <f>P166*(1/(2.22*10^12))*(1/(29.5))*(1/(0.125))*10^9</f>
        <v>7.2150410749732785</v>
      </c>
      <c r="W166" s="120" t="s">
        <v>712</v>
      </c>
      <c r="X166" s="121">
        <v>1</v>
      </c>
      <c r="Y166" s="121">
        <v>1</v>
      </c>
      <c r="Z166" s="121">
        <v>5</v>
      </c>
      <c r="AA166" s="121">
        <v>5.31</v>
      </c>
      <c r="AB166" s="556">
        <v>1</v>
      </c>
      <c r="AC166" s="557">
        <f t="shared" si="31"/>
        <v>5.31</v>
      </c>
      <c r="AD166" s="558">
        <f t="shared" si="32"/>
        <v>4.2480000000000002</v>
      </c>
      <c r="AE166" s="559">
        <f t="shared" si="33"/>
        <v>1.0620000000000001</v>
      </c>
      <c r="AF166" s="120" t="s">
        <v>483</v>
      </c>
      <c r="AG166" s="121">
        <v>1</v>
      </c>
      <c r="AH166" s="121">
        <v>1</v>
      </c>
    </row>
    <row r="167" spans="1:34" x14ac:dyDescent="0.25">
      <c r="A167" s="118" t="s">
        <v>28</v>
      </c>
      <c r="B167" s="118" t="s">
        <v>751</v>
      </c>
      <c r="C167" s="119" t="s">
        <v>1839</v>
      </c>
      <c r="D167" s="120" t="s">
        <v>1841</v>
      </c>
      <c r="E167" s="121">
        <f t="shared" ref="E167:E173" si="41">IF(A166="SEC", K166 + 1, E166 + 1)</f>
        <v>5</v>
      </c>
      <c r="F167" s="121" t="s">
        <v>32</v>
      </c>
      <c r="G167" s="120"/>
      <c r="H167" s="121" t="str">
        <f t="shared" si="29"/>
        <v/>
      </c>
      <c r="I167" s="121"/>
      <c r="J167" s="120"/>
      <c r="K167" s="121" t="str">
        <f t="shared" si="30"/>
        <v/>
      </c>
      <c r="L167" s="122"/>
      <c r="M167" s="5" t="s">
        <v>32</v>
      </c>
      <c r="N167" s="11" t="s">
        <v>32</v>
      </c>
      <c r="O167" s="11" t="s">
        <v>32</v>
      </c>
      <c r="P167" s="122">
        <v>24298.080000000002</v>
      </c>
      <c r="Q167" s="120" t="s">
        <v>753</v>
      </c>
      <c r="R167" s="120" t="s">
        <v>747</v>
      </c>
      <c r="S167" s="120" t="s">
        <v>748</v>
      </c>
      <c r="T167" s="121">
        <v>61.2</v>
      </c>
      <c r="U167" s="121">
        <v>1.5</v>
      </c>
      <c r="V167" s="123">
        <f>P167*(1/(2.22*10^12))*(1/(61.2))*(1/(0.125))*10^9</f>
        <v>1.4307295530824944</v>
      </c>
      <c r="W167" s="120" t="s">
        <v>749</v>
      </c>
      <c r="X167" s="121">
        <v>1</v>
      </c>
      <c r="Y167" s="121">
        <v>1</v>
      </c>
      <c r="Z167" s="121">
        <v>5</v>
      </c>
      <c r="AA167" s="121">
        <v>1.65</v>
      </c>
      <c r="AB167" s="556">
        <v>1</v>
      </c>
      <c r="AC167" s="557">
        <f t="shared" si="31"/>
        <v>1.65</v>
      </c>
      <c r="AD167" s="558">
        <f t="shared" si="32"/>
        <v>1.32</v>
      </c>
      <c r="AE167" s="559">
        <f t="shared" si="33"/>
        <v>0.33</v>
      </c>
      <c r="AF167" s="120" t="s">
        <v>1818</v>
      </c>
      <c r="AG167" s="121">
        <v>1</v>
      </c>
      <c r="AH167" s="121">
        <v>1</v>
      </c>
    </row>
    <row r="168" spans="1:34" x14ac:dyDescent="0.25">
      <c r="A168" s="118" t="s">
        <v>28</v>
      </c>
      <c r="B168" s="118" t="s">
        <v>754</v>
      </c>
      <c r="C168" s="119" t="s">
        <v>1839</v>
      </c>
      <c r="D168" s="120" t="s">
        <v>1842</v>
      </c>
      <c r="E168" s="121">
        <f t="shared" si="41"/>
        <v>6</v>
      </c>
      <c r="F168" s="121" t="s">
        <v>32</v>
      </c>
      <c r="G168" s="120"/>
      <c r="H168" s="121" t="str">
        <f t="shared" si="29"/>
        <v/>
      </c>
      <c r="I168" s="121"/>
      <c r="J168" s="120"/>
      <c r="K168" s="121" t="str">
        <f t="shared" si="30"/>
        <v/>
      </c>
      <c r="L168" s="122"/>
      <c r="M168" s="5" t="s">
        <v>32</v>
      </c>
      <c r="N168" s="11" t="s">
        <v>32</v>
      </c>
      <c r="O168" s="11" t="s">
        <v>32</v>
      </c>
      <c r="P168" s="122">
        <f>P167</f>
        <v>24298.080000000002</v>
      </c>
      <c r="Q168" s="120" t="s">
        <v>753</v>
      </c>
      <c r="R168" s="120" t="s">
        <v>747</v>
      </c>
      <c r="S168" s="120" t="s">
        <v>748</v>
      </c>
      <c r="T168" s="121">
        <v>61.2</v>
      </c>
      <c r="U168" s="121">
        <v>1.5</v>
      </c>
      <c r="V168" s="123">
        <f>P168*(1/(2.22*10^12))*(1/(61.2))*(1/(0.125))*10^9</f>
        <v>1.4307295530824944</v>
      </c>
      <c r="W168" s="120" t="s">
        <v>749</v>
      </c>
      <c r="X168" s="121">
        <v>1</v>
      </c>
      <c r="Y168" s="121">
        <v>1</v>
      </c>
      <c r="Z168" s="121">
        <v>5</v>
      </c>
      <c r="AA168" s="121">
        <v>1.65</v>
      </c>
      <c r="AB168" s="556">
        <v>1</v>
      </c>
      <c r="AC168" s="557">
        <f t="shared" si="31"/>
        <v>1.65</v>
      </c>
      <c r="AD168" s="558">
        <f t="shared" si="32"/>
        <v>1.32</v>
      </c>
      <c r="AE168" s="559">
        <f t="shared" si="33"/>
        <v>0.33</v>
      </c>
      <c r="AF168" s="120" t="s">
        <v>1818</v>
      </c>
      <c r="AG168" s="121">
        <v>1</v>
      </c>
      <c r="AH168" s="121">
        <v>1</v>
      </c>
    </row>
    <row r="169" spans="1:34" x14ac:dyDescent="0.25">
      <c r="A169" s="118" t="s">
        <v>28</v>
      </c>
      <c r="B169" s="118" t="s">
        <v>756</v>
      </c>
      <c r="C169" s="119" t="s">
        <v>1839</v>
      </c>
      <c r="D169" s="120" t="s">
        <v>1843</v>
      </c>
      <c r="E169" s="121">
        <f t="shared" si="41"/>
        <v>7</v>
      </c>
      <c r="F169" s="121" t="s">
        <v>32</v>
      </c>
      <c r="G169" s="120"/>
      <c r="H169" s="121" t="str">
        <f t="shared" si="29"/>
        <v/>
      </c>
      <c r="I169" s="121"/>
      <c r="J169" s="120"/>
      <c r="K169" s="121" t="str">
        <f t="shared" si="30"/>
        <v/>
      </c>
      <c r="L169" s="122"/>
      <c r="M169" s="5" t="s">
        <v>32</v>
      </c>
      <c r="N169" s="11" t="s">
        <v>32</v>
      </c>
      <c r="O169" s="11" t="s">
        <v>32</v>
      </c>
      <c r="P169" s="122">
        <v>33589.83</v>
      </c>
      <c r="Q169" s="120" t="s">
        <v>758</v>
      </c>
      <c r="R169" s="120" t="s">
        <v>747</v>
      </c>
      <c r="S169" s="120" t="s">
        <v>748</v>
      </c>
      <c r="T169" s="121">
        <v>61.2</v>
      </c>
      <c r="U169" s="121">
        <v>2</v>
      </c>
      <c r="V169" s="123">
        <f>P169*(1/(2.22*10^12))*(1/(61.2))*(1/(0.125))*10^9</f>
        <v>1.977850203144321</v>
      </c>
      <c r="W169" s="120" t="s">
        <v>749</v>
      </c>
      <c r="X169" s="121">
        <v>1</v>
      </c>
      <c r="Y169" s="121">
        <v>1</v>
      </c>
      <c r="Z169" s="121">
        <v>5</v>
      </c>
      <c r="AA169" s="121">
        <v>2.2000000000000002</v>
      </c>
      <c r="AB169" s="556">
        <v>1</v>
      </c>
      <c r="AC169" s="557">
        <f t="shared" si="31"/>
        <v>2.2000000000000002</v>
      </c>
      <c r="AD169" s="558">
        <f t="shared" si="32"/>
        <v>1.7600000000000002</v>
      </c>
      <c r="AE169" s="559">
        <f t="shared" si="33"/>
        <v>0.44000000000000006</v>
      </c>
      <c r="AF169" s="120" t="s">
        <v>1818</v>
      </c>
      <c r="AG169" s="121">
        <v>1</v>
      </c>
      <c r="AH169" s="121">
        <v>1</v>
      </c>
    </row>
    <row r="170" spans="1:34" x14ac:dyDescent="0.25">
      <c r="A170" s="118" t="s">
        <v>28</v>
      </c>
      <c r="B170" s="118" t="s">
        <v>759</v>
      </c>
      <c r="C170" s="119" t="s">
        <v>1839</v>
      </c>
      <c r="D170" s="120" t="s">
        <v>1844</v>
      </c>
      <c r="E170" s="121">
        <f t="shared" si="41"/>
        <v>8</v>
      </c>
      <c r="F170" s="121" t="s">
        <v>32</v>
      </c>
      <c r="G170" s="120"/>
      <c r="H170" s="121" t="str">
        <f t="shared" si="29"/>
        <v/>
      </c>
      <c r="I170" s="121"/>
      <c r="J170" s="120"/>
      <c r="K170" s="121" t="str">
        <f t="shared" si="30"/>
        <v/>
      </c>
      <c r="L170" s="122"/>
      <c r="M170" s="5" t="s">
        <v>32</v>
      </c>
      <c r="N170" s="11" t="s">
        <v>32</v>
      </c>
      <c r="O170" s="11" t="s">
        <v>32</v>
      </c>
      <c r="P170" s="122">
        <f>P169</f>
        <v>33589.83</v>
      </c>
      <c r="Q170" s="120" t="s">
        <v>758</v>
      </c>
      <c r="R170" s="120" t="s">
        <v>747</v>
      </c>
      <c r="S170" s="120" t="s">
        <v>748</v>
      </c>
      <c r="T170" s="121">
        <v>61.2</v>
      </c>
      <c r="U170" s="121">
        <v>2</v>
      </c>
      <c r="V170" s="123">
        <f>P170*(1/(2.22*10^12))*(1/(61.2))*(1/(0.125))*10^9</f>
        <v>1.977850203144321</v>
      </c>
      <c r="W170" s="120" t="s">
        <v>749</v>
      </c>
      <c r="X170" s="121">
        <v>1</v>
      </c>
      <c r="Y170" s="121">
        <v>1</v>
      </c>
      <c r="Z170" s="121">
        <v>5</v>
      </c>
      <c r="AA170" s="121">
        <v>2.2000000000000002</v>
      </c>
      <c r="AB170" s="556">
        <v>1</v>
      </c>
      <c r="AC170" s="557">
        <f t="shared" si="31"/>
        <v>2.2000000000000002</v>
      </c>
      <c r="AD170" s="558">
        <f t="shared" si="32"/>
        <v>1.7600000000000002</v>
      </c>
      <c r="AE170" s="559">
        <f t="shared" si="33"/>
        <v>0.44000000000000006</v>
      </c>
      <c r="AF170" s="120" t="s">
        <v>1818</v>
      </c>
      <c r="AG170" s="121">
        <v>1</v>
      </c>
      <c r="AH170" s="121">
        <v>1</v>
      </c>
    </row>
    <row r="171" spans="1:34" x14ac:dyDescent="0.25">
      <c r="A171" s="118" t="s">
        <v>56</v>
      </c>
      <c r="B171" s="118" t="s">
        <v>488</v>
      </c>
      <c r="C171" s="119" t="s">
        <v>1839</v>
      </c>
      <c r="D171" s="120" t="s">
        <v>1845</v>
      </c>
      <c r="E171" s="121">
        <f t="shared" si="41"/>
        <v>9</v>
      </c>
      <c r="F171" s="121" t="s">
        <v>32</v>
      </c>
      <c r="G171" s="120" t="s">
        <v>1846</v>
      </c>
      <c r="H171" s="121">
        <f t="shared" si="29"/>
        <v>10</v>
      </c>
      <c r="I171" s="121" t="str">
        <f t="shared" ref="I171:I195" si="42">F171</f>
        <v>y</v>
      </c>
      <c r="J171" s="120" t="s">
        <v>1847</v>
      </c>
      <c r="K171" s="121">
        <f t="shared" si="30"/>
        <v>11</v>
      </c>
      <c r="L171" s="122" t="str">
        <f t="shared" ref="L171:L195" si="43">F171</f>
        <v>y</v>
      </c>
      <c r="M171" s="5" t="s">
        <v>32</v>
      </c>
      <c r="N171" s="11" t="s">
        <v>32</v>
      </c>
      <c r="O171" s="11" t="s">
        <v>32</v>
      </c>
      <c r="P171" s="122">
        <v>12764.21</v>
      </c>
      <c r="Q171" s="120" t="s">
        <v>491</v>
      </c>
      <c r="R171" s="120" t="s">
        <v>492</v>
      </c>
      <c r="S171" s="120" t="s">
        <v>1534</v>
      </c>
      <c r="T171" s="121">
        <v>76.2</v>
      </c>
      <c r="U171" s="121">
        <v>1</v>
      </c>
      <c r="V171" s="123">
        <f>P171*(1/(2.22*10^12))*(1/(76.2))*(1/(0.125))*10^9</f>
        <v>0.60363718048757409</v>
      </c>
      <c r="W171" s="120" t="s">
        <v>494</v>
      </c>
      <c r="X171" s="121">
        <v>3</v>
      </c>
      <c r="Y171" s="121">
        <v>3</v>
      </c>
      <c r="Z171" s="121">
        <v>15</v>
      </c>
      <c r="AA171" s="121">
        <v>4.1100000000000003</v>
      </c>
      <c r="AB171" s="556">
        <v>1</v>
      </c>
      <c r="AC171" s="557">
        <f t="shared" si="31"/>
        <v>4.1100000000000003</v>
      </c>
      <c r="AD171" s="558">
        <f t="shared" si="32"/>
        <v>3.2880000000000003</v>
      </c>
      <c r="AE171" s="559">
        <f t="shared" si="33"/>
        <v>0.82200000000000006</v>
      </c>
      <c r="AF171" s="120" t="s">
        <v>34</v>
      </c>
      <c r="AG171" s="121">
        <v>1</v>
      </c>
      <c r="AH171" s="121">
        <v>1</v>
      </c>
    </row>
    <row r="172" spans="1:34" x14ac:dyDescent="0.25">
      <c r="A172" s="118" t="s">
        <v>56</v>
      </c>
      <c r="B172" s="118" t="s">
        <v>495</v>
      </c>
      <c r="C172" s="119" t="s">
        <v>1839</v>
      </c>
      <c r="D172" s="120" t="s">
        <v>1848</v>
      </c>
      <c r="E172" s="121">
        <f t="shared" si="41"/>
        <v>12</v>
      </c>
      <c r="F172" s="121" t="s">
        <v>32</v>
      </c>
      <c r="G172" s="120" t="s">
        <v>1849</v>
      </c>
      <c r="H172" s="121">
        <f t="shared" si="29"/>
        <v>13</v>
      </c>
      <c r="I172" s="121" t="str">
        <f t="shared" si="42"/>
        <v>y</v>
      </c>
      <c r="J172" s="120" t="s">
        <v>1850</v>
      </c>
      <c r="K172" s="121">
        <f t="shared" si="30"/>
        <v>14</v>
      </c>
      <c r="L172" s="122" t="str">
        <f t="shared" si="43"/>
        <v>y</v>
      </c>
      <c r="M172" s="5" t="s">
        <v>32</v>
      </c>
      <c r="N172" s="11" t="s">
        <v>32</v>
      </c>
      <c r="O172" s="11" t="s">
        <v>32</v>
      </c>
      <c r="P172" s="122">
        <f>P171</f>
        <v>12764.21</v>
      </c>
      <c r="Q172" s="120" t="s">
        <v>491</v>
      </c>
      <c r="R172" s="120" t="s">
        <v>492</v>
      </c>
      <c r="S172" s="120" t="s">
        <v>1534</v>
      </c>
      <c r="T172" s="121">
        <v>76.2</v>
      </c>
      <c r="U172" s="121">
        <v>1</v>
      </c>
      <c r="V172" s="123">
        <f>P172*(1/(2.22*10^12))*(1/(76.2))*(1/(0.125))*10^9</f>
        <v>0.60363718048757409</v>
      </c>
      <c r="W172" s="120" t="s">
        <v>494</v>
      </c>
      <c r="X172" s="121">
        <v>3</v>
      </c>
      <c r="Y172" s="121">
        <v>3</v>
      </c>
      <c r="Z172" s="121">
        <v>15</v>
      </c>
      <c r="AA172" s="121">
        <v>4.1100000000000003</v>
      </c>
      <c r="AB172" s="556">
        <v>1</v>
      </c>
      <c r="AC172" s="557">
        <f t="shared" si="31"/>
        <v>4.1100000000000003</v>
      </c>
      <c r="AD172" s="558">
        <f t="shared" si="32"/>
        <v>3.2880000000000003</v>
      </c>
      <c r="AE172" s="559">
        <f t="shared" si="33"/>
        <v>0.82200000000000006</v>
      </c>
      <c r="AF172" s="120" t="s">
        <v>34</v>
      </c>
      <c r="AG172" s="121">
        <v>1</v>
      </c>
      <c r="AH172" s="121">
        <v>1</v>
      </c>
    </row>
    <row r="173" spans="1:34" x14ac:dyDescent="0.25">
      <c r="A173" s="118" t="s">
        <v>56</v>
      </c>
      <c r="B173" s="118" t="s">
        <v>497</v>
      </c>
      <c r="C173" s="119" t="s">
        <v>1839</v>
      </c>
      <c r="D173" s="120" t="s">
        <v>1851</v>
      </c>
      <c r="E173" s="121">
        <f t="shared" si="41"/>
        <v>15</v>
      </c>
      <c r="F173" s="121" t="s">
        <v>32</v>
      </c>
      <c r="G173" s="120" t="s">
        <v>1852</v>
      </c>
      <c r="H173" s="121">
        <f t="shared" si="29"/>
        <v>16</v>
      </c>
      <c r="I173" s="121" t="str">
        <f t="shared" si="42"/>
        <v>y</v>
      </c>
      <c r="J173" s="120" t="s">
        <v>1853</v>
      </c>
      <c r="K173" s="121">
        <f t="shared" si="30"/>
        <v>17</v>
      </c>
      <c r="L173" s="122" t="str">
        <f t="shared" si="43"/>
        <v>y</v>
      </c>
      <c r="M173" s="5" t="s">
        <v>32</v>
      </c>
      <c r="N173" s="11" t="s">
        <v>32</v>
      </c>
      <c r="O173" s="11" t="s">
        <v>32</v>
      </c>
      <c r="P173" s="122">
        <f>P172</f>
        <v>12764.21</v>
      </c>
      <c r="Q173" s="120" t="s">
        <v>491</v>
      </c>
      <c r="R173" s="120" t="s">
        <v>492</v>
      </c>
      <c r="S173" s="120" t="s">
        <v>1534</v>
      </c>
      <c r="T173" s="121">
        <v>76.2</v>
      </c>
      <c r="U173" s="121">
        <v>1</v>
      </c>
      <c r="V173" s="123">
        <f>P173*(1/(2.22*10^12))*(1/(76.2))*(1/(0.125))*10^9</f>
        <v>0.60363718048757409</v>
      </c>
      <c r="W173" s="120" t="s">
        <v>494</v>
      </c>
      <c r="X173" s="121">
        <v>3</v>
      </c>
      <c r="Y173" s="121">
        <v>3</v>
      </c>
      <c r="Z173" s="121">
        <v>15</v>
      </c>
      <c r="AA173" s="121">
        <v>4.1100000000000003</v>
      </c>
      <c r="AB173" s="556">
        <v>1</v>
      </c>
      <c r="AC173" s="557">
        <f t="shared" si="31"/>
        <v>4.1100000000000003</v>
      </c>
      <c r="AD173" s="558">
        <f t="shared" si="32"/>
        <v>3.2880000000000003</v>
      </c>
      <c r="AE173" s="559">
        <f t="shared" si="33"/>
        <v>0.82200000000000006</v>
      </c>
      <c r="AF173" s="120" t="s">
        <v>34</v>
      </c>
      <c r="AG173" s="121">
        <v>1</v>
      </c>
      <c r="AH173" s="121">
        <v>1</v>
      </c>
    </row>
    <row r="174" spans="1:34" x14ac:dyDescent="0.25">
      <c r="A174" s="124" t="s">
        <v>56</v>
      </c>
      <c r="B174" s="124" t="s">
        <v>309</v>
      </c>
      <c r="C174" s="125" t="s">
        <v>1854</v>
      </c>
      <c r="D174" s="126" t="s">
        <v>1855</v>
      </c>
      <c r="E174" s="127">
        <v>4</v>
      </c>
      <c r="F174" s="121" t="s">
        <v>32</v>
      </c>
      <c r="G174" s="126" t="s">
        <v>1856</v>
      </c>
      <c r="H174" s="127">
        <f t="shared" si="29"/>
        <v>5</v>
      </c>
      <c r="I174" s="127" t="str">
        <f t="shared" si="42"/>
        <v>y</v>
      </c>
      <c r="J174" s="126" t="s">
        <v>1857</v>
      </c>
      <c r="K174" s="127">
        <f t="shared" si="30"/>
        <v>6</v>
      </c>
      <c r="L174" s="128" t="str">
        <f t="shared" si="43"/>
        <v>y</v>
      </c>
      <c r="M174" s="5" t="s">
        <v>32</v>
      </c>
      <c r="N174" s="11" t="s">
        <v>32</v>
      </c>
      <c r="O174" s="11" t="s">
        <v>32</v>
      </c>
      <c r="P174" s="128">
        <v>17188.62</v>
      </c>
      <c r="Q174" s="126" t="s">
        <v>313</v>
      </c>
      <c r="R174" s="126" t="s">
        <v>266</v>
      </c>
      <c r="S174" s="126" t="s">
        <v>1578</v>
      </c>
      <c r="T174" s="127">
        <v>78.8</v>
      </c>
      <c r="U174" s="127">
        <v>1</v>
      </c>
      <c r="V174" s="129">
        <f>P174*(1/(2.22*10^12))*(1/(78.8))*(1/(0.125))*10^9</f>
        <v>0.78605295650980922</v>
      </c>
      <c r="W174" s="126" t="s">
        <v>1579</v>
      </c>
      <c r="X174" s="127">
        <v>3</v>
      </c>
      <c r="Y174" s="127">
        <v>0.75</v>
      </c>
      <c r="Z174" s="127">
        <v>15</v>
      </c>
      <c r="AA174" s="127">
        <v>4.26</v>
      </c>
      <c r="AB174" s="556">
        <v>1</v>
      </c>
      <c r="AC174" s="557">
        <f t="shared" si="31"/>
        <v>4.26</v>
      </c>
      <c r="AD174" s="558">
        <f t="shared" si="32"/>
        <v>3.4079999999999999</v>
      </c>
      <c r="AE174" s="559">
        <f t="shared" si="33"/>
        <v>0.85199999999999998</v>
      </c>
      <c r="AF174" s="126" t="s">
        <v>269</v>
      </c>
      <c r="AG174" s="127">
        <v>0.25</v>
      </c>
      <c r="AH174" s="127">
        <v>0.25</v>
      </c>
    </row>
    <row r="175" spans="1:34" x14ac:dyDescent="0.25">
      <c r="A175" s="124" t="s">
        <v>56</v>
      </c>
      <c r="B175" s="124" t="s">
        <v>314</v>
      </c>
      <c r="C175" s="125" t="s">
        <v>1854</v>
      </c>
      <c r="D175" s="126" t="s">
        <v>1858</v>
      </c>
      <c r="E175" s="127">
        <f t="shared" ref="E175:E180" si="44">IF(A174="SEC", K174 + 1, E174 + 1)</f>
        <v>7</v>
      </c>
      <c r="F175" s="121" t="s">
        <v>32</v>
      </c>
      <c r="G175" s="126" t="s">
        <v>1859</v>
      </c>
      <c r="H175" s="127">
        <f t="shared" si="29"/>
        <v>8</v>
      </c>
      <c r="I175" s="127" t="str">
        <f t="shared" si="42"/>
        <v>y</v>
      </c>
      <c r="J175" s="126" t="s">
        <v>1860</v>
      </c>
      <c r="K175" s="127">
        <f t="shared" si="30"/>
        <v>9</v>
      </c>
      <c r="L175" s="128" t="str">
        <f t="shared" si="43"/>
        <v>y</v>
      </c>
      <c r="M175" s="5" t="s">
        <v>32</v>
      </c>
      <c r="N175" s="11" t="s">
        <v>32</v>
      </c>
      <c r="O175" s="11" t="s">
        <v>32</v>
      </c>
      <c r="P175" s="128">
        <f>P174</f>
        <v>17188.62</v>
      </c>
      <c r="Q175" s="126" t="s">
        <v>313</v>
      </c>
      <c r="R175" s="126" t="s">
        <v>266</v>
      </c>
      <c r="S175" s="126" t="s">
        <v>1578</v>
      </c>
      <c r="T175" s="127">
        <v>78.8</v>
      </c>
      <c r="U175" s="127">
        <v>1</v>
      </c>
      <c r="V175" s="129">
        <f>P175*(1/(2.22*10^12))*(1/(78.8))*(1/(0.125))*10^9</f>
        <v>0.78605295650980922</v>
      </c>
      <c r="W175" s="126" t="s">
        <v>1579</v>
      </c>
      <c r="X175" s="127">
        <v>3</v>
      </c>
      <c r="Y175" s="127">
        <v>0.75</v>
      </c>
      <c r="Z175" s="127">
        <v>15</v>
      </c>
      <c r="AA175" s="127">
        <v>4.26</v>
      </c>
      <c r="AB175" s="556">
        <v>1</v>
      </c>
      <c r="AC175" s="557">
        <f t="shared" si="31"/>
        <v>4.26</v>
      </c>
      <c r="AD175" s="558">
        <f t="shared" si="32"/>
        <v>3.4079999999999999</v>
      </c>
      <c r="AE175" s="559">
        <f t="shared" si="33"/>
        <v>0.85199999999999998</v>
      </c>
      <c r="AF175" s="126" t="s">
        <v>269</v>
      </c>
      <c r="AG175" s="127">
        <v>0.25</v>
      </c>
      <c r="AH175" s="127">
        <v>0.25</v>
      </c>
    </row>
    <row r="176" spans="1:34" x14ac:dyDescent="0.25">
      <c r="A176" s="124" t="s">
        <v>56</v>
      </c>
      <c r="B176" s="124" t="s">
        <v>323</v>
      </c>
      <c r="C176" s="125" t="s">
        <v>1854</v>
      </c>
      <c r="D176" s="126" t="s">
        <v>1861</v>
      </c>
      <c r="E176" s="127">
        <f t="shared" si="44"/>
        <v>10</v>
      </c>
      <c r="F176" s="121" t="s">
        <v>32</v>
      </c>
      <c r="G176" s="126" t="s">
        <v>1862</v>
      </c>
      <c r="H176" s="127">
        <f t="shared" si="29"/>
        <v>11</v>
      </c>
      <c r="I176" s="127" t="str">
        <f t="shared" si="42"/>
        <v>y</v>
      </c>
      <c r="J176" s="126" t="s">
        <v>1863</v>
      </c>
      <c r="K176" s="127">
        <f t="shared" si="30"/>
        <v>12</v>
      </c>
      <c r="L176" s="128" t="str">
        <f t="shared" si="43"/>
        <v>y</v>
      </c>
      <c r="M176" s="5" t="s">
        <v>32</v>
      </c>
      <c r="N176" s="11" t="s">
        <v>32</v>
      </c>
      <c r="O176" s="11" t="s">
        <v>32</v>
      </c>
      <c r="P176" s="128">
        <v>96113.11</v>
      </c>
      <c r="Q176" s="126" t="s">
        <v>325</v>
      </c>
      <c r="R176" s="126" t="s">
        <v>128</v>
      </c>
      <c r="S176" s="126" t="s">
        <v>1864</v>
      </c>
      <c r="T176" s="127">
        <v>80</v>
      </c>
      <c r="U176" s="127">
        <v>5</v>
      </c>
      <c r="V176" s="129">
        <f>P176*(1/(2.22*10^12))*(1/(80))*(1/(0.125))*10^9</f>
        <v>4.3294193693693694</v>
      </c>
      <c r="W176" s="126" t="s">
        <v>130</v>
      </c>
      <c r="X176" s="127">
        <v>3</v>
      </c>
      <c r="Y176" s="127">
        <v>3</v>
      </c>
      <c r="Z176" s="127">
        <v>15</v>
      </c>
      <c r="AA176" s="127">
        <v>21.6</v>
      </c>
      <c r="AB176" s="556">
        <v>1</v>
      </c>
      <c r="AC176" s="557">
        <f t="shared" si="31"/>
        <v>21.6</v>
      </c>
      <c r="AD176" s="558">
        <f t="shared" si="32"/>
        <v>17.28</v>
      </c>
      <c r="AE176" s="559">
        <f t="shared" si="33"/>
        <v>4.32</v>
      </c>
      <c r="AF176" s="126" t="s">
        <v>49</v>
      </c>
      <c r="AG176" s="127">
        <v>1</v>
      </c>
      <c r="AH176" s="127">
        <v>1</v>
      </c>
    </row>
    <row r="177" spans="1:34" x14ac:dyDescent="0.25">
      <c r="A177" s="124" t="s">
        <v>56</v>
      </c>
      <c r="B177" s="124" t="s">
        <v>326</v>
      </c>
      <c r="C177" s="125" t="s">
        <v>1854</v>
      </c>
      <c r="D177" s="126" t="s">
        <v>1865</v>
      </c>
      <c r="E177" s="127">
        <f t="shared" si="44"/>
        <v>13</v>
      </c>
      <c r="F177" s="121" t="s">
        <v>32</v>
      </c>
      <c r="G177" s="126" t="s">
        <v>1866</v>
      </c>
      <c r="H177" s="127">
        <f t="shared" si="29"/>
        <v>14</v>
      </c>
      <c r="I177" s="127" t="str">
        <f t="shared" si="42"/>
        <v>y</v>
      </c>
      <c r="J177" s="126" t="s">
        <v>1867</v>
      </c>
      <c r="K177" s="127">
        <f t="shared" si="30"/>
        <v>15</v>
      </c>
      <c r="L177" s="128" t="str">
        <f t="shared" si="43"/>
        <v>y</v>
      </c>
      <c r="M177" s="5" t="s">
        <v>32</v>
      </c>
      <c r="N177" s="11" t="s">
        <v>32</v>
      </c>
      <c r="O177" s="11" t="s">
        <v>32</v>
      </c>
      <c r="P177" s="128">
        <f>P176</f>
        <v>96113.11</v>
      </c>
      <c r="Q177" s="126" t="s">
        <v>325</v>
      </c>
      <c r="R177" s="126" t="s">
        <v>128</v>
      </c>
      <c r="S177" s="126" t="s">
        <v>1864</v>
      </c>
      <c r="T177" s="127">
        <v>80</v>
      </c>
      <c r="U177" s="127">
        <v>5</v>
      </c>
      <c r="V177" s="129">
        <f>P177*(1/(2.22*10^12))*(1/(80))*(1/(0.125))*10^9</f>
        <v>4.3294193693693694</v>
      </c>
      <c r="W177" s="126" t="s">
        <v>130</v>
      </c>
      <c r="X177" s="127">
        <v>3</v>
      </c>
      <c r="Y177" s="127">
        <v>3</v>
      </c>
      <c r="Z177" s="127">
        <v>15</v>
      </c>
      <c r="AA177" s="127">
        <v>21.6</v>
      </c>
      <c r="AB177" s="556">
        <v>1</v>
      </c>
      <c r="AC177" s="557">
        <f t="shared" si="31"/>
        <v>21.6</v>
      </c>
      <c r="AD177" s="558">
        <f t="shared" si="32"/>
        <v>17.28</v>
      </c>
      <c r="AE177" s="559">
        <f t="shared" si="33"/>
        <v>4.32</v>
      </c>
      <c r="AF177" s="126" t="s">
        <v>49</v>
      </c>
      <c r="AG177" s="127">
        <v>1</v>
      </c>
      <c r="AH177" s="127">
        <v>1</v>
      </c>
    </row>
    <row r="178" spans="1:34" x14ac:dyDescent="0.25">
      <c r="A178" s="124" t="s">
        <v>56</v>
      </c>
      <c r="B178" s="124" t="s">
        <v>328</v>
      </c>
      <c r="C178" s="125" t="s">
        <v>1854</v>
      </c>
      <c r="D178" s="126" t="s">
        <v>1868</v>
      </c>
      <c r="E178" s="127">
        <f t="shared" si="44"/>
        <v>16</v>
      </c>
      <c r="F178" s="121" t="s">
        <v>32</v>
      </c>
      <c r="G178" s="126" t="s">
        <v>1869</v>
      </c>
      <c r="H178" s="127">
        <f t="shared" si="29"/>
        <v>17</v>
      </c>
      <c r="I178" s="127" t="str">
        <f t="shared" si="42"/>
        <v>y</v>
      </c>
      <c r="J178" s="126" t="s">
        <v>1870</v>
      </c>
      <c r="K178" s="127">
        <f t="shared" si="30"/>
        <v>18</v>
      </c>
      <c r="L178" s="128" t="str">
        <f t="shared" si="43"/>
        <v>y</v>
      </c>
      <c r="M178" s="5" t="s">
        <v>32</v>
      </c>
      <c r="N178" s="11" t="s">
        <v>32</v>
      </c>
      <c r="O178" s="11" t="s">
        <v>32</v>
      </c>
      <c r="P178" s="128">
        <f>P177</f>
        <v>96113.11</v>
      </c>
      <c r="Q178" s="126" t="s">
        <v>325</v>
      </c>
      <c r="R178" s="126" t="s">
        <v>128</v>
      </c>
      <c r="S178" s="126" t="s">
        <v>1864</v>
      </c>
      <c r="T178" s="127">
        <v>80</v>
      </c>
      <c r="U178" s="127">
        <v>5</v>
      </c>
      <c r="V178" s="129">
        <f>P178*(1/(2.22*10^12))*(1/(80))*(1/(0.125))*10^9</f>
        <v>4.3294193693693694</v>
      </c>
      <c r="W178" s="126" t="s">
        <v>130</v>
      </c>
      <c r="X178" s="127">
        <v>3</v>
      </c>
      <c r="Y178" s="127">
        <v>3</v>
      </c>
      <c r="Z178" s="127">
        <v>15</v>
      </c>
      <c r="AA178" s="127">
        <v>21.6</v>
      </c>
      <c r="AB178" s="556">
        <v>1</v>
      </c>
      <c r="AC178" s="557">
        <f t="shared" si="31"/>
        <v>21.6</v>
      </c>
      <c r="AD178" s="558">
        <f t="shared" si="32"/>
        <v>17.28</v>
      </c>
      <c r="AE178" s="559">
        <f t="shared" si="33"/>
        <v>4.32</v>
      </c>
      <c r="AF178" s="126" t="s">
        <v>49</v>
      </c>
      <c r="AG178" s="127">
        <v>1</v>
      </c>
      <c r="AH178" s="127">
        <v>1</v>
      </c>
    </row>
    <row r="179" spans="1:34" x14ac:dyDescent="0.25">
      <c r="A179" s="124" t="s">
        <v>56</v>
      </c>
      <c r="B179" s="124" t="s">
        <v>1871</v>
      </c>
      <c r="C179" s="125" t="s">
        <v>1854</v>
      </c>
      <c r="D179" s="126" t="s">
        <v>1872</v>
      </c>
      <c r="E179" s="127">
        <f t="shared" si="44"/>
        <v>19</v>
      </c>
      <c r="F179" s="121" t="s">
        <v>32</v>
      </c>
      <c r="G179" s="126" t="s">
        <v>1873</v>
      </c>
      <c r="H179" s="127">
        <f t="shared" si="29"/>
        <v>20</v>
      </c>
      <c r="I179" s="127" t="str">
        <f t="shared" si="42"/>
        <v>y</v>
      </c>
      <c r="J179" s="126" t="s">
        <v>1874</v>
      </c>
      <c r="K179" s="127">
        <f t="shared" si="30"/>
        <v>21</v>
      </c>
      <c r="L179" s="128" t="str">
        <f t="shared" si="43"/>
        <v>y</v>
      </c>
      <c r="M179" s="5" t="s">
        <v>32</v>
      </c>
      <c r="N179" s="11" t="s">
        <v>32</v>
      </c>
      <c r="O179" s="11" t="s">
        <v>32</v>
      </c>
      <c r="P179" s="128">
        <f>P178</f>
        <v>96113.11</v>
      </c>
      <c r="Q179" s="126" t="s">
        <v>325</v>
      </c>
      <c r="R179" s="126" t="s">
        <v>128</v>
      </c>
      <c r="S179" s="126" t="s">
        <v>1864</v>
      </c>
      <c r="T179" s="127">
        <v>80</v>
      </c>
      <c r="U179" s="127">
        <v>5</v>
      </c>
      <c r="V179" s="129">
        <f>P179*(1/(2.22*10^12))*(1/(80))*(1/(0.125))*10^9</f>
        <v>4.3294193693693694</v>
      </c>
      <c r="W179" s="126" t="s">
        <v>130</v>
      </c>
      <c r="X179" s="127">
        <v>3</v>
      </c>
      <c r="Y179" s="127">
        <v>3</v>
      </c>
      <c r="Z179" s="127">
        <v>15</v>
      </c>
      <c r="AA179" s="127">
        <v>21.6</v>
      </c>
      <c r="AB179" s="556">
        <v>1</v>
      </c>
      <c r="AC179" s="557">
        <f t="shared" si="31"/>
        <v>21.6</v>
      </c>
      <c r="AD179" s="558">
        <f t="shared" si="32"/>
        <v>17.28</v>
      </c>
      <c r="AE179" s="559">
        <f t="shared" si="33"/>
        <v>4.32</v>
      </c>
      <c r="AF179" s="126" t="s">
        <v>49</v>
      </c>
      <c r="AG179" s="127">
        <v>1</v>
      </c>
      <c r="AH179" s="127">
        <v>1</v>
      </c>
    </row>
    <row r="180" spans="1:34" x14ac:dyDescent="0.25">
      <c r="A180" s="124" t="s">
        <v>56</v>
      </c>
      <c r="B180" s="124" t="s">
        <v>1875</v>
      </c>
      <c r="C180" s="125" t="s">
        <v>1854</v>
      </c>
      <c r="D180" s="126" t="s">
        <v>1876</v>
      </c>
      <c r="E180" s="127">
        <f t="shared" si="44"/>
        <v>22</v>
      </c>
      <c r="F180" s="121" t="s">
        <v>32</v>
      </c>
      <c r="G180" s="126" t="s">
        <v>1877</v>
      </c>
      <c r="H180" s="127">
        <f t="shared" si="29"/>
        <v>23</v>
      </c>
      <c r="I180" s="127" t="str">
        <f t="shared" si="42"/>
        <v>y</v>
      </c>
      <c r="J180" s="126" t="s">
        <v>1878</v>
      </c>
      <c r="K180" s="127">
        <f t="shared" si="30"/>
        <v>24</v>
      </c>
      <c r="L180" s="128" t="str">
        <f t="shared" si="43"/>
        <v>y</v>
      </c>
      <c r="M180" s="5" t="s">
        <v>32</v>
      </c>
      <c r="N180" s="11" t="s">
        <v>32</v>
      </c>
      <c r="O180" s="11" t="s">
        <v>32</v>
      </c>
      <c r="P180" s="128">
        <f>P179</f>
        <v>96113.11</v>
      </c>
      <c r="Q180" s="126" t="s">
        <v>325</v>
      </c>
      <c r="R180" s="126" t="s">
        <v>128</v>
      </c>
      <c r="S180" s="126" t="s">
        <v>1864</v>
      </c>
      <c r="T180" s="127">
        <v>80</v>
      </c>
      <c r="U180" s="127">
        <v>5</v>
      </c>
      <c r="V180" s="129">
        <f>P180*(1/(2.22*10^12))*(1/(80))*(1/(0.125))*10^9</f>
        <v>4.3294193693693694</v>
      </c>
      <c r="W180" s="126" t="s">
        <v>130</v>
      </c>
      <c r="X180" s="127">
        <v>3</v>
      </c>
      <c r="Y180" s="127">
        <v>3</v>
      </c>
      <c r="Z180" s="127">
        <v>15</v>
      </c>
      <c r="AA180" s="127">
        <v>21.6</v>
      </c>
      <c r="AB180" s="556">
        <v>1</v>
      </c>
      <c r="AC180" s="557">
        <f t="shared" si="31"/>
        <v>21.6</v>
      </c>
      <c r="AD180" s="558">
        <f t="shared" si="32"/>
        <v>17.28</v>
      </c>
      <c r="AE180" s="559">
        <f t="shared" si="33"/>
        <v>4.32</v>
      </c>
      <c r="AF180" s="126" t="s">
        <v>49</v>
      </c>
      <c r="AG180" s="127">
        <v>1</v>
      </c>
      <c r="AH180" s="127">
        <v>1</v>
      </c>
    </row>
    <row r="181" spans="1:34" x14ac:dyDescent="0.25">
      <c r="A181" s="130" t="s">
        <v>56</v>
      </c>
      <c r="B181" s="130" t="s">
        <v>572</v>
      </c>
      <c r="C181" s="131" t="s">
        <v>1879</v>
      </c>
      <c r="D181" s="132" t="s">
        <v>1880</v>
      </c>
      <c r="E181" s="133">
        <v>4</v>
      </c>
      <c r="F181" s="121" t="s">
        <v>32</v>
      </c>
      <c r="G181" s="132" t="s">
        <v>1881</v>
      </c>
      <c r="H181" s="133">
        <f t="shared" si="29"/>
        <v>5</v>
      </c>
      <c r="I181" s="133" t="str">
        <f t="shared" si="42"/>
        <v>y</v>
      </c>
      <c r="J181" s="132" t="s">
        <v>1882</v>
      </c>
      <c r="K181" s="133">
        <f t="shared" si="30"/>
        <v>6</v>
      </c>
      <c r="L181" s="134" t="str">
        <f t="shared" si="43"/>
        <v>y</v>
      </c>
      <c r="M181" s="5" t="s">
        <v>32</v>
      </c>
      <c r="N181" s="11" t="s">
        <v>32</v>
      </c>
      <c r="O181" s="11" t="s">
        <v>32</v>
      </c>
      <c r="P181" s="134">
        <v>7211.65</v>
      </c>
      <c r="Q181" s="132" t="s">
        <v>574</v>
      </c>
      <c r="R181" s="132" t="s">
        <v>575</v>
      </c>
      <c r="S181" s="132" t="s">
        <v>1762</v>
      </c>
      <c r="T181" s="133">
        <v>49.3</v>
      </c>
      <c r="U181" s="133">
        <v>1</v>
      </c>
      <c r="V181" s="135">
        <f>P181*(1/(2.22*10^12))*(1/(49.3))*(1/(0.125))*10^9</f>
        <v>0.52713849752389297</v>
      </c>
      <c r="W181" s="132" t="s">
        <v>577</v>
      </c>
      <c r="X181" s="133">
        <v>3</v>
      </c>
      <c r="Y181" s="133">
        <v>3</v>
      </c>
      <c r="Z181" s="133">
        <v>15</v>
      </c>
      <c r="AA181" s="133">
        <v>2.66</v>
      </c>
      <c r="AB181" s="556">
        <v>1</v>
      </c>
      <c r="AC181" s="557">
        <f t="shared" si="31"/>
        <v>2.66</v>
      </c>
      <c r="AD181" s="558">
        <f t="shared" si="32"/>
        <v>2.1280000000000001</v>
      </c>
      <c r="AE181" s="559">
        <f t="shared" si="33"/>
        <v>0.53200000000000003</v>
      </c>
      <c r="AF181" s="132" t="s">
        <v>49</v>
      </c>
      <c r="AG181" s="133">
        <v>1</v>
      </c>
      <c r="AH181" s="133">
        <v>1</v>
      </c>
    </row>
    <row r="182" spans="1:34" x14ac:dyDescent="0.25">
      <c r="A182" s="130" t="s">
        <v>56</v>
      </c>
      <c r="B182" s="130" t="s">
        <v>1139</v>
      </c>
      <c r="C182" s="131" t="s">
        <v>1879</v>
      </c>
      <c r="D182" s="132" t="s">
        <v>1883</v>
      </c>
      <c r="E182" s="133">
        <f t="shared" ref="E182:E187" si="45">IF(A181="SEC", K181 + 1, E181 + 1)</f>
        <v>7</v>
      </c>
      <c r="F182" s="121" t="s">
        <v>32</v>
      </c>
      <c r="G182" s="132" t="s">
        <v>1884</v>
      </c>
      <c r="H182" s="133">
        <f t="shared" si="29"/>
        <v>8</v>
      </c>
      <c r="I182" s="133" t="str">
        <f t="shared" si="42"/>
        <v>y</v>
      </c>
      <c r="J182" s="132" t="s">
        <v>1885</v>
      </c>
      <c r="K182" s="133">
        <f t="shared" si="30"/>
        <v>9</v>
      </c>
      <c r="L182" s="134" t="str">
        <f t="shared" si="43"/>
        <v>y</v>
      </c>
      <c r="M182" s="5" t="s">
        <v>32</v>
      </c>
      <c r="N182" s="11" t="s">
        <v>32</v>
      </c>
      <c r="O182" s="11" t="s">
        <v>32</v>
      </c>
      <c r="P182" s="134">
        <f>P181</f>
        <v>7211.65</v>
      </c>
      <c r="Q182" s="132" t="s">
        <v>574</v>
      </c>
      <c r="R182" s="132" t="s">
        <v>575</v>
      </c>
      <c r="S182" s="132" t="s">
        <v>1762</v>
      </c>
      <c r="T182" s="133">
        <v>49.3</v>
      </c>
      <c r="U182" s="133">
        <v>1</v>
      </c>
      <c r="V182" s="135">
        <f>P182*(1/(2.22*10^12))*(1/(49.3))*(1/(0.125))*10^9</f>
        <v>0.52713849752389297</v>
      </c>
      <c r="W182" s="132" t="s">
        <v>577</v>
      </c>
      <c r="X182" s="133">
        <v>3</v>
      </c>
      <c r="Y182" s="133">
        <v>3</v>
      </c>
      <c r="Z182" s="133">
        <v>15</v>
      </c>
      <c r="AA182" s="133">
        <v>2.66</v>
      </c>
      <c r="AB182" s="556">
        <v>1</v>
      </c>
      <c r="AC182" s="557">
        <f t="shared" si="31"/>
        <v>2.66</v>
      </c>
      <c r="AD182" s="558">
        <f t="shared" si="32"/>
        <v>2.1280000000000001</v>
      </c>
      <c r="AE182" s="559">
        <f t="shared" si="33"/>
        <v>0.53200000000000003</v>
      </c>
      <c r="AF182" s="132" t="s">
        <v>49</v>
      </c>
      <c r="AG182" s="133">
        <v>1</v>
      </c>
      <c r="AH182" s="133">
        <v>1</v>
      </c>
    </row>
    <row r="183" spans="1:34" x14ac:dyDescent="0.25">
      <c r="A183" s="130" t="s">
        <v>56</v>
      </c>
      <c r="B183" s="130" t="s">
        <v>60</v>
      </c>
      <c r="C183" s="131" t="s">
        <v>1879</v>
      </c>
      <c r="D183" s="132" t="s">
        <v>1886</v>
      </c>
      <c r="E183" s="133">
        <f t="shared" si="45"/>
        <v>10</v>
      </c>
      <c r="F183" s="121" t="s">
        <v>32</v>
      </c>
      <c r="G183" s="132" t="s">
        <v>1887</v>
      </c>
      <c r="H183" s="133">
        <f t="shared" si="29"/>
        <v>11</v>
      </c>
      <c r="I183" s="133" t="str">
        <f t="shared" si="42"/>
        <v>y</v>
      </c>
      <c r="J183" s="132" t="s">
        <v>1888</v>
      </c>
      <c r="K183" s="133">
        <f t="shared" si="30"/>
        <v>12</v>
      </c>
      <c r="L183" s="134" t="str">
        <f t="shared" si="43"/>
        <v>y</v>
      </c>
      <c r="M183" s="5" t="s">
        <v>32</v>
      </c>
      <c r="N183" s="11" t="s">
        <v>32</v>
      </c>
      <c r="O183" s="11" t="s">
        <v>32</v>
      </c>
      <c r="P183" s="134">
        <v>45094.83</v>
      </c>
      <c r="Q183" s="132" t="s">
        <v>64</v>
      </c>
      <c r="R183" s="132" t="s">
        <v>65</v>
      </c>
      <c r="S183" s="132" t="s">
        <v>1810</v>
      </c>
      <c r="T183" s="133">
        <v>80</v>
      </c>
      <c r="U183" s="133">
        <v>2</v>
      </c>
      <c r="V183" s="135">
        <f>P183*(1/(2.22*10^12))*(1/(80))*(1/(0.125))*10^9</f>
        <v>2.0312986486486491</v>
      </c>
      <c r="W183" s="132" t="s">
        <v>67</v>
      </c>
      <c r="X183" s="133">
        <v>3</v>
      </c>
      <c r="Y183" s="133">
        <v>2</v>
      </c>
      <c r="Z183" s="133">
        <v>15</v>
      </c>
      <c r="AA183" s="133">
        <v>8.64</v>
      </c>
      <c r="AB183" s="556">
        <v>1</v>
      </c>
      <c r="AC183" s="557">
        <f t="shared" si="31"/>
        <v>8.64</v>
      </c>
      <c r="AD183" s="558">
        <f t="shared" si="32"/>
        <v>6.9120000000000008</v>
      </c>
      <c r="AE183" s="559">
        <f t="shared" si="33"/>
        <v>1.7280000000000002</v>
      </c>
      <c r="AF183" s="132" t="s">
        <v>68</v>
      </c>
      <c r="AG183" s="133">
        <v>0.5</v>
      </c>
      <c r="AH183" s="133">
        <v>0.67</v>
      </c>
    </row>
    <row r="184" spans="1:34" x14ac:dyDescent="0.25">
      <c r="A184" s="130" t="s">
        <v>56</v>
      </c>
      <c r="B184" s="130" t="s">
        <v>631</v>
      </c>
      <c r="C184" s="131" t="s">
        <v>1879</v>
      </c>
      <c r="D184" s="132" t="s">
        <v>1889</v>
      </c>
      <c r="E184" s="133">
        <f t="shared" si="45"/>
        <v>13</v>
      </c>
      <c r="F184" s="121" t="s">
        <v>32</v>
      </c>
      <c r="G184" s="132" t="s">
        <v>1890</v>
      </c>
      <c r="H184" s="133">
        <f t="shared" si="29"/>
        <v>14</v>
      </c>
      <c r="I184" s="133" t="str">
        <f t="shared" si="42"/>
        <v>y</v>
      </c>
      <c r="J184" s="132" t="s">
        <v>1891</v>
      </c>
      <c r="K184" s="133">
        <f t="shared" si="30"/>
        <v>15</v>
      </c>
      <c r="L184" s="134" t="str">
        <f t="shared" si="43"/>
        <v>y</v>
      </c>
      <c r="M184" s="5" t="s">
        <v>32</v>
      </c>
      <c r="N184" s="11" t="s">
        <v>32</v>
      </c>
      <c r="O184" s="11" t="s">
        <v>32</v>
      </c>
      <c r="P184" s="134">
        <f>P183</f>
        <v>45094.83</v>
      </c>
      <c r="Q184" s="132" t="s">
        <v>64</v>
      </c>
      <c r="R184" s="132" t="s">
        <v>65</v>
      </c>
      <c r="S184" s="132" t="s">
        <v>1810</v>
      </c>
      <c r="T184" s="133">
        <v>80</v>
      </c>
      <c r="U184" s="133">
        <v>2</v>
      </c>
      <c r="V184" s="135">
        <f>P184*(1/(2.22*10^12))*(1/(80))*(1/(0.125))*10^9</f>
        <v>2.0312986486486491</v>
      </c>
      <c r="W184" s="132" t="s">
        <v>67</v>
      </c>
      <c r="X184" s="133">
        <v>3</v>
      </c>
      <c r="Y184" s="133">
        <v>2</v>
      </c>
      <c r="Z184" s="133">
        <v>15</v>
      </c>
      <c r="AA184" s="133">
        <v>8.64</v>
      </c>
      <c r="AB184" s="556">
        <v>1</v>
      </c>
      <c r="AC184" s="557">
        <f t="shared" si="31"/>
        <v>8.64</v>
      </c>
      <c r="AD184" s="558">
        <f t="shared" si="32"/>
        <v>6.9120000000000008</v>
      </c>
      <c r="AE184" s="559">
        <f t="shared" si="33"/>
        <v>1.7280000000000002</v>
      </c>
      <c r="AF184" s="132" t="s">
        <v>68</v>
      </c>
      <c r="AG184" s="133">
        <v>0.5</v>
      </c>
      <c r="AH184" s="133">
        <v>0.67</v>
      </c>
    </row>
    <row r="185" spans="1:34" x14ac:dyDescent="0.25">
      <c r="A185" s="130" t="s">
        <v>56</v>
      </c>
      <c r="B185" s="130" t="s">
        <v>633</v>
      </c>
      <c r="C185" s="131" t="s">
        <v>1879</v>
      </c>
      <c r="D185" s="132" t="s">
        <v>1892</v>
      </c>
      <c r="E185" s="133">
        <f t="shared" si="45"/>
        <v>16</v>
      </c>
      <c r="F185" s="121" t="s">
        <v>32</v>
      </c>
      <c r="G185" s="132" t="s">
        <v>1893</v>
      </c>
      <c r="H185" s="133">
        <f t="shared" si="29"/>
        <v>17</v>
      </c>
      <c r="I185" s="133" t="str">
        <f t="shared" si="42"/>
        <v>y</v>
      </c>
      <c r="J185" s="132" t="s">
        <v>1894</v>
      </c>
      <c r="K185" s="133">
        <f t="shared" si="30"/>
        <v>18</v>
      </c>
      <c r="L185" s="134" t="str">
        <f t="shared" si="43"/>
        <v>y</v>
      </c>
      <c r="M185" s="5" t="s">
        <v>32</v>
      </c>
      <c r="N185" s="11" t="s">
        <v>32</v>
      </c>
      <c r="O185" s="11" t="s">
        <v>32</v>
      </c>
      <c r="P185" s="134">
        <f>P184</f>
        <v>45094.83</v>
      </c>
      <c r="Q185" s="132" t="s">
        <v>64</v>
      </c>
      <c r="R185" s="132" t="s">
        <v>65</v>
      </c>
      <c r="S185" s="132" t="s">
        <v>1810</v>
      </c>
      <c r="T185" s="133">
        <v>80</v>
      </c>
      <c r="U185" s="133">
        <v>2</v>
      </c>
      <c r="V185" s="135">
        <f>P185*(1/(2.22*10^12))*(1/(80))*(1/(0.125))*10^9</f>
        <v>2.0312986486486491</v>
      </c>
      <c r="W185" s="132" t="s">
        <v>67</v>
      </c>
      <c r="X185" s="133">
        <v>3</v>
      </c>
      <c r="Y185" s="133">
        <v>2</v>
      </c>
      <c r="Z185" s="133">
        <v>15</v>
      </c>
      <c r="AA185" s="133">
        <v>8.64</v>
      </c>
      <c r="AB185" s="556">
        <v>1</v>
      </c>
      <c r="AC185" s="557">
        <f t="shared" si="31"/>
        <v>8.64</v>
      </c>
      <c r="AD185" s="558">
        <f t="shared" si="32"/>
        <v>6.9120000000000008</v>
      </c>
      <c r="AE185" s="559">
        <f t="shared" si="33"/>
        <v>1.7280000000000002</v>
      </c>
      <c r="AF185" s="132" t="s">
        <v>68</v>
      </c>
      <c r="AG185" s="133">
        <v>0.5</v>
      </c>
      <c r="AH185" s="133">
        <v>0.67</v>
      </c>
    </row>
    <row r="186" spans="1:34" x14ac:dyDescent="0.25">
      <c r="A186" s="130" t="s">
        <v>56</v>
      </c>
      <c r="B186" s="130" t="s">
        <v>1127</v>
      </c>
      <c r="C186" s="131" t="s">
        <v>1879</v>
      </c>
      <c r="D186" s="132" t="s">
        <v>1895</v>
      </c>
      <c r="E186" s="133">
        <f t="shared" si="45"/>
        <v>19</v>
      </c>
      <c r="F186" s="121" t="s">
        <v>32</v>
      </c>
      <c r="G186" s="132" t="s">
        <v>1896</v>
      </c>
      <c r="H186" s="133">
        <f t="shared" si="29"/>
        <v>20</v>
      </c>
      <c r="I186" s="133" t="str">
        <f t="shared" si="42"/>
        <v>y</v>
      </c>
      <c r="J186" s="132" t="s">
        <v>1897</v>
      </c>
      <c r="K186" s="133">
        <f t="shared" si="30"/>
        <v>21</v>
      </c>
      <c r="L186" s="134" t="str">
        <f t="shared" si="43"/>
        <v>y</v>
      </c>
      <c r="M186" s="5" t="s">
        <v>32</v>
      </c>
      <c r="N186" s="11" t="s">
        <v>32</v>
      </c>
      <c r="O186" s="11" t="s">
        <v>32</v>
      </c>
      <c r="P186" s="134">
        <f>P185</f>
        <v>45094.83</v>
      </c>
      <c r="Q186" s="132" t="s">
        <v>64</v>
      </c>
      <c r="R186" s="132" t="s">
        <v>65</v>
      </c>
      <c r="S186" s="132" t="s">
        <v>1810</v>
      </c>
      <c r="T186" s="133">
        <v>80</v>
      </c>
      <c r="U186" s="133">
        <v>2</v>
      </c>
      <c r="V186" s="135">
        <f>P186*(1/(2.22*10^12))*(1/(80))*(1/(0.125))*10^9</f>
        <v>2.0312986486486491</v>
      </c>
      <c r="W186" s="132" t="s">
        <v>67</v>
      </c>
      <c r="X186" s="133">
        <v>3</v>
      </c>
      <c r="Y186" s="133">
        <v>2</v>
      </c>
      <c r="Z186" s="133">
        <v>15</v>
      </c>
      <c r="AA186" s="133">
        <v>8.64</v>
      </c>
      <c r="AB186" s="556">
        <v>1</v>
      </c>
      <c r="AC186" s="557">
        <f t="shared" si="31"/>
        <v>8.64</v>
      </c>
      <c r="AD186" s="558">
        <f t="shared" si="32"/>
        <v>6.9120000000000008</v>
      </c>
      <c r="AE186" s="559">
        <f t="shared" si="33"/>
        <v>1.7280000000000002</v>
      </c>
      <c r="AF186" s="132" t="s">
        <v>68</v>
      </c>
      <c r="AG186" s="133">
        <v>0.5</v>
      </c>
      <c r="AH186" s="133">
        <v>0.67</v>
      </c>
    </row>
    <row r="187" spans="1:34" x14ac:dyDescent="0.25">
      <c r="A187" s="130" t="s">
        <v>56</v>
      </c>
      <c r="B187" s="130" t="s">
        <v>1638</v>
      </c>
      <c r="C187" s="131" t="s">
        <v>1879</v>
      </c>
      <c r="D187" s="132" t="s">
        <v>1898</v>
      </c>
      <c r="E187" s="133">
        <f t="shared" si="45"/>
        <v>22</v>
      </c>
      <c r="F187" s="121" t="s">
        <v>32</v>
      </c>
      <c r="G187" s="132" t="s">
        <v>1899</v>
      </c>
      <c r="H187" s="133">
        <f t="shared" si="29"/>
        <v>23</v>
      </c>
      <c r="I187" s="133" t="str">
        <f t="shared" si="42"/>
        <v>y</v>
      </c>
      <c r="J187" s="132" t="s">
        <v>1900</v>
      </c>
      <c r="K187" s="133">
        <f t="shared" si="30"/>
        <v>24</v>
      </c>
      <c r="L187" s="134" t="str">
        <f t="shared" si="43"/>
        <v>y</v>
      </c>
      <c r="M187" s="5" t="s">
        <v>32</v>
      </c>
      <c r="N187" s="11" t="s">
        <v>32</v>
      </c>
      <c r="O187" s="11" t="s">
        <v>32</v>
      </c>
      <c r="P187" s="134">
        <f>P186</f>
        <v>45094.83</v>
      </c>
      <c r="Q187" s="132" t="s">
        <v>64</v>
      </c>
      <c r="R187" s="132" t="s">
        <v>65</v>
      </c>
      <c r="S187" s="132" t="s">
        <v>1810</v>
      </c>
      <c r="T187" s="133">
        <v>80</v>
      </c>
      <c r="U187" s="133">
        <v>2</v>
      </c>
      <c r="V187" s="135">
        <f>P187*(1/(2.22*10^12))*(1/(80))*(1/(0.125))*10^9</f>
        <v>2.0312986486486491</v>
      </c>
      <c r="W187" s="132" t="s">
        <v>67</v>
      </c>
      <c r="X187" s="133">
        <v>3</v>
      </c>
      <c r="Y187" s="133">
        <v>2</v>
      </c>
      <c r="Z187" s="133">
        <v>15</v>
      </c>
      <c r="AA187" s="133">
        <v>8.64</v>
      </c>
      <c r="AB187" s="556">
        <v>1</v>
      </c>
      <c r="AC187" s="557">
        <f t="shared" si="31"/>
        <v>8.64</v>
      </c>
      <c r="AD187" s="558">
        <f t="shared" si="32"/>
        <v>6.9120000000000008</v>
      </c>
      <c r="AE187" s="559">
        <f t="shared" si="33"/>
        <v>1.7280000000000002</v>
      </c>
      <c r="AF187" s="132" t="s">
        <v>68</v>
      </c>
      <c r="AG187" s="133">
        <v>0.5</v>
      </c>
      <c r="AH187" s="133">
        <v>0.67</v>
      </c>
    </row>
    <row r="188" spans="1:34" x14ac:dyDescent="0.25">
      <c r="A188" s="136" t="s">
        <v>56</v>
      </c>
      <c r="B188" s="136" t="s">
        <v>215</v>
      </c>
      <c r="C188" s="137" t="s">
        <v>1901</v>
      </c>
      <c r="D188" s="138" t="s">
        <v>1637</v>
      </c>
      <c r="E188" s="139">
        <v>4</v>
      </c>
      <c r="F188" s="139" t="s">
        <v>32</v>
      </c>
      <c r="G188" s="138" t="s">
        <v>1637</v>
      </c>
      <c r="H188" s="139">
        <f t="shared" si="29"/>
        <v>5</v>
      </c>
      <c r="I188" s="139" t="str">
        <f t="shared" si="42"/>
        <v>y</v>
      </c>
      <c r="J188" s="138" t="s">
        <v>1637</v>
      </c>
      <c r="K188" s="139">
        <f t="shared" si="30"/>
        <v>6</v>
      </c>
      <c r="L188" s="140" t="str">
        <f t="shared" si="43"/>
        <v>y</v>
      </c>
      <c r="M188" s="5" t="s">
        <v>32</v>
      </c>
      <c r="N188" s="11" t="s">
        <v>32</v>
      </c>
      <c r="O188" s="11" t="s">
        <v>32</v>
      </c>
      <c r="P188" s="140">
        <v>26676</v>
      </c>
      <c r="Q188" s="138" t="s">
        <v>217</v>
      </c>
      <c r="R188" s="138" t="s">
        <v>218</v>
      </c>
      <c r="S188" s="138" t="s">
        <v>219</v>
      </c>
      <c r="T188" s="139">
        <v>81.7</v>
      </c>
      <c r="U188" s="139">
        <v>1.7</v>
      </c>
      <c r="V188" s="141">
        <f>P188*(1/(2.22*10^12))*(1/(81.7))*(1/(0.125))*10^9</f>
        <v>1.1766184789440604</v>
      </c>
      <c r="W188" s="138" t="s">
        <v>212</v>
      </c>
      <c r="X188" s="139">
        <v>3</v>
      </c>
      <c r="Y188" s="139">
        <v>3</v>
      </c>
      <c r="Z188" s="139">
        <v>15</v>
      </c>
      <c r="AA188" s="139">
        <v>7.5</v>
      </c>
      <c r="AB188" s="556">
        <v>1</v>
      </c>
      <c r="AC188" s="557">
        <f t="shared" si="31"/>
        <v>7.5</v>
      </c>
      <c r="AD188" s="558">
        <f t="shared" si="32"/>
        <v>6</v>
      </c>
      <c r="AE188" s="559">
        <f t="shared" si="33"/>
        <v>1.5</v>
      </c>
      <c r="AF188" s="138" t="s">
        <v>212</v>
      </c>
      <c r="AG188" s="139">
        <v>1</v>
      </c>
      <c r="AH188" s="139">
        <v>1</v>
      </c>
    </row>
    <row r="189" spans="1:34" x14ac:dyDescent="0.25">
      <c r="A189" s="136" t="s">
        <v>56</v>
      </c>
      <c r="B189" s="136" t="s">
        <v>1174</v>
      </c>
      <c r="C189" s="137" t="s">
        <v>1901</v>
      </c>
      <c r="D189" s="138" t="s">
        <v>1902</v>
      </c>
      <c r="E189" s="139">
        <f t="shared" ref="E189:E195" si="46">IF(A188="SEC", K188 + 1, E188 + 1)</f>
        <v>7</v>
      </c>
      <c r="F189" s="139" t="s">
        <v>32</v>
      </c>
      <c r="G189" s="138" t="s">
        <v>1903</v>
      </c>
      <c r="H189" s="139">
        <f t="shared" si="29"/>
        <v>8</v>
      </c>
      <c r="I189" s="139" t="str">
        <f t="shared" si="42"/>
        <v>y</v>
      </c>
      <c r="J189" s="138" t="s">
        <v>1904</v>
      </c>
      <c r="K189" s="139">
        <f t="shared" si="30"/>
        <v>9</v>
      </c>
      <c r="L189" s="140" t="str">
        <f t="shared" si="43"/>
        <v>y</v>
      </c>
      <c r="M189" s="5" t="s">
        <v>32</v>
      </c>
      <c r="N189" s="11" t="s">
        <v>32</v>
      </c>
      <c r="O189" s="11" t="s">
        <v>32</v>
      </c>
      <c r="P189" s="140">
        <v>3417.7</v>
      </c>
      <c r="Q189" s="138" t="s">
        <v>1179</v>
      </c>
      <c r="R189" s="138" t="s">
        <v>1180</v>
      </c>
      <c r="S189" s="138" t="s">
        <v>1905</v>
      </c>
      <c r="T189" s="139">
        <v>76.599999999999994</v>
      </c>
      <c r="U189" s="139">
        <v>1.5</v>
      </c>
      <c r="V189" s="141">
        <f>P189*(1/(2.22*10^12))*(1/(76.6))*(1/(0.125))*10^9</f>
        <v>0.16078376026156707</v>
      </c>
      <c r="W189" s="138" t="s">
        <v>202</v>
      </c>
      <c r="X189" s="139">
        <v>3</v>
      </c>
      <c r="Y189" s="139">
        <v>3</v>
      </c>
      <c r="Z189" s="139">
        <v>15</v>
      </c>
      <c r="AA189" s="139">
        <v>6.2</v>
      </c>
      <c r="AB189" s="556">
        <v>1</v>
      </c>
      <c r="AC189" s="557">
        <f t="shared" si="31"/>
        <v>6.2</v>
      </c>
      <c r="AD189" s="558">
        <f t="shared" si="32"/>
        <v>4.9600000000000009</v>
      </c>
      <c r="AE189" s="559">
        <f t="shared" si="33"/>
        <v>1.2400000000000002</v>
      </c>
      <c r="AF189" s="138" t="s">
        <v>49</v>
      </c>
      <c r="AG189" s="139">
        <v>1</v>
      </c>
      <c r="AH189" s="139">
        <v>1</v>
      </c>
    </row>
    <row r="190" spans="1:34" x14ac:dyDescent="0.25">
      <c r="A190" s="136" t="s">
        <v>56</v>
      </c>
      <c r="B190" s="136" t="s">
        <v>1186</v>
      </c>
      <c r="C190" s="137" t="s">
        <v>1901</v>
      </c>
      <c r="D190" s="138" t="s">
        <v>1906</v>
      </c>
      <c r="E190" s="139">
        <f t="shared" si="46"/>
        <v>10</v>
      </c>
      <c r="F190" s="139" t="s">
        <v>32</v>
      </c>
      <c r="G190" s="138" t="s">
        <v>1907</v>
      </c>
      <c r="H190" s="139">
        <f t="shared" si="29"/>
        <v>11</v>
      </c>
      <c r="I190" s="139" t="str">
        <f t="shared" si="42"/>
        <v>y</v>
      </c>
      <c r="J190" s="138" t="s">
        <v>1908</v>
      </c>
      <c r="K190" s="139">
        <f t="shared" si="30"/>
        <v>12</v>
      </c>
      <c r="L190" s="140" t="str">
        <f t="shared" si="43"/>
        <v>y</v>
      </c>
      <c r="M190" s="5" t="s">
        <v>32</v>
      </c>
      <c r="N190" s="11" t="s">
        <v>32</v>
      </c>
      <c r="O190" s="11" t="s">
        <v>32</v>
      </c>
      <c r="P190" s="140">
        <f>P189</f>
        <v>3417.7</v>
      </c>
      <c r="Q190" s="138" t="s">
        <v>1190</v>
      </c>
      <c r="R190" s="138" t="s">
        <v>1180</v>
      </c>
      <c r="S190" s="138" t="s">
        <v>1905</v>
      </c>
      <c r="T190" s="139">
        <v>76.599999999999994</v>
      </c>
      <c r="U190" s="139">
        <v>1.5</v>
      </c>
      <c r="V190" s="141">
        <f>P190*(1/(2.22*10^12))*(1/(76.6))*(1/(0.125))*10^9</f>
        <v>0.16078376026156707</v>
      </c>
      <c r="W190" s="138" t="s">
        <v>202</v>
      </c>
      <c r="X190" s="139">
        <v>3</v>
      </c>
      <c r="Y190" s="139">
        <v>3</v>
      </c>
      <c r="Z190" s="139">
        <v>15</v>
      </c>
      <c r="AA190" s="139">
        <v>6.2</v>
      </c>
      <c r="AB190" s="556">
        <v>1</v>
      </c>
      <c r="AC190" s="557">
        <f t="shared" si="31"/>
        <v>6.2</v>
      </c>
      <c r="AD190" s="558">
        <f t="shared" si="32"/>
        <v>4.9600000000000009</v>
      </c>
      <c r="AE190" s="559">
        <f t="shared" si="33"/>
        <v>1.2400000000000002</v>
      </c>
      <c r="AF190" s="138" t="s">
        <v>49</v>
      </c>
      <c r="AG190" s="139">
        <v>1</v>
      </c>
      <c r="AH190" s="139">
        <v>1</v>
      </c>
    </row>
    <row r="191" spans="1:34" x14ac:dyDescent="0.25">
      <c r="A191" s="136" t="s">
        <v>56</v>
      </c>
      <c r="B191" s="136" t="s">
        <v>86</v>
      </c>
      <c r="C191" s="137" t="s">
        <v>1901</v>
      </c>
      <c r="D191" s="138" t="s">
        <v>1909</v>
      </c>
      <c r="E191" s="139">
        <f t="shared" si="46"/>
        <v>13</v>
      </c>
      <c r="F191" s="139" t="s">
        <v>32</v>
      </c>
      <c r="G191" s="138" t="s">
        <v>1910</v>
      </c>
      <c r="H191" s="139">
        <f t="shared" si="29"/>
        <v>14</v>
      </c>
      <c r="I191" s="139" t="str">
        <f t="shared" si="42"/>
        <v>y</v>
      </c>
      <c r="J191" s="138" t="s">
        <v>1911</v>
      </c>
      <c r="K191" s="139">
        <f t="shared" si="30"/>
        <v>15</v>
      </c>
      <c r="L191" s="140" t="str">
        <f t="shared" si="43"/>
        <v>y</v>
      </c>
      <c r="M191" s="5" t="s">
        <v>32</v>
      </c>
      <c r="N191" s="11" t="s">
        <v>32</v>
      </c>
      <c r="O191" s="11" t="s">
        <v>32</v>
      </c>
      <c r="P191" s="140">
        <v>38334.910000000003</v>
      </c>
      <c r="Q191" s="138" t="s">
        <v>89</v>
      </c>
      <c r="R191" s="138" t="s">
        <v>90</v>
      </c>
      <c r="S191" s="138" t="s">
        <v>91</v>
      </c>
      <c r="T191" s="139">
        <v>33.200000000000003</v>
      </c>
      <c r="U191" s="139">
        <v>5</v>
      </c>
      <c r="V191" s="141">
        <f>P191*(1/(2.22*10^12))*(1/(33.2))*(1/(0.125))*10^9</f>
        <v>4.1609584283078265</v>
      </c>
      <c r="W191" s="138" t="s">
        <v>92</v>
      </c>
      <c r="X191" s="139">
        <v>3</v>
      </c>
      <c r="Y191" s="139">
        <v>3</v>
      </c>
      <c r="Z191" s="139">
        <v>15</v>
      </c>
      <c r="AA191" s="139">
        <v>8.9600000000000009</v>
      </c>
      <c r="AB191" s="556">
        <v>1</v>
      </c>
      <c r="AC191" s="557">
        <f t="shared" si="31"/>
        <v>8.9600000000000009</v>
      </c>
      <c r="AD191" s="558">
        <f t="shared" si="32"/>
        <v>7.168000000000001</v>
      </c>
      <c r="AE191" s="559">
        <f t="shared" si="33"/>
        <v>1.7920000000000003</v>
      </c>
      <c r="AF191" s="138" t="s">
        <v>49</v>
      </c>
      <c r="AG191" s="139">
        <v>1</v>
      </c>
      <c r="AH191" s="139">
        <v>1</v>
      </c>
    </row>
    <row r="192" spans="1:34" x14ac:dyDescent="0.25">
      <c r="A192" s="136" t="s">
        <v>56</v>
      </c>
      <c r="B192" s="136" t="s">
        <v>189</v>
      </c>
      <c r="C192" s="137" t="s">
        <v>1901</v>
      </c>
      <c r="D192" s="138" t="s">
        <v>1912</v>
      </c>
      <c r="E192" s="139">
        <f t="shared" si="46"/>
        <v>16</v>
      </c>
      <c r="F192" s="139" t="s">
        <v>32</v>
      </c>
      <c r="G192" s="138" t="s">
        <v>1913</v>
      </c>
      <c r="H192" s="139">
        <f t="shared" si="29"/>
        <v>17</v>
      </c>
      <c r="I192" s="139" t="str">
        <f t="shared" si="42"/>
        <v>y</v>
      </c>
      <c r="J192" s="138" t="s">
        <v>1914</v>
      </c>
      <c r="K192" s="139">
        <f t="shared" si="30"/>
        <v>18</v>
      </c>
      <c r="L192" s="140" t="str">
        <f t="shared" si="43"/>
        <v>y</v>
      </c>
      <c r="M192" s="5" t="s">
        <v>32</v>
      </c>
      <c r="N192" s="11" t="s">
        <v>32</v>
      </c>
      <c r="O192" s="11" t="s">
        <v>32</v>
      </c>
      <c r="P192" s="140">
        <v>23617.88</v>
      </c>
      <c r="Q192" s="138" t="s">
        <v>191</v>
      </c>
      <c r="R192" s="138" t="s">
        <v>192</v>
      </c>
      <c r="S192" s="138" t="s">
        <v>193</v>
      </c>
      <c r="T192" s="139">
        <v>77</v>
      </c>
      <c r="U192" s="139">
        <v>1.5</v>
      </c>
      <c r="V192" s="141">
        <f>P192*(1/(2.22*10^12))*(1/(77))*(1/(0.125))*10^9</f>
        <v>1.1053178893178894</v>
      </c>
      <c r="W192" s="138" t="s">
        <v>194</v>
      </c>
      <c r="X192" s="139">
        <v>3</v>
      </c>
      <c r="Y192" s="139">
        <v>3</v>
      </c>
      <c r="Z192" s="139">
        <v>15</v>
      </c>
      <c r="AA192" s="139">
        <v>6.24</v>
      </c>
      <c r="AB192" s="556">
        <v>1</v>
      </c>
      <c r="AC192" s="557">
        <f t="shared" si="31"/>
        <v>6.24</v>
      </c>
      <c r="AD192" s="558">
        <f t="shared" si="32"/>
        <v>4.9920000000000009</v>
      </c>
      <c r="AE192" s="559">
        <f t="shared" si="33"/>
        <v>1.2480000000000002</v>
      </c>
      <c r="AF192" s="138" t="s">
        <v>49</v>
      </c>
      <c r="AG192" s="139">
        <v>1</v>
      </c>
      <c r="AH192" s="139">
        <v>1</v>
      </c>
    </row>
    <row r="193" spans="1:34" x14ac:dyDescent="0.25">
      <c r="A193" s="136" t="s">
        <v>56</v>
      </c>
      <c r="B193" s="136" t="s">
        <v>124</v>
      </c>
      <c r="C193" s="137" t="s">
        <v>1901</v>
      </c>
      <c r="D193" s="138" t="s">
        <v>1915</v>
      </c>
      <c r="E193" s="139">
        <f t="shared" si="46"/>
        <v>19</v>
      </c>
      <c r="F193" s="139" t="s">
        <v>32</v>
      </c>
      <c r="G193" s="138" t="s">
        <v>1916</v>
      </c>
      <c r="H193" s="139">
        <f t="shared" si="29"/>
        <v>20</v>
      </c>
      <c r="I193" s="139" t="str">
        <f t="shared" si="42"/>
        <v>y</v>
      </c>
      <c r="J193" s="138" t="s">
        <v>1917</v>
      </c>
      <c r="K193" s="139">
        <f t="shared" si="30"/>
        <v>21</v>
      </c>
      <c r="L193" s="140" t="str">
        <f t="shared" si="43"/>
        <v>y</v>
      </c>
      <c r="M193" s="5" t="s">
        <v>32</v>
      </c>
      <c r="N193" s="11" t="s">
        <v>32</v>
      </c>
      <c r="O193" s="11" t="s">
        <v>32</v>
      </c>
      <c r="P193" s="140">
        <v>101525.8</v>
      </c>
      <c r="Q193" s="138" t="s">
        <v>127</v>
      </c>
      <c r="R193" s="138" t="s">
        <v>128</v>
      </c>
      <c r="S193" s="138" t="s">
        <v>1864</v>
      </c>
      <c r="T193" s="139">
        <v>80</v>
      </c>
      <c r="U193" s="139">
        <v>5</v>
      </c>
      <c r="V193" s="141">
        <f>P193*(1/(2.22*10^12))*(1/(80))*(1/(0.125))*10^9</f>
        <v>4.5732342342342349</v>
      </c>
      <c r="W193" s="138" t="s">
        <v>130</v>
      </c>
      <c r="X193" s="139">
        <v>3</v>
      </c>
      <c r="Y193" s="139">
        <v>1</v>
      </c>
      <c r="Z193" s="139">
        <v>15</v>
      </c>
      <c r="AA193" s="139">
        <v>21.6</v>
      </c>
      <c r="AB193" s="556">
        <v>1</v>
      </c>
      <c r="AC193" s="557">
        <f t="shared" si="31"/>
        <v>21.6</v>
      </c>
      <c r="AD193" s="558">
        <f t="shared" si="32"/>
        <v>17.28</v>
      </c>
      <c r="AE193" s="559">
        <f t="shared" si="33"/>
        <v>4.32</v>
      </c>
      <c r="AF193" s="138" t="s">
        <v>49</v>
      </c>
      <c r="AG193" s="139">
        <v>0.5</v>
      </c>
      <c r="AH193" s="139">
        <v>0.33</v>
      </c>
    </row>
    <row r="194" spans="1:34" x14ac:dyDescent="0.25">
      <c r="A194" s="136" t="s">
        <v>56</v>
      </c>
      <c r="B194" s="136" t="s">
        <v>199</v>
      </c>
      <c r="C194" s="137" t="s">
        <v>1901</v>
      </c>
      <c r="D194" s="138" t="s">
        <v>1918</v>
      </c>
      <c r="E194" s="139">
        <f t="shared" si="46"/>
        <v>22</v>
      </c>
      <c r="F194" s="139" t="s">
        <v>32</v>
      </c>
      <c r="G194" s="138" t="s">
        <v>1919</v>
      </c>
      <c r="H194" s="139">
        <f t="shared" ref="H194:H257" si="47">IF(A194="SEC", E194 + 1, "")</f>
        <v>23</v>
      </c>
      <c r="I194" s="139" t="str">
        <f t="shared" si="42"/>
        <v>y</v>
      </c>
      <c r="J194" s="138" t="s">
        <v>1920</v>
      </c>
      <c r="K194" s="139">
        <f t="shared" ref="K194:K257" si="48">IF(A194="SEC", H194 + 1, "")</f>
        <v>24</v>
      </c>
      <c r="L194" s="140" t="str">
        <f t="shared" si="43"/>
        <v>y</v>
      </c>
      <c r="M194" s="5" t="s">
        <v>32</v>
      </c>
      <c r="N194" s="11" t="s">
        <v>32</v>
      </c>
      <c r="O194" s="11" t="s">
        <v>32</v>
      </c>
      <c r="P194" s="140">
        <v>59469.95</v>
      </c>
      <c r="Q194" s="138" t="s">
        <v>201</v>
      </c>
      <c r="R194" s="138" t="s">
        <v>128</v>
      </c>
      <c r="S194" s="138" t="s">
        <v>1864</v>
      </c>
      <c r="T194" s="139">
        <v>80</v>
      </c>
      <c r="U194" s="139">
        <v>3</v>
      </c>
      <c r="V194" s="141">
        <f>P194*(1/(2.22*10^12))*(1/(80))*(1/(0.125))*10^9</f>
        <v>2.6788265765765766</v>
      </c>
      <c r="W194" s="138" t="s">
        <v>202</v>
      </c>
      <c r="X194" s="139">
        <v>3</v>
      </c>
      <c r="Y194" s="139">
        <v>3</v>
      </c>
      <c r="Z194" s="139">
        <v>15</v>
      </c>
      <c r="AA194" s="139">
        <v>12.96</v>
      </c>
      <c r="AB194" s="556">
        <v>1</v>
      </c>
      <c r="AC194" s="557">
        <f t="shared" ref="AC194:AC257" si="49">AA194*AB194</f>
        <v>12.96</v>
      </c>
      <c r="AD194" s="558">
        <f t="shared" ref="AD194:AD257" si="50">AC194*0.8</f>
        <v>10.368000000000002</v>
      </c>
      <c r="AE194" s="559">
        <f t="shared" ref="AE194:AE257" si="51">AC194*0.2</f>
        <v>2.5920000000000005</v>
      </c>
      <c r="AF194" s="138" t="s">
        <v>49</v>
      </c>
      <c r="AG194" s="139">
        <v>1</v>
      </c>
      <c r="AH194" s="139">
        <v>1</v>
      </c>
    </row>
    <row r="195" spans="1:34" x14ac:dyDescent="0.25">
      <c r="A195" s="136" t="s">
        <v>56</v>
      </c>
      <c r="B195" s="136" t="s">
        <v>203</v>
      </c>
      <c r="C195" s="137" t="s">
        <v>1901</v>
      </c>
      <c r="D195" s="138" t="s">
        <v>1921</v>
      </c>
      <c r="E195" s="139">
        <f t="shared" si="46"/>
        <v>25</v>
      </c>
      <c r="F195" s="139" t="s">
        <v>32</v>
      </c>
      <c r="G195" s="138" t="s">
        <v>1922</v>
      </c>
      <c r="H195" s="139">
        <f t="shared" si="47"/>
        <v>26</v>
      </c>
      <c r="I195" s="139" t="str">
        <f t="shared" si="42"/>
        <v>y</v>
      </c>
      <c r="J195" s="138" t="s">
        <v>1923</v>
      </c>
      <c r="K195" s="139">
        <f t="shared" si="48"/>
        <v>27</v>
      </c>
      <c r="L195" s="140" t="str">
        <f t="shared" si="43"/>
        <v>y</v>
      </c>
      <c r="M195" s="5" t="s">
        <v>32</v>
      </c>
      <c r="N195" s="11" t="s">
        <v>32</v>
      </c>
      <c r="O195" s="11" t="s">
        <v>32</v>
      </c>
      <c r="P195" s="140">
        <f>P194</f>
        <v>59469.95</v>
      </c>
      <c r="Q195" s="138" t="s">
        <v>201</v>
      </c>
      <c r="R195" s="138" t="s">
        <v>128</v>
      </c>
      <c r="S195" s="138" t="s">
        <v>1864</v>
      </c>
      <c r="T195" s="139">
        <v>80</v>
      </c>
      <c r="U195" s="139">
        <v>3</v>
      </c>
      <c r="V195" s="141">
        <f>P195*(1/(2.22*10^12))*(1/(80))*(1/(0.125))*10^9</f>
        <v>2.6788265765765766</v>
      </c>
      <c r="W195" s="138" t="s">
        <v>202</v>
      </c>
      <c r="X195" s="139">
        <v>3</v>
      </c>
      <c r="Y195" s="139">
        <v>3</v>
      </c>
      <c r="Z195" s="139">
        <v>15</v>
      </c>
      <c r="AA195" s="139">
        <v>12.96</v>
      </c>
      <c r="AB195" s="556">
        <v>1</v>
      </c>
      <c r="AC195" s="557">
        <f t="shared" si="49"/>
        <v>12.96</v>
      </c>
      <c r="AD195" s="558">
        <f t="shared" si="50"/>
        <v>10.368000000000002</v>
      </c>
      <c r="AE195" s="559">
        <f t="shared" si="51"/>
        <v>2.5920000000000005</v>
      </c>
      <c r="AF195" s="138" t="s">
        <v>49</v>
      </c>
      <c r="AG195" s="139">
        <v>1</v>
      </c>
      <c r="AH195" s="139">
        <v>1</v>
      </c>
    </row>
    <row r="196" spans="1:34" x14ac:dyDescent="0.25">
      <c r="A196" s="142" t="s">
        <v>28</v>
      </c>
      <c r="B196" s="142" t="s">
        <v>1174</v>
      </c>
      <c r="C196" s="143" t="s">
        <v>1924</v>
      </c>
      <c r="D196" s="144" t="s">
        <v>1925</v>
      </c>
      <c r="E196" s="145">
        <v>4</v>
      </c>
      <c r="F196" s="145" t="s">
        <v>32</v>
      </c>
      <c r="G196" s="144"/>
      <c r="H196" s="145" t="str">
        <f t="shared" si="47"/>
        <v/>
      </c>
      <c r="I196" s="145"/>
      <c r="J196" s="144"/>
      <c r="K196" s="145" t="str">
        <f t="shared" si="48"/>
        <v/>
      </c>
      <c r="L196" s="146"/>
      <c r="M196" s="5" t="s">
        <v>32</v>
      </c>
      <c r="N196" s="11" t="s">
        <v>32</v>
      </c>
      <c r="O196" s="11" t="s">
        <v>32</v>
      </c>
      <c r="P196" s="146">
        <v>18501.07</v>
      </c>
      <c r="Q196" s="144" t="s">
        <v>1179</v>
      </c>
      <c r="R196" s="144" t="s">
        <v>1180</v>
      </c>
      <c r="S196" s="144" t="s">
        <v>1905</v>
      </c>
      <c r="T196" s="145">
        <v>76.599999999999994</v>
      </c>
      <c r="U196" s="145">
        <v>1.5</v>
      </c>
      <c r="V196" s="147">
        <f t="shared" ref="V196:V203" si="52">P196*(1/(2.22*10^12))*(1/(76.6))*(1/(0.125))*10^9</f>
        <v>0.87037235669089463</v>
      </c>
      <c r="W196" s="144" t="s">
        <v>202</v>
      </c>
      <c r="X196" s="145">
        <v>1</v>
      </c>
      <c r="Y196" s="145">
        <v>1</v>
      </c>
      <c r="Z196" s="145">
        <v>5</v>
      </c>
      <c r="AA196" s="147">
        <f t="shared" ref="AA196:AA203" si="53">2.07/1.44*10</f>
        <v>14.375</v>
      </c>
      <c r="AB196" s="556">
        <v>0.1</v>
      </c>
      <c r="AC196" s="557">
        <f t="shared" si="49"/>
        <v>1.4375</v>
      </c>
      <c r="AD196" s="558">
        <f t="shared" si="50"/>
        <v>1.1500000000000001</v>
      </c>
      <c r="AE196" s="559">
        <f t="shared" si="51"/>
        <v>0.28750000000000003</v>
      </c>
      <c r="AF196" s="144" t="s">
        <v>49</v>
      </c>
      <c r="AG196" s="145">
        <v>1</v>
      </c>
      <c r="AH196" s="145">
        <v>1</v>
      </c>
    </row>
    <row r="197" spans="1:34" x14ac:dyDescent="0.25">
      <c r="A197" s="142" t="s">
        <v>28</v>
      </c>
      <c r="B197" s="142" t="s">
        <v>1182</v>
      </c>
      <c r="C197" s="143" t="s">
        <v>1924</v>
      </c>
      <c r="D197" s="144" t="s">
        <v>1926</v>
      </c>
      <c r="E197" s="145">
        <f t="shared" ref="E197:E206" si="54">IF(A196="SEC", K196 + 1, E196 + 1)</f>
        <v>5</v>
      </c>
      <c r="F197" s="145" t="s">
        <v>32</v>
      </c>
      <c r="G197" s="144"/>
      <c r="H197" s="145" t="str">
        <f t="shared" si="47"/>
        <v/>
      </c>
      <c r="I197" s="145"/>
      <c r="J197" s="144"/>
      <c r="K197" s="145" t="str">
        <f t="shared" si="48"/>
        <v/>
      </c>
      <c r="L197" s="146"/>
      <c r="M197" s="5" t="s">
        <v>32</v>
      </c>
      <c r="N197" s="11" t="s">
        <v>32</v>
      </c>
      <c r="O197" s="11" t="s">
        <v>32</v>
      </c>
      <c r="P197" s="146">
        <f t="shared" ref="P197:P203" si="55">P196</f>
        <v>18501.07</v>
      </c>
      <c r="Q197" s="144" t="s">
        <v>1179</v>
      </c>
      <c r="R197" s="144" t="s">
        <v>1180</v>
      </c>
      <c r="S197" s="144" t="s">
        <v>1905</v>
      </c>
      <c r="T197" s="145">
        <v>76.599999999999994</v>
      </c>
      <c r="U197" s="145">
        <v>1.5</v>
      </c>
      <c r="V197" s="147">
        <f t="shared" si="52"/>
        <v>0.87037235669089463</v>
      </c>
      <c r="W197" s="144" t="s">
        <v>202</v>
      </c>
      <c r="X197" s="145">
        <v>1</v>
      </c>
      <c r="Y197" s="145">
        <v>1</v>
      </c>
      <c r="Z197" s="145">
        <v>5</v>
      </c>
      <c r="AA197" s="147">
        <f t="shared" si="53"/>
        <v>14.375</v>
      </c>
      <c r="AB197" s="556">
        <v>0.1</v>
      </c>
      <c r="AC197" s="557">
        <f t="shared" si="49"/>
        <v>1.4375</v>
      </c>
      <c r="AD197" s="558">
        <f t="shared" si="50"/>
        <v>1.1500000000000001</v>
      </c>
      <c r="AE197" s="559">
        <f t="shared" si="51"/>
        <v>0.28750000000000003</v>
      </c>
      <c r="AF197" s="144" t="s">
        <v>49</v>
      </c>
      <c r="AG197" s="145">
        <v>1</v>
      </c>
      <c r="AH197" s="145">
        <v>1</v>
      </c>
    </row>
    <row r="198" spans="1:34" x14ac:dyDescent="0.25">
      <c r="A198" s="142" t="s">
        <v>28</v>
      </c>
      <c r="B198" s="142" t="s">
        <v>1317</v>
      </c>
      <c r="C198" s="143" t="s">
        <v>1924</v>
      </c>
      <c r="D198" s="144" t="s">
        <v>1927</v>
      </c>
      <c r="E198" s="145">
        <f t="shared" si="54"/>
        <v>6</v>
      </c>
      <c r="F198" s="145" t="s">
        <v>32</v>
      </c>
      <c r="G198" s="144"/>
      <c r="H198" s="145" t="str">
        <f t="shared" si="47"/>
        <v/>
      </c>
      <c r="I198" s="145"/>
      <c r="J198" s="144"/>
      <c r="K198" s="145" t="str">
        <f t="shared" si="48"/>
        <v/>
      </c>
      <c r="L198" s="146"/>
      <c r="M198" s="5" t="s">
        <v>32</v>
      </c>
      <c r="N198" s="11" t="s">
        <v>32</v>
      </c>
      <c r="O198" s="11" t="s">
        <v>32</v>
      </c>
      <c r="P198" s="146">
        <f t="shared" si="55"/>
        <v>18501.07</v>
      </c>
      <c r="Q198" s="144" t="s">
        <v>1179</v>
      </c>
      <c r="R198" s="144" t="s">
        <v>1180</v>
      </c>
      <c r="S198" s="144" t="s">
        <v>1905</v>
      </c>
      <c r="T198" s="145">
        <v>76.599999999999994</v>
      </c>
      <c r="U198" s="145">
        <v>1.5</v>
      </c>
      <c r="V198" s="147">
        <f t="shared" si="52"/>
        <v>0.87037235669089463</v>
      </c>
      <c r="W198" s="144" t="s">
        <v>202</v>
      </c>
      <c r="X198" s="145">
        <v>1</v>
      </c>
      <c r="Y198" s="145">
        <v>1</v>
      </c>
      <c r="Z198" s="145">
        <v>5</v>
      </c>
      <c r="AA198" s="147">
        <f t="shared" si="53"/>
        <v>14.375</v>
      </c>
      <c r="AB198" s="556">
        <v>0.1</v>
      </c>
      <c r="AC198" s="557">
        <f t="shared" si="49"/>
        <v>1.4375</v>
      </c>
      <c r="AD198" s="558">
        <f t="shared" si="50"/>
        <v>1.1500000000000001</v>
      </c>
      <c r="AE198" s="559">
        <f t="shared" si="51"/>
        <v>0.28750000000000003</v>
      </c>
      <c r="AF198" s="144" t="s">
        <v>49</v>
      </c>
      <c r="AG198" s="145">
        <v>1</v>
      </c>
      <c r="AH198" s="145">
        <v>1</v>
      </c>
    </row>
    <row r="199" spans="1:34" x14ac:dyDescent="0.25">
      <c r="A199" s="142" t="s">
        <v>28</v>
      </c>
      <c r="B199" s="142" t="s">
        <v>1928</v>
      </c>
      <c r="C199" s="143" t="s">
        <v>1924</v>
      </c>
      <c r="D199" s="144" t="s">
        <v>1929</v>
      </c>
      <c r="E199" s="145">
        <f t="shared" si="54"/>
        <v>7</v>
      </c>
      <c r="F199" s="145" t="s">
        <v>32</v>
      </c>
      <c r="G199" s="144"/>
      <c r="H199" s="145" t="str">
        <f t="shared" si="47"/>
        <v/>
      </c>
      <c r="I199" s="145"/>
      <c r="J199" s="144"/>
      <c r="K199" s="145" t="str">
        <f t="shared" si="48"/>
        <v/>
      </c>
      <c r="L199" s="146"/>
      <c r="M199" s="5" t="s">
        <v>32</v>
      </c>
      <c r="N199" s="11" t="s">
        <v>32</v>
      </c>
      <c r="O199" s="11" t="s">
        <v>32</v>
      </c>
      <c r="P199" s="146">
        <f t="shared" si="55"/>
        <v>18501.07</v>
      </c>
      <c r="Q199" s="144" t="s">
        <v>1179</v>
      </c>
      <c r="R199" s="144" t="s">
        <v>1180</v>
      </c>
      <c r="S199" s="144" t="s">
        <v>1905</v>
      </c>
      <c r="T199" s="145">
        <v>76.599999999999994</v>
      </c>
      <c r="U199" s="145">
        <v>1.5</v>
      </c>
      <c r="V199" s="147">
        <f t="shared" si="52"/>
        <v>0.87037235669089463</v>
      </c>
      <c r="W199" s="144" t="s">
        <v>202</v>
      </c>
      <c r="X199" s="145">
        <v>1</v>
      </c>
      <c r="Y199" s="145">
        <v>1</v>
      </c>
      <c r="Z199" s="145">
        <v>5</v>
      </c>
      <c r="AA199" s="147">
        <f t="shared" si="53"/>
        <v>14.375</v>
      </c>
      <c r="AB199" s="556">
        <v>0.1</v>
      </c>
      <c r="AC199" s="557">
        <f t="shared" si="49"/>
        <v>1.4375</v>
      </c>
      <c r="AD199" s="558">
        <f t="shared" si="50"/>
        <v>1.1500000000000001</v>
      </c>
      <c r="AE199" s="559">
        <f t="shared" si="51"/>
        <v>0.28750000000000003</v>
      </c>
      <c r="AF199" s="144" t="s">
        <v>49</v>
      </c>
      <c r="AG199" s="145">
        <v>1</v>
      </c>
      <c r="AH199" s="145">
        <v>1</v>
      </c>
    </row>
    <row r="200" spans="1:34" x14ac:dyDescent="0.25">
      <c r="A200" s="142" t="s">
        <v>28</v>
      </c>
      <c r="B200" s="142" t="s">
        <v>1186</v>
      </c>
      <c r="C200" s="143" t="s">
        <v>1924</v>
      </c>
      <c r="D200" s="144" t="s">
        <v>1930</v>
      </c>
      <c r="E200" s="145">
        <f t="shared" si="54"/>
        <v>8</v>
      </c>
      <c r="F200" s="145" t="s">
        <v>32</v>
      </c>
      <c r="G200" s="144"/>
      <c r="H200" s="145" t="str">
        <f t="shared" si="47"/>
        <v/>
      </c>
      <c r="I200" s="145"/>
      <c r="J200" s="144"/>
      <c r="K200" s="145" t="str">
        <f t="shared" si="48"/>
        <v/>
      </c>
      <c r="L200" s="146"/>
      <c r="M200" s="5" t="s">
        <v>32</v>
      </c>
      <c r="N200" s="11" t="s">
        <v>32</v>
      </c>
      <c r="O200" s="11" t="s">
        <v>32</v>
      </c>
      <c r="P200" s="146">
        <f t="shared" si="55"/>
        <v>18501.07</v>
      </c>
      <c r="Q200" s="144" t="s">
        <v>1190</v>
      </c>
      <c r="R200" s="144" t="s">
        <v>1180</v>
      </c>
      <c r="S200" s="144" t="s">
        <v>1905</v>
      </c>
      <c r="T200" s="145">
        <v>76.599999999999994</v>
      </c>
      <c r="U200" s="145">
        <v>1.5</v>
      </c>
      <c r="V200" s="147">
        <f t="shared" si="52"/>
        <v>0.87037235669089463</v>
      </c>
      <c r="W200" s="144" t="s">
        <v>202</v>
      </c>
      <c r="X200" s="145">
        <v>1</v>
      </c>
      <c r="Y200" s="145">
        <v>1</v>
      </c>
      <c r="Z200" s="145">
        <v>5</v>
      </c>
      <c r="AA200" s="147">
        <f t="shared" si="53"/>
        <v>14.375</v>
      </c>
      <c r="AB200" s="556">
        <v>0.1</v>
      </c>
      <c r="AC200" s="557">
        <f t="shared" si="49"/>
        <v>1.4375</v>
      </c>
      <c r="AD200" s="558">
        <f t="shared" si="50"/>
        <v>1.1500000000000001</v>
      </c>
      <c r="AE200" s="559">
        <f t="shared" si="51"/>
        <v>0.28750000000000003</v>
      </c>
      <c r="AF200" s="144" t="s">
        <v>49</v>
      </c>
      <c r="AG200" s="145">
        <v>1</v>
      </c>
      <c r="AH200" s="145">
        <v>1</v>
      </c>
    </row>
    <row r="201" spans="1:34" x14ac:dyDescent="0.25">
      <c r="A201" s="142" t="s">
        <v>28</v>
      </c>
      <c r="B201" s="142" t="s">
        <v>1191</v>
      </c>
      <c r="C201" s="143" t="s">
        <v>1924</v>
      </c>
      <c r="D201" s="144" t="s">
        <v>1931</v>
      </c>
      <c r="E201" s="145">
        <f t="shared" si="54"/>
        <v>9</v>
      </c>
      <c r="F201" s="145" t="s">
        <v>32</v>
      </c>
      <c r="G201" s="144"/>
      <c r="H201" s="145" t="str">
        <f t="shared" si="47"/>
        <v/>
      </c>
      <c r="I201" s="145"/>
      <c r="J201" s="144"/>
      <c r="K201" s="145" t="str">
        <f t="shared" si="48"/>
        <v/>
      </c>
      <c r="L201" s="146"/>
      <c r="M201" s="5" t="s">
        <v>32</v>
      </c>
      <c r="N201" s="11" t="s">
        <v>32</v>
      </c>
      <c r="O201" s="11" t="s">
        <v>32</v>
      </c>
      <c r="P201" s="146">
        <f t="shared" si="55"/>
        <v>18501.07</v>
      </c>
      <c r="Q201" s="144" t="s">
        <v>1190</v>
      </c>
      <c r="R201" s="144" t="s">
        <v>1180</v>
      </c>
      <c r="S201" s="144" t="s">
        <v>1905</v>
      </c>
      <c r="T201" s="145">
        <v>76.599999999999994</v>
      </c>
      <c r="U201" s="145">
        <v>1.5</v>
      </c>
      <c r="V201" s="147">
        <f t="shared" si="52"/>
        <v>0.87037235669089463</v>
      </c>
      <c r="W201" s="144" t="s">
        <v>202</v>
      </c>
      <c r="X201" s="145">
        <v>1</v>
      </c>
      <c r="Y201" s="145">
        <v>1</v>
      </c>
      <c r="Z201" s="145">
        <v>5</v>
      </c>
      <c r="AA201" s="147">
        <f t="shared" si="53"/>
        <v>14.375</v>
      </c>
      <c r="AB201" s="556">
        <v>0.1</v>
      </c>
      <c r="AC201" s="557">
        <f t="shared" si="49"/>
        <v>1.4375</v>
      </c>
      <c r="AD201" s="558">
        <f t="shared" si="50"/>
        <v>1.1500000000000001</v>
      </c>
      <c r="AE201" s="559">
        <f t="shared" si="51"/>
        <v>0.28750000000000003</v>
      </c>
      <c r="AF201" s="144" t="s">
        <v>49</v>
      </c>
      <c r="AG201" s="145">
        <v>1</v>
      </c>
      <c r="AH201" s="145">
        <v>1</v>
      </c>
    </row>
    <row r="202" spans="1:34" x14ac:dyDescent="0.25">
      <c r="A202" s="142" t="s">
        <v>28</v>
      </c>
      <c r="B202" s="142" t="s">
        <v>1195</v>
      </c>
      <c r="C202" s="143" t="s">
        <v>1924</v>
      </c>
      <c r="D202" s="144" t="s">
        <v>1932</v>
      </c>
      <c r="E202" s="145">
        <f t="shared" si="54"/>
        <v>10</v>
      </c>
      <c r="F202" s="145" t="s">
        <v>32</v>
      </c>
      <c r="G202" s="144"/>
      <c r="H202" s="145" t="str">
        <f t="shared" si="47"/>
        <v/>
      </c>
      <c r="I202" s="145"/>
      <c r="J202" s="144"/>
      <c r="K202" s="145" t="str">
        <f t="shared" si="48"/>
        <v/>
      </c>
      <c r="L202" s="146"/>
      <c r="M202" s="5" t="s">
        <v>32</v>
      </c>
      <c r="N202" s="11" t="s">
        <v>32</v>
      </c>
      <c r="O202" s="11" t="s">
        <v>32</v>
      </c>
      <c r="P202" s="146">
        <f t="shared" si="55"/>
        <v>18501.07</v>
      </c>
      <c r="Q202" s="144" t="s">
        <v>1190</v>
      </c>
      <c r="R202" s="144" t="s">
        <v>1180</v>
      </c>
      <c r="S202" s="144" t="s">
        <v>1905</v>
      </c>
      <c r="T202" s="145">
        <v>76.599999999999994</v>
      </c>
      <c r="U202" s="145">
        <v>1.5</v>
      </c>
      <c r="V202" s="147">
        <f t="shared" si="52"/>
        <v>0.87037235669089463</v>
      </c>
      <c r="W202" s="144" t="s">
        <v>202</v>
      </c>
      <c r="X202" s="145">
        <v>1</v>
      </c>
      <c r="Y202" s="145">
        <v>1</v>
      </c>
      <c r="Z202" s="145">
        <v>5</v>
      </c>
      <c r="AA202" s="147">
        <f t="shared" si="53"/>
        <v>14.375</v>
      </c>
      <c r="AB202" s="556">
        <v>0.1</v>
      </c>
      <c r="AC202" s="557">
        <f t="shared" si="49"/>
        <v>1.4375</v>
      </c>
      <c r="AD202" s="558">
        <f t="shared" si="50"/>
        <v>1.1500000000000001</v>
      </c>
      <c r="AE202" s="559">
        <f t="shared" si="51"/>
        <v>0.28750000000000003</v>
      </c>
      <c r="AF202" s="144" t="s">
        <v>49</v>
      </c>
      <c r="AG202" s="145">
        <v>1</v>
      </c>
      <c r="AH202" s="145">
        <v>1</v>
      </c>
    </row>
    <row r="203" spans="1:34" x14ac:dyDescent="0.25">
      <c r="A203" s="142" t="s">
        <v>28</v>
      </c>
      <c r="B203" s="142" t="s">
        <v>1208</v>
      </c>
      <c r="C203" s="143" t="s">
        <v>1924</v>
      </c>
      <c r="D203" s="144" t="s">
        <v>1933</v>
      </c>
      <c r="E203" s="145">
        <f t="shared" si="54"/>
        <v>11</v>
      </c>
      <c r="F203" s="145" t="s">
        <v>32</v>
      </c>
      <c r="G203" s="144"/>
      <c r="H203" s="145" t="str">
        <f t="shared" si="47"/>
        <v/>
      </c>
      <c r="I203" s="145"/>
      <c r="J203" s="144"/>
      <c r="K203" s="145" t="str">
        <f t="shared" si="48"/>
        <v/>
      </c>
      <c r="L203" s="146"/>
      <c r="M203" s="5" t="s">
        <v>32</v>
      </c>
      <c r="N203" s="11" t="s">
        <v>32</v>
      </c>
      <c r="O203" s="11" t="s">
        <v>32</v>
      </c>
      <c r="P203" s="146">
        <f t="shared" si="55"/>
        <v>18501.07</v>
      </c>
      <c r="Q203" s="144" t="s">
        <v>1190</v>
      </c>
      <c r="R203" s="144" t="s">
        <v>1180</v>
      </c>
      <c r="S203" s="144" t="s">
        <v>1905</v>
      </c>
      <c r="T203" s="145">
        <v>76.599999999999994</v>
      </c>
      <c r="U203" s="145">
        <v>1.5</v>
      </c>
      <c r="V203" s="147">
        <f t="shared" si="52"/>
        <v>0.87037235669089463</v>
      </c>
      <c r="W203" s="144" t="s">
        <v>202</v>
      </c>
      <c r="X203" s="145">
        <v>1</v>
      </c>
      <c r="Y203" s="145">
        <v>1</v>
      </c>
      <c r="Z203" s="145">
        <v>5</v>
      </c>
      <c r="AA203" s="147">
        <f t="shared" si="53"/>
        <v>14.375</v>
      </c>
      <c r="AB203" s="556">
        <v>0.1</v>
      </c>
      <c r="AC203" s="557">
        <f t="shared" si="49"/>
        <v>1.4375</v>
      </c>
      <c r="AD203" s="558">
        <f t="shared" si="50"/>
        <v>1.1500000000000001</v>
      </c>
      <c r="AE203" s="559">
        <f t="shared" si="51"/>
        <v>0.28750000000000003</v>
      </c>
      <c r="AF203" s="144" t="s">
        <v>49</v>
      </c>
      <c r="AG203" s="145">
        <v>1</v>
      </c>
      <c r="AH203" s="145">
        <v>1</v>
      </c>
    </row>
    <row r="204" spans="1:34" x14ac:dyDescent="0.25">
      <c r="A204" s="142" t="s">
        <v>56</v>
      </c>
      <c r="B204" s="142" t="s">
        <v>309</v>
      </c>
      <c r="C204" s="143" t="s">
        <v>1924</v>
      </c>
      <c r="D204" s="144" t="s">
        <v>1934</v>
      </c>
      <c r="E204" s="145">
        <f t="shared" si="54"/>
        <v>12</v>
      </c>
      <c r="F204" s="145" t="s">
        <v>32</v>
      </c>
      <c r="G204" s="144" t="s">
        <v>1935</v>
      </c>
      <c r="H204" s="145">
        <f t="shared" si="47"/>
        <v>13</v>
      </c>
      <c r="I204" s="145" t="str">
        <f t="shared" ref="I204:I211" si="56">F204</f>
        <v>y</v>
      </c>
      <c r="J204" s="144" t="s">
        <v>1936</v>
      </c>
      <c r="K204" s="145">
        <f t="shared" si="48"/>
        <v>14</v>
      </c>
      <c r="L204" s="146" t="str">
        <f t="shared" ref="L204:L211" si="57">F204</f>
        <v>y</v>
      </c>
      <c r="M204" s="5" t="s">
        <v>32</v>
      </c>
      <c r="N204" s="11" t="s">
        <v>32</v>
      </c>
      <c r="O204" s="11" t="s">
        <v>32</v>
      </c>
      <c r="P204" s="146">
        <v>16579.68</v>
      </c>
      <c r="Q204" s="144" t="s">
        <v>313</v>
      </c>
      <c r="R204" s="144" t="s">
        <v>266</v>
      </c>
      <c r="S204" s="144" t="s">
        <v>1578</v>
      </c>
      <c r="T204" s="145">
        <v>78.8</v>
      </c>
      <c r="U204" s="145">
        <v>1</v>
      </c>
      <c r="V204" s="147">
        <f>P204*(1/(2.22*10^12))*(1/(78.8))*(1/(0.125))*10^9</f>
        <v>0.75820551515982992</v>
      </c>
      <c r="W204" s="144" t="s">
        <v>268</v>
      </c>
      <c r="X204" s="145">
        <v>3</v>
      </c>
      <c r="Y204" s="145">
        <v>0.75</v>
      </c>
      <c r="Z204" s="145">
        <v>15</v>
      </c>
      <c r="AA204" s="145">
        <v>4.26</v>
      </c>
      <c r="AB204" s="556">
        <v>1</v>
      </c>
      <c r="AC204" s="557">
        <f t="shared" si="49"/>
        <v>4.26</v>
      </c>
      <c r="AD204" s="558">
        <f t="shared" si="50"/>
        <v>3.4079999999999999</v>
      </c>
      <c r="AE204" s="559">
        <f t="shared" si="51"/>
        <v>0.85199999999999998</v>
      </c>
      <c r="AF204" s="144" t="s">
        <v>269</v>
      </c>
      <c r="AG204" s="145">
        <v>0.25</v>
      </c>
      <c r="AH204" s="145">
        <v>0.25</v>
      </c>
    </row>
    <row r="205" spans="1:34" x14ac:dyDescent="0.25">
      <c r="A205" s="142" t="s">
        <v>56</v>
      </c>
      <c r="B205" s="142" t="s">
        <v>314</v>
      </c>
      <c r="C205" s="143" t="s">
        <v>1924</v>
      </c>
      <c r="D205" s="144" t="s">
        <v>1937</v>
      </c>
      <c r="E205" s="145">
        <f t="shared" si="54"/>
        <v>15</v>
      </c>
      <c r="F205" s="145" t="s">
        <v>32</v>
      </c>
      <c r="G205" s="144" t="s">
        <v>1938</v>
      </c>
      <c r="H205" s="145">
        <f t="shared" si="47"/>
        <v>16</v>
      </c>
      <c r="I205" s="145" t="str">
        <f t="shared" si="56"/>
        <v>y</v>
      </c>
      <c r="J205" s="144" t="s">
        <v>1939</v>
      </c>
      <c r="K205" s="145">
        <f t="shared" si="48"/>
        <v>17</v>
      </c>
      <c r="L205" s="146" t="str">
        <f t="shared" si="57"/>
        <v>y</v>
      </c>
      <c r="M205" s="5" t="s">
        <v>32</v>
      </c>
      <c r="N205" s="11" t="s">
        <v>32</v>
      </c>
      <c r="O205" s="11" t="s">
        <v>32</v>
      </c>
      <c r="P205" s="146">
        <f>P204</f>
        <v>16579.68</v>
      </c>
      <c r="Q205" s="144" t="s">
        <v>313</v>
      </c>
      <c r="R205" s="144" t="s">
        <v>266</v>
      </c>
      <c r="S205" s="144" t="s">
        <v>1578</v>
      </c>
      <c r="T205" s="145">
        <v>78.8</v>
      </c>
      <c r="U205" s="145">
        <v>1</v>
      </c>
      <c r="V205" s="147">
        <f>P205*(1/(2.22*10^12))*(1/(78.8))*(1/(0.125))*10^9</f>
        <v>0.75820551515982992</v>
      </c>
      <c r="W205" s="144" t="s">
        <v>268</v>
      </c>
      <c r="X205" s="145">
        <v>3</v>
      </c>
      <c r="Y205" s="145">
        <v>0.75</v>
      </c>
      <c r="Z205" s="145">
        <v>15</v>
      </c>
      <c r="AA205" s="145">
        <v>4.26</v>
      </c>
      <c r="AB205" s="556">
        <v>1</v>
      </c>
      <c r="AC205" s="557">
        <f t="shared" si="49"/>
        <v>4.26</v>
      </c>
      <c r="AD205" s="558">
        <f t="shared" si="50"/>
        <v>3.4079999999999999</v>
      </c>
      <c r="AE205" s="559">
        <f t="shared" si="51"/>
        <v>0.85199999999999998</v>
      </c>
      <c r="AF205" s="144" t="s">
        <v>269</v>
      </c>
      <c r="AG205" s="145">
        <v>0.25</v>
      </c>
      <c r="AH205" s="145">
        <v>0.25</v>
      </c>
    </row>
    <row r="206" spans="1:34" x14ac:dyDescent="0.25">
      <c r="A206" s="142" t="s">
        <v>56</v>
      </c>
      <c r="B206" s="142" t="s">
        <v>503</v>
      </c>
      <c r="C206" s="143" t="s">
        <v>1924</v>
      </c>
      <c r="D206" s="144" t="s">
        <v>1940</v>
      </c>
      <c r="E206" s="145">
        <f t="shared" si="54"/>
        <v>18</v>
      </c>
      <c r="F206" s="145" t="s">
        <v>32</v>
      </c>
      <c r="G206" s="144" t="s">
        <v>1941</v>
      </c>
      <c r="H206" s="145">
        <f t="shared" si="47"/>
        <v>19</v>
      </c>
      <c r="I206" s="145" t="str">
        <f t="shared" si="56"/>
        <v>y</v>
      </c>
      <c r="J206" s="144" t="s">
        <v>1942</v>
      </c>
      <c r="K206" s="145">
        <f t="shared" si="48"/>
        <v>20</v>
      </c>
      <c r="L206" s="146" t="str">
        <f t="shared" si="57"/>
        <v>y</v>
      </c>
      <c r="M206" s="5" t="s">
        <v>32</v>
      </c>
      <c r="N206" s="11" t="s">
        <v>32</v>
      </c>
      <c r="O206" s="11" t="s">
        <v>32</v>
      </c>
      <c r="P206" s="146">
        <f>P205</f>
        <v>16579.68</v>
      </c>
      <c r="Q206" s="144" t="s">
        <v>313</v>
      </c>
      <c r="R206" s="144" t="s">
        <v>266</v>
      </c>
      <c r="S206" s="144" t="s">
        <v>1578</v>
      </c>
      <c r="T206" s="145">
        <v>78.8</v>
      </c>
      <c r="U206" s="145">
        <v>1</v>
      </c>
      <c r="V206" s="147">
        <f>P206*(1/(2.22*10^12))*(1/(78.8))*(1/(0.125))*10^9</f>
        <v>0.75820551515982992</v>
      </c>
      <c r="W206" s="144" t="s">
        <v>268</v>
      </c>
      <c r="X206" s="145">
        <v>3</v>
      </c>
      <c r="Y206" s="145">
        <v>0.75</v>
      </c>
      <c r="Z206" s="145">
        <v>15</v>
      </c>
      <c r="AA206" s="145">
        <v>4.26</v>
      </c>
      <c r="AB206" s="556">
        <v>1</v>
      </c>
      <c r="AC206" s="557">
        <f t="shared" si="49"/>
        <v>4.26</v>
      </c>
      <c r="AD206" s="558">
        <f t="shared" si="50"/>
        <v>3.4079999999999999</v>
      </c>
      <c r="AE206" s="559">
        <f t="shared" si="51"/>
        <v>0.85199999999999998</v>
      </c>
      <c r="AF206" s="144" t="s">
        <v>269</v>
      </c>
      <c r="AG206" s="145">
        <v>0.25</v>
      </c>
      <c r="AH206" s="145">
        <v>0.25</v>
      </c>
    </row>
    <row r="207" spans="1:34" x14ac:dyDescent="0.25">
      <c r="A207" s="148" t="s">
        <v>56</v>
      </c>
      <c r="B207" s="148" t="s">
        <v>488</v>
      </c>
      <c r="C207" s="149" t="s">
        <v>1943</v>
      </c>
      <c r="D207" s="150" t="s">
        <v>1944</v>
      </c>
      <c r="E207" s="151">
        <v>4</v>
      </c>
      <c r="F207" s="145" t="s">
        <v>32</v>
      </c>
      <c r="G207" s="150" t="s">
        <v>1945</v>
      </c>
      <c r="H207" s="151">
        <f t="shared" si="47"/>
        <v>5</v>
      </c>
      <c r="I207" s="151" t="str">
        <f t="shared" si="56"/>
        <v>y</v>
      </c>
      <c r="J207" s="150" t="s">
        <v>1946</v>
      </c>
      <c r="K207" s="151">
        <f t="shared" si="48"/>
        <v>6</v>
      </c>
      <c r="L207" s="152" t="str">
        <f t="shared" si="57"/>
        <v>y</v>
      </c>
      <c r="M207" s="5" t="s">
        <v>32</v>
      </c>
      <c r="N207" s="11" t="s">
        <v>32</v>
      </c>
      <c r="O207" s="11" t="s">
        <v>32</v>
      </c>
      <c r="P207" s="152">
        <v>16217.24</v>
      </c>
      <c r="Q207" s="150" t="s">
        <v>491</v>
      </c>
      <c r="R207" s="150" t="s">
        <v>492</v>
      </c>
      <c r="S207" s="150" t="s">
        <v>1534</v>
      </c>
      <c r="T207" s="151">
        <v>76.2</v>
      </c>
      <c r="U207" s="151">
        <v>1</v>
      </c>
      <c r="V207" s="153">
        <f>P207*(1/(2.22*10^12))*(1/(76.2))*(1/(0.125))*10^9</f>
        <v>0.76693575465229002</v>
      </c>
      <c r="W207" s="150" t="s">
        <v>494</v>
      </c>
      <c r="X207" s="151">
        <v>3</v>
      </c>
      <c r="Y207" s="151">
        <v>3</v>
      </c>
      <c r="Z207" s="151">
        <v>15</v>
      </c>
      <c r="AA207" s="151">
        <v>4.1100000000000003</v>
      </c>
      <c r="AB207" s="556">
        <v>1</v>
      </c>
      <c r="AC207" s="557">
        <f t="shared" si="49"/>
        <v>4.1100000000000003</v>
      </c>
      <c r="AD207" s="558">
        <f t="shared" si="50"/>
        <v>3.2880000000000003</v>
      </c>
      <c r="AE207" s="559">
        <f t="shared" si="51"/>
        <v>0.82200000000000006</v>
      </c>
      <c r="AF207" s="150" t="s">
        <v>34</v>
      </c>
      <c r="AG207" s="151">
        <v>1</v>
      </c>
      <c r="AH207" s="151">
        <v>1</v>
      </c>
    </row>
    <row r="208" spans="1:34" x14ac:dyDescent="0.25">
      <c r="A208" s="148" t="s">
        <v>56</v>
      </c>
      <c r="B208" s="148" t="s">
        <v>495</v>
      </c>
      <c r="C208" s="149" t="s">
        <v>1943</v>
      </c>
      <c r="D208" s="150" t="s">
        <v>1947</v>
      </c>
      <c r="E208" s="151">
        <f>IF(A207="SEC", K207 + 1, E207 + 1)</f>
        <v>7</v>
      </c>
      <c r="F208" s="145" t="s">
        <v>32</v>
      </c>
      <c r="G208" s="150" t="s">
        <v>1948</v>
      </c>
      <c r="H208" s="151">
        <f t="shared" si="47"/>
        <v>8</v>
      </c>
      <c r="I208" s="151" t="str">
        <f t="shared" si="56"/>
        <v>y</v>
      </c>
      <c r="J208" s="150" t="s">
        <v>1949</v>
      </c>
      <c r="K208" s="151">
        <f t="shared" si="48"/>
        <v>9</v>
      </c>
      <c r="L208" s="152" t="str">
        <f t="shared" si="57"/>
        <v>y</v>
      </c>
      <c r="M208" s="5" t="s">
        <v>32</v>
      </c>
      <c r="N208" s="11" t="s">
        <v>32</v>
      </c>
      <c r="O208" s="11" t="s">
        <v>32</v>
      </c>
      <c r="P208" s="152">
        <f>P207</f>
        <v>16217.24</v>
      </c>
      <c r="Q208" s="150" t="s">
        <v>491</v>
      </c>
      <c r="R208" s="150" t="s">
        <v>492</v>
      </c>
      <c r="S208" s="150" t="s">
        <v>1534</v>
      </c>
      <c r="T208" s="151">
        <v>76.2</v>
      </c>
      <c r="U208" s="151">
        <v>1</v>
      </c>
      <c r="V208" s="153">
        <f>P208*(1/(2.22*10^12))*(1/(76.2))*(1/(0.125))*10^9</f>
        <v>0.76693575465229002</v>
      </c>
      <c r="W208" s="150" t="s">
        <v>494</v>
      </c>
      <c r="X208" s="151">
        <v>3</v>
      </c>
      <c r="Y208" s="151">
        <v>3</v>
      </c>
      <c r="Z208" s="151">
        <v>15</v>
      </c>
      <c r="AA208" s="151">
        <v>4.1100000000000003</v>
      </c>
      <c r="AB208" s="556">
        <v>1</v>
      </c>
      <c r="AC208" s="557">
        <f t="shared" si="49"/>
        <v>4.1100000000000003</v>
      </c>
      <c r="AD208" s="558">
        <f t="shared" si="50"/>
        <v>3.2880000000000003</v>
      </c>
      <c r="AE208" s="559">
        <f t="shared" si="51"/>
        <v>0.82200000000000006</v>
      </c>
      <c r="AF208" s="150" t="s">
        <v>34</v>
      </c>
      <c r="AG208" s="151">
        <v>1</v>
      </c>
      <c r="AH208" s="151">
        <v>1</v>
      </c>
    </row>
    <row r="209" spans="1:34" x14ac:dyDescent="0.25">
      <c r="A209" s="148" t="s">
        <v>56</v>
      </c>
      <c r="B209" s="148" t="s">
        <v>497</v>
      </c>
      <c r="C209" s="149" t="s">
        <v>1943</v>
      </c>
      <c r="D209" s="150" t="s">
        <v>1950</v>
      </c>
      <c r="E209" s="151">
        <f>IF(A208="SEC", K208 + 1, E208 + 1)</f>
        <v>10</v>
      </c>
      <c r="F209" s="145" t="s">
        <v>32</v>
      </c>
      <c r="G209" s="150" t="s">
        <v>1951</v>
      </c>
      <c r="H209" s="151">
        <f t="shared" si="47"/>
        <v>11</v>
      </c>
      <c r="I209" s="151" t="str">
        <f t="shared" si="56"/>
        <v>y</v>
      </c>
      <c r="J209" s="150" t="s">
        <v>1952</v>
      </c>
      <c r="K209" s="151">
        <f t="shared" si="48"/>
        <v>12</v>
      </c>
      <c r="L209" s="152" t="str">
        <f t="shared" si="57"/>
        <v>y</v>
      </c>
      <c r="M209" s="5" t="s">
        <v>32</v>
      </c>
      <c r="N209" s="11" t="s">
        <v>32</v>
      </c>
      <c r="O209" s="11" t="s">
        <v>32</v>
      </c>
      <c r="P209" s="152">
        <f>P208</f>
        <v>16217.24</v>
      </c>
      <c r="Q209" s="150" t="s">
        <v>491</v>
      </c>
      <c r="R209" s="150" t="s">
        <v>492</v>
      </c>
      <c r="S209" s="150" t="s">
        <v>1534</v>
      </c>
      <c r="T209" s="151">
        <v>76.2</v>
      </c>
      <c r="U209" s="151">
        <v>1</v>
      </c>
      <c r="V209" s="153">
        <f>P209*(1/(2.22*10^12))*(1/(76.2))*(1/(0.125))*10^9</f>
        <v>0.76693575465229002</v>
      </c>
      <c r="W209" s="150" t="s">
        <v>494</v>
      </c>
      <c r="X209" s="151">
        <v>3</v>
      </c>
      <c r="Y209" s="151">
        <v>3</v>
      </c>
      <c r="Z209" s="151">
        <v>15</v>
      </c>
      <c r="AA209" s="151">
        <v>4.1100000000000003</v>
      </c>
      <c r="AB209" s="556">
        <v>1</v>
      </c>
      <c r="AC209" s="557">
        <f t="shared" si="49"/>
        <v>4.1100000000000003</v>
      </c>
      <c r="AD209" s="558">
        <f t="shared" si="50"/>
        <v>3.2880000000000003</v>
      </c>
      <c r="AE209" s="559">
        <f t="shared" si="51"/>
        <v>0.82200000000000006</v>
      </c>
      <c r="AF209" s="150" t="s">
        <v>34</v>
      </c>
      <c r="AG209" s="151">
        <v>1</v>
      </c>
      <c r="AH209" s="151">
        <v>1</v>
      </c>
    </row>
    <row r="210" spans="1:34" x14ac:dyDescent="0.25">
      <c r="A210" s="148" t="s">
        <v>56</v>
      </c>
      <c r="B210" s="148" t="s">
        <v>60</v>
      </c>
      <c r="C210" s="149" t="s">
        <v>1943</v>
      </c>
      <c r="D210" s="150" t="s">
        <v>1953</v>
      </c>
      <c r="E210" s="151">
        <f>IF(A209="SEC", K209 + 1, E209 + 1)</f>
        <v>13</v>
      </c>
      <c r="F210" s="145" t="s">
        <v>32</v>
      </c>
      <c r="G210" s="150" t="s">
        <v>1954</v>
      </c>
      <c r="H210" s="151">
        <f t="shared" si="47"/>
        <v>14</v>
      </c>
      <c r="I210" s="151" t="str">
        <f t="shared" si="56"/>
        <v>y</v>
      </c>
      <c r="J210" s="150" t="s">
        <v>1955</v>
      </c>
      <c r="K210" s="151">
        <f t="shared" si="48"/>
        <v>15</v>
      </c>
      <c r="L210" s="152" t="str">
        <f t="shared" si="57"/>
        <v>y</v>
      </c>
      <c r="M210" s="5" t="s">
        <v>32</v>
      </c>
      <c r="N210" s="11" t="s">
        <v>32</v>
      </c>
      <c r="O210" s="11" t="s">
        <v>32</v>
      </c>
      <c r="P210" s="152">
        <v>41507.800000000003</v>
      </c>
      <c r="Q210" s="150" t="s">
        <v>64</v>
      </c>
      <c r="R210" s="150" t="s">
        <v>65</v>
      </c>
      <c r="S210" s="150" t="s">
        <v>1810</v>
      </c>
      <c r="T210" s="151">
        <v>80</v>
      </c>
      <c r="U210" s="151">
        <v>2</v>
      </c>
      <c r="V210" s="153">
        <f>P210*(1/(2.22*10^12))*(1/(80))*(1/(0.125))*10^9</f>
        <v>1.8697207207207212</v>
      </c>
      <c r="W210" s="150" t="s">
        <v>67</v>
      </c>
      <c r="X210" s="151">
        <v>3</v>
      </c>
      <c r="Y210" s="151">
        <v>2</v>
      </c>
      <c r="Z210" s="151">
        <v>15</v>
      </c>
      <c r="AA210" s="151">
        <v>8.64</v>
      </c>
      <c r="AB210" s="556">
        <v>1</v>
      </c>
      <c r="AC210" s="557">
        <f t="shared" si="49"/>
        <v>8.64</v>
      </c>
      <c r="AD210" s="558">
        <f t="shared" si="50"/>
        <v>6.9120000000000008</v>
      </c>
      <c r="AE210" s="559">
        <f t="shared" si="51"/>
        <v>1.7280000000000002</v>
      </c>
      <c r="AF210" s="150" t="s">
        <v>68</v>
      </c>
      <c r="AG210" s="151">
        <v>0.5</v>
      </c>
      <c r="AH210" s="151">
        <v>0.67</v>
      </c>
    </row>
    <row r="211" spans="1:34" x14ac:dyDescent="0.25">
      <c r="A211" s="148" t="s">
        <v>56</v>
      </c>
      <c r="B211" s="148" t="s">
        <v>631</v>
      </c>
      <c r="C211" s="149" t="s">
        <v>1943</v>
      </c>
      <c r="D211" s="150" t="s">
        <v>1956</v>
      </c>
      <c r="E211" s="151">
        <f>IF(A210="SEC", K210 + 1, E210 + 1)</f>
        <v>16</v>
      </c>
      <c r="F211" s="145" t="s">
        <v>32</v>
      </c>
      <c r="G211" s="150" t="s">
        <v>1957</v>
      </c>
      <c r="H211" s="151">
        <f t="shared" si="47"/>
        <v>17</v>
      </c>
      <c r="I211" s="151" t="str">
        <f t="shared" si="56"/>
        <v>y</v>
      </c>
      <c r="J211" s="150" t="s">
        <v>1958</v>
      </c>
      <c r="K211" s="151">
        <f t="shared" si="48"/>
        <v>18</v>
      </c>
      <c r="L211" s="152" t="str">
        <f t="shared" si="57"/>
        <v>y</v>
      </c>
      <c r="M211" s="5" t="s">
        <v>32</v>
      </c>
      <c r="N211" s="11" t="s">
        <v>32</v>
      </c>
      <c r="O211" s="11" t="s">
        <v>32</v>
      </c>
      <c r="P211" s="152">
        <f>P210</f>
        <v>41507.800000000003</v>
      </c>
      <c r="Q211" s="150" t="s">
        <v>64</v>
      </c>
      <c r="R211" s="150" t="s">
        <v>65</v>
      </c>
      <c r="S211" s="150" t="s">
        <v>1810</v>
      </c>
      <c r="T211" s="151">
        <v>80</v>
      </c>
      <c r="U211" s="151">
        <v>2</v>
      </c>
      <c r="V211" s="153">
        <f>P211*(1/(2.22*10^12))*(1/(80))*(1/(0.125))*10^9</f>
        <v>1.8697207207207212</v>
      </c>
      <c r="W211" s="150" t="s">
        <v>67</v>
      </c>
      <c r="X211" s="151">
        <v>3</v>
      </c>
      <c r="Y211" s="151">
        <v>2</v>
      </c>
      <c r="Z211" s="151">
        <v>15</v>
      </c>
      <c r="AA211" s="151">
        <v>8.64</v>
      </c>
      <c r="AB211" s="556">
        <v>1</v>
      </c>
      <c r="AC211" s="557">
        <f t="shared" si="49"/>
        <v>8.64</v>
      </c>
      <c r="AD211" s="558">
        <f t="shared" si="50"/>
        <v>6.9120000000000008</v>
      </c>
      <c r="AE211" s="559">
        <f t="shared" si="51"/>
        <v>1.7280000000000002</v>
      </c>
      <c r="AF211" s="150" t="s">
        <v>68</v>
      </c>
      <c r="AG211" s="151">
        <v>0.5</v>
      </c>
      <c r="AH211" s="151">
        <v>0.67</v>
      </c>
    </row>
    <row r="212" spans="1:34" x14ac:dyDescent="0.25">
      <c r="A212" s="154" t="s">
        <v>28</v>
      </c>
      <c r="B212" s="154" t="s">
        <v>69</v>
      </c>
      <c r="C212" s="155" t="s">
        <v>1959</v>
      </c>
      <c r="D212" s="156" t="s">
        <v>1960</v>
      </c>
      <c r="E212" s="157">
        <v>4</v>
      </c>
      <c r="F212" s="157" t="s">
        <v>32</v>
      </c>
      <c r="G212" s="156"/>
      <c r="H212" s="157" t="str">
        <f t="shared" si="47"/>
        <v/>
      </c>
      <c r="I212" s="157"/>
      <c r="J212" s="156"/>
      <c r="K212" s="157" t="str">
        <f t="shared" si="48"/>
        <v/>
      </c>
      <c r="L212" s="158"/>
      <c r="M212" s="5" t="s">
        <v>32</v>
      </c>
      <c r="N212" s="11" t="s">
        <v>32</v>
      </c>
      <c r="O212" s="11" t="s">
        <v>32</v>
      </c>
      <c r="P212" s="158">
        <v>48334.02</v>
      </c>
      <c r="Q212" s="156" t="s">
        <v>73</v>
      </c>
      <c r="R212" s="156" t="s">
        <v>74</v>
      </c>
      <c r="S212" s="156" t="s">
        <v>1616</v>
      </c>
      <c r="T212" s="157">
        <v>80.099999999999994</v>
      </c>
      <c r="U212" s="157">
        <v>2.5</v>
      </c>
      <c r="V212" s="159">
        <f>P212*(1/(2.22*10^12))*(1/(80.1))*(1/(0.125))*10^9</f>
        <v>2.174489995613591</v>
      </c>
      <c r="W212" s="156" t="s">
        <v>76</v>
      </c>
      <c r="X212" s="157">
        <v>1</v>
      </c>
      <c r="Y212" s="157">
        <v>1</v>
      </c>
      <c r="Z212" s="157">
        <v>5</v>
      </c>
      <c r="AA212" s="157">
        <v>3.6</v>
      </c>
      <c r="AB212" s="556">
        <v>1</v>
      </c>
      <c r="AC212" s="557">
        <f t="shared" si="49"/>
        <v>3.6</v>
      </c>
      <c r="AD212" s="558">
        <f t="shared" si="50"/>
        <v>2.8800000000000003</v>
      </c>
      <c r="AE212" s="559">
        <f t="shared" si="51"/>
        <v>0.72000000000000008</v>
      </c>
      <c r="AF212" s="156" t="s">
        <v>49</v>
      </c>
      <c r="AG212" s="157">
        <v>1</v>
      </c>
      <c r="AH212" s="157">
        <v>1</v>
      </c>
    </row>
    <row r="213" spans="1:34" x14ac:dyDescent="0.25">
      <c r="A213" s="154" t="s">
        <v>56</v>
      </c>
      <c r="B213" s="154" t="s">
        <v>69</v>
      </c>
      <c r="C213" s="155" t="s">
        <v>1959</v>
      </c>
      <c r="D213" s="156" t="s">
        <v>1961</v>
      </c>
      <c r="E213" s="157">
        <f>IF(A212="SEC", K212 + 1, E212 + 1)</f>
        <v>5</v>
      </c>
      <c r="F213" s="157" t="s">
        <v>32</v>
      </c>
      <c r="G213" s="156" t="s">
        <v>1962</v>
      </c>
      <c r="H213" s="157">
        <f t="shared" si="47"/>
        <v>6</v>
      </c>
      <c r="I213" s="157" t="str">
        <f t="shared" ref="I213:I222" si="58">F213</f>
        <v>y</v>
      </c>
      <c r="J213" s="156" t="s">
        <v>1963</v>
      </c>
      <c r="K213" s="157">
        <f t="shared" si="48"/>
        <v>7</v>
      </c>
      <c r="L213" s="158" t="str">
        <f t="shared" ref="L213:L222" si="59">F213</f>
        <v>y</v>
      </c>
      <c r="M213" s="5" t="s">
        <v>32</v>
      </c>
      <c r="N213" s="11" t="s">
        <v>32</v>
      </c>
      <c r="O213" s="11" t="s">
        <v>32</v>
      </c>
      <c r="P213" s="158">
        <f>P212</f>
        <v>48334.02</v>
      </c>
      <c r="Q213" s="156" t="s">
        <v>73</v>
      </c>
      <c r="R213" s="156" t="s">
        <v>74</v>
      </c>
      <c r="S213" s="156" t="s">
        <v>1616</v>
      </c>
      <c r="T213" s="157">
        <v>80.099999999999994</v>
      </c>
      <c r="U213" s="157">
        <v>2.5</v>
      </c>
      <c r="V213" s="159">
        <f>P213*(1/(2.22*10^12))*(1/(80.1))*(1/(0.125))*10^9</f>
        <v>2.174489995613591</v>
      </c>
      <c r="W213" s="156" t="s">
        <v>76</v>
      </c>
      <c r="X213" s="157">
        <v>3</v>
      </c>
      <c r="Y213" s="157">
        <v>3</v>
      </c>
      <c r="Z213" s="157">
        <v>15</v>
      </c>
      <c r="AA213" s="157">
        <v>10.81</v>
      </c>
      <c r="AB213" s="556">
        <v>1</v>
      </c>
      <c r="AC213" s="557">
        <f t="shared" si="49"/>
        <v>10.81</v>
      </c>
      <c r="AD213" s="558">
        <f t="shared" si="50"/>
        <v>8.6480000000000015</v>
      </c>
      <c r="AE213" s="559">
        <f t="shared" si="51"/>
        <v>2.1620000000000004</v>
      </c>
      <c r="AF213" s="156" t="s">
        <v>49</v>
      </c>
      <c r="AG213" s="157">
        <v>1</v>
      </c>
      <c r="AH213" s="157">
        <v>1</v>
      </c>
    </row>
    <row r="214" spans="1:34" x14ac:dyDescent="0.25">
      <c r="A214" s="154" t="s">
        <v>56</v>
      </c>
      <c r="B214" s="154" t="s">
        <v>77</v>
      </c>
      <c r="C214" s="155" t="s">
        <v>1959</v>
      </c>
      <c r="D214" s="156" t="s">
        <v>1964</v>
      </c>
      <c r="E214" s="157">
        <f>IF(A213="SEC", K213 + 1, E213 + 1)</f>
        <v>8</v>
      </c>
      <c r="F214" s="157" t="s">
        <v>32</v>
      </c>
      <c r="G214" s="156" t="s">
        <v>1965</v>
      </c>
      <c r="H214" s="157">
        <f t="shared" si="47"/>
        <v>9</v>
      </c>
      <c r="I214" s="157" t="str">
        <f t="shared" si="58"/>
        <v>y</v>
      </c>
      <c r="J214" s="156" t="s">
        <v>1966</v>
      </c>
      <c r="K214" s="157">
        <f t="shared" si="48"/>
        <v>10</v>
      </c>
      <c r="L214" s="158" t="str">
        <f t="shared" si="59"/>
        <v>y</v>
      </c>
      <c r="M214" s="5" t="s">
        <v>32</v>
      </c>
      <c r="N214" s="11" t="s">
        <v>32</v>
      </c>
      <c r="O214" s="11" t="s">
        <v>32</v>
      </c>
      <c r="P214" s="158">
        <f>P213</f>
        <v>48334.02</v>
      </c>
      <c r="Q214" s="156" t="s">
        <v>73</v>
      </c>
      <c r="R214" s="156" t="s">
        <v>74</v>
      </c>
      <c r="S214" s="156" t="s">
        <v>1616</v>
      </c>
      <c r="T214" s="157">
        <v>80.099999999999994</v>
      </c>
      <c r="U214" s="157">
        <v>2.5</v>
      </c>
      <c r="V214" s="159">
        <f>P214*(1/(2.22*10^12))*(1/(80.1))*(1/(0.125))*10^9</f>
        <v>2.174489995613591</v>
      </c>
      <c r="W214" s="156" t="s">
        <v>76</v>
      </c>
      <c r="X214" s="157">
        <v>3</v>
      </c>
      <c r="Y214" s="157">
        <v>3</v>
      </c>
      <c r="Z214" s="157">
        <v>15</v>
      </c>
      <c r="AA214" s="157">
        <v>10.81</v>
      </c>
      <c r="AB214" s="556">
        <v>1</v>
      </c>
      <c r="AC214" s="557">
        <f t="shared" si="49"/>
        <v>10.81</v>
      </c>
      <c r="AD214" s="558">
        <f t="shared" si="50"/>
        <v>8.6480000000000015</v>
      </c>
      <c r="AE214" s="559">
        <f t="shared" si="51"/>
        <v>2.1620000000000004</v>
      </c>
      <c r="AF214" s="156" t="s">
        <v>49</v>
      </c>
      <c r="AG214" s="157">
        <v>1</v>
      </c>
      <c r="AH214" s="157">
        <v>1</v>
      </c>
    </row>
    <row r="215" spans="1:34" x14ac:dyDescent="0.25">
      <c r="A215" s="154" t="s">
        <v>56</v>
      </c>
      <c r="B215" s="154" t="s">
        <v>124</v>
      </c>
      <c r="C215" s="155" t="s">
        <v>1959</v>
      </c>
      <c r="D215" s="156" t="s">
        <v>1967</v>
      </c>
      <c r="E215" s="157">
        <f>IF(A214="SEC", K214 + 1, E214 + 1)</f>
        <v>11</v>
      </c>
      <c r="F215" s="157" t="s">
        <v>32</v>
      </c>
      <c r="G215" s="156" t="s">
        <v>1968</v>
      </c>
      <c r="H215" s="157">
        <f t="shared" si="47"/>
        <v>12</v>
      </c>
      <c r="I215" s="157" t="str">
        <f t="shared" si="58"/>
        <v>y</v>
      </c>
      <c r="J215" s="156" t="s">
        <v>1969</v>
      </c>
      <c r="K215" s="157">
        <f t="shared" si="48"/>
        <v>13</v>
      </c>
      <c r="L215" s="158" t="str">
        <f t="shared" si="59"/>
        <v>y</v>
      </c>
      <c r="M215" s="5" t="s">
        <v>32</v>
      </c>
      <c r="N215" s="11" t="s">
        <v>32</v>
      </c>
      <c r="O215" s="11" t="s">
        <v>32</v>
      </c>
      <c r="P215" s="158">
        <v>105224.4</v>
      </c>
      <c r="Q215" s="156" t="s">
        <v>127</v>
      </c>
      <c r="R215" s="156" t="s">
        <v>128</v>
      </c>
      <c r="S215" s="156" t="s">
        <v>1864</v>
      </c>
      <c r="T215" s="157">
        <v>80</v>
      </c>
      <c r="U215" s="157">
        <v>5</v>
      </c>
      <c r="V215" s="159">
        <f>P215*(1/(2.22*10^12))*(1/(80))*(1/(0.125))*10^9</f>
        <v>4.7398378378378379</v>
      </c>
      <c r="W215" s="156" t="s">
        <v>130</v>
      </c>
      <c r="X215" s="157">
        <v>3</v>
      </c>
      <c r="Y215" s="157">
        <v>1</v>
      </c>
      <c r="Z215" s="157">
        <v>15</v>
      </c>
      <c r="AA215" s="157">
        <v>21.6</v>
      </c>
      <c r="AB215" s="556">
        <v>1</v>
      </c>
      <c r="AC215" s="557">
        <f t="shared" si="49"/>
        <v>21.6</v>
      </c>
      <c r="AD215" s="558">
        <f t="shared" si="50"/>
        <v>17.28</v>
      </c>
      <c r="AE215" s="559">
        <f t="shared" si="51"/>
        <v>4.32</v>
      </c>
      <c r="AF215" s="156" t="s">
        <v>49</v>
      </c>
      <c r="AG215" s="157">
        <v>0.5</v>
      </c>
      <c r="AH215" s="157">
        <v>0.33</v>
      </c>
    </row>
    <row r="216" spans="1:34" x14ac:dyDescent="0.25">
      <c r="A216" s="154" t="s">
        <v>56</v>
      </c>
      <c r="B216" s="154" t="s">
        <v>323</v>
      </c>
      <c r="C216" s="155" t="s">
        <v>1959</v>
      </c>
      <c r="D216" s="156" t="s">
        <v>1970</v>
      </c>
      <c r="E216" s="157">
        <v>26</v>
      </c>
      <c r="F216" s="157" t="s">
        <v>32</v>
      </c>
      <c r="G216" s="156" t="s">
        <v>1971</v>
      </c>
      <c r="H216" s="157">
        <f t="shared" si="47"/>
        <v>27</v>
      </c>
      <c r="I216" s="157" t="str">
        <f t="shared" si="58"/>
        <v>y</v>
      </c>
      <c r="J216" s="156" t="s">
        <v>1972</v>
      </c>
      <c r="K216" s="157">
        <f t="shared" si="48"/>
        <v>28</v>
      </c>
      <c r="L216" s="158" t="str">
        <f t="shared" si="59"/>
        <v>y</v>
      </c>
      <c r="M216" s="5" t="s">
        <v>32</v>
      </c>
      <c r="N216" s="11" t="s">
        <v>32</v>
      </c>
      <c r="O216" s="11" t="s">
        <v>32</v>
      </c>
      <c r="P216" s="158">
        <f>P215</f>
        <v>105224.4</v>
      </c>
      <c r="Q216" s="156" t="s">
        <v>325</v>
      </c>
      <c r="R216" s="156" t="s">
        <v>128</v>
      </c>
      <c r="S216" s="156" t="s">
        <v>1864</v>
      </c>
      <c r="T216" s="157">
        <v>80</v>
      </c>
      <c r="U216" s="157">
        <v>5</v>
      </c>
      <c r="V216" s="159">
        <f>P216*(1/(2.22*10^12))*(1/(80))*(1/(0.125))*10^9</f>
        <v>4.7398378378378379</v>
      </c>
      <c r="W216" s="156" t="s">
        <v>130</v>
      </c>
      <c r="X216" s="157">
        <v>3</v>
      </c>
      <c r="Y216" s="157">
        <v>3</v>
      </c>
      <c r="Z216" s="157">
        <v>15</v>
      </c>
      <c r="AA216" s="157">
        <v>21.6</v>
      </c>
      <c r="AB216" s="556">
        <v>1</v>
      </c>
      <c r="AC216" s="557">
        <f t="shared" si="49"/>
        <v>21.6</v>
      </c>
      <c r="AD216" s="558">
        <f t="shared" si="50"/>
        <v>17.28</v>
      </c>
      <c r="AE216" s="559">
        <f t="shared" si="51"/>
        <v>4.32</v>
      </c>
      <c r="AF216" s="156" t="s">
        <v>49</v>
      </c>
      <c r="AG216" s="157">
        <v>1</v>
      </c>
      <c r="AH216" s="157">
        <v>1</v>
      </c>
    </row>
    <row r="217" spans="1:34" x14ac:dyDescent="0.25">
      <c r="A217" s="154" t="s">
        <v>56</v>
      </c>
      <c r="B217" s="154" t="s">
        <v>326</v>
      </c>
      <c r="C217" s="155" t="s">
        <v>1959</v>
      </c>
      <c r="D217" s="156" t="s">
        <v>1973</v>
      </c>
      <c r="E217" s="157">
        <f>IF(A216="SEC", K216 + 1, E216 + 1)</f>
        <v>29</v>
      </c>
      <c r="F217" s="157" t="s">
        <v>32</v>
      </c>
      <c r="G217" s="156" t="s">
        <v>1974</v>
      </c>
      <c r="H217" s="157">
        <f t="shared" si="47"/>
        <v>30</v>
      </c>
      <c r="I217" s="157" t="str">
        <f t="shared" si="58"/>
        <v>y</v>
      </c>
      <c r="J217" s="156" t="s">
        <v>1975</v>
      </c>
      <c r="K217" s="157">
        <f t="shared" si="48"/>
        <v>31</v>
      </c>
      <c r="L217" s="158" t="str">
        <f t="shared" si="59"/>
        <v>y</v>
      </c>
      <c r="M217" s="5" t="s">
        <v>32</v>
      </c>
      <c r="N217" s="11" t="s">
        <v>32</v>
      </c>
      <c r="O217" s="11" t="s">
        <v>32</v>
      </c>
      <c r="P217" s="158">
        <f>P216</f>
        <v>105224.4</v>
      </c>
      <c r="Q217" s="156" t="s">
        <v>325</v>
      </c>
      <c r="R217" s="156" t="s">
        <v>128</v>
      </c>
      <c r="S217" s="156" t="s">
        <v>1864</v>
      </c>
      <c r="T217" s="157">
        <v>80</v>
      </c>
      <c r="U217" s="157">
        <v>5</v>
      </c>
      <c r="V217" s="159">
        <f>P217*(1/(2.22*10^12))*(1/(80))*(1/(0.125))*10^9</f>
        <v>4.7398378378378379</v>
      </c>
      <c r="W217" s="156" t="s">
        <v>130</v>
      </c>
      <c r="X217" s="157">
        <v>3</v>
      </c>
      <c r="Y217" s="157">
        <v>3</v>
      </c>
      <c r="Z217" s="157">
        <v>15</v>
      </c>
      <c r="AA217" s="157">
        <v>21.6</v>
      </c>
      <c r="AB217" s="556">
        <v>1</v>
      </c>
      <c r="AC217" s="557">
        <f t="shared" si="49"/>
        <v>21.6</v>
      </c>
      <c r="AD217" s="558">
        <f t="shared" si="50"/>
        <v>17.28</v>
      </c>
      <c r="AE217" s="559">
        <f t="shared" si="51"/>
        <v>4.32</v>
      </c>
      <c r="AF217" s="156" t="s">
        <v>49</v>
      </c>
      <c r="AG217" s="157">
        <v>1</v>
      </c>
      <c r="AH217" s="157">
        <v>1</v>
      </c>
    </row>
    <row r="218" spans="1:34" x14ac:dyDescent="0.25">
      <c r="A218" s="154" t="s">
        <v>56</v>
      </c>
      <c r="B218" s="154" t="s">
        <v>278</v>
      </c>
      <c r="C218" s="155" t="s">
        <v>1959</v>
      </c>
      <c r="D218" s="156" t="s">
        <v>1976</v>
      </c>
      <c r="E218" s="157">
        <v>14</v>
      </c>
      <c r="F218" s="157" t="s">
        <v>32</v>
      </c>
      <c r="G218" s="156" t="s">
        <v>1977</v>
      </c>
      <c r="H218" s="157">
        <f t="shared" si="47"/>
        <v>15</v>
      </c>
      <c r="I218" s="157" t="str">
        <f t="shared" si="58"/>
        <v>y</v>
      </c>
      <c r="J218" s="156" t="s">
        <v>1978</v>
      </c>
      <c r="K218" s="157">
        <f t="shared" si="48"/>
        <v>16</v>
      </c>
      <c r="L218" s="158" t="str">
        <f t="shared" si="59"/>
        <v>y</v>
      </c>
      <c r="M218" s="5" t="s">
        <v>32</v>
      </c>
      <c r="N218" s="11" t="s">
        <v>32</v>
      </c>
      <c r="O218" s="11" t="s">
        <v>32</v>
      </c>
      <c r="P218" s="158">
        <v>28580.880000000001</v>
      </c>
      <c r="Q218" s="156" t="s">
        <v>281</v>
      </c>
      <c r="R218" s="156" t="s">
        <v>237</v>
      </c>
      <c r="S218" s="156" t="s">
        <v>1634</v>
      </c>
      <c r="T218" s="157">
        <v>82.2</v>
      </c>
      <c r="U218" s="157">
        <v>1.5</v>
      </c>
      <c r="V218" s="159">
        <f>P218*(1/(2.22*10^12))*(1/(82.2))*(1/(0.125))*10^9</f>
        <v>1.2529703426053789</v>
      </c>
      <c r="W218" s="156" t="s">
        <v>158</v>
      </c>
      <c r="X218" s="157">
        <v>3</v>
      </c>
      <c r="Y218" s="157">
        <v>3</v>
      </c>
      <c r="Z218" s="157">
        <v>15</v>
      </c>
      <c r="AA218" s="157">
        <v>6.66</v>
      </c>
      <c r="AB218" s="556">
        <v>1</v>
      </c>
      <c r="AC218" s="557">
        <f t="shared" si="49"/>
        <v>6.66</v>
      </c>
      <c r="AD218" s="558">
        <f t="shared" si="50"/>
        <v>5.3280000000000003</v>
      </c>
      <c r="AE218" s="559">
        <f t="shared" si="51"/>
        <v>1.3320000000000001</v>
      </c>
      <c r="AF218" s="156" t="s">
        <v>107</v>
      </c>
      <c r="AG218" s="157">
        <v>1</v>
      </c>
      <c r="AH218" s="157">
        <v>1</v>
      </c>
    </row>
    <row r="219" spans="1:34" x14ac:dyDescent="0.25">
      <c r="A219" s="154" t="s">
        <v>56</v>
      </c>
      <c r="B219" s="154" t="s">
        <v>282</v>
      </c>
      <c r="C219" s="155" t="s">
        <v>1959</v>
      </c>
      <c r="D219" s="156" t="s">
        <v>1979</v>
      </c>
      <c r="E219" s="157">
        <f>IF(A218="SEC", K218 + 1, E218 + 1)</f>
        <v>17</v>
      </c>
      <c r="F219" s="157" t="s">
        <v>32</v>
      </c>
      <c r="G219" s="156" t="s">
        <v>1980</v>
      </c>
      <c r="H219" s="157">
        <f t="shared" si="47"/>
        <v>18</v>
      </c>
      <c r="I219" s="157" t="str">
        <f t="shared" si="58"/>
        <v>y</v>
      </c>
      <c r="J219" s="156" t="s">
        <v>1981</v>
      </c>
      <c r="K219" s="157">
        <f t="shared" si="48"/>
        <v>19</v>
      </c>
      <c r="L219" s="158" t="str">
        <f t="shared" si="59"/>
        <v>y</v>
      </c>
      <c r="M219" s="5" t="s">
        <v>32</v>
      </c>
      <c r="N219" s="11" t="s">
        <v>32</v>
      </c>
      <c r="O219" s="11" t="s">
        <v>32</v>
      </c>
      <c r="P219" s="158">
        <f>P218</f>
        <v>28580.880000000001</v>
      </c>
      <c r="Q219" s="156" t="s">
        <v>281</v>
      </c>
      <c r="R219" s="156" t="s">
        <v>237</v>
      </c>
      <c r="S219" s="156" t="s">
        <v>1634</v>
      </c>
      <c r="T219" s="157">
        <v>82.2</v>
      </c>
      <c r="U219" s="157">
        <v>1.5</v>
      </c>
      <c r="V219" s="159">
        <f>P219*(1/(2.22*10^12))*(1/(82.2))*(1/(0.125))*10^9</f>
        <v>1.2529703426053789</v>
      </c>
      <c r="W219" s="156" t="s">
        <v>158</v>
      </c>
      <c r="X219" s="157">
        <v>3</v>
      </c>
      <c r="Y219" s="157">
        <v>3</v>
      </c>
      <c r="Z219" s="157">
        <v>15</v>
      </c>
      <c r="AA219" s="157">
        <v>6.66</v>
      </c>
      <c r="AB219" s="556">
        <v>1</v>
      </c>
      <c r="AC219" s="557">
        <f t="shared" si="49"/>
        <v>6.66</v>
      </c>
      <c r="AD219" s="558">
        <f t="shared" si="50"/>
        <v>5.3280000000000003</v>
      </c>
      <c r="AE219" s="559">
        <f t="shared" si="51"/>
        <v>1.3320000000000001</v>
      </c>
      <c r="AF219" s="156" t="s">
        <v>107</v>
      </c>
      <c r="AG219" s="157">
        <v>1</v>
      </c>
      <c r="AH219" s="157">
        <v>1</v>
      </c>
    </row>
    <row r="220" spans="1:34" x14ac:dyDescent="0.25">
      <c r="A220" s="154" t="s">
        <v>56</v>
      </c>
      <c r="B220" s="154" t="s">
        <v>234</v>
      </c>
      <c r="C220" s="155" t="s">
        <v>1959</v>
      </c>
      <c r="D220" s="156" t="s">
        <v>1982</v>
      </c>
      <c r="E220" s="157">
        <f>IF(A219="SEC", K219 + 1, E219 + 1)</f>
        <v>20</v>
      </c>
      <c r="F220" s="157" t="s">
        <v>32</v>
      </c>
      <c r="G220" s="156" t="s">
        <v>1983</v>
      </c>
      <c r="H220" s="157">
        <f t="shared" si="47"/>
        <v>21</v>
      </c>
      <c r="I220" s="157" t="str">
        <f t="shared" si="58"/>
        <v>y</v>
      </c>
      <c r="J220" s="156" t="s">
        <v>1984</v>
      </c>
      <c r="K220" s="157">
        <f t="shared" si="48"/>
        <v>22</v>
      </c>
      <c r="L220" s="158" t="str">
        <f t="shared" si="59"/>
        <v>y</v>
      </c>
      <c r="M220" s="5" t="s">
        <v>32</v>
      </c>
      <c r="N220" s="11" t="s">
        <v>32</v>
      </c>
      <c r="O220" s="11" t="s">
        <v>32</v>
      </c>
      <c r="P220" s="158">
        <f>P219</f>
        <v>28580.880000000001</v>
      </c>
      <c r="Q220" s="156" t="s">
        <v>236</v>
      </c>
      <c r="R220" s="156" t="s">
        <v>237</v>
      </c>
      <c r="S220" s="156" t="s">
        <v>1634</v>
      </c>
      <c r="T220" s="157">
        <v>82.2</v>
      </c>
      <c r="U220" s="157">
        <v>1.5</v>
      </c>
      <c r="V220" s="159">
        <f>P220*(1/(2.22*10^12))*(1/(82.2))*(1/(0.125))*10^9</f>
        <v>1.2529703426053789</v>
      </c>
      <c r="W220" s="156" t="s">
        <v>239</v>
      </c>
      <c r="X220" s="157">
        <v>3</v>
      </c>
      <c r="Y220" s="157">
        <v>3</v>
      </c>
      <c r="Z220" s="157">
        <v>15</v>
      </c>
      <c r="AA220" s="157">
        <v>6.66</v>
      </c>
      <c r="AB220" s="556">
        <v>1</v>
      </c>
      <c r="AC220" s="557">
        <f t="shared" si="49"/>
        <v>6.66</v>
      </c>
      <c r="AD220" s="558">
        <f t="shared" si="50"/>
        <v>5.3280000000000003</v>
      </c>
      <c r="AE220" s="559">
        <f t="shared" si="51"/>
        <v>1.3320000000000001</v>
      </c>
      <c r="AF220" s="156" t="s">
        <v>107</v>
      </c>
      <c r="AG220" s="157">
        <v>1</v>
      </c>
      <c r="AH220" s="157">
        <v>1</v>
      </c>
    </row>
    <row r="221" spans="1:34" x14ac:dyDescent="0.25">
      <c r="A221" s="154" t="s">
        <v>56</v>
      </c>
      <c r="B221" s="154" t="s">
        <v>240</v>
      </c>
      <c r="C221" s="155" t="s">
        <v>1959</v>
      </c>
      <c r="D221" s="156" t="s">
        <v>1985</v>
      </c>
      <c r="E221" s="157">
        <f>IF(A220="SEC", K220 + 1, E220 + 1)</f>
        <v>23</v>
      </c>
      <c r="F221" s="157" t="s">
        <v>32</v>
      </c>
      <c r="G221" s="156" t="s">
        <v>1986</v>
      </c>
      <c r="H221" s="157">
        <f t="shared" si="47"/>
        <v>24</v>
      </c>
      <c r="I221" s="157" t="str">
        <f t="shared" si="58"/>
        <v>y</v>
      </c>
      <c r="J221" s="156" t="s">
        <v>1987</v>
      </c>
      <c r="K221" s="157">
        <f t="shared" si="48"/>
        <v>25</v>
      </c>
      <c r="L221" s="158" t="str">
        <f t="shared" si="59"/>
        <v>y</v>
      </c>
      <c r="M221" s="5" t="s">
        <v>32</v>
      </c>
      <c r="N221" s="11" t="s">
        <v>32</v>
      </c>
      <c r="O221" s="11" t="s">
        <v>32</v>
      </c>
      <c r="P221" s="158">
        <f>P220</f>
        <v>28580.880000000001</v>
      </c>
      <c r="Q221" s="156" t="s">
        <v>236</v>
      </c>
      <c r="R221" s="156" t="s">
        <v>237</v>
      </c>
      <c r="S221" s="156" t="s">
        <v>1634</v>
      </c>
      <c r="T221" s="157">
        <v>82.2</v>
      </c>
      <c r="U221" s="157">
        <v>1.5</v>
      </c>
      <c r="V221" s="159">
        <f>P221*(1/(2.22*10^12))*(1/(82.2))*(1/(0.125))*10^9</f>
        <v>1.2529703426053789</v>
      </c>
      <c r="W221" s="156" t="s">
        <v>239</v>
      </c>
      <c r="X221" s="157">
        <v>3</v>
      </c>
      <c r="Y221" s="157">
        <v>3</v>
      </c>
      <c r="Z221" s="157">
        <v>15</v>
      </c>
      <c r="AA221" s="157">
        <v>6.66</v>
      </c>
      <c r="AB221" s="556">
        <v>1</v>
      </c>
      <c r="AC221" s="557">
        <f t="shared" si="49"/>
        <v>6.66</v>
      </c>
      <c r="AD221" s="558">
        <f t="shared" si="50"/>
        <v>5.3280000000000003</v>
      </c>
      <c r="AE221" s="559">
        <f t="shared" si="51"/>
        <v>1.3320000000000001</v>
      </c>
      <c r="AF221" s="156" t="s">
        <v>107</v>
      </c>
      <c r="AG221" s="157">
        <v>1</v>
      </c>
      <c r="AH221" s="157">
        <v>1</v>
      </c>
    </row>
    <row r="222" spans="1:34" x14ac:dyDescent="0.25">
      <c r="A222" s="154" t="s">
        <v>56</v>
      </c>
      <c r="B222" s="154" t="s">
        <v>242</v>
      </c>
      <c r="C222" s="155" t="s">
        <v>1959</v>
      </c>
      <c r="D222" s="156" t="s">
        <v>1988</v>
      </c>
      <c r="E222" s="157">
        <f>IF(A221="SEC", K221 + 1, E221 + 1)</f>
        <v>26</v>
      </c>
      <c r="F222" s="157" t="s">
        <v>32</v>
      </c>
      <c r="G222" s="156" t="s">
        <v>1989</v>
      </c>
      <c r="H222" s="157">
        <f t="shared" si="47"/>
        <v>27</v>
      </c>
      <c r="I222" s="157" t="str">
        <f t="shared" si="58"/>
        <v>y</v>
      </c>
      <c r="J222" s="156" t="s">
        <v>1990</v>
      </c>
      <c r="K222" s="157">
        <f t="shared" si="48"/>
        <v>28</v>
      </c>
      <c r="L222" s="158" t="str">
        <f t="shared" si="59"/>
        <v>y</v>
      </c>
      <c r="M222" s="5" t="s">
        <v>32</v>
      </c>
      <c r="N222" s="11" t="s">
        <v>32</v>
      </c>
      <c r="O222" s="11" t="s">
        <v>32</v>
      </c>
      <c r="P222" s="158">
        <f>P221</f>
        <v>28580.880000000001</v>
      </c>
      <c r="Q222" s="156" t="s">
        <v>236</v>
      </c>
      <c r="R222" s="156" t="s">
        <v>237</v>
      </c>
      <c r="S222" s="156" t="s">
        <v>1634</v>
      </c>
      <c r="T222" s="157">
        <v>82.2</v>
      </c>
      <c r="U222" s="157">
        <v>1.5</v>
      </c>
      <c r="V222" s="159">
        <f>P222*(1/(2.22*10^12))*(1/(82.2))*(1/(0.125))*10^9</f>
        <v>1.2529703426053789</v>
      </c>
      <c r="W222" s="156" t="s">
        <v>239</v>
      </c>
      <c r="X222" s="157">
        <v>3</v>
      </c>
      <c r="Y222" s="157">
        <v>3</v>
      </c>
      <c r="Z222" s="157">
        <v>15</v>
      </c>
      <c r="AA222" s="157">
        <v>6.66</v>
      </c>
      <c r="AB222" s="556">
        <v>1</v>
      </c>
      <c r="AC222" s="557">
        <f t="shared" si="49"/>
        <v>6.66</v>
      </c>
      <c r="AD222" s="558">
        <f t="shared" si="50"/>
        <v>5.3280000000000003</v>
      </c>
      <c r="AE222" s="559">
        <f t="shared" si="51"/>
        <v>1.3320000000000001</v>
      </c>
      <c r="AF222" s="156" t="s">
        <v>107</v>
      </c>
      <c r="AG222" s="157">
        <v>1</v>
      </c>
      <c r="AH222" s="157">
        <v>1</v>
      </c>
    </row>
    <row r="223" spans="1:34" x14ac:dyDescent="0.25">
      <c r="A223" s="160" t="s">
        <v>28</v>
      </c>
      <c r="B223" s="160" t="s">
        <v>1174</v>
      </c>
      <c r="C223" s="161" t="s">
        <v>1991</v>
      </c>
      <c r="D223" s="162" t="s">
        <v>1992</v>
      </c>
      <c r="E223" s="163">
        <v>4</v>
      </c>
      <c r="F223" s="163" t="s">
        <v>32</v>
      </c>
      <c r="G223" s="162"/>
      <c r="H223" s="163" t="str">
        <f t="shared" si="47"/>
        <v/>
      </c>
      <c r="I223" s="163"/>
      <c r="J223" s="162"/>
      <c r="K223" s="163" t="str">
        <f t="shared" si="48"/>
        <v/>
      </c>
      <c r="L223" s="164"/>
      <c r="M223" s="5" t="s">
        <v>32</v>
      </c>
      <c r="N223" s="11" t="s">
        <v>32</v>
      </c>
      <c r="O223" s="11" t="s">
        <v>32</v>
      </c>
      <c r="P223" s="164">
        <v>27027.06</v>
      </c>
      <c r="Q223" s="162" t="s">
        <v>1179</v>
      </c>
      <c r="R223" s="162" t="s">
        <v>1180</v>
      </c>
      <c r="S223" s="162" t="s">
        <v>1905</v>
      </c>
      <c r="T223" s="163">
        <v>76.599999999999994</v>
      </c>
      <c r="U223" s="163">
        <v>1.5</v>
      </c>
      <c r="V223" s="165">
        <f>P223*(1/(2.22*10^12))*(1/(76.6))*(1/(0.125))*10^9</f>
        <v>1.2714727259896974</v>
      </c>
      <c r="W223" s="162" t="s">
        <v>202</v>
      </c>
      <c r="X223" s="163">
        <v>1</v>
      </c>
      <c r="Y223" s="163">
        <v>1</v>
      </c>
      <c r="Z223" s="163">
        <v>5</v>
      </c>
      <c r="AA223" s="163">
        <v>20.68</v>
      </c>
      <c r="AB223" s="556">
        <v>0.1</v>
      </c>
      <c r="AC223" s="557">
        <f t="shared" si="49"/>
        <v>2.0680000000000001</v>
      </c>
      <c r="AD223" s="558">
        <f t="shared" si="50"/>
        <v>1.6544000000000001</v>
      </c>
      <c r="AE223" s="559">
        <f t="shared" si="51"/>
        <v>0.41360000000000002</v>
      </c>
      <c r="AF223" s="162" t="s">
        <v>49</v>
      </c>
      <c r="AG223" s="163">
        <v>1</v>
      </c>
      <c r="AH223" s="163">
        <v>1</v>
      </c>
    </row>
    <row r="224" spans="1:34" x14ac:dyDescent="0.25">
      <c r="A224" s="160" t="s">
        <v>56</v>
      </c>
      <c r="B224" s="160" t="s">
        <v>1186</v>
      </c>
      <c r="C224" s="161" t="s">
        <v>1991</v>
      </c>
      <c r="D224" s="162" t="s">
        <v>1993</v>
      </c>
      <c r="E224" s="163">
        <f>IF(A223="SEC", K223 + 1, E223 + 1)</f>
        <v>5</v>
      </c>
      <c r="F224" s="163" t="s">
        <v>32</v>
      </c>
      <c r="G224" s="162" t="s">
        <v>1994</v>
      </c>
      <c r="H224" s="163">
        <f t="shared" si="47"/>
        <v>6</v>
      </c>
      <c r="I224" s="163" t="str">
        <f t="shared" ref="I224:I233" si="60">F224</f>
        <v>y</v>
      </c>
      <c r="J224" s="162" t="s">
        <v>1995</v>
      </c>
      <c r="K224" s="163">
        <f t="shared" si="48"/>
        <v>7</v>
      </c>
      <c r="L224" s="164" t="str">
        <f t="shared" ref="L224:L233" si="61">F224</f>
        <v>y</v>
      </c>
      <c r="M224" s="5" t="s">
        <v>32</v>
      </c>
      <c r="N224" s="11" t="s">
        <v>32</v>
      </c>
      <c r="O224" s="11" t="s">
        <v>32</v>
      </c>
      <c r="P224" s="164">
        <f>P223</f>
        <v>27027.06</v>
      </c>
      <c r="Q224" s="162" t="s">
        <v>1190</v>
      </c>
      <c r="R224" s="162" t="s">
        <v>1180</v>
      </c>
      <c r="S224" s="162" t="s">
        <v>1905</v>
      </c>
      <c r="T224" s="163">
        <v>76.599999999999994</v>
      </c>
      <c r="U224" s="163">
        <v>1.5</v>
      </c>
      <c r="V224" s="165">
        <f>P224*(1/(2.22*10^12))*(1/(76.6))*(1/(0.125))*10^9</f>
        <v>1.2714727259896974</v>
      </c>
      <c r="W224" s="162" t="s">
        <v>202</v>
      </c>
      <c r="X224" s="163">
        <v>3</v>
      </c>
      <c r="Y224" s="163">
        <v>3</v>
      </c>
      <c r="Z224" s="163">
        <v>15</v>
      </c>
      <c r="AA224" s="163">
        <v>62.05</v>
      </c>
      <c r="AB224" s="556">
        <v>0.1</v>
      </c>
      <c r="AC224" s="557">
        <f t="shared" si="49"/>
        <v>6.2050000000000001</v>
      </c>
      <c r="AD224" s="558">
        <f t="shared" si="50"/>
        <v>4.9640000000000004</v>
      </c>
      <c r="AE224" s="559">
        <f t="shared" si="51"/>
        <v>1.2410000000000001</v>
      </c>
      <c r="AF224" s="162" t="s">
        <v>49</v>
      </c>
      <c r="AG224" s="163">
        <v>1</v>
      </c>
      <c r="AH224" s="163">
        <v>1</v>
      </c>
    </row>
    <row r="225" spans="1:34" x14ac:dyDescent="0.25">
      <c r="A225" s="160" t="s">
        <v>56</v>
      </c>
      <c r="B225" s="160" t="s">
        <v>1191</v>
      </c>
      <c r="C225" s="161" t="s">
        <v>1991</v>
      </c>
      <c r="D225" s="162" t="s">
        <v>1996</v>
      </c>
      <c r="E225" s="163">
        <f>IF(A224="SEC", K224 + 1, E224 + 1)</f>
        <v>8</v>
      </c>
      <c r="F225" s="163" t="s">
        <v>32</v>
      </c>
      <c r="G225" s="162" t="s">
        <v>1997</v>
      </c>
      <c r="H225" s="163">
        <f t="shared" si="47"/>
        <v>9</v>
      </c>
      <c r="I225" s="163" t="str">
        <f t="shared" si="60"/>
        <v>y</v>
      </c>
      <c r="J225" s="162" t="s">
        <v>1998</v>
      </c>
      <c r="K225" s="163">
        <f t="shared" si="48"/>
        <v>10</v>
      </c>
      <c r="L225" s="164" t="str">
        <f t="shared" si="61"/>
        <v>y</v>
      </c>
      <c r="M225" s="5" t="s">
        <v>32</v>
      </c>
      <c r="N225" s="11" t="s">
        <v>32</v>
      </c>
      <c r="O225" s="11" t="s">
        <v>32</v>
      </c>
      <c r="P225" s="164">
        <f>P224</f>
        <v>27027.06</v>
      </c>
      <c r="Q225" s="162" t="s">
        <v>1190</v>
      </c>
      <c r="R225" s="162" t="s">
        <v>1180</v>
      </c>
      <c r="S225" s="162" t="s">
        <v>1905</v>
      </c>
      <c r="T225" s="163">
        <v>76.599999999999994</v>
      </c>
      <c r="U225" s="163">
        <v>1.5</v>
      </c>
      <c r="V225" s="165">
        <f>P225*(1/(2.22*10^12))*(1/(76.6))*(1/(0.125))*10^9</f>
        <v>1.2714727259896974</v>
      </c>
      <c r="W225" s="162" t="s">
        <v>202</v>
      </c>
      <c r="X225" s="163">
        <v>3</v>
      </c>
      <c r="Y225" s="163">
        <v>3</v>
      </c>
      <c r="Z225" s="163">
        <v>15</v>
      </c>
      <c r="AA225" s="163">
        <v>62.05</v>
      </c>
      <c r="AB225" s="556">
        <v>0.1</v>
      </c>
      <c r="AC225" s="557">
        <f t="shared" si="49"/>
        <v>6.2050000000000001</v>
      </c>
      <c r="AD225" s="558">
        <f t="shared" si="50"/>
        <v>4.9640000000000004</v>
      </c>
      <c r="AE225" s="559">
        <f t="shared" si="51"/>
        <v>1.2410000000000001</v>
      </c>
      <c r="AF225" s="162" t="s">
        <v>49</v>
      </c>
      <c r="AG225" s="163">
        <v>1</v>
      </c>
      <c r="AH225" s="163">
        <v>1</v>
      </c>
    </row>
    <row r="226" spans="1:34" x14ac:dyDescent="0.25">
      <c r="A226" s="160" t="s">
        <v>56</v>
      </c>
      <c r="B226" s="160" t="s">
        <v>1195</v>
      </c>
      <c r="C226" s="161" t="s">
        <v>1991</v>
      </c>
      <c r="D226" s="162" t="s">
        <v>1999</v>
      </c>
      <c r="E226" s="163">
        <f>IF(A225="SEC", K225 + 1, E225 + 1)</f>
        <v>11</v>
      </c>
      <c r="F226" s="163" t="s">
        <v>32</v>
      </c>
      <c r="G226" s="162" t="s">
        <v>2000</v>
      </c>
      <c r="H226" s="163">
        <f t="shared" si="47"/>
        <v>12</v>
      </c>
      <c r="I226" s="163" t="str">
        <f t="shared" si="60"/>
        <v>y</v>
      </c>
      <c r="J226" s="162" t="s">
        <v>2001</v>
      </c>
      <c r="K226" s="163">
        <f t="shared" si="48"/>
        <v>13</v>
      </c>
      <c r="L226" s="164" t="str">
        <f t="shared" si="61"/>
        <v>y</v>
      </c>
      <c r="M226" s="5" t="s">
        <v>32</v>
      </c>
      <c r="N226" s="11" t="s">
        <v>32</v>
      </c>
      <c r="O226" s="11" t="s">
        <v>32</v>
      </c>
      <c r="P226" s="164">
        <f>P225</f>
        <v>27027.06</v>
      </c>
      <c r="Q226" s="162" t="s">
        <v>1190</v>
      </c>
      <c r="R226" s="162" t="s">
        <v>1180</v>
      </c>
      <c r="S226" s="162" t="s">
        <v>1905</v>
      </c>
      <c r="T226" s="163">
        <v>76.599999999999994</v>
      </c>
      <c r="U226" s="163">
        <v>1.5</v>
      </c>
      <c r="V226" s="165">
        <f>P226*(1/(2.22*10^12))*(1/(76.6))*(1/(0.125))*10^9</f>
        <v>1.2714727259896974</v>
      </c>
      <c r="W226" s="162" t="s">
        <v>202</v>
      </c>
      <c r="X226" s="163">
        <v>3</v>
      </c>
      <c r="Y226" s="163">
        <v>3</v>
      </c>
      <c r="Z226" s="163">
        <v>15</v>
      </c>
      <c r="AA226" s="163">
        <v>62.05</v>
      </c>
      <c r="AB226" s="556">
        <v>0.1</v>
      </c>
      <c r="AC226" s="557">
        <f t="shared" si="49"/>
        <v>6.2050000000000001</v>
      </c>
      <c r="AD226" s="558">
        <f t="shared" si="50"/>
        <v>4.9640000000000004</v>
      </c>
      <c r="AE226" s="559">
        <f t="shared" si="51"/>
        <v>1.2410000000000001</v>
      </c>
      <c r="AF226" s="162" t="s">
        <v>49</v>
      </c>
      <c r="AG226" s="163">
        <v>1</v>
      </c>
      <c r="AH226" s="163">
        <v>1</v>
      </c>
    </row>
    <row r="227" spans="1:34" x14ac:dyDescent="0.25">
      <c r="A227" s="160" t="s">
        <v>56</v>
      </c>
      <c r="B227" s="160" t="s">
        <v>199</v>
      </c>
      <c r="C227" s="161" t="s">
        <v>1991</v>
      </c>
      <c r="D227" s="162" t="s">
        <v>2002</v>
      </c>
      <c r="E227" s="163">
        <f>IF(A226="SEC", K226 + 1, E226 + 1)</f>
        <v>14</v>
      </c>
      <c r="F227" s="163" t="s">
        <v>32</v>
      </c>
      <c r="G227" s="162" t="s">
        <v>2003</v>
      </c>
      <c r="H227" s="163">
        <f t="shared" si="47"/>
        <v>15</v>
      </c>
      <c r="I227" s="163" t="str">
        <f t="shared" si="60"/>
        <v>y</v>
      </c>
      <c r="J227" s="162" t="s">
        <v>2004</v>
      </c>
      <c r="K227" s="163">
        <f t="shared" si="48"/>
        <v>16</v>
      </c>
      <c r="L227" s="164" t="str">
        <f t="shared" si="61"/>
        <v>y</v>
      </c>
      <c r="M227" s="5" t="s">
        <v>32</v>
      </c>
      <c r="N227" s="11" t="s">
        <v>32</v>
      </c>
      <c r="O227" s="11" t="s">
        <v>32</v>
      </c>
      <c r="P227" s="164">
        <v>65716.34</v>
      </c>
      <c r="Q227" s="162" t="s">
        <v>201</v>
      </c>
      <c r="R227" s="162" t="s">
        <v>128</v>
      </c>
      <c r="S227" s="162" t="s">
        <v>1864</v>
      </c>
      <c r="T227" s="163">
        <v>80</v>
      </c>
      <c r="U227" s="163">
        <v>3</v>
      </c>
      <c r="V227" s="165">
        <f>P227*(1/(2.22*10^12))*(1/(80))*(1/(0.125))*10^9</f>
        <v>2.9601954954954959</v>
      </c>
      <c r="W227" s="162" t="s">
        <v>202</v>
      </c>
      <c r="X227" s="163">
        <v>3</v>
      </c>
      <c r="Y227" s="163">
        <v>3</v>
      </c>
      <c r="Z227" s="163">
        <v>15</v>
      </c>
      <c r="AA227" s="163">
        <v>12.96</v>
      </c>
      <c r="AB227" s="556">
        <v>1</v>
      </c>
      <c r="AC227" s="557">
        <f t="shared" si="49"/>
        <v>12.96</v>
      </c>
      <c r="AD227" s="558">
        <f t="shared" si="50"/>
        <v>10.368000000000002</v>
      </c>
      <c r="AE227" s="559">
        <f t="shared" si="51"/>
        <v>2.5920000000000005</v>
      </c>
      <c r="AF227" s="162" t="s">
        <v>49</v>
      </c>
      <c r="AG227" s="163">
        <v>1</v>
      </c>
      <c r="AH227" s="163">
        <v>1</v>
      </c>
    </row>
    <row r="228" spans="1:34" x14ac:dyDescent="0.25">
      <c r="A228" s="160" t="s">
        <v>56</v>
      </c>
      <c r="B228" s="160" t="s">
        <v>203</v>
      </c>
      <c r="C228" s="161" t="s">
        <v>1991</v>
      </c>
      <c r="D228" s="162" t="s">
        <v>2005</v>
      </c>
      <c r="E228" s="163">
        <f>IF(A227="SEC", K227 + 1, E227 + 1)</f>
        <v>17</v>
      </c>
      <c r="F228" s="163" t="s">
        <v>32</v>
      </c>
      <c r="G228" s="162" t="s">
        <v>2006</v>
      </c>
      <c r="H228" s="163">
        <f t="shared" si="47"/>
        <v>18</v>
      </c>
      <c r="I228" s="163" t="str">
        <f t="shared" si="60"/>
        <v>y</v>
      </c>
      <c r="J228" s="162" t="s">
        <v>2007</v>
      </c>
      <c r="K228" s="163">
        <f t="shared" si="48"/>
        <v>19</v>
      </c>
      <c r="L228" s="164" t="str">
        <f t="shared" si="61"/>
        <v>y</v>
      </c>
      <c r="M228" s="5" t="s">
        <v>32</v>
      </c>
      <c r="N228" s="11" t="s">
        <v>32</v>
      </c>
      <c r="O228" s="11" t="s">
        <v>32</v>
      </c>
      <c r="P228" s="164">
        <f>P227</f>
        <v>65716.34</v>
      </c>
      <c r="Q228" s="162" t="s">
        <v>201</v>
      </c>
      <c r="R228" s="162" t="s">
        <v>128</v>
      </c>
      <c r="S228" s="162" t="s">
        <v>1864</v>
      </c>
      <c r="T228" s="163">
        <v>80</v>
      </c>
      <c r="U228" s="163">
        <v>3</v>
      </c>
      <c r="V228" s="165">
        <f>P228*(1/(2.22*10^12))*(1/(80))*(1/(0.125))*10^9</f>
        <v>2.9601954954954959</v>
      </c>
      <c r="W228" s="162" t="s">
        <v>202</v>
      </c>
      <c r="X228" s="163">
        <v>3</v>
      </c>
      <c r="Y228" s="163">
        <v>3</v>
      </c>
      <c r="Z228" s="163">
        <v>15</v>
      </c>
      <c r="AA228" s="163">
        <v>12.96</v>
      </c>
      <c r="AB228" s="556">
        <v>1</v>
      </c>
      <c r="AC228" s="557">
        <f t="shared" si="49"/>
        <v>12.96</v>
      </c>
      <c r="AD228" s="558">
        <f t="shared" si="50"/>
        <v>10.368000000000002</v>
      </c>
      <c r="AE228" s="559">
        <f t="shared" si="51"/>
        <v>2.5920000000000005</v>
      </c>
      <c r="AF228" s="162" t="s">
        <v>49</v>
      </c>
      <c r="AG228" s="163">
        <v>1</v>
      </c>
      <c r="AH228" s="163">
        <v>1</v>
      </c>
    </row>
    <row r="229" spans="1:34" x14ac:dyDescent="0.25">
      <c r="A229" s="166" t="s">
        <v>56</v>
      </c>
      <c r="B229" s="166" t="s">
        <v>526</v>
      </c>
      <c r="C229" s="167" t="s">
        <v>2008</v>
      </c>
      <c r="D229" s="168" t="s">
        <v>2009</v>
      </c>
      <c r="E229" s="169">
        <v>4</v>
      </c>
      <c r="F229" s="163" t="s">
        <v>32</v>
      </c>
      <c r="G229" s="168" t="s">
        <v>2010</v>
      </c>
      <c r="H229" s="169">
        <f t="shared" si="47"/>
        <v>5</v>
      </c>
      <c r="I229" s="169" t="str">
        <f t="shared" si="60"/>
        <v>y</v>
      </c>
      <c r="J229" s="168" t="s">
        <v>2011</v>
      </c>
      <c r="K229" s="169">
        <f t="shared" si="48"/>
        <v>6</v>
      </c>
      <c r="L229" s="170" t="str">
        <f t="shared" si="61"/>
        <v>y</v>
      </c>
      <c r="M229" s="5" t="s">
        <v>32</v>
      </c>
      <c r="N229" s="11" t="s">
        <v>32</v>
      </c>
      <c r="O229" s="11" t="s">
        <v>32</v>
      </c>
      <c r="P229" s="170">
        <v>6550.08</v>
      </c>
      <c r="Q229" s="168" t="s">
        <v>528</v>
      </c>
      <c r="R229" s="168" t="s">
        <v>333</v>
      </c>
      <c r="S229" s="168" t="s">
        <v>334</v>
      </c>
      <c r="T229" s="169">
        <v>30</v>
      </c>
      <c r="U229" s="169">
        <v>1</v>
      </c>
      <c r="V229" s="171">
        <f>P229*(1/(2.22*10^12))*(1/(30))*(1/(0.125))*10^9</f>
        <v>0.78679639639639631</v>
      </c>
      <c r="W229" s="168" t="s">
        <v>335</v>
      </c>
      <c r="X229" s="169">
        <v>3</v>
      </c>
      <c r="Y229" s="169">
        <v>4.5</v>
      </c>
      <c r="Z229" s="169">
        <v>15</v>
      </c>
      <c r="AA229" s="169">
        <v>1.62</v>
      </c>
      <c r="AB229" s="556">
        <v>1</v>
      </c>
      <c r="AC229" s="557">
        <f t="shared" si="49"/>
        <v>1.62</v>
      </c>
      <c r="AD229" s="558">
        <f t="shared" si="50"/>
        <v>1.2960000000000003</v>
      </c>
      <c r="AE229" s="559">
        <f t="shared" si="51"/>
        <v>0.32400000000000007</v>
      </c>
      <c r="AF229" s="168" t="s">
        <v>336</v>
      </c>
      <c r="AG229" s="169">
        <v>1.5</v>
      </c>
      <c r="AH229" s="169">
        <v>1.5</v>
      </c>
    </row>
    <row r="230" spans="1:34" x14ac:dyDescent="0.25">
      <c r="A230" s="166" t="s">
        <v>56</v>
      </c>
      <c r="B230" s="166" t="s">
        <v>529</v>
      </c>
      <c r="C230" s="167" t="s">
        <v>2008</v>
      </c>
      <c r="D230" s="168" t="s">
        <v>2012</v>
      </c>
      <c r="E230" s="169">
        <f>IF(A229="SEC", K229 + 1, E229 + 1)</f>
        <v>7</v>
      </c>
      <c r="F230" s="163" t="s">
        <v>32</v>
      </c>
      <c r="G230" s="168" t="s">
        <v>2013</v>
      </c>
      <c r="H230" s="169">
        <f t="shared" si="47"/>
        <v>8</v>
      </c>
      <c r="I230" s="169" t="str">
        <f t="shared" si="60"/>
        <v>y</v>
      </c>
      <c r="J230" s="168" t="s">
        <v>2014</v>
      </c>
      <c r="K230" s="169">
        <f t="shared" si="48"/>
        <v>9</v>
      </c>
      <c r="L230" s="170" t="str">
        <f t="shared" si="61"/>
        <v>y</v>
      </c>
      <c r="M230" s="5" t="s">
        <v>32</v>
      </c>
      <c r="N230" s="11" t="s">
        <v>32</v>
      </c>
      <c r="O230" s="11" t="s">
        <v>32</v>
      </c>
      <c r="P230" s="170">
        <f>P229</f>
        <v>6550.08</v>
      </c>
      <c r="Q230" s="168" t="s">
        <v>528</v>
      </c>
      <c r="R230" s="168" t="s">
        <v>333</v>
      </c>
      <c r="S230" s="168" t="s">
        <v>334</v>
      </c>
      <c r="T230" s="169">
        <v>30</v>
      </c>
      <c r="U230" s="169">
        <v>1</v>
      </c>
      <c r="V230" s="171">
        <f>P230*(1/(2.22*10^12))*(1/(30))*(1/(0.125))*10^9</f>
        <v>0.78679639639639631</v>
      </c>
      <c r="W230" s="168" t="s">
        <v>335</v>
      </c>
      <c r="X230" s="169">
        <v>3</v>
      </c>
      <c r="Y230" s="169">
        <v>4.5</v>
      </c>
      <c r="Z230" s="169">
        <v>15</v>
      </c>
      <c r="AA230" s="169">
        <v>1.62</v>
      </c>
      <c r="AB230" s="556">
        <v>1</v>
      </c>
      <c r="AC230" s="557">
        <f t="shared" si="49"/>
        <v>1.62</v>
      </c>
      <c r="AD230" s="558">
        <f t="shared" si="50"/>
        <v>1.2960000000000003</v>
      </c>
      <c r="AE230" s="559">
        <f t="shared" si="51"/>
        <v>0.32400000000000007</v>
      </c>
      <c r="AF230" s="168" t="s">
        <v>336</v>
      </c>
      <c r="AG230" s="169">
        <v>1.5</v>
      </c>
      <c r="AH230" s="169">
        <v>1.5</v>
      </c>
    </row>
    <row r="231" spans="1:34" x14ac:dyDescent="0.25">
      <c r="A231" s="166" t="s">
        <v>56</v>
      </c>
      <c r="B231" s="166" t="s">
        <v>330</v>
      </c>
      <c r="C231" s="167" t="s">
        <v>2008</v>
      </c>
      <c r="D231" s="168" t="s">
        <v>2015</v>
      </c>
      <c r="E231" s="169">
        <f>IF(A230="SEC", K230 + 1, E230 + 1)</f>
        <v>10</v>
      </c>
      <c r="F231" s="163" t="s">
        <v>32</v>
      </c>
      <c r="G231" s="168" t="s">
        <v>2016</v>
      </c>
      <c r="H231" s="169">
        <f t="shared" si="47"/>
        <v>11</v>
      </c>
      <c r="I231" s="169" t="str">
        <f t="shared" si="60"/>
        <v>y</v>
      </c>
      <c r="J231" s="168" t="s">
        <v>2017</v>
      </c>
      <c r="K231" s="169">
        <f t="shared" si="48"/>
        <v>12</v>
      </c>
      <c r="L231" s="170" t="str">
        <f t="shared" si="61"/>
        <v>y</v>
      </c>
      <c r="M231" s="5" t="s">
        <v>32</v>
      </c>
      <c r="N231" s="11" t="s">
        <v>32</v>
      </c>
      <c r="O231" s="11" t="s">
        <v>32</v>
      </c>
      <c r="P231" s="170">
        <f>P230</f>
        <v>6550.08</v>
      </c>
      <c r="Q231" s="168" t="s">
        <v>332</v>
      </c>
      <c r="R231" s="168" t="s">
        <v>333</v>
      </c>
      <c r="S231" s="168" t="s">
        <v>334</v>
      </c>
      <c r="T231" s="169">
        <v>30</v>
      </c>
      <c r="U231" s="169">
        <v>1</v>
      </c>
      <c r="V231" s="171">
        <f>P231*(1/(2.22*10^12))*(1/(30))*(1/(0.125))*10^9</f>
        <v>0.78679639639639631</v>
      </c>
      <c r="W231" s="168" t="s">
        <v>335</v>
      </c>
      <c r="X231" s="169">
        <v>3</v>
      </c>
      <c r="Y231" s="169">
        <v>4.5</v>
      </c>
      <c r="Z231" s="169">
        <v>15</v>
      </c>
      <c r="AA231" s="169">
        <v>1.62</v>
      </c>
      <c r="AB231" s="556">
        <v>1</v>
      </c>
      <c r="AC231" s="557">
        <f t="shared" si="49"/>
        <v>1.62</v>
      </c>
      <c r="AD231" s="558">
        <f t="shared" si="50"/>
        <v>1.2960000000000003</v>
      </c>
      <c r="AE231" s="559">
        <f t="shared" si="51"/>
        <v>0.32400000000000007</v>
      </c>
      <c r="AF231" s="168" t="s">
        <v>336</v>
      </c>
      <c r="AG231" s="169">
        <v>1.5</v>
      </c>
      <c r="AH231" s="169">
        <v>1.5</v>
      </c>
    </row>
    <row r="232" spans="1:34" x14ac:dyDescent="0.25">
      <c r="A232" s="166" t="s">
        <v>56</v>
      </c>
      <c r="B232" s="166" t="s">
        <v>337</v>
      </c>
      <c r="C232" s="167" t="s">
        <v>2008</v>
      </c>
      <c r="D232" s="168" t="s">
        <v>2018</v>
      </c>
      <c r="E232" s="169">
        <f>IF(A231="SEC", K231 + 1, E231 + 1)</f>
        <v>13</v>
      </c>
      <c r="F232" s="163" t="s">
        <v>32</v>
      </c>
      <c r="G232" s="168" t="s">
        <v>2019</v>
      </c>
      <c r="H232" s="169">
        <f t="shared" si="47"/>
        <v>14</v>
      </c>
      <c r="I232" s="169" t="str">
        <f t="shared" si="60"/>
        <v>y</v>
      </c>
      <c r="J232" s="168" t="s">
        <v>2020</v>
      </c>
      <c r="K232" s="169">
        <f t="shared" si="48"/>
        <v>15</v>
      </c>
      <c r="L232" s="170" t="str">
        <f t="shared" si="61"/>
        <v>y</v>
      </c>
      <c r="M232" s="5" t="s">
        <v>32</v>
      </c>
      <c r="N232" s="11" t="s">
        <v>32</v>
      </c>
      <c r="O232" s="11" t="s">
        <v>32</v>
      </c>
      <c r="P232" s="170">
        <f>P231</f>
        <v>6550.08</v>
      </c>
      <c r="Q232" s="168" t="s">
        <v>332</v>
      </c>
      <c r="R232" s="168" t="s">
        <v>333</v>
      </c>
      <c r="S232" s="168" t="s">
        <v>334</v>
      </c>
      <c r="T232" s="169">
        <v>30</v>
      </c>
      <c r="U232" s="169">
        <v>1</v>
      </c>
      <c r="V232" s="171">
        <f>P232*(1/(2.22*10^12))*(1/(30))*(1/(0.125))*10^9</f>
        <v>0.78679639639639631</v>
      </c>
      <c r="W232" s="168" t="s">
        <v>335</v>
      </c>
      <c r="X232" s="169">
        <v>3</v>
      </c>
      <c r="Y232" s="169">
        <v>4.5</v>
      </c>
      <c r="Z232" s="169">
        <v>15</v>
      </c>
      <c r="AA232" s="169">
        <v>1.62</v>
      </c>
      <c r="AB232" s="556">
        <v>1</v>
      </c>
      <c r="AC232" s="557">
        <f t="shared" si="49"/>
        <v>1.62</v>
      </c>
      <c r="AD232" s="558">
        <f t="shared" si="50"/>
        <v>1.2960000000000003</v>
      </c>
      <c r="AE232" s="559">
        <f t="shared" si="51"/>
        <v>0.32400000000000007</v>
      </c>
      <c r="AF232" s="168" t="s">
        <v>336</v>
      </c>
      <c r="AG232" s="169">
        <v>1.5</v>
      </c>
      <c r="AH232" s="169">
        <v>1.5</v>
      </c>
    </row>
    <row r="233" spans="1:34" x14ac:dyDescent="0.25">
      <c r="A233" s="166" t="s">
        <v>56</v>
      </c>
      <c r="B233" s="166" t="s">
        <v>339</v>
      </c>
      <c r="C233" s="167" t="s">
        <v>2008</v>
      </c>
      <c r="D233" s="168" t="s">
        <v>2021</v>
      </c>
      <c r="E233" s="169">
        <f>IF(A232="SEC", K232 + 1, E232 + 1)</f>
        <v>16</v>
      </c>
      <c r="F233" s="163" t="s">
        <v>32</v>
      </c>
      <c r="G233" s="168" t="s">
        <v>2022</v>
      </c>
      <c r="H233" s="169">
        <f t="shared" si="47"/>
        <v>17</v>
      </c>
      <c r="I233" s="169" t="str">
        <f t="shared" si="60"/>
        <v>y</v>
      </c>
      <c r="J233" s="168" t="s">
        <v>2023</v>
      </c>
      <c r="K233" s="169">
        <f t="shared" si="48"/>
        <v>18</v>
      </c>
      <c r="L233" s="170" t="str">
        <f t="shared" si="61"/>
        <v>y</v>
      </c>
      <c r="M233" s="5" t="s">
        <v>32</v>
      </c>
      <c r="N233" s="11" t="s">
        <v>32</v>
      </c>
      <c r="O233" s="11" t="s">
        <v>32</v>
      </c>
      <c r="P233" s="170">
        <f>P232</f>
        <v>6550.08</v>
      </c>
      <c r="Q233" s="168" t="s">
        <v>332</v>
      </c>
      <c r="R233" s="168" t="s">
        <v>333</v>
      </c>
      <c r="S233" s="168" t="s">
        <v>334</v>
      </c>
      <c r="T233" s="169">
        <v>30</v>
      </c>
      <c r="U233" s="169">
        <v>1</v>
      </c>
      <c r="V233" s="171">
        <f>P233*(1/(2.22*10^12))*(1/(30))*(1/(0.125))*10^9</f>
        <v>0.78679639639639631</v>
      </c>
      <c r="W233" s="168" t="s">
        <v>335</v>
      </c>
      <c r="X233" s="169">
        <v>3</v>
      </c>
      <c r="Y233" s="169">
        <v>4.5</v>
      </c>
      <c r="Z233" s="169">
        <v>15</v>
      </c>
      <c r="AA233" s="169">
        <v>1.62</v>
      </c>
      <c r="AB233" s="556">
        <v>1</v>
      </c>
      <c r="AC233" s="557">
        <f t="shared" si="49"/>
        <v>1.62</v>
      </c>
      <c r="AD233" s="558">
        <f t="shared" si="50"/>
        <v>1.2960000000000003</v>
      </c>
      <c r="AE233" s="559">
        <f t="shared" si="51"/>
        <v>0.32400000000000007</v>
      </c>
      <c r="AF233" s="168" t="s">
        <v>336</v>
      </c>
      <c r="AG233" s="169">
        <v>1.5</v>
      </c>
      <c r="AH233" s="169">
        <v>1.5</v>
      </c>
    </row>
    <row r="234" spans="1:34" x14ac:dyDescent="0.25">
      <c r="A234" s="172" t="s">
        <v>28</v>
      </c>
      <c r="B234" s="172" t="s">
        <v>199</v>
      </c>
      <c r="C234" s="173" t="s">
        <v>2024</v>
      </c>
      <c r="D234" s="174" t="s">
        <v>2025</v>
      </c>
      <c r="E234" s="175">
        <v>4</v>
      </c>
      <c r="F234" s="175" t="s">
        <v>32</v>
      </c>
      <c r="G234" s="174"/>
      <c r="H234" s="175" t="str">
        <f t="shared" si="47"/>
        <v/>
      </c>
      <c r="I234" s="175"/>
      <c r="J234" s="174"/>
      <c r="K234" s="175" t="str">
        <f t="shared" si="48"/>
        <v/>
      </c>
      <c r="L234" s="176"/>
      <c r="M234" s="5" t="s">
        <v>32</v>
      </c>
      <c r="N234" s="11" t="s">
        <v>32</v>
      </c>
      <c r="O234" s="11" t="s">
        <v>32</v>
      </c>
      <c r="P234" s="176">
        <v>74998.5</v>
      </c>
      <c r="Q234" s="174" t="s">
        <v>201</v>
      </c>
      <c r="R234" s="174" t="s">
        <v>128</v>
      </c>
      <c r="S234" s="174" t="s">
        <v>2026</v>
      </c>
      <c r="T234" s="175">
        <v>80</v>
      </c>
      <c r="U234" s="175">
        <v>3</v>
      </c>
      <c r="V234" s="177">
        <f t="shared" ref="V234:V241" si="62">P234*(1/(2.22*10^12))*(1/(80))*(1/(0.125))*10^9</f>
        <v>3.3783108108108109</v>
      </c>
      <c r="W234" s="174" t="s">
        <v>202</v>
      </c>
      <c r="X234" s="175">
        <v>1</v>
      </c>
      <c r="Y234" s="175">
        <v>1</v>
      </c>
      <c r="Z234" s="175">
        <v>5</v>
      </c>
      <c r="AA234" s="175">
        <v>4.32</v>
      </c>
      <c r="AB234" s="556">
        <v>1</v>
      </c>
      <c r="AC234" s="557">
        <f t="shared" si="49"/>
        <v>4.32</v>
      </c>
      <c r="AD234" s="558">
        <f t="shared" si="50"/>
        <v>3.4560000000000004</v>
      </c>
      <c r="AE234" s="559">
        <f t="shared" si="51"/>
        <v>0.8640000000000001</v>
      </c>
      <c r="AF234" s="174" t="s">
        <v>49</v>
      </c>
      <c r="AG234" s="175">
        <v>1</v>
      </c>
      <c r="AH234" s="175">
        <v>1</v>
      </c>
    </row>
    <row r="235" spans="1:34" x14ac:dyDescent="0.25">
      <c r="A235" s="172" t="s">
        <v>28</v>
      </c>
      <c r="B235" s="172" t="s">
        <v>203</v>
      </c>
      <c r="C235" s="173" t="s">
        <v>2024</v>
      </c>
      <c r="D235" s="174" t="s">
        <v>2027</v>
      </c>
      <c r="E235" s="175">
        <f t="shared" ref="E235:E246" si="63">IF(A234="SEC", K234 + 1, E234 + 1)</f>
        <v>5</v>
      </c>
      <c r="F235" s="175" t="s">
        <v>32</v>
      </c>
      <c r="G235" s="174"/>
      <c r="H235" s="175" t="str">
        <f t="shared" si="47"/>
        <v/>
      </c>
      <c r="I235" s="175"/>
      <c r="J235" s="174"/>
      <c r="K235" s="175" t="str">
        <f t="shared" si="48"/>
        <v/>
      </c>
      <c r="L235" s="176"/>
      <c r="M235" s="5" t="s">
        <v>32</v>
      </c>
      <c r="N235" s="11" t="s">
        <v>32</v>
      </c>
      <c r="O235" s="11" t="s">
        <v>32</v>
      </c>
      <c r="P235" s="176">
        <f>P234</f>
        <v>74998.5</v>
      </c>
      <c r="Q235" s="174" t="s">
        <v>201</v>
      </c>
      <c r="R235" s="174" t="s">
        <v>128</v>
      </c>
      <c r="S235" s="174" t="s">
        <v>2026</v>
      </c>
      <c r="T235" s="175">
        <v>80</v>
      </c>
      <c r="U235" s="175">
        <v>3</v>
      </c>
      <c r="V235" s="177">
        <f t="shared" si="62"/>
        <v>3.3783108108108109</v>
      </c>
      <c r="W235" s="174" t="s">
        <v>202</v>
      </c>
      <c r="X235" s="175">
        <v>1</v>
      </c>
      <c r="Y235" s="175">
        <v>1</v>
      </c>
      <c r="Z235" s="175">
        <v>5</v>
      </c>
      <c r="AA235" s="175">
        <v>4.32</v>
      </c>
      <c r="AB235" s="556">
        <v>1</v>
      </c>
      <c r="AC235" s="557">
        <f t="shared" si="49"/>
        <v>4.32</v>
      </c>
      <c r="AD235" s="558">
        <f t="shared" si="50"/>
        <v>3.4560000000000004</v>
      </c>
      <c r="AE235" s="559">
        <f t="shared" si="51"/>
        <v>0.8640000000000001</v>
      </c>
      <c r="AF235" s="174" t="s">
        <v>49</v>
      </c>
      <c r="AG235" s="175">
        <v>1</v>
      </c>
      <c r="AH235" s="175">
        <v>1</v>
      </c>
    </row>
    <row r="236" spans="1:34" x14ac:dyDescent="0.25">
      <c r="A236" s="172" t="s">
        <v>28</v>
      </c>
      <c r="B236" s="172" t="s">
        <v>205</v>
      </c>
      <c r="C236" s="173" t="s">
        <v>2024</v>
      </c>
      <c r="D236" s="174" t="s">
        <v>2028</v>
      </c>
      <c r="E236" s="175">
        <f t="shared" si="63"/>
        <v>6</v>
      </c>
      <c r="F236" s="175" t="s">
        <v>32</v>
      </c>
      <c r="G236" s="174"/>
      <c r="H236" s="175" t="str">
        <f t="shared" si="47"/>
        <v/>
      </c>
      <c r="I236" s="175"/>
      <c r="J236" s="174"/>
      <c r="K236" s="175" t="str">
        <f t="shared" si="48"/>
        <v/>
      </c>
      <c r="L236" s="176"/>
      <c r="M236" s="5" t="s">
        <v>32</v>
      </c>
      <c r="N236" s="11" t="s">
        <v>32</v>
      </c>
      <c r="O236" s="11" t="s">
        <v>32</v>
      </c>
      <c r="P236" s="176">
        <f>P235</f>
        <v>74998.5</v>
      </c>
      <c r="Q236" s="174" t="s">
        <v>201</v>
      </c>
      <c r="R236" s="174" t="s">
        <v>128</v>
      </c>
      <c r="S236" s="174" t="s">
        <v>2026</v>
      </c>
      <c r="T236" s="175">
        <v>80</v>
      </c>
      <c r="U236" s="175">
        <v>3</v>
      </c>
      <c r="V236" s="177">
        <f t="shared" si="62"/>
        <v>3.3783108108108109</v>
      </c>
      <c r="W236" s="174" t="s">
        <v>202</v>
      </c>
      <c r="X236" s="175">
        <v>1</v>
      </c>
      <c r="Y236" s="175">
        <v>1</v>
      </c>
      <c r="Z236" s="175">
        <v>5</v>
      </c>
      <c r="AA236" s="175">
        <v>4.32</v>
      </c>
      <c r="AB236" s="556">
        <v>1</v>
      </c>
      <c r="AC236" s="557">
        <f t="shared" si="49"/>
        <v>4.32</v>
      </c>
      <c r="AD236" s="558">
        <f t="shared" si="50"/>
        <v>3.4560000000000004</v>
      </c>
      <c r="AE236" s="559">
        <f t="shared" si="51"/>
        <v>0.8640000000000001</v>
      </c>
      <c r="AF236" s="174" t="s">
        <v>49</v>
      </c>
      <c r="AG236" s="175">
        <v>1</v>
      </c>
      <c r="AH236" s="175">
        <v>1</v>
      </c>
    </row>
    <row r="237" spans="1:34" x14ac:dyDescent="0.25">
      <c r="A237" s="172" t="s">
        <v>28</v>
      </c>
      <c r="B237" s="172" t="s">
        <v>124</v>
      </c>
      <c r="C237" s="173" t="s">
        <v>2024</v>
      </c>
      <c r="D237" s="174" t="s">
        <v>2029</v>
      </c>
      <c r="E237" s="175">
        <f t="shared" si="63"/>
        <v>7</v>
      </c>
      <c r="F237" s="175" t="s">
        <v>32</v>
      </c>
      <c r="G237" s="174"/>
      <c r="H237" s="175" t="str">
        <f t="shared" si="47"/>
        <v/>
      </c>
      <c r="I237" s="175"/>
      <c r="J237" s="174"/>
      <c r="K237" s="175" t="str">
        <f t="shared" si="48"/>
        <v/>
      </c>
      <c r="L237" s="176"/>
      <c r="M237" s="5" t="s">
        <v>32</v>
      </c>
      <c r="N237" s="11" t="s">
        <v>32</v>
      </c>
      <c r="O237" s="11" t="s">
        <v>32</v>
      </c>
      <c r="P237" s="176">
        <v>105992.6</v>
      </c>
      <c r="Q237" s="174" t="s">
        <v>127</v>
      </c>
      <c r="R237" s="174" t="s">
        <v>128</v>
      </c>
      <c r="S237" s="174" t="s">
        <v>2026</v>
      </c>
      <c r="T237" s="175">
        <v>80</v>
      </c>
      <c r="U237" s="175">
        <v>5</v>
      </c>
      <c r="V237" s="177">
        <f t="shared" si="62"/>
        <v>4.774441441441442</v>
      </c>
      <c r="W237" s="174" t="s">
        <v>130</v>
      </c>
      <c r="X237" s="175">
        <v>1</v>
      </c>
      <c r="Y237" s="175">
        <v>0.5</v>
      </c>
      <c r="Z237" s="175">
        <v>5</v>
      </c>
      <c r="AA237" s="175">
        <v>7.2</v>
      </c>
      <c r="AB237" s="556">
        <v>1</v>
      </c>
      <c r="AC237" s="557">
        <f t="shared" si="49"/>
        <v>7.2</v>
      </c>
      <c r="AD237" s="558">
        <f t="shared" si="50"/>
        <v>5.7600000000000007</v>
      </c>
      <c r="AE237" s="559">
        <f t="shared" si="51"/>
        <v>1.4400000000000002</v>
      </c>
      <c r="AF237" s="174" t="s">
        <v>49</v>
      </c>
      <c r="AG237" s="175">
        <v>0.5</v>
      </c>
      <c r="AH237" s="175">
        <v>0.33</v>
      </c>
    </row>
    <row r="238" spans="1:34" x14ac:dyDescent="0.25">
      <c r="A238" s="172" t="s">
        <v>28</v>
      </c>
      <c r="B238" s="172" t="s">
        <v>131</v>
      </c>
      <c r="C238" s="173" t="s">
        <v>2024</v>
      </c>
      <c r="D238" s="174" t="s">
        <v>2030</v>
      </c>
      <c r="E238" s="175">
        <f t="shared" si="63"/>
        <v>8</v>
      </c>
      <c r="F238" s="175" t="s">
        <v>32</v>
      </c>
      <c r="G238" s="174"/>
      <c r="H238" s="175" t="str">
        <f t="shared" si="47"/>
        <v/>
      </c>
      <c r="I238" s="175"/>
      <c r="J238" s="174"/>
      <c r="K238" s="175" t="str">
        <f t="shared" si="48"/>
        <v/>
      </c>
      <c r="L238" s="176"/>
      <c r="M238" s="5" t="s">
        <v>32</v>
      </c>
      <c r="N238" s="11" t="s">
        <v>32</v>
      </c>
      <c r="O238" s="11" t="s">
        <v>32</v>
      </c>
      <c r="P238" s="176">
        <f>P237</f>
        <v>105992.6</v>
      </c>
      <c r="Q238" s="174" t="s">
        <v>127</v>
      </c>
      <c r="R238" s="174" t="s">
        <v>128</v>
      </c>
      <c r="S238" s="174" t="s">
        <v>2026</v>
      </c>
      <c r="T238" s="175">
        <v>80</v>
      </c>
      <c r="U238" s="175">
        <v>5</v>
      </c>
      <c r="V238" s="177">
        <f t="shared" si="62"/>
        <v>4.774441441441442</v>
      </c>
      <c r="W238" s="174" t="s">
        <v>130</v>
      </c>
      <c r="X238" s="175">
        <v>1</v>
      </c>
      <c r="Y238" s="175">
        <v>0.5</v>
      </c>
      <c r="Z238" s="175">
        <v>5</v>
      </c>
      <c r="AA238" s="175">
        <v>7.2</v>
      </c>
      <c r="AB238" s="556">
        <v>1</v>
      </c>
      <c r="AC238" s="557">
        <f t="shared" si="49"/>
        <v>7.2</v>
      </c>
      <c r="AD238" s="558">
        <f t="shared" si="50"/>
        <v>5.7600000000000007</v>
      </c>
      <c r="AE238" s="559">
        <f t="shared" si="51"/>
        <v>1.4400000000000002</v>
      </c>
      <c r="AF238" s="174" t="s">
        <v>49</v>
      </c>
      <c r="AG238" s="175">
        <v>0.5</v>
      </c>
      <c r="AH238" s="175">
        <v>0.33</v>
      </c>
    </row>
    <row r="239" spans="1:34" x14ac:dyDescent="0.25">
      <c r="A239" s="292" t="s">
        <v>28</v>
      </c>
      <c r="B239" s="292" t="s">
        <v>133</v>
      </c>
      <c r="C239" s="293" t="s">
        <v>2024</v>
      </c>
      <c r="D239" s="294" t="s">
        <v>2031</v>
      </c>
      <c r="E239" s="295">
        <f t="shared" si="63"/>
        <v>9</v>
      </c>
      <c r="F239" s="175" t="s">
        <v>32</v>
      </c>
      <c r="G239" s="174"/>
      <c r="H239" s="175" t="str">
        <f t="shared" si="47"/>
        <v/>
      </c>
      <c r="I239" s="175"/>
      <c r="J239" s="174"/>
      <c r="K239" s="175" t="str">
        <f t="shared" si="48"/>
        <v/>
      </c>
      <c r="L239" s="176"/>
      <c r="M239" s="5" t="s">
        <v>32</v>
      </c>
      <c r="N239" s="11" t="s">
        <v>32</v>
      </c>
      <c r="O239" s="11" t="s">
        <v>32</v>
      </c>
      <c r="P239" s="176">
        <f>P238</f>
        <v>105992.6</v>
      </c>
      <c r="Q239" s="174" t="s">
        <v>127</v>
      </c>
      <c r="R239" s="174" t="s">
        <v>128</v>
      </c>
      <c r="S239" s="174" t="s">
        <v>2026</v>
      </c>
      <c r="T239" s="175">
        <v>80</v>
      </c>
      <c r="U239" s="175">
        <v>5</v>
      </c>
      <c r="V239" s="177">
        <f t="shared" si="62"/>
        <v>4.774441441441442</v>
      </c>
      <c r="W239" s="174" t="s">
        <v>130</v>
      </c>
      <c r="X239" s="175">
        <v>1</v>
      </c>
      <c r="Y239" s="175">
        <v>0.5</v>
      </c>
      <c r="Z239" s="175">
        <v>5</v>
      </c>
      <c r="AA239" s="175">
        <v>7.2</v>
      </c>
      <c r="AB239" s="556">
        <v>1</v>
      </c>
      <c r="AC239" s="557">
        <f t="shared" si="49"/>
        <v>7.2</v>
      </c>
      <c r="AD239" s="558">
        <f t="shared" si="50"/>
        <v>5.7600000000000007</v>
      </c>
      <c r="AE239" s="559">
        <f t="shared" si="51"/>
        <v>1.4400000000000002</v>
      </c>
      <c r="AF239" s="174" t="s">
        <v>49</v>
      </c>
      <c r="AG239" s="175">
        <v>0.5</v>
      </c>
      <c r="AH239" s="175">
        <v>0.33</v>
      </c>
    </row>
    <row r="240" spans="1:34" x14ac:dyDescent="0.25">
      <c r="A240" s="172" t="s">
        <v>28</v>
      </c>
      <c r="B240" s="172" t="s">
        <v>323</v>
      </c>
      <c r="C240" s="173" t="s">
        <v>2024</v>
      </c>
      <c r="D240" s="174" t="s">
        <v>2032</v>
      </c>
      <c r="E240" s="175">
        <f t="shared" si="63"/>
        <v>10</v>
      </c>
      <c r="F240" s="175" t="s">
        <v>32</v>
      </c>
      <c r="G240" s="174"/>
      <c r="H240" s="175" t="str">
        <f t="shared" si="47"/>
        <v/>
      </c>
      <c r="I240" s="175"/>
      <c r="J240" s="174"/>
      <c r="K240" s="175" t="str">
        <f t="shared" si="48"/>
        <v/>
      </c>
      <c r="L240" s="176"/>
      <c r="M240" s="5" t="s">
        <v>32</v>
      </c>
      <c r="N240" s="11" t="s">
        <v>32</v>
      </c>
      <c r="O240" s="11" t="s">
        <v>32</v>
      </c>
      <c r="P240" s="176">
        <f>P239</f>
        <v>105992.6</v>
      </c>
      <c r="Q240" s="174" t="s">
        <v>325</v>
      </c>
      <c r="R240" s="174" t="s">
        <v>128</v>
      </c>
      <c r="S240" s="174" t="s">
        <v>2026</v>
      </c>
      <c r="T240" s="175">
        <v>80</v>
      </c>
      <c r="U240" s="175">
        <v>5</v>
      </c>
      <c r="V240" s="177">
        <f t="shared" si="62"/>
        <v>4.774441441441442</v>
      </c>
      <c r="W240" s="174" t="s">
        <v>130</v>
      </c>
      <c r="X240" s="175">
        <v>1</v>
      </c>
      <c r="Y240" s="175">
        <v>1</v>
      </c>
      <c r="Z240" s="175">
        <v>5</v>
      </c>
      <c r="AA240" s="175">
        <v>7.2</v>
      </c>
      <c r="AB240" s="556">
        <v>1</v>
      </c>
      <c r="AC240" s="557">
        <f t="shared" si="49"/>
        <v>7.2</v>
      </c>
      <c r="AD240" s="558">
        <f t="shared" si="50"/>
        <v>5.7600000000000007</v>
      </c>
      <c r="AE240" s="559">
        <f t="shared" si="51"/>
        <v>1.4400000000000002</v>
      </c>
      <c r="AF240" s="174" t="s">
        <v>49</v>
      </c>
      <c r="AG240" s="175">
        <v>1</v>
      </c>
      <c r="AH240" s="175">
        <v>1</v>
      </c>
    </row>
    <row r="241" spans="1:34" x14ac:dyDescent="0.25">
      <c r="A241" s="172" t="s">
        <v>28</v>
      </c>
      <c r="B241" s="172" t="s">
        <v>326</v>
      </c>
      <c r="C241" s="173" t="s">
        <v>2024</v>
      </c>
      <c r="D241" s="174" t="s">
        <v>2033</v>
      </c>
      <c r="E241" s="175">
        <f t="shared" si="63"/>
        <v>11</v>
      </c>
      <c r="F241" s="175" t="s">
        <v>32</v>
      </c>
      <c r="G241" s="174"/>
      <c r="H241" s="175" t="str">
        <f t="shared" si="47"/>
        <v/>
      </c>
      <c r="I241" s="175"/>
      <c r="J241" s="174"/>
      <c r="K241" s="175" t="str">
        <f t="shared" si="48"/>
        <v/>
      </c>
      <c r="L241" s="176"/>
      <c r="M241" s="5" t="s">
        <v>32</v>
      </c>
      <c r="N241" s="11" t="s">
        <v>32</v>
      </c>
      <c r="O241" s="11" t="s">
        <v>32</v>
      </c>
      <c r="P241" s="176">
        <f>P240</f>
        <v>105992.6</v>
      </c>
      <c r="Q241" s="174" t="s">
        <v>325</v>
      </c>
      <c r="R241" s="174" t="s">
        <v>128</v>
      </c>
      <c r="S241" s="174" t="s">
        <v>2026</v>
      </c>
      <c r="T241" s="175">
        <v>80</v>
      </c>
      <c r="U241" s="175">
        <v>5</v>
      </c>
      <c r="V241" s="177">
        <f t="shared" si="62"/>
        <v>4.774441441441442</v>
      </c>
      <c r="W241" s="174" t="s">
        <v>130</v>
      </c>
      <c r="X241" s="175">
        <v>1</v>
      </c>
      <c r="Y241" s="175">
        <v>1</v>
      </c>
      <c r="Z241" s="175">
        <v>5</v>
      </c>
      <c r="AA241" s="175">
        <v>7.2</v>
      </c>
      <c r="AB241" s="556">
        <v>1</v>
      </c>
      <c r="AC241" s="557">
        <f t="shared" si="49"/>
        <v>7.2</v>
      </c>
      <c r="AD241" s="558">
        <f t="shared" si="50"/>
        <v>5.7600000000000007</v>
      </c>
      <c r="AE241" s="559">
        <f t="shared" si="51"/>
        <v>1.4400000000000002</v>
      </c>
      <c r="AF241" s="174" t="s">
        <v>49</v>
      </c>
      <c r="AG241" s="175">
        <v>1</v>
      </c>
      <c r="AH241" s="175">
        <v>1</v>
      </c>
    </row>
    <row r="242" spans="1:34" x14ac:dyDescent="0.25">
      <c r="A242" s="172" t="s">
        <v>28</v>
      </c>
      <c r="B242" s="172" t="s">
        <v>99</v>
      </c>
      <c r="C242" s="173" t="s">
        <v>2024</v>
      </c>
      <c r="D242" s="174" t="s">
        <v>2034</v>
      </c>
      <c r="E242" s="175">
        <f t="shared" si="63"/>
        <v>12</v>
      </c>
      <c r="F242" s="175" t="s">
        <v>32</v>
      </c>
      <c r="G242" s="174"/>
      <c r="H242" s="175" t="str">
        <f t="shared" si="47"/>
        <v/>
      </c>
      <c r="I242" s="175"/>
      <c r="J242" s="174"/>
      <c r="K242" s="175" t="str">
        <f t="shared" si="48"/>
        <v/>
      </c>
      <c r="L242" s="176"/>
      <c r="M242" s="5" t="s">
        <v>32</v>
      </c>
      <c r="N242" s="11" t="s">
        <v>32</v>
      </c>
      <c r="O242" s="11" t="s">
        <v>32</v>
      </c>
      <c r="P242" s="176">
        <v>72767.100000000006</v>
      </c>
      <c r="Q242" s="174" t="s">
        <v>103</v>
      </c>
      <c r="R242" s="174" t="s">
        <v>104</v>
      </c>
      <c r="S242" s="174" t="s">
        <v>105</v>
      </c>
      <c r="T242" s="175">
        <v>82</v>
      </c>
      <c r="U242" s="175">
        <v>2</v>
      </c>
      <c r="V242" s="177">
        <f>P242*(1/(2.22*10^12))*(1/(82))*(1/(0.125))*10^9</f>
        <v>3.1978510217534613</v>
      </c>
      <c r="W242" s="174" t="s">
        <v>106</v>
      </c>
      <c r="X242" s="175">
        <v>1</v>
      </c>
      <c r="Y242" s="175">
        <v>1</v>
      </c>
      <c r="Z242" s="175">
        <v>5</v>
      </c>
      <c r="AA242" s="175">
        <v>2.95</v>
      </c>
      <c r="AB242" s="556">
        <v>1</v>
      </c>
      <c r="AC242" s="557">
        <f t="shared" si="49"/>
        <v>2.95</v>
      </c>
      <c r="AD242" s="558">
        <f t="shared" si="50"/>
        <v>2.3600000000000003</v>
      </c>
      <c r="AE242" s="559">
        <f t="shared" si="51"/>
        <v>0.59000000000000008</v>
      </c>
      <c r="AF242" s="174" t="s">
        <v>107</v>
      </c>
      <c r="AG242" s="175">
        <v>1</v>
      </c>
      <c r="AH242" s="175">
        <v>1</v>
      </c>
    </row>
    <row r="243" spans="1:34" x14ac:dyDescent="0.25">
      <c r="A243" s="172" t="s">
        <v>28</v>
      </c>
      <c r="B243" s="172" t="s">
        <v>108</v>
      </c>
      <c r="C243" s="173" t="s">
        <v>2024</v>
      </c>
      <c r="D243" s="174" t="s">
        <v>2035</v>
      </c>
      <c r="E243" s="175">
        <f t="shared" si="63"/>
        <v>13</v>
      </c>
      <c r="F243" s="175" t="s">
        <v>32</v>
      </c>
      <c r="G243" s="174"/>
      <c r="H243" s="175" t="str">
        <f t="shared" si="47"/>
        <v/>
      </c>
      <c r="I243" s="175"/>
      <c r="J243" s="174"/>
      <c r="K243" s="175" t="str">
        <f t="shared" si="48"/>
        <v/>
      </c>
      <c r="L243" s="176"/>
      <c r="M243" s="5" t="s">
        <v>32</v>
      </c>
      <c r="N243" s="11" t="s">
        <v>32</v>
      </c>
      <c r="O243" s="11" t="s">
        <v>32</v>
      </c>
      <c r="P243" s="176">
        <f>P242</f>
        <v>72767.100000000006</v>
      </c>
      <c r="Q243" s="174" t="s">
        <v>103</v>
      </c>
      <c r="R243" s="174" t="s">
        <v>104</v>
      </c>
      <c r="S243" s="174" t="s">
        <v>105</v>
      </c>
      <c r="T243" s="175">
        <v>82</v>
      </c>
      <c r="U243" s="175">
        <v>2</v>
      </c>
      <c r="V243" s="177">
        <f>P243*(1/(2.22*10^12))*(1/(82))*(1/(0.125))*10^9</f>
        <v>3.1978510217534613</v>
      </c>
      <c r="W243" s="174" t="s">
        <v>106</v>
      </c>
      <c r="X243" s="175">
        <v>1</v>
      </c>
      <c r="Y243" s="175">
        <v>1</v>
      </c>
      <c r="Z243" s="175">
        <v>5</v>
      </c>
      <c r="AA243" s="175">
        <v>2.95</v>
      </c>
      <c r="AB243" s="556">
        <v>1</v>
      </c>
      <c r="AC243" s="557">
        <f t="shared" si="49"/>
        <v>2.95</v>
      </c>
      <c r="AD243" s="558">
        <f t="shared" si="50"/>
        <v>2.3600000000000003</v>
      </c>
      <c r="AE243" s="559">
        <f t="shared" si="51"/>
        <v>0.59000000000000008</v>
      </c>
      <c r="AF243" s="174" t="s">
        <v>107</v>
      </c>
      <c r="AG243" s="175">
        <v>1</v>
      </c>
      <c r="AH243" s="175">
        <v>1</v>
      </c>
    </row>
    <row r="244" spans="1:34" x14ac:dyDescent="0.25">
      <c r="A244" s="172" t="s">
        <v>28</v>
      </c>
      <c r="B244" s="172" t="s">
        <v>234</v>
      </c>
      <c r="C244" s="173" t="s">
        <v>2024</v>
      </c>
      <c r="D244" s="174" t="s">
        <v>2036</v>
      </c>
      <c r="E244" s="175">
        <f t="shared" si="63"/>
        <v>14</v>
      </c>
      <c r="F244" s="175" t="s">
        <v>32</v>
      </c>
      <c r="G244" s="174"/>
      <c r="H244" s="175" t="str">
        <f t="shared" si="47"/>
        <v/>
      </c>
      <c r="I244" s="175"/>
      <c r="J244" s="174"/>
      <c r="K244" s="175" t="str">
        <f t="shared" si="48"/>
        <v/>
      </c>
      <c r="L244" s="176"/>
      <c r="M244" s="5" t="s">
        <v>32</v>
      </c>
      <c r="N244" s="11" t="s">
        <v>32</v>
      </c>
      <c r="O244" s="11" t="s">
        <v>32</v>
      </c>
      <c r="P244" s="176">
        <v>27021.5</v>
      </c>
      <c r="Q244" s="174" t="s">
        <v>236</v>
      </c>
      <c r="R244" s="174" t="s">
        <v>237</v>
      </c>
      <c r="S244" s="174" t="s">
        <v>2037</v>
      </c>
      <c r="T244" s="175">
        <v>82</v>
      </c>
      <c r="U244" s="175">
        <v>1.5</v>
      </c>
      <c r="V244" s="177">
        <f>P244*(1/(2.22*10^12))*(1/(82))*(1/(0.125))*10^9</f>
        <v>1.1874972533509121</v>
      </c>
      <c r="W244" s="174" t="s">
        <v>239</v>
      </c>
      <c r="X244" s="175">
        <v>1</v>
      </c>
      <c r="Y244" s="175">
        <v>1</v>
      </c>
      <c r="Z244" s="175">
        <v>5</v>
      </c>
      <c r="AA244" s="175">
        <v>2.21</v>
      </c>
      <c r="AB244" s="556">
        <v>1</v>
      </c>
      <c r="AC244" s="557">
        <f t="shared" si="49"/>
        <v>2.21</v>
      </c>
      <c r="AD244" s="558">
        <f t="shared" si="50"/>
        <v>1.768</v>
      </c>
      <c r="AE244" s="559">
        <f t="shared" si="51"/>
        <v>0.442</v>
      </c>
      <c r="AF244" s="174" t="s">
        <v>107</v>
      </c>
      <c r="AG244" s="175">
        <v>1</v>
      </c>
      <c r="AH244" s="175">
        <v>1</v>
      </c>
    </row>
    <row r="245" spans="1:34" x14ac:dyDescent="0.25">
      <c r="A245" s="172" t="s">
        <v>28</v>
      </c>
      <c r="B245" s="172" t="s">
        <v>240</v>
      </c>
      <c r="C245" s="173" t="s">
        <v>2024</v>
      </c>
      <c r="D245" s="174" t="s">
        <v>2038</v>
      </c>
      <c r="E245" s="175">
        <f t="shared" si="63"/>
        <v>15</v>
      </c>
      <c r="F245" s="175" t="s">
        <v>32</v>
      </c>
      <c r="G245" s="174"/>
      <c r="H245" s="175" t="str">
        <f t="shared" si="47"/>
        <v/>
      </c>
      <c r="I245" s="175"/>
      <c r="J245" s="174"/>
      <c r="K245" s="175" t="str">
        <f t="shared" si="48"/>
        <v/>
      </c>
      <c r="L245" s="176"/>
      <c r="M245" s="5" t="s">
        <v>32</v>
      </c>
      <c r="N245" s="11" t="s">
        <v>32</v>
      </c>
      <c r="O245" s="11" t="s">
        <v>32</v>
      </c>
      <c r="P245" s="176">
        <f>P244</f>
        <v>27021.5</v>
      </c>
      <c r="Q245" s="174" t="s">
        <v>236</v>
      </c>
      <c r="R245" s="174" t="s">
        <v>237</v>
      </c>
      <c r="S245" s="174" t="s">
        <v>2037</v>
      </c>
      <c r="T245" s="175">
        <v>82</v>
      </c>
      <c r="U245" s="175">
        <v>1.5</v>
      </c>
      <c r="V245" s="177">
        <f>P245*(1/(2.22*10^12))*(1/(82))*(1/(0.125))*10^9</f>
        <v>1.1874972533509121</v>
      </c>
      <c r="W245" s="174" t="s">
        <v>239</v>
      </c>
      <c r="X245" s="175">
        <v>1</v>
      </c>
      <c r="Y245" s="175">
        <v>1</v>
      </c>
      <c r="Z245" s="175">
        <v>5</v>
      </c>
      <c r="AA245" s="175">
        <v>2.21</v>
      </c>
      <c r="AB245" s="556">
        <v>1</v>
      </c>
      <c r="AC245" s="557">
        <f t="shared" si="49"/>
        <v>2.21</v>
      </c>
      <c r="AD245" s="558">
        <f t="shared" si="50"/>
        <v>1.768</v>
      </c>
      <c r="AE245" s="559">
        <f t="shared" si="51"/>
        <v>0.442</v>
      </c>
      <c r="AF245" s="174" t="s">
        <v>107</v>
      </c>
      <c r="AG245" s="175">
        <v>1</v>
      </c>
      <c r="AH245" s="175">
        <v>1</v>
      </c>
    </row>
    <row r="246" spans="1:34" x14ac:dyDescent="0.25">
      <c r="A246" s="172" t="s">
        <v>28</v>
      </c>
      <c r="B246" s="172" t="s">
        <v>242</v>
      </c>
      <c r="C246" s="173" t="s">
        <v>2024</v>
      </c>
      <c r="D246" s="174" t="s">
        <v>2039</v>
      </c>
      <c r="E246" s="175">
        <f t="shared" si="63"/>
        <v>16</v>
      </c>
      <c r="F246" s="175" t="s">
        <v>32</v>
      </c>
      <c r="G246" s="174"/>
      <c r="H246" s="175" t="str">
        <f t="shared" si="47"/>
        <v/>
      </c>
      <c r="I246" s="175"/>
      <c r="J246" s="174"/>
      <c r="K246" s="175" t="str">
        <f t="shared" si="48"/>
        <v/>
      </c>
      <c r="L246" s="176"/>
      <c r="M246" s="5" t="s">
        <v>32</v>
      </c>
      <c r="N246" s="11" t="s">
        <v>32</v>
      </c>
      <c r="O246" s="11" t="s">
        <v>32</v>
      </c>
      <c r="P246" s="176">
        <f>P245</f>
        <v>27021.5</v>
      </c>
      <c r="Q246" s="174" t="s">
        <v>236</v>
      </c>
      <c r="R246" s="174" t="s">
        <v>237</v>
      </c>
      <c r="S246" s="174" t="s">
        <v>2037</v>
      </c>
      <c r="T246" s="175">
        <v>82</v>
      </c>
      <c r="U246" s="175">
        <v>1.5</v>
      </c>
      <c r="V246" s="177">
        <f>P246*(1/(2.22*10^12))*(1/(82))*(1/(0.125))*10^9</f>
        <v>1.1874972533509121</v>
      </c>
      <c r="W246" s="174" t="s">
        <v>239</v>
      </c>
      <c r="X246" s="175">
        <v>1</v>
      </c>
      <c r="Y246" s="175">
        <v>1</v>
      </c>
      <c r="Z246" s="175">
        <v>5</v>
      </c>
      <c r="AA246" s="175">
        <v>2.21</v>
      </c>
      <c r="AB246" s="556">
        <v>1</v>
      </c>
      <c r="AC246" s="557">
        <f t="shared" si="49"/>
        <v>2.21</v>
      </c>
      <c r="AD246" s="558">
        <f t="shared" si="50"/>
        <v>1.768</v>
      </c>
      <c r="AE246" s="559">
        <f t="shared" si="51"/>
        <v>0.442</v>
      </c>
      <c r="AF246" s="174" t="s">
        <v>107</v>
      </c>
      <c r="AG246" s="175">
        <v>1</v>
      </c>
      <c r="AH246" s="175">
        <v>1</v>
      </c>
    </row>
    <row r="247" spans="1:34" x14ac:dyDescent="0.25">
      <c r="A247" s="178" t="s">
        <v>56</v>
      </c>
      <c r="B247" s="178" t="s">
        <v>563</v>
      </c>
      <c r="C247" s="179" t="s">
        <v>2040</v>
      </c>
      <c r="D247" s="180" t="s">
        <v>2041</v>
      </c>
      <c r="E247" s="181">
        <v>4</v>
      </c>
      <c r="F247" s="175" t="s">
        <v>32</v>
      </c>
      <c r="G247" s="180" t="s">
        <v>2042</v>
      </c>
      <c r="H247" s="181">
        <f t="shared" si="47"/>
        <v>5</v>
      </c>
      <c r="I247" s="181" t="str">
        <f>F247</f>
        <v>y</v>
      </c>
      <c r="J247" s="180" t="s">
        <v>2043</v>
      </c>
      <c r="K247" s="181">
        <f t="shared" si="48"/>
        <v>6</v>
      </c>
      <c r="L247" s="182" t="str">
        <f>F247</f>
        <v>y</v>
      </c>
      <c r="M247" s="5" t="s">
        <v>32</v>
      </c>
      <c r="N247" s="11" t="s">
        <v>32</v>
      </c>
      <c r="O247" s="11" t="s">
        <v>32</v>
      </c>
      <c r="P247" s="182">
        <v>7510.53</v>
      </c>
      <c r="Q247" s="180" t="s">
        <v>565</v>
      </c>
      <c r="R247" s="180" t="s">
        <v>333</v>
      </c>
      <c r="S247" s="180" t="s">
        <v>334</v>
      </c>
      <c r="T247" s="181">
        <v>30</v>
      </c>
      <c r="U247" s="181">
        <v>1</v>
      </c>
      <c r="V247" s="183">
        <f t="shared" ref="V247:V257" si="64">P247*(1/(2.22*10^12))*(1/(30))*(1/(0.125))*10^9</f>
        <v>0.90216576576576568</v>
      </c>
      <c r="W247" s="180" t="s">
        <v>335</v>
      </c>
      <c r="X247" s="181">
        <v>3</v>
      </c>
      <c r="Y247" s="181">
        <v>3</v>
      </c>
      <c r="Z247" s="181">
        <v>15</v>
      </c>
      <c r="AA247" s="181">
        <v>1.62</v>
      </c>
      <c r="AB247" s="556">
        <v>1</v>
      </c>
      <c r="AC247" s="557">
        <f t="shared" si="49"/>
        <v>1.62</v>
      </c>
      <c r="AD247" s="558">
        <f t="shared" si="50"/>
        <v>1.2960000000000003</v>
      </c>
      <c r="AE247" s="559">
        <f t="shared" si="51"/>
        <v>0.32400000000000007</v>
      </c>
      <c r="AF247" s="180" t="s">
        <v>336</v>
      </c>
      <c r="AG247" s="181">
        <v>1</v>
      </c>
      <c r="AH247" s="181">
        <v>1</v>
      </c>
    </row>
    <row r="248" spans="1:34" x14ac:dyDescent="0.25">
      <c r="A248" s="178" t="s">
        <v>56</v>
      </c>
      <c r="B248" s="178" t="s">
        <v>566</v>
      </c>
      <c r="C248" s="179" t="s">
        <v>2040</v>
      </c>
      <c r="D248" s="180" t="s">
        <v>2044</v>
      </c>
      <c r="E248" s="181">
        <f>IF(A247="SEC", K247 + 1, E247 + 1)</f>
        <v>7</v>
      </c>
      <c r="F248" s="175" t="s">
        <v>32</v>
      </c>
      <c r="G248" s="180" t="s">
        <v>2045</v>
      </c>
      <c r="H248" s="181">
        <f t="shared" si="47"/>
        <v>8</v>
      </c>
      <c r="I248" s="181" t="str">
        <f>F248</f>
        <v>y</v>
      </c>
      <c r="J248" s="180" t="s">
        <v>2046</v>
      </c>
      <c r="K248" s="181">
        <f t="shared" si="48"/>
        <v>9</v>
      </c>
      <c r="L248" s="182" t="str">
        <f>F248</f>
        <v>y</v>
      </c>
      <c r="M248" s="5" t="s">
        <v>32</v>
      </c>
      <c r="N248" s="11" t="s">
        <v>32</v>
      </c>
      <c r="O248" s="11" t="s">
        <v>32</v>
      </c>
      <c r="P248" s="182">
        <f>P247</f>
        <v>7510.53</v>
      </c>
      <c r="Q248" s="180" t="s">
        <v>565</v>
      </c>
      <c r="R248" s="180" t="s">
        <v>333</v>
      </c>
      <c r="S248" s="180" t="s">
        <v>334</v>
      </c>
      <c r="T248" s="181">
        <v>30</v>
      </c>
      <c r="U248" s="181">
        <v>1</v>
      </c>
      <c r="V248" s="183">
        <f t="shared" si="64"/>
        <v>0.90216576576576568</v>
      </c>
      <c r="W248" s="180" t="s">
        <v>335</v>
      </c>
      <c r="X248" s="181">
        <v>3</v>
      </c>
      <c r="Y248" s="181">
        <v>3</v>
      </c>
      <c r="Z248" s="181">
        <v>15</v>
      </c>
      <c r="AA248" s="181">
        <v>1.62</v>
      </c>
      <c r="AB248" s="556">
        <v>1</v>
      </c>
      <c r="AC248" s="557">
        <f t="shared" si="49"/>
        <v>1.62</v>
      </c>
      <c r="AD248" s="558">
        <f t="shared" si="50"/>
        <v>1.2960000000000003</v>
      </c>
      <c r="AE248" s="559">
        <f t="shared" si="51"/>
        <v>0.32400000000000007</v>
      </c>
      <c r="AF248" s="180" t="s">
        <v>336</v>
      </c>
      <c r="AG248" s="181">
        <v>1</v>
      </c>
      <c r="AH248" s="181">
        <v>1</v>
      </c>
    </row>
    <row r="249" spans="1:34" x14ac:dyDescent="0.25">
      <c r="A249" s="178" t="s">
        <v>56</v>
      </c>
      <c r="B249" s="178" t="s">
        <v>892</v>
      </c>
      <c r="C249" s="179" t="s">
        <v>2040</v>
      </c>
      <c r="D249" s="180" t="s">
        <v>2047</v>
      </c>
      <c r="E249" s="181">
        <f>IF(A248="SEC", K248 + 1, E248 + 1)</f>
        <v>10</v>
      </c>
      <c r="F249" s="175" t="s">
        <v>32</v>
      </c>
      <c r="G249" s="180" t="s">
        <v>2048</v>
      </c>
      <c r="H249" s="181">
        <f t="shared" si="47"/>
        <v>11</v>
      </c>
      <c r="I249" s="181" t="str">
        <f>F249</f>
        <v>y</v>
      </c>
      <c r="J249" s="180" t="s">
        <v>2049</v>
      </c>
      <c r="K249" s="181">
        <f t="shared" si="48"/>
        <v>12</v>
      </c>
      <c r="L249" s="182" t="str">
        <f>F249</f>
        <v>y</v>
      </c>
      <c r="M249" s="5" t="s">
        <v>32</v>
      </c>
      <c r="N249" s="11" t="s">
        <v>32</v>
      </c>
      <c r="O249" s="11" t="s">
        <v>32</v>
      </c>
      <c r="P249" s="182">
        <f>P248</f>
        <v>7510.53</v>
      </c>
      <c r="Q249" s="180" t="s">
        <v>565</v>
      </c>
      <c r="R249" s="180" t="s">
        <v>333</v>
      </c>
      <c r="S249" s="180" t="s">
        <v>334</v>
      </c>
      <c r="T249" s="181">
        <v>30</v>
      </c>
      <c r="U249" s="181">
        <v>1</v>
      </c>
      <c r="V249" s="183">
        <f t="shared" si="64"/>
        <v>0.90216576576576568</v>
      </c>
      <c r="W249" s="180" t="s">
        <v>335</v>
      </c>
      <c r="X249" s="181">
        <v>3</v>
      </c>
      <c r="Y249" s="181">
        <v>3</v>
      </c>
      <c r="Z249" s="181">
        <v>15</v>
      </c>
      <c r="AA249" s="181">
        <v>1.62</v>
      </c>
      <c r="AB249" s="556">
        <v>1</v>
      </c>
      <c r="AC249" s="557">
        <f t="shared" si="49"/>
        <v>1.62</v>
      </c>
      <c r="AD249" s="558">
        <f t="shared" si="50"/>
        <v>1.2960000000000003</v>
      </c>
      <c r="AE249" s="559">
        <f t="shared" si="51"/>
        <v>0.32400000000000007</v>
      </c>
      <c r="AF249" s="180" t="s">
        <v>336</v>
      </c>
      <c r="AG249" s="181">
        <v>1</v>
      </c>
      <c r="AH249" s="181">
        <v>1</v>
      </c>
    </row>
    <row r="250" spans="1:34" x14ac:dyDescent="0.25">
      <c r="A250" s="178" t="s">
        <v>56</v>
      </c>
      <c r="B250" s="178" t="s">
        <v>2050</v>
      </c>
      <c r="C250" s="179" t="s">
        <v>2040</v>
      </c>
      <c r="D250" s="180" t="s">
        <v>2051</v>
      </c>
      <c r="E250" s="181">
        <f>IF(A249="SEC", K249 + 1, E249 + 1)</f>
        <v>13</v>
      </c>
      <c r="F250" s="175" t="s">
        <v>32</v>
      </c>
      <c r="G250" s="180" t="s">
        <v>2052</v>
      </c>
      <c r="H250" s="181">
        <f t="shared" si="47"/>
        <v>14</v>
      </c>
      <c r="I250" s="181" t="str">
        <f>F250</f>
        <v>y</v>
      </c>
      <c r="J250" s="180" t="s">
        <v>2053</v>
      </c>
      <c r="K250" s="181">
        <f t="shared" si="48"/>
        <v>15</v>
      </c>
      <c r="L250" s="182" t="str">
        <f>F250</f>
        <v>y</v>
      </c>
      <c r="M250" s="5" t="s">
        <v>32</v>
      </c>
      <c r="N250" s="11" t="s">
        <v>32</v>
      </c>
      <c r="O250" s="11" t="s">
        <v>32</v>
      </c>
      <c r="P250" s="182">
        <f>P249</f>
        <v>7510.53</v>
      </c>
      <c r="Q250" s="180" t="s">
        <v>565</v>
      </c>
      <c r="R250" s="180" t="s">
        <v>333</v>
      </c>
      <c r="S250" s="180" t="s">
        <v>334</v>
      </c>
      <c r="T250" s="181">
        <v>30</v>
      </c>
      <c r="U250" s="181">
        <v>1</v>
      </c>
      <c r="V250" s="183">
        <f t="shared" si="64"/>
        <v>0.90216576576576568</v>
      </c>
      <c r="W250" s="180" t="s">
        <v>335</v>
      </c>
      <c r="X250" s="181">
        <v>3</v>
      </c>
      <c r="Y250" s="181">
        <v>3</v>
      </c>
      <c r="Z250" s="181">
        <v>15</v>
      </c>
      <c r="AA250" s="181">
        <v>1.62</v>
      </c>
      <c r="AB250" s="556">
        <v>1</v>
      </c>
      <c r="AC250" s="557">
        <f t="shared" si="49"/>
        <v>1.62</v>
      </c>
      <c r="AD250" s="558">
        <f t="shared" si="50"/>
        <v>1.2960000000000003</v>
      </c>
      <c r="AE250" s="559">
        <f t="shared" si="51"/>
        <v>0.32400000000000007</v>
      </c>
      <c r="AF250" s="180" t="s">
        <v>336</v>
      </c>
      <c r="AG250" s="181">
        <v>1</v>
      </c>
      <c r="AH250" s="181">
        <v>1</v>
      </c>
    </row>
    <row r="251" spans="1:34" x14ac:dyDescent="0.25">
      <c r="A251" s="178" t="s">
        <v>56</v>
      </c>
      <c r="B251" s="178" t="s">
        <v>2054</v>
      </c>
      <c r="C251" s="179" t="s">
        <v>2040</v>
      </c>
      <c r="D251" s="180" t="s">
        <v>2055</v>
      </c>
      <c r="E251" s="181">
        <f>IF(A250="SEC", K250 + 1, E250 + 1)</f>
        <v>16</v>
      </c>
      <c r="F251" s="175" t="s">
        <v>32</v>
      </c>
      <c r="G251" s="180" t="s">
        <v>2056</v>
      </c>
      <c r="H251" s="181">
        <f t="shared" si="47"/>
        <v>17</v>
      </c>
      <c r="I251" s="181" t="str">
        <f>F251</f>
        <v>y</v>
      </c>
      <c r="J251" s="180" t="s">
        <v>2057</v>
      </c>
      <c r="K251" s="181">
        <f t="shared" si="48"/>
        <v>18</v>
      </c>
      <c r="L251" s="182" t="str">
        <f>F251</f>
        <v>y</v>
      </c>
      <c r="M251" s="5" t="s">
        <v>32</v>
      </c>
      <c r="N251" s="11" t="s">
        <v>32</v>
      </c>
      <c r="O251" s="11" t="s">
        <v>32</v>
      </c>
      <c r="P251" s="182">
        <f>P250</f>
        <v>7510.53</v>
      </c>
      <c r="Q251" s="180" t="s">
        <v>565</v>
      </c>
      <c r="R251" s="180" t="s">
        <v>333</v>
      </c>
      <c r="S251" s="180" t="s">
        <v>334</v>
      </c>
      <c r="T251" s="181">
        <v>30</v>
      </c>
      <c r="U251" s="181">
        <v>1</v>
      </c>
      <c r="V251" s="183">
        <f t="shared" si="64"/>
        <v>0.90216576576576568</v>
      </c>
      <c r="W251" s="180" t="s">
        <v>335</v>
      </c>
      <c r="X251" s="181">
        <v>3</v>
      </c>
      <c r="Y251" s="181">
        <v>3</v>
      </c>
      <c r="Z251" s="181">
        <v>15</v>
      </c>
      <c r="AA251" s="181">
        <v>1.62</v>
      </c>
      <c r="AB251" s="556">
        <v>1</v>
      </c>
      <c r="AC251" s="557">
        <f t="shared" si="49"/>
        <v>1.62</v>
      </c>
      <c r="AD251" s="558">
        <f t="shared" si="50"/>
        <v>1.2960000000000003</v>
      </c>
      <c r="AE251" s="559">
        <f t="shared" si="51"/>
        <v>0.32400000000000007</v>
      </c>
      <c r="AF251" s="180" t="s">
        <v>336</v>
      </c>
      <c r="AG251" s="181">
        <v>1</v>
      </c>
      <c r="AH251" s="181">
        <v>1</v>
      </c>
    </row>
    <row r="252" spans="1:34" x14ac:dyDescent="0.25">
      <c r="A252" s="184" t="s">
        <v>28</v>
      </c>
      <c r="B252" s="184" t="s">
        <v>526</v>
      </c>
      <c r="C252" s="185" t="s">
        <v>2058</v>
      </c>
      <c r="D252" s="186" t="s">
        <v>2059</v>
      </c>
      <c r="E252" s="187">
        <v>4</v>
      </c>
      <c r="F252" s="187" t="s">
        <v>32</v>
      </c>
      <c r="G252" s="186"/>
      <c r="H252" s="187" t="str">
        <f t="shared" si="47"/>
        <v/>
      </c>
      <c r="I252" s="187"/>
      <c r="J252" s="186"/>
      <c r="K252" s="187" t="str">
        <f t="shared" si="48"/>
        <v/>
      </c>
      <c r="L252" s="188"/>
      <c r="M252" s="5" t="s">
        <v>32</v>
      </c>
      <c r="N252" s="11" t="s">
        <v>32</v>
      </c>
      <c r="O252" s="11" t="s">
        <v>32</v>
      </c>
      <c r="P252" s="188">
        <v>10521.34</v>
      </c>
      <c r="Q252" s="186" t="s">
        <v>528</v>
      </c>
      <c r="R252" s="186" t="s">
        <v>333</v>
      </c>
      <c r="S252" s="186" t="s">
        <v>334</v>
      </c>
      <c r="T252" s="187">
        <v>30</v>
      </c>
      <c r="U252" s="187">
        <v>1</v>
      </c>
      <c r="V252" s="189">
        <f t="shared" si="64"/>
        <v>1.2638246246246247</v>
      </c>
      <c r="W252" s="186" t="s">
        <v>335</v>
      </c>
      <c r="X252" s="187">
        <v>1</v>
      </c>
      <c r="Y252" s="187">
        <v>1.5</v>
      </c>
      <c r="Z252" s="187">
        <v>5</v>
      </c>
      <c r="AA252" s="187">
        <v>0.54</v>
      </c>
      <c r="AB252" s="556">
        <v>1</v>
      </c>
      <c r="AC252" s="557">
        <f t="shared" si="49"/>
        <v>0.54</v>
      </c>
      <c r="AD252" s="558">
        <f t="shared" si="50"/>
        <v>0.43200000000000005</v>
      </c>
      <c r="AE252" s="559">
        <f t="shared" si="51"/>
        <v>0.10800000000000001</v>
      </c>
      <c r="AF252" s="186" t="s">
        <v>336</v>
      </c>
      <c r="AG252" s="187">
        <v>1.5</v>
      </c>
      <c r="AH252" s="187">
        <v>1.5</v>
      </c>
    </row>
    <row r="253" spans="1:34" x14ac:dyDescent="0.25">
      <c r="A253" s="184" t="s">
        <v>28</v>
      </c>
      <c r="B253" s="184" t="s">
        <v>529</v>
      </c>
      <c r="C253" s="185" t="s">
        <v>2058</v>
      </c>
      <c r="D253" s="186" t="s">
        <v>2060</v>
      </c>
      <c r="E253" s="187">
        <f t="shared" ref="E253:E262" si="65">IF(A252="SEC", K252 + 1, E252 + 1)</f>
        <v>5</v>
      </c>
      <c r="F253" s="187" t="s">
        <v>32</v>
      </c>
      <c r="G253" s="186"/>
      <c r="H253" s="187" t="str">
        <f t="shared" si="47"/>
        <v/>
      </c>
      <c r="I253" s="187"/>
      <c r="J253" s="186"/>
      <c r="K253" s="187" t="str">
        <f t="shared" si="48"/>
        <v/>
      </c>
      <c r="L253" s="188"/>
      <c r="M253" s="5" t="s">
        <v>32</v>
      </c>
      <c r="N253" s="11" t="s">
        <v>32</v>
      </c>
      <c r="O253" s="11" t="s">
        <v>32</v>
      </c>
      <c r="P253" s="188">
        <f>P252</f>
        <v>10521.34</v>
      </c>
      <c r="Q253" s="186" t="s">
        <v>528</v>
      </c>
      <c r="R253" s="186" t="s">
        <v>333</v>
      </c>
      <c r="S253" s="186" t="s">
        <v>334</v>
      </c>
      <c r="T253" s="187">
        <v>30</v>
      </c>
      <c r="U253" s="187">
        <v>1</v>
      </c>
      <c r="V253" s="189">
        <f t="shared" si="64"/>
        <v>1.2638246246246247</v>
      </c>
      <c r="W253" s="186" t="s">
        <v>335</v>
      </c>
      <c r="X253" s="187">
        <v>1</v>
      </c>
      <c r="Y253" s="187">
        <v>1.5</v>
      </c>
      <c r="Z253" s="187">
        <v>5</v>
      </c>
      <c r="AA253" s="187">
        <v>0.54</v>
      </c>
      <c r="AB253" s="556">
        <v>1</v>
      </c>
      <c r="AC253" s="557">
        <f t="shared" si="49"/>
        <v>0.54</v>
      </c>
      <c r="AD253" s="558">
        <f t="shared" si="50"/>
        <v>0.43200000000000005</v>
      </c>
      <c r="AE253" s="559">
        <f t="shared" si="51"/>
        <v>0.10800000000000001</v>
      </c>
      <c r="AF253" s="186" t="s">
        <v>336</v>
      </c>
      <c r="AG253" s="187">
        <v>1.5</v>
      </c>
      <c r="AH253" s="187">
        <v>1.5</v>
      </c>
    </row>
    <row r="254" spans="1:34" x14ac:dyDescent="0.25">
      <c r="A254" s="184" t="s">
        <v>28</v>
      </c>
      <c r="B254" s="184" t="s">
        <v>531</v>
      </c>
      <c r="C254" s="185" t="s">
        <v>2058</v>
      </c>
      <c r="D254" s="186" t="s">
        <v>2061</v>
      </c>
      <c r="E254" s="187">
        <f t="shared" si="65"/>
        <v>6</v>
      </c>
      <c r="F254" s="187" t="s">
        <v>32</v>
      </c>
      <c r="G254" s="186"/>
      <c r="H254" s="187" t="str">
        <f t="shared" si="47"/>
        <v/>
      </c>
      <c r="I254" s="187"/>
      <c r="J254" s="186"/>
      <c r="K254" s="187" t="str">
        <f t="shared" si="48"/>
        <v/>
      </c>
      <c r="L254" s="188"/>
      <c r="M254" s="5" t="s">
        <v>32</v>
      </c>
      <c r="N254" s="11" t="s">
        <v>32</v>
      </c>
      <c r="O254" s="11" t="s">
        <v>32</v>
      </c>
      <c r="P254" s="188">
        <f>P253</f>
        <v>10521.34</v>
      </c>
      <c r="Q254" s="186" t="s">
        <v>528</v>
      </c>
      <c r="R254" s="186" t="s">
        <v>333</v>
      </c>
      <c r="S254" s="186" t="s">
        <v>334</v>
      </c>
      <c r="T254" s="187">
        <v>30</v>
      </c>
      <c r="U254" s="187">
        <v>1</v>
      </c>
      <c r="V254" s="189">
        <f t="shared" si="64"/>
        <v>1.2638246246246247</v>
      </c>
      <c r="W254" s="186" t="s">
        <v>335</v>
      </c>
      <c r="X254" s="187">
        <v>1</v>
      </c>
      <c r="Y254" s="187">
        <v>1.5</v>
      </c>
      <c r="Z254" s="187">
        <v>5</v>
      </c>
      <c r="AA254" s="187">
        <v>0.54</v>
      </c>
      <c r="AB254" s="556">
        <v>1</v>
      </c>
      <c r="AC254" s="557">
        <f t="shared" si="49"/>
        <v>0.54</v>
      </c>
      <c r="AD254" s="558">
        <f t="shared" si="50"/>
        <v>0.43200000000000005</v>
      </c>
      <c r="AE254" s="559">
        <f t="shared" si="51"/>
        <v>0.10800000000000001</v>
      </c>
      <c r="AF254" s="186" t="s">
        <v>336</v>
      </c>
      <c r="AG254" s="187">
        <v>1.5</v>
      </c>
      <c r="AH254" s="187">
        <v>1.5</v>
      </c>
    </row>
    <row r="255" spans="1:34" x14ac:dyDescent="0.25">
      <c r="A255" s="184" t="s">
        <v>28</v>
      </c>
      <c r="B255" s="184" t="s">
        <v>330</v>
      </c>
      <c r="C255" s="185" t="s">
        <v>2058</v>
      </c>
      <c r="D255" s="186" t="s">
        <v>2062</v>
      </c>
      <c r="E255" s="187">
        <f t="shared" si="65"/>
        <v>7</v>
      </c>
      <c r="F255" s="187" t="s">
        <v>32</v>
      </c>
      <c r="G255" s="186"/>
      <c r="H255" s="187" t="str">
        <f t="shared" si="47"/>
        <v/>
      </c>
      <c r="I255" s="187"/>
      <c r="J255" s="186"/>
      <c r="K255" s="187" t="str">
        <f t="shared" si="48"/>
        <v/>
      </c>
      <c r="L255" s="188"/>
      <c r="M255" s="5" t="s">
        <v>32</v>
      </c>
      <c r="N255" s="11" t="s">
        <v>32</v>
      </c>
      <c r="O255" s="11" t="s">
        <v>32</v>
      </c>
      <c r="P255" s="188">
        <f>P254</f>
        <v>10521.34</v>
      </c>
      <c r="Q255" s="186" t="s">
        <v>332</v>
      </c>
      <c r="R255" s="186" t="s">
        <v>333</v>
      </c>
      <c r="S255" s="186" t="s">
        <v>334</v>
      </c>
      <c r="T255" s="187">
        <v>30</v>
      </c>
      <c r="U255" s="187">
        <v>1</v>
      </c>
      <c r="V255" s="189">
        <f t="shared" si="64"/>
        <v>1.2638246246246247</v>
      </c>
      <c r="W255" s="186" t="s">
        <v>335</v>
      </c>
      <c r="X255" s="187">
        <v>1</v>
      </c>
      <c r="Y255" s="187">
        <v>1.5</v>
      </c>
      <c r="Z255" s="187">
        <v>5</v>
      </c>
      <c r="AA255" s="187">
        <v>0.54</v>
      </c>
      <c r="AB255" s="556">
        <v>1</v>
      </c>
      <c r="AC255" s="557">
        <f t="shared" si="49"/>
        <v>0.54</v>
      </c>
      <c r="AD255" s="558">
        <f t="shared" si="50"/>
        <v>0.43200000000000005</v>
      </c>
      <c r="AE255" s="559">
        <f t="shared" si="51"/>
        <v>0.10800000000000001</v>
      </c>
      <c r="AF255" s="186" t="s">
        <v>336</v>
      </c>
      <c r="AG255" s="187">
        <v>1.5</v>
      </c>
      <c r="AH255" s="187">
        <v>1.5</v>
      </c>
    </row>
    <row r="256" spans="1:34" x14ac:dyDescent="0.25">
      <c r="A256" s="184" t="s">
        <v>28</v>
      </c>
      <c r="B256" s="184" t="s">
        <v>337</v>
      </c>
      <c r="C256" s="185" t="s">
        <v>2058</v>
      </c>
      <c r="D256" s="186" t="s">
        <v>2063</v>
      </c>
      <c r="E256" s="187">
        <f t="shared" si="65"/>
        <v>8</v>
      </c>
      <c r="F256" s="187" t="s">
        <v>32</v>
      </c>
      <c r="G256" s="186"/>
      <c r="H256" s="187" t="str">
        <f t="shared" si="47"/>
        <v/>
      </c>
      <c r="I256" s="187"/>
      <c r="J256" s="186"/>
      <c r="K256" s="187" t="str">
        <f t="shared" si="48"/>
        <v/>
      </c>
      <c r="L256" s="188"/>
      <c r="M256" s="5" t="s">
        <v>32</v>
      </c>
      <c r="N256" s="11" t="s">
        <v>32</v>
      </c>
      <c r="O256" s="11" t="s">
        <v>32</v>
      </c>
      <c r="P256" s="188">
        <f>P255</f>
        <v>10521.34</v>
      </c>
      <c r="Q256" s="186" t="s">
        <v>332</v>
      </c>
      <c r="R256" s="186" t="s">
        <v>333</v>
      </c>
      <c r="S256" s="186" t="s">
        <v>334</v>
      </c>
      <c r="T256" s="187">
        <v>30</v>
      </c>
      <c r="U256" s="187">
        <v>1</v>
      </c>
      <c r="V256" s="189">
        <f t="shared" si="64"/>
        <v>1.2638246246246247</v>
      </c>
      <c r="W256" s="186" t="s">
        <v>335</v>
      </c>
      <c r="X256" s="187">
        <v>1</v>
      </c>
      <c r="Y256" s="187">
        <v>1.5</v>
      </c>
      <c r="Z256" s="187">
        <v>5</v>
      </c>
      <c r="AA256" s="187">
        <v>0.54</v>
      </c>
      <c r="AB256" s="556">
        <v>1</v>
      </c>
      <c r="AC256" s="557">
        <f t="shared" si="49"/>
        <v>0.54</v>
      </c>
      <c r="AD256" s="558">
        <f t="shared" si="50"/>
        <v>0.43200000000000005</v>
      </c>
      <c r="AE256" s="559">
        <f t="shared" si="51"/>
        <v>0.10800000000000001</v>
      </c>
      <c r="AF256" s="186" t="s">
        <v>336</v>
      </c>
      <c r="AG256" s="187">
        <v>1.5</v>
      </c>
      <c r="AH256" s="187">
        <v>1.5</v>
      </c>
    </row>
    <row r="257" spans="1:34" x14ac:dyDescent="0.25">
      <c r="A257" s="184" t="s">
        <v>28</v>
      </c>
      <c r="B257" s="184" t="s">
        <v>339</v>
      </c>
      <c r="C257" s="185" t="s">
        <v>2058</v>
      </c>
      <c r="D257" s="186" t="s">
        <v>2064</v>
      </c>
      <c r="E257" s="187">
        <f t="shared" si="65"/>
        <v>9</v>
      </c>
      <c r="F257" s="187" t="s">
        <v>32</v>
      </c>
      <c r="G257" s="186"/>
      <c r="H257" s="187" t="str">
        <f t="shared" si="47"/>
        <v/>
      </c>
      <c r="I257" s="187"/>
      <c r="J257" s="186"/>
      <c r="K257" s="187" t="str">
        <f t="shared" si="48"/>
        <v/>
      </c>
      <c r="L257" s="188"/>
      <c r="M257" s="5" t="s">
        <v>32</v>
      </c>
      <c r="N257" s="11" t="s">
        <v>32</v>
      </c>
      <c r="O257" s="11" t="s">
        <v>32</v>
      </c>
      <c r="P257" s="188">
        <f>P256</f>
        <v>10521.34</v>
      </c>
      <c r="Q257" s="186" t="s">
        <v>332</v>
      </c>
      <c r="R257" s="186" t="s">
        <v>333</v>
      </c>
      <c r="S257" s="186" t="s">
        <v>334</v>
      </c>
      <c r="T257" s="187">
        <v>30</v>
      </c>
      <c r="U257" s="187">
        <v>1</v>
      </c>
      <c r="V257" s="189">
        <f t="shared" si="64"/>
        <v>1.2638246246246247</v>
      </c>
      <c r="W257" s="186" t="s">
        <v>335</v>
      </c>
      <c r="X257" s="187">
        <v>1</v>
      </c>
      <c r="Y257" s="187">
        <v>1.5</v>
      </c>
      <c r="Z257" s="187">
        <v>5</v>
      </c>
      <c r="AA257" s="187">
        <v>0.54</v>
      </c>
      <c r="AB257" s="556">
        <v>1</v>
      </c>
      <c r="AC257" s="557">
        <f t="shared" si="49"/>
        <v>0.54</v>
      </c>
      <c r="AD257" s="558">
        <f t="shared" si="50"/>
        <v>0.43200000000000005</v>
      </c>
      <c r="AE257" s="559">
        <f t="shared" si="51"/>
        <v>0.10800000000000001</v>
      </c>
      <c r="AF257" s="186" t="s">
        <v>336</v>
      </c>
      <c r="AG257" s="187">
        <v>1.5</v>
      </c>
      <c r="AH257" s="187">
        <v>1.5</v>
      </c>
    </row>
    <row r="258" spans="1:34" x14ac:dyDescent="0.25">
      <c r="A258" s="184" t="s">
        <v>56</v>
      </c>
      <c r="B258" s="184" t="s">
        <v>488</v>
      </c>
      <c r="C258" s="185" t="s">
        <v>2058</v>
      </c>
      <c r="D258" s="186" t="s">
        <v>2065</v>
      </c>
      <c r="E258" s="187">
        <f t="shared" si="65"/>
        <v>10</v>
      </c>
      <c r="F258" s="187" t="s">
        <v>32</v>
      </c>
      <c r="G258" s="186" t="s">
        <v>2066</v>
      </c>
      <c r="H258" s="187">
        <f t="shared" ref="H258:H321" si="66">IF(A258="SEC", E258 + 1, "")</f>
        <v>11</v>
      </c>
      <c r="I258" s="187" t="str">
        <f t="shared" ref="I258:I267" si="67">F258</f>
        <v>y</v>
      </c>
      <c r="J258" s="186" t="s">
        <v>2067</v>
      </c>
      <c r="K258" s="187">
        <f t="shared" ref="K258:K321" si="68">IF(A258="SEC", H258 + 1, "")</f>
        <v>12</v>
      </c>
      <c r="L258" s="188" t="str">
        <f t="shared" ref="L258:L267" si="69">F258</f>
        <v>y</v>
      </c>
      <c r="M258" s="5" t="s">
        <v>32</v>
      </c>
      <c r="N258" s="11" t="s">
        <v>32</v>
      </c>
      <c r="O258" s="187" t="s">
        <v>32</v>
      </c>
      <c r="P258" s="188">
        <v>15066.66</v>
      </c>
      <c r="Q258" s="186" t="s">
        <v>491</v>
      </c>
      <c r="R258" s="186" t="s">
        <v>492</v>
      </c>
      <c r="S258" s="186" t="s">
        <v>1534</v>
      </c>
      <c r="T258" s="187">
        <v>76.2</v>
      </c>
      <c r="U258" s="187">
        <v>1</v>
      </c>
      <c r="V258" s="189">
        <f>P258*(1/(2.22*10^12))*(1/(76.2))*(1/(0.125))*10^9</f>
        <v>0.71252323189331057</v>
      </c>
      <c r="W258" s="186" t="s">
        <v>494</v>
      </c>
      <c r="X258" s="187">
        <v>3</v>
      </c>
      <c r="Y258" s="187">
        <v>3</v>
      </c>
      <c r="Z258" s="187">
        <v>15</v>
      </c>
      <c r="AA258" s="187">
        <v>4.1100000000000003</v>
      </c>
      <c r="AB258" s="556">
        <v>1</v>
      </c>
      <c r="AC258" s="557">
        <f t="shared" ref="AC258:AC321" si="70">AA258*AB258</f>
        <v>4.1100000000000003</v>
      </c>
      <c r="AD258" s="558">
        <f t="shared" ref="AD258:AD321" si="71">AC258*0.8</f>
        <v>3.2880000000000003</v>
      </c>
      <c r="AE258" s="559">
        <f t="shared" ref="AE258:AE321" si="72">AC258*0.2</f>
        <v>0.82200000000000006</v>
      </c>
      <c r="AF258" s="186" t="s">
        <v>34</v>
      </c>
      <c r="AG258" s="187">
        <v>1</v>
      </c>
      <c r="AH258" s="187">
        <v>1</v>
      </c>
    </row>
    <row r="259" spans="1:34" x14ac:dyDescent="0.25">
      <c r="A259" s="184" t="s">
        <v>56</v>
      </c>
      <c r="B259" s="184" t="s">
        <v>495</v>
      </c>
      <c r="C259" s="185" t="s">
        <v>2058</v>
      </c>
      <c r="D259" s="186" t="s">
        <v>2068</v>
      </c>
      <c r="E259" s="187">
        <f t="shared" si="65"/>
        <v>13</v>
      </c>
      <c r="F259" s="187" t="s">
        <v>32</v>
      </c>
      <c r="G259" s="186" t="s">
        <v>2069</v>
      </c>
      <c r="H259" s="187">
        <f t="shared" si="66"/>
        <v>14</v>
      </c>
      <c r="I259" s="187" t="str">
        <f t="shared" si="67"/>
        <v>y</v>
      </c>
      <c r="J259" s="186" t="s">
        <v>2070</v>
      </c>
      <c r="K259" s="187">
        <f t="shared" si="68"/>
        <v>15</v>
      </c>
      <c r="L259" s="188" t="str">
        <f t="shared" si="69"/>
        <v>y</v>
      </c>
      <c r="M259" s="5" t="s">
        <v>32</v>
      </c>
      <c r="N259" s="11" t="s">
        <v>32</v>
      </c>
      <c r="O259" s="187" t="s">
        <v>32</v>
      </c>
      <c r="P259" s="188">
        <f>P258</f>
        <v>15066.66</v>
      </c>
      <c r="Q259" s="186" t="s">
        <v>491</v>
      </c>
      <c r="R259" s="186" t="s">
        <v>492</v>
      </c>
      <c r="S259" s="186" t="s">
        <v>1534</v>
      </c>
      <c r="T259" s="187">
        <v>76.2</v>
      </c>
      <c r="U259" s="187">
        <v>1</v>
      </c>
      <c r="V259" s="189">
        <f>P259*(1/(2.22*10^12))*(1/(76.2))*(1/(0.125))*10^9</f>
        <v>0.71252323189331057</v>
      </c>
      <c r="W259" s="186" t="s">
        <v>494</v>
      </c>
      <c r="X259" s="187">
        <v>3</v>
      </c>
      <c r="Y259" s="187">
        <v>3</v>
      </c>
      <c r="Z259" s="187">
        <v>15</v>
      </c>
      <c r="AA259" s="187">
        <v>4.1100000000000003</v>
      </c>
      <c r="AB259" s="556">
        <v>1</v>
      </c>
      <c r="AC259" s="557">
        <f t="shared" si="70"/>
        <v>4.1100000000000003</v>
      </c>
      <c r="AD259" s="558">
        <f t="shared" si="71"/>
        <v>3.2880000000000003</v>
      </c>
      <c r="AE259" s="559">
        <f t="shared" si="72"/>
        <v>0.82200000000000006</v>
      </c>
      <c r="AF259" s="186" t="s">
        <v>34</v>
      </c>
      <c r="AG259" s="187">
        <v>1</v>
      </c>
      <c r="AH259" s="187">
        <v>1</v>
      </c>
    </row>
    <row r="260" spans="1:34" x14ac:dyDescent="0.25">
      <c r="A260" s="184" t="s">
        <v>56</v>
      </c>
      <c r="B260" s="184" t="s">
        <v>497</v>
      </c>
      <c r="C260" s="185" t="s">
        <v>2058</v>
      </c>
      <c r="D260" s="186" t="s">
        <v>2071</v>
      </c>
      <c r="E260" s="187">
        <f t="shared" si="65"/>
        <v>16</v>
      </c>
      <c r="F260" s="187" t="s">
        <v>32</v>
      </c>
      <c r="G260" s="186" t="s">
        <v>2072</v>
      </c>
      <c r="H260" s="187">
        <f t="shared" si="66"/>
        <v>17</v>
      </c>
      <c r="I260" s="187" t="str">
        <f t="shared" si="67"/>
        <v>y</v>
      </c>
      <c r="J260" s="186" t="s">
        <v>2073</v>
      </c>
      <c r="K260" s="187">
        <f t="shared" si="68"/>
        <v>18</v>
      </c>
      <c r="L260" s="188" t="str">
        <f t="shared" si="69"/>
        <v>y</v>
      </c>
      <c r="M260" s="5" t="s">
        <v>32</v>
      </c>
      <c r="N260" s="11" t="s">
        <v>32</v>
      </c>
      <c r="O260" s="187" t="s">
        <v>32</v>
      </c>
      <c r="P260" s="188">
        <f>P259</f>
        <v>15066.66</v>
      </c>
      <c r="Q260" s="186" t="s">
        <v>491</v>
      </c>
      <c r="R260" s="186" t="s">
        <v>492</v>
      </c>
      <c r="S260" s="186" t="s">
        <v>1534</v>
      </c>
      <c r="T260" s="187">
        <v>76.2</v>
      </c>
      <c r="U260" s="187">
        <v>1</v>
      </c>
      <c r="V260" s="189">
        <f>P260*(1/(2.22*10^12))*(1/(76.2))*(1/(0.125))*10^9</f>
        <v>0.71252323189331057</v>
      </c>
      <c r="W260" s="186" t="s">
        <v>494</v>
      </c>
      <c r="X260" s="187">
        <v>3</v>
      </c>
      <c r="Y260" s="187">
        <v>3</v>
      </c>
      <c r="Z260" s="187">
        <v>15</v>
      </c>
      <c r="AA260" s="187">
        <v>4.1100000000000003</v>
      </c>
      <c r="AB260" s="556">
        <v>1</v>
      </c>
      <c r="AC260" s="557">
        <f t="shared" si="70"/>
        <v>4.1100000000000003</v>
      </c>
      <c r="AD260" s="558">
        <f t="shared" si="71"/>
        <v>3.2880000000000003</v>
      </c>
      <c r="AE260" s="559">
        <f t="shared" si="72"/>
        <v>0.82200000000000006</v>
      </c>
      <c r="AF260" s="186" t="s">
        <v>34</v>
      </c>
      <c r="AG260" s="187">
        <v>1</v>
      </c>
      <c r="AH260" s="187">
        <v>1</v>
      </c>
    </row>
    <row r="261" spans="1:34" x14ac:dyDescent="0.25">
      <c r="A261" s="184" t="s">
        <v>56</v>
      </c>
      <c r="B261" s="184" t="s">
        <v>499</v>
      </c>
      <c r="C261" s="185" t="s">
        <v>2058</v>
      </c>
      <c r="D261" s="186" t="s">
        <v>2074</v>
      </c>
      <c r="E261" s="187">
        <f t="shared" si="65"/>
        <v>19</v>
      </c>
      <c r="F261" s="187" t="s">
        <v>32</v>
      </c>
      <c r="G261" s="186" t="s">
        <v>2075</v>
      </c>
      <c r="H261" s="187">
        <f t="shared" si="66"/>
        <v>20</v>
      </c>
      <c r="I261" s="187" t="str">
        <f t="shared" si="67"/>
        <v>y</v>
      </c>
      <c r="J261" s="186" t="s">
        <v>2076</v>
      </c>
      <c r="K261" s="187">
        <f t="shared" si="68"/>
        <v>21</v>
      </c>
      <c r="L261" s="188" t="str">
        <f t="shared" si="69"/>
        <v>y</v>
      </c>
      <c r="M261" s="5" t="s">
        <v>32</v>
      </c>
      <c r="N261" s="11" t="s">
        <v>32</v>
      </c>
      <c r="O261" s="187" t="s">
        <v>32</v>
      </c>
      <c r="P261" s="188">
        <f>P260</f>
        <v>15066.66</v>
      </c>
      <c r="Q261" s="186" t="s">
        <v>491</v>
      </c>
      <c r="R261" s="186" t="s">
        <v>492</v>
      </c>
      <c r="S261" s="186" t="s">
        <v>1534</v>
      </c>
      <c r="T261" s="187">
        <v>76.2</v>
      </c>
      <c r="U261" s="187">
        <v>1</v>
      </c>
      <c r="V261" s="189">
        <f>P261*(1/(2.22*10^12))*(1/(76.2))*(1/(0.125))*10^9</f>
        <v>0.71252323189331057</v>
      </c>
      <c r="W261" s="186" t="s">
        <v>494</v>
      </c>
      <c r="X261" s="187">
        <v>3</v>
      </c>
      <c r="Y261" s="187">
        <v>3</v>
      </c>
      <c r="Z261" s="187">
        <v>15</v>
      </c>
      <c r="AA261" s="187">
        <v>4.1100000000000003</v>
      </c>
      <c r="AB261" s="556">
        <v>1</v>
      </c>
      <c r="AC261" s="557">
        <f t="shared" si="70"/>
        <v>4.1100000000000003</v>
      </c>
      <c r="AD261" s="558">
        <f t="shared" si="71"/>
        <v>3.2880000000000003</v>
      </c>
      <c r="AE261" s="559">
        <f t="shared" si="72"/>
        <v>0.82200000000000006</v>
      </c>
      <c r="AF261" s="186" t="s">
        <v>34</v>
      </c>
      <c r="AG261" s="187">
        <v>1</v>
      </c>
      <c r="AH261" s="187">
        <v>1</v>
      </c>
    </row>
    <row r="262" spans="1:34" x14ac:dyDescent="0.25">
      <c r="A262" s="184" t="s">
        <v>56</v>
      </c>
      <c r="B262" s="184" t="s">
        <v>2077</v>
      </c>
      <c r="C262" s="185" t="s">
        <v>2058</v>
      </c>
      <c r="D262" s="186" t="s">
        <v>2078</v>
      </c>
      <c r="E262" s="187">
        <f t="shared" si="65"/>
        <v>22</v>
      </c>
      <c r="F262" s="187" t="s">
        <v>32</v>
      </c>
      <c r="G262" s="186" t="s">
        <v>2079</v>
      </c>
      <c r="H262" s="187">
        <f t="shared" si="66"/>
        <v>23</v>
      </c>
      <c r="I262" s="187" t="str">
        <f t="shared" si="67"/>
        <v>y</v>
      </c>
      <c r="J262" s="186" t="s">
        <v>2080</v>
      </c>
      <c r="K262" s="187">
        <f t="shared" si="68"/>
        <v>24</v>
      </c>
      <c r="L262" s="188" t="str">
        <f t="shared" si="69"/>
        <v>y</v>
      </c>
      <c r="M262" s="5" t="s">
        <v>32</v>
      </c>
      <c r="N262" s="11" t="s">
        <v>32</v>
      </c>
      <c r="O262" s="187" t="s">
        <v>32</v>
      </c>
      <c r="P262" s="188">
        <f>P261</f>
        <v>15066.66</v>
      </c>
      <c r="Q262" s="186" t="s">
        <v>491</v>
      </c>
      <c r="R262" s="186" t="s">
        <v>492</v>
      </c>
      <c r="S262" s="186" t="s">
        <v>1534</v>
      </c>
      <c r="T262" s="187">
        <v>76.2</v>
      </c>
      <c r="U262" s="187">
        <v>1</v>
      </c>
      <c r="V262" s="189">
        <f>P262*(1/(2.22*10^12))*(1/(76.2))*(1/(0.125))*10^9</f>
        <v>0.71252323189331057</v>
      </c>
      <c r="W262" s="186" t="s">
        <v>494</v>
      </c>
      <c r="X262" s="187">
        <v>3</v>
      </c>
      <c r="Y262" s="187">
        <v>3</v>
      </c>
      <c r="Z262" s="187">
        <v>15</v>
      </c>
      <c r="AA262" s="187">
        <v>4.1100000000000003</v>
      </c>
      <c r="AB262" s="556">
        <v>1</v>
      </c>
      <c r="AC262" s="557">
        <f t="shared" si="70"/>
        <v>4.1100000000000003</v>
      </c>
      <c r="AD262" s="558">
        <f t="shared" si="71"/>
        <v>3.2880000000000003</v>
      </c>
      <c r="AE262" s="559">
        <f t="shared" si="72"/>
        <v>0.82200000000000006</v>
      </c>
      <c r="AF262" s="186" t="s">
        <v>34</v>
      </c>
      <c r="AG262" s="187">
        <v>1</v>
      </c>
      <c r="AH262" s="187">
        <v>1</v>
      </c>
    </row>
    <row r="263" spans="1:34" x14ac:dyDescent="0.25">
      <c r="A263" s="190" t="s">
        <v>56</v>
      </c>
      <c r="B263" s="190" t="s">
        <v>1174</v>
      </c>
      <c r="C263" s="191" t="s">
        <v>2081</v>
      </c>
      <c r="D263" s="192" t="s">
        <v>2082</v>
      </c>
      <c r="E263" s="193">
        <v>4</v>
      </c>
      <c r="F263" s="187" t="s">
        <v>32</v>
      </c>
      <c r="G263" s="192" t="s">
        <v>2083</v>
      </c>
      <c r="H263" s="193">
        <f t="shared" si="66"/>
        <v>5</v>
      </c>
      <c r="I263" s="193" t="str">
        <f t="shared" si="67"/>
        <v>y</v>
      </c>
      <c r="J263" s="192" t="s">
        <v>2084</v>
      </c>
      <c r="K263" s="193">
        <f t="shared" si="68"/>
        <v>6</v>
      </c>
      <c r="L263" s="194" t="str">
        <f t="shared" si="69"/>
        <v>y</v>
      </c>
      <c r="M263" s="5" t="s">
        <v>32</v>
      </c>
      <c r="N263" s="11" t="s">
        <v>32</v>
      </c>
      <c r="O263" s="187" t="s">
        <v>32</v>
      </c>
      <c r="P263" s="194">
        <v>25322.49</v>
      </c>
      <c r="Q263" s="192" t="s">
        <v>1179</v>
      </c>
      <c r="R263" s="192" t="s">
        <v>1180</v>
      </c>
      <c r="S263" s="192" t="s">
        <v>1905</v>
      </c>
      <c r="T263" s="193">
        <v>76.599999999999994</v>
      </c>
      <c r="U263" s="193">
        <v>1.5</v>
      </c>
      <c r="V263" s="195">
        <f>P263*(1/(2.22*10^12))*(1/(76.6))*(1/(0.125))*10^9</f>
        <v>1.1912821960341544</v>
      </c>
      <c r="W263" s="192" t="s">
        <v>202</v>
      </c>
      <c r="X263" s="193">
        <v>3</v>
      </c>
      <c r="Y263" s="193">
        <v>3</v>
      </c>
      <c r="Z263" s="193">
        <v>15</v>
      </c>
      <c r="AA263" s="193">
        <v>62.05</v>
      </c>
      <c r="AB263" s="556">
        <v>0.1</v>
      </c>
      <c r="AC263" s="557">
        <f t="shared" si="70"/>
        <v>6.2050000000000001</v>
      </c>
      <c r="AD263" s="558">
        <f t="shared" si="71"/>
        <v>4.9640000000000004</v>
      </c>
      <c r="AE263" s="559">
        <f t="shared" si="72"/>
        <v>1.2410000000000001</v>
      </c>
      <c r="AF263" s="192" t="s">
        <v>49</v>
      </c>
      <c r="AG263" s="193">
        <v>1</v>
      </c>
      <c r="AH263" s="193">
        <v>1</v>
      </c>
    </row>
    <row r="264" spans="1:34" x14ac:dyDescent="0.25">
      <c r="A264" s="190" t="s">
        <v>56</v>
      </c>
      <c r="B264" s="190" t="s">
        <v>137</v>
      </c>
      <c r="C264" s="191" t="s">
        <v>2081</v>
      </c>
      <c r="D264" s="192" t="s">
        <v>2085</v>
      </c>
      <c r="E264" s="193">
        <f>IF(A263="SEC", K263 + 1, E263 + 1)</f>
        <v>7</v>
      </c>
      <c r="F264" s="187" t="s">
        <v>32</v>
      </c>
      <c r="G264" s="192" t="s">
        <v>2086</v>
      </c>
      <c r="H264" s="193">
        <f t="shared" si="66"/>
        <v>8</v>
      </c>
      <c r="I264" s="193" t="str">
        <f t="shared" si="67"/>
        <v>y</v>
      </c>
      <c r="J264" s="192" t="s">
        <v>2087</v>
      </c>
      <c r="K264" s="193">
        <f t="shared" si="68"/>
        <v>9</v>
      </c>
      <c r="L264" s="194" t="str">
        <f t="shared" si="69"/>
        <v>y</v>
      </c>
      <c r="M264" s="5" t="s">
        <v>32</v>
      </c>
      <c r="N264" s="11" t="s">
        <v>32</v>
      </c>
      <c r="O264" s="187" t="s">
        <v>32</v>
      </c>
      <c r="P264" s="194">
        <v>32699.99</v>
      </c>
      <c r="Q264" s="192" t="s">
        <v>139</v>
      </c>
      <c r="R264" s="192" t="s">
        <v>140</v>
      </c>
      <c r="S264" s="192" t="s">
        <v>1720</v>
      </c>
      <c r="T264" s="193">
        <v>83.1</v>
      </c>
      <c r="U264" s="193">
        <v>1.5</v>
      </c>
      <c r="V264" s="195">
        <f t="shared" ref="V264:V270" si="73">P264*(1/(2.22*10^12))*(1/(83.1))*(1/(0.125))*10^9</f>
        <v>1.4180240890710205</v>
      </c>
      <c r="W264" s="192" t="s">
        <v>142</v>
      </c>
      <c r="X264" s="193">
        <v>3</v>
      </c>
      <c r="Y264" s="193">
        <v>1.5</v>
      </c>
      <c r="Z264" s="193">
        <v>15</v>
      </c>
      <c r="AA264" s="193">
        <v>6.73</v>
      </c>
      <c r="AB264" s="556">
        <v>1</v>
      </c>
      <c r="AC264" s="557">
        <f t="shared" si="70"/>
        <v>6.73</v>
      </c>
      <c r="AD264" s="558">
        <f t="shared" si="71"/>
        <v>5.3840000000000003</v>
      </c>
      <c r="AE264" s="559">
        <f t="shared" si="72"/>
        <v>1.3460000000000001</v>
      </c>
      <c r="AF264" s="192" t="s">
        <v>143</v>
      </c>
      <c r="AG264" s="193">
        <v>0.5</v>
      </c>
      <c r="AH264" s="193">
        <v>0.5</v>
      </c>
    </row>
    <row r="265" spans="1:34" x14ac:dyDescent="0.25">
      <c r="A265" s="190" t="s">
        <v>56</v>
      </c>
      <c r="B265" s="190" t="s">
        <v>144</v>
      </c>
      <c r="C265" s="191" t="s">
        <v>2081</v>
      </c>
      <c r="D265" s="192" t="s">
        <v>2088</v>
      </c>
      <c r="E265" s="193">
        <f>IF(A264="SEC", K264 + 1, E264 + 1)</f>
        <v>10</v>
      </c>
      <c r="F265" s="187" t="s">
        <v>32</v>
      </c>
      <c r="G265" s="192" t="s">
        <v>2089</v>
      </c>
      <c r="H265" s="193">
        <f t="shared" si="66"/>
        <v>11</v>
      </c>
      <c r="I265" s="193" t="str">
        <f t="shared" si="67"/>
        <v>y</v>
      </c>
      <c r="J265" s="192" t="s">
        <v>2090</v>
      </c>
      <c r="K265" s="193">
        <f t="shared" si="68"/>
        <v>12</v>
      </c>
      <c r="L265" s="194" t="str">
        <f t="shared" si="69"/>
        <v>y</v>
      </c>
      <c r="M265" s="5" t="s">
        <v>32</v>
      </c>
      <c r="N265" s="11" t="s">
        <v>32</v>
      </c>
      <c r="O265" s="187" t="s">
        <v>32</v>
      </c>
      <c r="P265" s="194">
        <f>P264</f>
        <v>32699.99</v>
      </c>
      <c r="Q265" s="192" t="s">
        <v>139</v>
      </c>
      <c r="R265" s="192" t="s">
        <v>140</v>
      </c>
      <c r="S265" s="192" t="s">
        <v>1720</v>
      </c>
      <c r="T265" s="193">
        <v>83.1</v>
      </c>
      <c r="U265" s="193">
        <v>1.5</v>
      </c>
      <c r="V265" s="195">
        <f t="shared" si="73"/>
        <v>1.4180240890710205</v>
      </c>
      <c r="W265" s="192" t="s">
        <v>142</v>
      </c>
      <c r="X265" s="193">
        <v>3</v>
      </c>
      <c r="Y265" s="193">
        <v>1.5</v>
      </c>
      <c r="Z265" s="193">
        <v>15</v>
      </c>
      <c r="AA265" s="193">
        <v>6.73</v>
      </c>
      <c r="AB265" s="556">
        <v>1</v>
      </c>
      <c r="AC265" s="557">
        <f t="shared" si="70"/>
        <v>6.73</v>
      </c>
      <c r="AD265" s="558">
        <f t="shared" si="71"/>
        <v>5.3840000000000003</v>
      </c>
      <c r="AE265" s="559">
        <f t="shared" si="72"/>
        <v>1.3460000000000001</v>
      </c>
      <c r="AF265" s="192" t="s">
        <v>143</v>
      </c>
      <c r="AG265" s="193">
        <v>0.5</v>
      </c>
      <c r="AH265" s="193">
        <v>0.5</v>
      </c>
    </row>
    <row r="266" spans="1:34" x14ac:dyDescent="0.25">
      <c r="A266" s="190" t="s">
        <v>56</v>
      </c>
      <c r="B266" s="190" t="s">
        <v>146</v>
      </c>
      <c r="C266" s="191" t="s">
        <v>2081</v>
      </c>
      <c r="D266" s="192" t="s">
        <v>2091</v>
      </c>
      <c r="E266" s="193">
        <f>IF(A265="SEC", K265 + 1, E265 + 1)</f>
        <v>13</v>
      </c>
      <c r="F266" s="187" t="s">
        <v>32</v>
      </c>
      <c r="G266" s="192" t="s">
        <v>2092</v>
      </c>
      <c r="H266" s="193">
        <f t="shared" si="66"/>
        <v>14</v>
      </c>
      <c r="I266" s="193" t="str">
        <f t="shared" si="67"/>
        <v>y</v>
      </c>
      <c r="J266" s="192" t="s">
        <v>2093</v>
      </c>
      <c r="K266" s="193">
        <f t="shared" si="68"/>
        <v>15</v>
      </c>
      <c r="L266" s="194" t="str">
        <f t="shared" si="69"/>
        <v>y</v>
      </c>
      <c r="M266" s="5" t="s">
        <v>32</v>
      </c>
      <c r="N266" s="11" t="s">
        <v>32</v>
      </c>
      <c r="O266" s="187" t="s">
        <v>32</v>
      </c>
      <c r="P266" s="194">
        <f>P265</f>
        <v>32699.99</v>
      </c>
      <c r="Q266" s="192" t="s">
        <v>139</v>
      </c>
      <c r="R266" s="192" t="s">
        <v>140</v>
      </c>
      <c r="S266" s="192" t="s">
        <v>1720</v>
      </c>
      <c r="T266" s="193">
        <v>83.1</v>
      </c>
      <c r="U266" s="193">
        <v>1.5</v>
      </c>
      <c r="V266" s="195">
        <f t="shared" si="73"/>
        <v>1.4180240890710205</v>
      </c>
      <c r="W266" s="192" t="s">
        <v>142</v>
      </c>
      <c r="X266" s="193">
        <v>3</v>
      </c>
      <c r="Y266" s="193">
        <v>1.5</v>
      </c>
      <c r="Z266" s="193">
        <v>15</v>
      </c>
      <c r="AA266" s="193">
        <v>6.73</v>
      </c>
      <c r="AB266" s="556">
        <v>1</v>
      </c>
      <c r="AC266" s="557">
        <f t="shared" si="70"/>
        <v>6.73</v>
      </c>
      <c r="AD266" s="558">
        <f t="shared" si="71"/>
        <v>5.3840000000000003</v>
      </c>
      <c r="AE266" s="559">
        <f t="shared" si="72"/>
        <v>1.3460000000000001</v>
      </c>
      <c r="AF266" s="192" t="s">
        <v>143</v>
      </c>
      <c r="AG266" s="193">
        <v>0.5</v>
      </c>
      <c r="AH266" s="193">
        <v>0.5</v>
      </c>
    </row>
    <row r="267" spans="1:34" x14ac:dyDescent="0.25">
      <c r="A267" s="190" t="s">
        <v>56</v>
      </c>
      <c r="B267" s="190" t="s">
        <v>148</v>
      </c>
      <c r="C267" s="191" t="s">
        <v>2081</v>
      </c>
      <c r="D267" s="192" t="s">
        <v>2094</v>
      </c>
      <c r="E267" s="193">
        <f>IF(A266="SEC", K266 + 1, E266 + 1)</f>
        <v>16</v>
      </c>
      <c r="F267" s="187" t="s">
        <v>32</v>
      </c>
      <c r="G267" s="192" t="s">
        <v>2095</v>
      </c>
      <c r="H267" s="193">
        <f t="shared" si="66"/>
        <v>17</v>
      </c>
      <c r="I267" s="193" t="str">
        <f t="shared" si="67"/>
        <v>y</v>
      </c>
      <c r="J267" s="192" t="s">
        <v>2096</v>
      </c>
      <c r="K267" s="193">
        <f t="shared" si="68"/>
        <v>18</v>
      </c>
      <c r="L267" s="194" t="str">
        <f t="shared" si="69"/>
        <v>y</v>
      </c>
      <c r="M267" s="5" t="s">
        <v>32</v>
      </c>
      <c r="N267" s="11" t="s">
        <v>32</v>
      </c>
      <c r="O267" s="187" t="s">
        <v>32</v>
      </c>
      <c r="P267" s="194">
        <f>P266</f>
        <v>32699.99</v>
      </c>
      <c r="Q267" s="192" t="s">
        <v>139</v>
      </c>
      <c r="R267" s="192" t="s">
        <v>140</v>
      </c>
      <c r="S267" s="192" t="s">
        <v>1720</v>
      </c>
      <c r="T267" s="193">
        <v>83.1</v>
      </c>
      <c r="U267" s="193">
        <v>1.5</v>
      </c>
      <c r="V267" s="195">
        <f t="shared" si="73"/>
        <v>1.4180240890710205</v>
      </c>
      <c r="W267" s="192" t="s">
        <v>142</v>
      </c>
      <c r="X267" s="193">
        <v>3</v>
      </c>
      <c r="Y267" s="193">
        <v>1.5</v>
      </c>
      <c r="Z267" s="193">
        <v>15</v>
      </c>
      <c r="AA267" s="193">
        <v>6.73</v>
      </c>
      <c r="AB267" s="556">
        <v>1</v>
      </c>
      <c r="AC267" s="557">
        <f t="shared" si="70"/>
        <v>6.73</v>
      </c>
      <c r="AD267" s="558">
        <f t="shared" si="71"/>
        <v>5.3840000000000003</v>
      </c>
      <c r="AE267" s="559">
        <f t="shared" si="72"/>
        <v>1.3460000000000001</v>
      </c>
      <c r="AF267" s="192" t="s">
        <v>143</v>
      </c>
      <c r="AG267" s="193">
        <v>0.5</v>
      </c>
      <c r="AH267" s="193">
        <v>0.5</v>
      </c>
    </row>
    <row r="268" spans="1:34" x14ac:dyDescent="0.25">
      <c r="A268" s="196" t="s">
        <v>28</v>
      </c>
      <c r="B268" s="196" t="s">
        <v>374</v>
      </c>
      <c r="C268" s="197" t="s">
        <v>2097</v>
      </c>
      <c r="D268" s="198" t="s">
        <v>2098</v>
      </c>
      <c r="E268" s="199">
        <v>4</v>
      </c>
      <c r="F268" s="199" t="s">
        <v>32</v>
      </c>
      <c r="G268" s="198"/>
      <c r="H268" s="199" t="str">
        <f t="shared" si="66"/>
        <v/>
      </c>
      <c r="I268" s="199"/>
      <c r="J268" s="198"/>
      <c r="K268" s="199" t="str">
        <f t="shared" si="68"/>
        <v/>
      </c>
      <c r="L268" s="200"/>
      <c r="M268" s="5" t="s">
        <v>32</v>
      </c>
      <c r="N268" s="11" t="s">
        <v>32</v>
      </c>
      <c r="O268" s="187" t="s">
        <v>32</v>
      </c>
      <c r="P268" s="200">
        <v>34230.14</v>
      </c>
      <c r="Q268" s="198" t="s">
        <v>376</v>
      </c>
      <c r="R268" s="198" t="s">
        <v>140</v>
      </c>
      <c r="S268" s="198" t="s">
        <v>1720</v>
      </c>
      <c r="T268" s="199">
        <v>83.1</v>
      </c>
      <c r="U268" s="199">
        <v>1.5</v>
      </c>
      <c r="V268" s="201">
        <f t="shared" si="73"/>
        <v>1.4843785301547034</v>
      </c>
      <c r="W268" s="198" t="s">
        <v>352</v>
      </c>
      <c r="X268" s="199">
        <v>1</v>
      </c>
      <c r="Y268" s="199">
        <v>0.5</v>
      </c>
      <c r="Z268" s="199">
        <v>5</v>
      </c>
      <c r="AA268" s="199">
        <v>2.2400000000000002</v>
      </c>
      <c r="AB268" s="556">
        <v>1</v>
      </c>
      <c r="AC268" s="557">
        <f t="shared" si="70"/>
        <v>2.2400000000000002</v>
      </c>
      <c r="AD268" s="558">
        <f t="shared" si="71"/>
        <v>1.7920000000000003</v>
      </c>
      <c r="AE268" s="559">
        <f t="shared" si="72"/>
        <v>0.44800000000000006</v>
      </c>
      <c r="AF268" s="198" t="s">
        <v>143</v>
      </c>
      <c r="AG268" s="199">
        <v>0.5</v>
      </c>
      <c r="AH268" s="199">
        <v>0.5</v>
      </c>
    </row>
    <row r="269" spans="1:34" x14ac:dyDescent="0.25">
      <c r="A269" s="196" t="s">
        <v>28</v>
      </c>
      <c r="B269" s="196" t="s">
        <v>377</v>
      </c>
      <c r="C269" s="197" t="s">
        <v>2097</v>
      </c>
      <c r="D269" s="198" t="s">
        <v>2099</v>
      </c>
      <c r="E269" s="199">
        <f t="shared" ref="E269:E278" si="74">IF(A268="SEC", K268 + 1, E268 + 1)</f>
        <v>5</v>
      </c>
      <c r="F269" s="199" t="s">
        <v>32</v>
      </c>
      <c r="G269" s="198"/>
      <c r="H269" s="199" t="str">
        <f t="shared" si="66"/>
        <v/>
      </c>
      <c r="I269" s="199"/>
      <c r="J269" s="198"/>
      <c r="K269" s="199" t="str">
        <f t="shared" si="68"/>
        <v/>
      </c>
      <c r="L269" s="200"/>
      <c r="M269" s="5" t="s">
        <v>32</v>
      </c>
      <c r="N269" s="11" t="s">
        <v>32</v>
      </c>
      <c r="O269" s="187" t="s">
        <v>32</v>
      </c>
      <c r="P269" s="200">
        <f>P268</f>
        <v>34230.14</v>
      </c>
      <c r="Q269" s="198" t="s">
        <v>376</v>
      </c>
      <c r="R269" s="198" t="s">
        <v>140</v>
      </c>
      <c r="S269" s="198" t="s">
        <v>1720</v>
      </c>
      <c r="T269" s="199">
        <v>83.1</v>
      </c>
      <c r="U269" s="199">
        <v>1.5</v>
      </c>
      <c r="V269" s="201">
        <f t="shared" si="73"/>
        <v>1.4843785301547034</v>
      </c>
      <c r="W269" s="198" t="s">
        <v>352</v>
      </c>
      <c r="X269" s="199">
        <v>1</v>
      </c>
      <c r="Y269" s="199">
        <v>0.5</v>
      </c>
      <c r="Z269" s="199">
        <v>5</v>
      </c>
      <c r="AA269" s="199">
        <v>2.2400000000000002</v>
      </c>
      <c r="AB269" s="556">
        <v>1</v>
      </c>
      <c r="AC269" s="557">
        <f t="shared" si="70"/>
        <v>2.2400000000000002</v>
      </c>
      <c r="AD269" s="558">
        <f t="shared" si="71"/>
        <v>1.7920000000000003</v>
      </c>
      <c r="AE269" s="559">
        <f t="shared" si="72"/>
        <v>0.44800000000000006</v>
      </c>
      <c r="AF269" s="198" t="s">
        <v>143</v>
      </c>
      <c r="AG269" s="199">
        <v>0.5</v>
      </c>
      <c r="AH269" s="199">
        <v>0.5</v>
      </c>
    </row>
    <row r="270" spans="1:34" x14ac:dyDescent="0.25">
      <c r="A270" s="196" t="s">
        <v>28</v>
      </c>
      <c r="B270" s="196" t="s">
        <v>379</v>
      </c>
      <c r="C270" s="197" t="s">
        <v>2097</v>
      </c>
      <c r="D270" s="198" t="s">
        <v>2100</v>
      </c>
      <c r="E270" s="199">
        <f t="shared" si="74"/>
        <v>6</v>
      </c>
      <c r="F270" s="199" t="s">
        <v>32</v>
      </c>
      <c r="G270" s="198"/>
      <c r="H270" s="199" t="str">
        <f t="shared" si="66"/>
        <v/>
      </c>
      <c r="I270" s="199"/>
      <c r="J270" s="198"/>
      <c r="K270" s="199" t="str">
        <f t="shared" si="68"/>
        <v/>
      </c>
      <c r="L270" s="200"/>
      <c r="M270" s="5" t="s">
        <v>32</v>
      </c>
      <c r="N270" s="11" t="s">
        <v>32</v>
      </c>
      <c r="O270" s="187" t="s">
        <v>32</v>
      </c>
      <c r="P270" s="200">
        <f>P269</f>
        <v>34230.14</v>
      </c>
      <c r="Q270" s="198" t="s">
        <v>376</v>
      </c>
      <c r="R270" s="198" t="s">
        <v>140</v>
      </c>
      <c r="S270" s="198" t="s">
        <v>1720</v>
      </c>
      <c r="T270" s="199">
        <v>83.1</v>
      </c>
      <c r="U270" s="199">
        <v>1.5</v>
      </c>
      <c r="V270" s="201">
        <f t="shared" si="73"/>
        <v>1.4843785301547034</v>
      </c>
      <c r="W270" s="198" t="s">
        <v>352</v>
      </c>
      <c r="X270" s="199">
        <v>1</v>
      </c>
      <c r="Y270" s="199">
        <v>0.5</v>
      </c>
      <c r="Z270" s="199">
        <v>5</v>
      </c>
      <c r="AA270" s="199">
        <v>2.2400000000000002</v>
      </c>
      <c r="AB270" s="556">
        <v>1</v>
      </c>
      <c r="AC270" s="557">
        <f t="shared" si="70"/>
        <v>2.2400000000000002</v>
      </c>
      <c r="AD270" s="558">
        <f t="shared" si="71"/>
        <v>1.7920000000000003</v>
      </c>
      <c r="AE270" s="559">
        <f t="shared" si="72"/>
        <v>0.44800000000000006</v>
      </c>
      <c r="AF270" s="198" t="s">
        <v>143</v>
      </c>
      <c r="AG270" s="199">
        <v>0.5</v>
      </c>
      <c r="AH270" s="199">
        <v>0.5</v>
      </c>
    </row>
    <row r="271" spans="1:34" x14ac:dyDescent="0.25">
      <c r="A271" s="196" t="s">
        <v>28</v>
      </c>
      <c r="B271" s="196" t="s">
        <v>309</v>
      </c>
      <c r="C271" s="197" t="s">
        <v>2097</v>
      </c>
      <c r="D271" s="198" t="s">
        <v>2101</v>
      </c>
      <c r="E271" s="199">
        <f t="shared" si="74"/>
        <v>7</v>
      </c>
      <c r="F271" s="199" t="s">
        <v>32</v>
      </c>
      <c r="G271" s="198"/>
      <c r="H271" s="199" t="str">
        <f t="shared" si="66"/>
        <v/>
      </c>
      <c r="I271" s="199"/>
      <c r="J271" s="198"/>
      <c r="K271" s="199" t="str">
        <f t="shared" si="68"/>
        <v/>
      </c>
      <c r="L271" s="200"/>
      <c r="M271" s="5" t="s">
        <v>32</v>
      </c>
      <c r="N271" s="11" t="s">
        <v>32</v>
      </c>
      <c r="O271" s="187" t="s">
        <v>32</v>
      </c>
      <c r="P271" s="200">
        <v>7648.5</v>
      </c>
      <c r="Q271" s="198" t="s">
        <v>313</v>
      </c>
      <c r="R271" s="198" t="s">
        <v>266</v>
      </c>
      <c r="S271" s="198" t="s">
        <v>1578</v>
      </c>
      <c r="T271" s="199">
        <v>78.8</v>
      </c>
      <c r="U271" s="199">
        <v>1</v>
      </c>
      <c r="V271" s="201">
        <f>P271*(1/(2.22*10^12))*(1/(78.8))*(1/(0.125))*10^9</f>
        <v>0.34977363149951979</v>
      </c>
      <c r="W271" s="198" t="s">
        <v>268</v>
      </c>
      <c r="X271" s="199">
        <v>1</v>
      </c>
      <c r="Y271" s="199">
        <v>0.25</v>
      </c>
      <c r="Z271" s="199">
        <v>5</v>
      </c>
      <c r="AA271" s="199">
        <v>1.42</v>
      </c>
      <c r="AB271" s="556">
        <v>1</v>
      </c>
      <c r="AC271" s="557">
        <f t="shared" si="70"/>
        <v>1.42</v>
      </c>
      <c r="AD271" s="558">
        <f t="shared" si="71"/>
        <v>1.1359999999999999</v>
      </c>
      <c r="AE271" s="559">
        <f t="shared" si="72"/>
        <v>0.28399999999999997</v>
      </c>
      <c r="AF271" s="198" t="s">
        <v>269</v>
      </c>
      <c r="AG271" s="199">
        <v>0.25</v>
      </c>
      <c r="AH271" s="199">
        <v>0.25</v>
      </c>
    </row>
    <row r="272" spans="1:34" x14ac:dyDescent="0.25">
      <c r="A272" s="196" t="s">
        <v>28</v>
      </c>
      <c r="B272" s="196" t="s">
        <v>314</v>
      </c>
      <c r="C272" s="197" t="s">
        <v>2097</v>
      </c>
      <c r="D272" s="198" t="s">
        <v>2102</v>
      </c>
      <c r="E272" s="199">
        <f t="shared" si="74"/>
        <v>8</v>
      </c>
      <c r="F272" s="199" t="s">
        <v>32</v>
      </c>
      <c r="G272" s="198"/>
      <c r="H272" s="199" t="str">
        <f t="shared" si="66"/>
        <v/>
      </c>
      <c r="I272" s="199"/>
      <c r="J272" s="198"/>
      <c r="K272" s="199" t="str">
        <f t="shared" si="68"/>
        <v/>
      </c>
      <c r="L272" s="200"/>
      <c r="M272" s="5" t="s">
        <v>32</v>
      </c>
      <c r="N272" s="11" t="s">
        <v>32</v>
      </c>
      <c r="O272" s="187" t="s">
        <v>32</v>
      </c>
      <c r="P272" s="200">
        <f>P271</f>
        <v>7648.5</v>
      </c>
      <c r="Q272" s="198" t="s">
        <v>313</v>
      </c>
      <c r="R272" s="198" t="s">
        <v>266</v>
      </c>
      <c r="S272" s="198" t="s">
        <v>1578</v>
      </c>
      <c r="T272" s="199">
        <v>78.8</v>
      </c>
      <c r="U272" s="199">
        <v>1</v>
      </c>
      <c r="V272" s="201">
        <f>P272*(1/(2.22*10^12))*(1/(78.8))*(1/(0.125))*10^9</f>
        <v>0.34977363149951979</v>
      </c>
      <c r="W272" s="198" t="s">
        <v>268</v>
      </c>
      <c r="X272" s="199">
        <v>1</v>
      </c>
      <c r="Y272" s="199">
        <v>0.25</v>
      </c>
      <c r="Z272" s="199">
        <v>5</v>
      </c>
      <c r="AA272" s="199">
        <v>1.42</v>
      </c>
      <c r="AB272" s="556">
        <v>1</v>
      </c>
      <c r="AC272" s="557">
        <f t="shared" si="70"/>
        <v>1.42</v>
      </c>
      <c r="AD272" s="558">
        <f t="shared" si="71"/>
        <v>1.1359999999999999</v>
      </c>
      <c r="AE272" s="559">
        <f t="shared" si="72"/>
        <v>0.28399999999999997</v>
      </c>
      <c r="AF272" s="198" t="s">
        <v>269</v>
      </c>
      <c r="AG272" s="199">
        <v>0.25</v>
      </c>
      <c r="AH272" s="199">
        <v>0.25</v>
      </c>
    </row>
    <row r="273" spans="1:34" x14ac:dyDescent="0.25">
      <c r="A273" s="196" t="s">
        <v>28</v>
      </c>
      <c r="B273" s="196" t="s">
        <v>503</v>
      </c>
      <c r="C273" s="197" t="s">
        <v>2097</v>
      </c>
      <c r="D273" s="198" t="s">
        <v>2103</v>
      </c>
      <c r="E273" s="199">
        <f t="shared" si="74"/>
        <v>9</v>
      </c>
      <c r="F273" s="199" t="s">
        <v>32</v>
      </c>
      <c r="G273" s="198"/>
      <c r="H273" s="199" t="str">
        <f t="shared" si="66"/>
        <v/>
      </c>
      <c r="I273" s="199"/>
      <c r="J273" s="198"/>
      <c r="K273" s="199" t="str">
        <f t="shared" si="68"/>
        <v/>
      </c>
      <c r="L273" s="200"/>
      <c r="M273" s="5" t="s">
        <v>32</v>
      </c>
      <c r="N273" s="11" t="s">
        <v>32</v>
      </c>
      <c r="O273" s="187" t="s">
        <v>32</v>
      </c>
      <c r="P273" s="200">
        <f>P272</f>
        <v>7648.5</v>
      </c>
      <c r="Q273" s="198" t="s">
        <v>313</v>
      </c>
      <c r="R273" s="198" t="s">
        <v>266</v>
      </c>
      <c r="S273" s="198" t="s">
        <v>1578</v>
      </c>
      <c r="T273" s="199">
        <v>78.8</v>
      </c>
      <c r="U273" s="199">
        <v>1</v>
      </c>
      <c r="V273" s="201">
        <f>P273*(1/(2.22*10^12))*(1/(78.8))*(1/(0.125))*10^9</f>
        <v>0.34977363149951979</v>
      </c>
      <c r="W273" s="198" t="s">
        <v>268</v>
      </c>
      <c r="X273" s="199">
        <v>1</v>
      </c>
      <c r="Y273" s="199">
        <v>0.25</v>
      </c>
      <c r="Z273" s="199">
        <v>5</v>
      </c>
      <c r="AA273" s="199">
        <v>1.42</v>
      </c>
      <c r="AB273" s="556">
        <v>1</v>
      </c>
      <c r="AC273" s="557">
        <f t="shared" si="70"/>
        <v>1.42</v>
      </c>
      <c r="AD273" s="558">
        <f t="shared" si="71"/>
        <v>1.1359999999999999</v>
      </c>
      <c r="AE273" s="559">
        <f t="shared" si="72"/>
        <v>0.28399999999999997</v>
      </c>
      <c r="AF273" s="198" t="s">
        <v>269</v>
      </c>
      <c r="AG273" s="199">
        <v>0.25</v>
      </c>
      <c r="AH273" s="199">
        <v>0.25</v>
      </c>
    </row>
    <row r="274" spans="1:34" x14ac:dyDescent="0.25">
      <c r="A274" s="196" t="s">
        <v>56</v>
      </c>
      <c r="B274" s="196" t="s">
        <v>309</v>
      </c>
      <c r="C274" s="197" t="s">
        <v>2097</v>
      </c>
      <c r="D274" s="198" t="s">
        <v>2104</v>
      </c>
      <c r="E274" s="199">
        <f t="shared" si="74"/>
        <v>10</v>
      </c>
      <c r="F274" s="199" t="s">
        <v>32</v>
      </c>
      <c r="G274" s="198" t="s">
        <v>2105</v>
      </c>
      <c r="H274" s="199">
        <f t="shared" si="66"/>
        <v>11</v>
      </c>
      <c r="I274" s="199" t="str">
        <f>F274</f>
        <v>y</v>
      </c>
      <c r="J274" s="198" t="s">
        <v>2106</v>
      </c>
      <c r="K274" s="199">
        <f t="shared" si="68"/>
        <v>12</v>
      </c>
      <c r="L274" s="200" t="str">
        <f>F274</f>
        <v>y</v>
      </c>
      <c r="M274" s="5" t="s">
        <v>32</v>
      </c>
      <c r="N274" s="11" t="s">
        <v>32</v>
      </c>
      <c r="O274" s="187" t="s">
        <v>32</v>
      </c>
      <c r="P274" s="200">
        <f>P273</f>
        <v>7648.5</v>
      </c>
      <c r="Q274" s="198" t="s">
        <v>313</v>
      </c>
      <c r="R274" s="198" t="s">
        <v>266</v>
      </c>
      <c r="S274" s="198" t="s">
        <v>1578</v>
      </c>
      <c r="T274" s="199">
        <v>78.8</v>
      </c>
      <c r="U274" s="199">
        <v>1</v>
      </c>
      <c r="V274" s="201">
        <f>P274*(1/(2.22*10^12))*(1/(78.8))*(1/(0.125))*10^9</f>
        <v>0.34977363149951979</v>
      </c>
      <c r="W274" s="198" t="s">
        <v>268</v>
      </c>
      <c r="X274" s="199">
        <v>3</v>
      </c>
      <c r="Y274" s="199">
        <v>0.75</v>
      </c>
      <c r="Z274" s="199">
        <v>15</v>
      </c>
      <c r="AA274" s="199">
        <v>4.26</v>
      </c>
      <c r="AB274" s="556">
        <v>1</v>
      </c>
      <c r="AC274" s="557">
        <f t="shared" si="70"/>
        <v>4.26</v>
      </c>
      <c r="AD274" s="558">
        <f t="shared" si="71"/>
        <v>3.4079999999999999</v>
      </c>
      <c r="AE274" s="559">
        <f t="shared" si="72"/>
        <v>0.85199999999999998</v>
      </c>
      <c r="AF274" s="198" t="s">
        <v>269</v>
      </c>
      <c r="AG274" s="199">
        <v>0.25</v>
      </c>
      <c r="AH274" s="199">
        <v>0.25</v>
      </c>
    </row>
    <row r="275" spans="1:34" x14ac:dyDescent="0.25">
      <c r="A275" s="196" t="s">
        <v>56</v>
      </c>
      <c r="B275" s="196" t="s">
        <v>314</v>
      </c>
      <c r="C275" s="197" t="s">
        <v>2097</v>
      </c>
      <c r="D275" s="198" t="s">
        <v>2107</v>
      </c>
      <c r="E275" s="199">
        <f t="shared" si="74"/>
        <v>13</v>
      </c>
      <c r="F275" s="199" t="s">
        <v>32</v>
      </c>
      <c r="G275" s="198" t="s">
        <v>2108</v>
      </c>
      <c r="H275" s="199">
        <f t="shared" si="66"/>
        <v>14</v>
      </c>
      <c r="I275" s="199" t="str">
        <f>F275</f>
        <v>y</v>
      </c>
      <c r="J275" s="198" t="s">
        <v>2109</v>
      </c>
      <c r="K275" s="199">
        <f t="shared" si="68"/>
        <v>15</v>
      </c>
      <c r="L275" s="200" t="str">
        <f>F275</f>
        <v>y</v>
      </c>
      <c r="M275" s="5" t="s">
        <v>32</v>
      </c>
      <c r="N275" s="11" t="s">
        <v>32</v>
      </c>
      <c r="O275" s="187" t="s">
        <v>32</v>
      </c>
      <c r="P275" s="200">
        <f>P274</f>
        <v>7648.5</v>
      </c>
      <c r="Q275" s="198" t="s">
        <v>313</v>
      </c>
      <c r="R275" s="198" t="s">
        <v>266</v>
      </c>
      <c r="S275" s="198" t="s">
        <v>1578</v>
      </c>
      <c r="T275" s="199">
        <v>78.8</v>
      </c>
      <c r="U275" s="199">
        <v>1</v>
      </c>
      <c r="V275" s="201">
        <f>P275*(1/(2.22*10^12))*(1/(78.8))*(1/(0.125))*10^9</f>
        <v>0.34977363149951979</v>
      </c>
      <c r="W275" s="198" t="s">
        <v>268</v>
      </c>
      <c r="X275" s="199">
        <v>3</v>
      </c>
      <c r="Y275" s="199">
        <v>0.75</v>
      </c>
      <c r="Z275" s="199">
        <v>15</v>
      </c>
      <c r="AA275" s="199">
        <v>4.26</v>
      </c>
      <c r="AB275" s="556">
        <v>1</v>
      </c>
      <c r="AC275" s="557">
        <f t="shared" si="70"/>
        <v>4.26</v>
      </c>
      <c r="AD275" s="558">
        <f t="shared" si="71"/>
        <v>3.4079999999999999</v>
      </c>
      <c r="AE275" s="559">
        <f t="shared" si="72"/>
        <v>0.85199999999999998</v>
      </c>
      <c r="AF275" s="198" t="s">
        <v>269</v>
      </c>
      <c r="AG275" s="199">
        <v>0.25</v>
      </c>
      <c r="AH275" s="199">
        <v>0.25</v>
      </c>
    </row>
    <row r="276" spans="1:34" x14ac:dyDescent="0.25">
      <c r="A276" s="196" t="s">
        <v>56</v>
      </c>
      <c r="B276" s="196" t="s">
        <v>347</v>
      </c>
      <c r="C276" s="197" t="s">
        <v>2097</v>
      </c>
      <c r="D276" s="198" t="s">
        <v>2110</v>
      </c>
      <c r="E276" s="199">
        <f t="shared" si="74"/>
        <v>16</v>
      </c>
      <c r="F276" s="199" t="s">
        <v>32</v>
      </c>
      <c r="G276" s="198" t="s">
        <v>2111</v>
      </c>
      <c r="H276" s="199">
        <f t="shared" si="66"/>
        <v>17</v>
      </c>
      <c r="I276" s="199" t="str">
        <f>F276</f>
        <v>y</v>
      </c>
      <c r="J276" s="198" t="s">
        <v>2112</v>
      </c>
      <c r="K276" s="199">
        <f t="shared" si="68"/>
        <v>18</v>
      </c>
      <c r="L276" s="200" t="str">
        <f>F276</f>
        <v>y</v>
      </c>
      <c r="M276" s="5" t="s">
        <v>32</v>
      </c>
      <c r="N276" s="11" t="s">
        <v>32</v>
      </c>
      <c r="O276" s="187" t="s">
        <v>32</v>
      </c>
      <c r="P276" s="200">
        <v>34230.14</v>
      </c>
      <c r="Q276" s="198" t="s">
        <v>351</v>
      </c>
      <c r="R276" s="198" t="s">
        <v>140</v>
      </c>
      <c r="S276" s="198" t="s">
        <v>1720</v>
      </c>
      <c r="T276" s="199">
        <v>83.1</v>
      </c>
      <c r="U276" s="199">
        <v>1.5</v>
      </c>
      <c r="V276" s="201">
        <f>P276*(1/(2.22*10^12))*(1/(83.1))*(1/(0.125))*10^9</f>
        <v>1.4843785301547034</v>
      </c>
      <c r="W276" s="198" t="s">
        <v>352</v>
      </c>
      <c r="X276" s="199">
        <v>3</v>
      </c>
      <c r="Y276" s="199">
        <v>0.5</v>
      </c>
      <c r="Z276" s="199">
        <v>15</v>
      </c>
      <c r="AA276" s="199">
        <v>6.73</v>
      </c>
      <c r="AB276" s="556">
        <v>1</v>
      </c>
      <c r="AC276" s="557">
        <f t="shared" si="70"/>
        <v>6.73</v>
      </c>
      <c r="AD276" s="558">
        <f t="shared" si="71"/>
        <v>5.3840000000000003</v>
      </c>
      <c r="AE276" s="559">
        <f t="shared" si="72"/>
        <v>1.3460000000000001</v>
      </c>
      <c r="AF276" s="198" t="s">
        <v>143</v>
      </c>
      <c r="AG276" s="199">
        <v>0.25</v>
      </c>
      <c r="AH276" s="199">
        <v>0.2</v>
      </c>
    </row>
    <row r="277" spans="1:34" x14ac:dyDescent="0.25">
      <c r="A277" s="196" t="s">
        <v>56</v>
      </c>
      <c r="B277" s="196" t="s">
        <v>199</v>
      </c>
      <c r="C277" s="197" t="s">
        <v>2097</v>
      </c>
      <c r="D277" s="198" t="s">
        <v>2113</v>
      </c>
      <c r="E277" s="199">
        <f t="shared" si="74"/>
        <v>19</v>
      </c>
      <c r="F277" s="199" t="s">
        <v>32</v>
      </c>
      <c r="G277" s="198" t="s">
        <v>2114</v>
      </c>
      <c r="H277" s="199">
        <f t="shared" si="66"/>
        <v>20</v>
      </c>
      <c r="I277" s="199" t="str">
        <f>F277</f>
        <v>y</v>
      </c>
      <c r="J277" s="198" t="s">
        <v>2115</v>
      </c>
      <c r="K277" s="199">
        <f t="shared" si="68"/>
        <v>21</v>
      </c>
      <c r="L277" s="200" t="str">
        <f>F277</f>
        <v>y</v>
      </c>
      <c r="M277" s="5" t="s">
        <v>32</v>
      </c>
      <c r="N277" s="11" t="s">
        <v>32</v>
      </c>
      <c r="O277" s="187" t="s">
        <v>32</v>
      </c>
      <c r="P277" s="200">
        <v>71830.98</v>
      </c>
      <c r="Q277" s="198" t="s">
        <v>201</v>
      </c>
      <c r="R277" s="198" t="s">
        <v>128</v>
      </c>
      <c r="S277" s="198" t="s">
        <v>2026</v>
      </c>
      <c r="T277" s="199">
        <v>80</v>
      </c>
      <c r="U277" s="199">
        <v>3</v>
      </c>
      <c r="V277" s="201">
        <f>P277*(1/(2.22*10^12))*(1/(80))*(1/(0.125))*10^9</f>
        <v>3.2356297297297298</v>
      </c>
      <c r="W277" s="198" t="s">
        <v>202</v>
      </c>
      <c r="X277" s="199">
        <v>3</v>
      </c>
      <c r="Y277" s="199">
        <v>3</v>
      </c>
      <c r="Z277" s="199">
        <v>15</v>
      </c>
      <c r="AA277" s="199">
        <v>12.96</v>
      </c>
      <c r="AB277" s="556">
        <v>1</v>
      </c>
      <c r="AC277" s="557">
        <f t="shared" si="70"/>
        <v>12.96</v>
      </c>
      <c r="AD277" s="558">
        <f t="shared" si="71"/>
        <v>10.368000000000002</v>
      </c>
      <c r="AE277" s="559">
        <f t="shared" si="72"/>
        <v>2.5920000000000005</v>
      </c>
      <c r="AF277" s="198" t="s">
        <v>49</v>
      </c>
      <c r="AG277" s="199">
        <v>1</v>
      </c>
      <c r="AH277" s="199">
        <v>1</v>
      </c>
    </row>
    <row r="278" spans="1:34" x14ac:dyDescent="0.25">
      <c r="A278" s="196" t="s">
        <v>56</v>
      </c>
      <c r="B278" s="196" t="s">
        <v>124</v>
      </c>
      <c r="C278" s="197" t="s">
        <v>2097</v>
      </c>
      <c r="D278" s="198" t="s">
        <v>2116</v>
      </c>
      <c r="E278" s="199">
        <f t="shared" si="74"/>
        <v>22</v>
      </c>
      <c r="F278" s="199" t="s">
        <v>32</v>
      </c>
      <c r="G278" s="198" t="s">
        <v>2117</v>
      </c>
      <c r="H278" s="199">
        <f t="shared" si="66"/>
        <v>23</v>
      </c>
      <c r="I278" s="199" t="str">
        <f>F278</f>
        <v>y</v>
      </c>
      <c r="J278" s="198" t="s">
        <v>2118</v>
      </c>
      <c r="K278" s="199">
        <f t="shared" si="68"/>
        <v>24</v>
      </c>
      <c r="L278" s="200" t="str">
        <f>F278</f>
        <v>y</v>
      </c>
      <c r="M278" s="5" t="s">
        <v>32</v>
      </c>
      <c r="N278" s="11" t="s">
        <v>32</v>
      </c>
      <c r="O278" s="187" t="s">
        <v>32</v>
      </c>
      <c r="P278" s="200">
        <v>107514.4</v>
      </c>
      <c r="Q278" s="198" t="s">
        <v>127</v>
      </c>
      <c r="R278" s="198" t="s">
        <v>128</v>
      </c>
      <c r="S278" s="198" t="s">
        <v>2026</v>
      </c>
      <c r="T278" s="199">
        <v>80</v>
      </c>
      <c r="U278" s="199">
        <v>5</v>
      </c>
      <c r="V278" s="201">
        <f>P278*(1/(2.22*10^12))*(1/(80))*(1/(0.125))*10^9</f>
        <v>4.842990990990991</v>
      </c>
      <c r="W278" s="198" t="s">
        <v>130</v>
      </c>
      <c r="X278" s="199">
        <v>3</v>
      </c>
      <c r="Y278" s="199">
        <v>1</v>
      </c>
      <c r="Z278" s="199">
        <v>15</v>
      </c>
      <c r="AA278" s="199">
        <v>21.6</v>
      </c>
      <c r="AB278" s="556">
        <v>1</v>
      </c>
      <c r="AC278" s="557">
        <f t="shared" si="70"/>
        <v>21.6</v>
      </c>
      <c r="AD278" s="558">
        <f t="shared" si="71"/>
        <v>17.28</v>
      </c>
      <c r="AE278" s="559">
        <f t="shared" si="72"/>
        <v>4.32</v>
      </c>
      <c r="AF278" s="198" t="s">
        <v>49</v>
      </c>
      <c r="AG278" s="199">
        <v>0.5</v>
      </c>
      <c r="AH278" s="199">
        <v>0.33</v>
      </c>
    </row>
    <row r="279" spans="1:34" x14ac:dyDescent="0.25">
      <c r="A279" s="202" t="s">
        <v>28</v>
      </c>
      <c r="B279" s="202" t="s">
        <v>1174</v>
      </c>
      <c r="C279" s="203" t="s">
        <v>2119</v>
      </c>
      <c r="D279" s="204" t="s">
        <v>2120</v>
      </c>
      <c r="E279" s="205">
        <v>4</v>
      </c>
      <c r="F279" s="205" t="s">
        <v>32</v>
      </c>
      <c r="G279" s="204"/>
      <c r="H279" s="205" t="str">
        <f t="shared" si="66"/>
        <v/>
      </c>
      <c r="I279" s="205"/>
      <c r="J279" s="204"/>
      <c r="K279" s="205" t="str">
        <f t="shared" si="68"/>
        <v/>
      </c>
      <c r="L279" s="206"/>
      <c r="M279" s="5" t="s">
        <v>32</v>
      </c>
      <c r="N279" s="11" t="s">
        <v>32</v>
      </c>
      <c r="O279" s="187" t="s">
        <v>32</v>
      </c>
      <c r="P279" s="206">
        <v>27199.45</v>
      </c>
      <c r="Q279" s="204" t="s">
        <v>1179</v>
      </c>
      <c r="R279" s="204" t="s">
        <v>1180</v>
      </c>
      <c r="S279" s="204" t="s">
        <v>1905</v>
      </c>
      <c r="T279" s="205">
        <v>76.599999999999994</v>
      </c>
      <c r="U279" s="205">
        <v>1.5</v>
      </c>
      <c r="V279" s="207">
        <f t="shared" ref="V279:V286" si="75">P279*(1/(2.22*10^12))*(1/(76.6))*(1/(0.125))*10^9</f>
        <v>1.2795827158751443</v>
      </c>
      <c r="W279" s="204" t="s">
        <v>202</v>
      </c>
      <c r="X279" s="205">
        <v>1</v>
      </c>
      <c r="Y279" s="205">
        <v>1</v>
      </c>
      <c r="Z279" s="205">
        <v>5</v>
      </c>
      <c r="AA279" s="205">
        <v>20.68</v>
      </c>
      <c r="AB279" s="556">
        <v>0.1</v>
      </c>
      <c r="AC279" s="557">
        <f t="shared" si="70"/>
        <v>2.0680000000000001</v>
      </c>
      <c r="AD279" s="558">
        <f t="shared" si="71"/>
        <v>1.6544000000000001</v>
      </c>
      <c r="AE279" s="559">
        <f t="shared" si="72"/>
        <v>0.41360000000000002</v>
      </c>
      <c r="AF279" s="204" t="s">
        <v>49</v>
      </c>
      <c r="AG279" s="205">
        <v>1</v>
      </c>
      <c r="AH279" s="205">
        <v>1</v>
      </c>
    </row>
    <row r="280" spans="1:34" x14ac:dyDescent="0.25">
      <c r="A280" s="202" t="s">
        <v>28</v>
      </c>
      <c r="B280" s="202" t="s">
        <v>1182</v>
      </c>
      <c r="C280" s="203" t="s">
        <v>2119</v>
      </c>
      <c r="D280" s="204" t="s">
        <v>2121</v>
      </c>
      <c r="E280" s="205">
        <f t="shared" ref="E280:E289" si="76">IF(A279="SEC", K279 + 1, E279 + 1)</f>
        <v>5</v>
      </c>
      <c r="F280" s="205" t="s">
        <v>32</v>
      </c>
      <c r="G280" s="204"/>
      <c r="H280" s="205" t="str">
        <f t="shared" si="66"/>
        <v/>
      </c>
      <c r="I280" s="205"/>
      <c r="J280" s="204"/>
      <c r="K280" s="205" t="str">
        <f t="shared" si="68"/>
        <v/>
      </c>
      <c r="L280" s="206"/>
      <c r="M280" s="5" t="s">
        <v>32</v>
      </c>
      <c r="N280" s="11" t="s">
        <v>32</v>
      </c>
      <c r="O280" s="187" t="s">
        <v>32</v>
      </c>
      <c r="P280" s="206">
        <f t="shared" ref="P280:P286" si="77">P279</f>
        <v>27199.45</v>
      </c>
      <c r="Q280" s="204" t="s">
        <v>1179</v>
      </c>
      <c r="R280" s="204" t="s">
        <v>1180</v>
      </c>
      <c r="S280" s="204" t="s">
        <v>1905</v>
      </c>
      <c r="T280" s="205">
        <v>76.599999999999994</v>
      </c>
      <c r="U280" s="205">
        <v>1.5</v>
      </c>
      <c r="V280" s="207">
        <f t="shared" si="75"/>
        <v>1.2795827158751443</v>
      </c>
      <c r="W280" s="204" t="s">
        <v>202</v>
      </c>
      <c r="X280" s="205">
        <v>1</v>
      </c>
      <c r="Y280" s="205">
        <v>1</v>
      </c>
      <c r="Z280" s="205">
        <v>5</v>
      </c>
      <c r="AA280" s="205">
        <v>20.68</v>
      </c>
      <c r="AB280" s="556">
        <v>0.1</v>
      </c>
      <c r="AC280" s="557">
        <f t="shared" si="70"/>
        <v>2.0680000000000001</v>
      </c>
      <c r="AD280" s="558">
        <f t="shared" si="71"/>
        <v>1.6544000000000001</v>
      </c>
      <c r="AE280" s="559">
        <f t="shared" si="72"/>
        <v>0.41360000000000002</v>
      </c>
      <c r="AF280" s="204" t="s">
        <v>49</v>
      </c>
      <c r="AG280" s="205">
        <v>1</v>
      </c>
      <c r="AH280" s="205">
        <v>1</v>
      </c>
    </row>
    <row r="281" spans="1:34" x14ac:dyDescent="0.25">
      <c r="A281" s="202" t="s">
        <v>28</v>
      </c>
      <c r="B281" s="202" t="s">
        <v>1317</v>
      </c>
      <c r="C281" s="203" t="s">
        <v>2119</v>
      </c>
      <c r="D281" s="204" t="s">
        <v>2122</v>
      </c>
      <c r="E281" s="205">
        <f t="shared" si="76"/>
        <v>6</v>
      </c>
      <c r="F281" s="205" t="s">
        <v>32</v>
      </c>
      <c r="G281" s="204"/>
      <c r="H281" s="205" t="str">
        <f t="shared" si="66"/>
        <v/>
      </c>
      <c r="I281" s="205"/>
      <c r="J281" s="204"/>
      <c r="K281" s="205" t="str">
        <f t="shared" si="68"/>
        <v/>
      </c>
      <c r="L281" s="206"/>
      <c r="M281" s="5" t="s">
        <v>32</v>
      </c>
      <c r="N281" s="11" t="s">
        <v>32</v>
      </c>
      <c r="O281" s="187" t="s">
        <v>32</v>
      </c>
      <c r="P281" s="206">
        <f t="shared" si="77"/>
        <v>27199.45</v>
      </c>
      <c r="Q281" s="204" t="s">
        <v>1179</v>
      </c>
      <c r="R281" s="204" t="s">
        <v>1180</v>
      </c>
      <c r="S281" s="204" t="s">
        <v>1905</v>
      </c>
      <c r="T281" s="205">
        <v>76.599999999999994</v>
      </c>
      <c r="U281" s="205">
        <v>1.5</v>
      </c>
      <c r="V281" s="207">
        <f t="shared" si="75"/>
        <v>1.2795827158751443</v>
      </c>
      <c r="W281" s="204" t="s">
        <v>202</v>
      </c>
      <c r="X281" s="205">
        <v>1</v>
      </c>
      <c r="Y281" s="205">
        <v>1</v>
      </c>
      <c r="Z281" s="205">
        <v>5</v>
      </c>
      <c r="AA281" s="205">
        <v>20.68</v>
      </c>
      <c r="AB281" s="556">
        <v>0.1</v>
      </c>
      <c r="AC281" s="557">
        <f t="shared" si="70"/>
        <v>2.0680000000000001</v>
      </c>
      <c r="AD281" s="558">
        <f t="shared" si="71"/>
        <v>1.6544000000000001</v>
      </c>
      <c r="AE281" s="559">
        <f t="shared" si="72"/>
        <v>0.41360000000000002</v>
      </c>
      <c r="AF281" s="204" t="s">
        <v>49</v>
      </c>
      <c r="AG281" s="205">
        <v>1</v>
      </c>
      <c r="AH281" s="205">
        <v>1</v>
      </c>
    </row>
    <row r="282" spans="1:34" x14ac:dyDescent="0.25">
      <c r="A282" s="202" t="s">
        <v>28</v>
      </c>
      <c r="B282" s="202" t="s">
        <v>1928</v>
      </c>
      <c r="C282" s="203" t="s">
        <v>2119</v>
      </c>
      <c r="D282" s="204" t="s">
        <v>2123</v>
      </c>
      <c r="E282" s="205">
        <f t="shared" si="76"/>
        <v>7</v>
      </c>
      <c r="F282" s="205" t="s">
        <v>32</v>
      </c>
      <c r="G282" s="204"/>
      <c r="H282" s="205" t="str">
        <f t="shared" si="66"/>
        <v/>
      </c>
      <c r="I282" s="205"/>
      <c r="J282" s="204"/>
      <c r="K282" s="205" t="str">
        <f t="shared" si="68"/>
        <v/>
      </c>
      <c r="L282" s="206"/>
      <c r="M282" s="5" t="s">
        <v>32</v>
      </c>
      <c r="N282" s="11" t="s">
        <v>32</v>
      </c>
      <c r="O282" s="187" t="s">
        <v>32</v>
      </c>
      <c r="P282" s="206">
        <f t="shared" si="77"/>
        <v>27199.45</v>
      </c>
      <c r="Q282" s="204" t="s">
        <v>1179</v>
      </c>
      <c r="R282" s="204" t="s">
        <v>1180</v>
      </c>
      <c r="S282" s="204" t="s">
        <v>1905</v>
      </c>
      <c r="T282" s="205">
        <v>76.599999999999994</v>
      </c>
      <c r="U282" s="205">
        <v>1.5</v>
      </c>
      <c r="V282" s="207">
        <f t="shared" si="75"/>
        <v>1.2795827158751443</v>
      </c>
      <c r="W282" s="204" t="s">
        <v>202</v>
      </c>
      <c r="X282" s="205">
        <v>1</v>
      </c>
      <c r="Y282" s="205">
        <v>1</v>
      </c>
      <c r="Z282" s="205">
        <v>5</v>
      </c>
      <c r="AA282" s="205">
        <v>20.68</v>
      </c>
      <c r="AB282" s="556">
        <v>0.1</v>
      </c>
      <c r="AC282" s="557">
        <f t="shared" si="70"/>
        <v>2.0680000000000001</v>
      </c>
      <c r="AD282" s="558">
        <f t="shared" si="71"/>
        <v>1.6544000000000001</v>
      </c>
      <c r="AE282" s="559">
        <f t="shared" si="72"/>
        <v>0.41360000000000002</v>
      </c>
      <c r="AF282" s="204" t="s">
        <v>49</v>
      </c>
      <c r="AG282" s="205">
        <v>1</v>
      </c>
      <c r="AH282" s="205">
        <v>1</v>
      </c>
    </row>
    <row r="283" spans="1:34" x14ac:dyDescent="0.25">
      <c r="A283" s="202" t="s">
        <v>28</v>
      </c>
      <c r="B283" s="202" t="s">
        <v>1186</v>
      </c>
      <c r="C283" s="203" t="s">
        <v>2119</v>
      </c>
      <c r="D283" s="204" t="s">
        <v>2124</v>
      </c>
      <c r="E283" s="205">
        <f t="shared" si="76"/>
        <v>8</v>
      </c>
      <c r="F283" s="205" t="s">
        <v>32</v>
      </c>
      <c r="G283" s="204"/>
      <c r="H283" s="205" t="str">
        <f t="shared" si="66"/>
        <v/>
      </c>
      <c r="I283" s="205"/>
      <c r="J283" s="204"/>
      <c r="K283" s="205" t="str">
        <f t="shared" si="68"/>
        <v/>
      </c>
      <c r="L283" s="206"/>
      <c r="M283" s="5" t="s">
        <v>32</v>
      </c>
      <c r="N283" s="11" t="s">
        <v>32</v>
      </c>
      <c r="O283" s="187" t="s">
        <v>32</v>
      </c>
      <c r="P283" s="206">
        <f t="shared" si="77"/>
        <v>27199.45</v>
      </c>
      <c r="Q283" s="204" t="s">
        <v>1190</v>
      </c>
      <c r="R283" s="204" t="s">
        <v>1180</v>
      </c>
      <c r="S283" s="204" t="s">
        <v>1905</v>
      </c>
      <c r="T283" s="205">
        <v>76.599999999999994</v>
      </c>
      <c r="U283" s="205">
        <v>1.5</v>
      </c>
      <c r="V283" s="207">
        <f t="shared" si="75"/>
        <v>1.2795827158751443</v>
      </c>
      <c r="W283" s="204" t="s">
        <v>202</v>
      </c>
      <c r="X283" s="205">
        <v>1</v>
      </c>
      <c r="Y283" s="205">
        <v>1</v>
      </c>
      <c r="Z283" s="205">
        <v>5</v>
      </c>
      <c r="AA283" s="205">
        <v>20.68</v>
      </c>
      <c r="AB283" s="556">
        <v>0.1</v>
      </c>
      <c r="AC283" s="557">
        <f t="shared" si="70"/>
        <v>2.0680000000000001</v>
      </c>
      <c r="AD283" s="558">
        <f t="shared" si="71"/>
        <v>1.6544000000000001</v>
      </c>
      <c r="AE283" s="559">
        <f t="shared" si="72"/>
        <v>0.41360000000000002</v>
      </c>
      <c r="AF283" s="204" t="s">
        <v>49</v>
      </c>
      <c r="AG283" s="205">
        <v>1</v>
      </c>
      <c r="AH283" s="205">
        <v>1</v>
      </c>
    </row>
    <row r="284" spans="1:34" x14ac:dyDescent="0.25">
      <c r="A284" s="202" t="s">
        <v>28</v>
      </c>
      <c r="B284" s="202" t="s">
        <v>1191</v>
      </c>
      <c r="C284" s="203" t="s">
        <v>2119</v>
      </c>
      <c r="D284" s="204" t="s">
        <v>2125</v>
      </c>
      <c r="E284" s="205">
        <f t="shared" si="76"/>
        <v>9</v>
      </c>
      <c r="F284" s="205" t="s">
        <v>32</v>
      </c>
      <c r="G284" s="204"/>
      <c r="H284" s="205" t="str">
        <f t="shared" si="66"/>
        <v/>
      </c>
      <c r="I284" s="205"/>
      <c r="J284" s="204"/>
      <c r="K284" s="205" t="str">
        <f t="shared" si="68"/>
        <v/>
      </c>
      <c r="L284" s="206"/>
      <c r="M284" s="5" t="s">
        <v>32</v>
      </c>
      <c r="N284" s="11" t="s">
        <v>32</v>
      </c>
      <c r="O284" s="187" t="s">
        <v>32</v>
      </c>
      <c r="P284" s="206">
        <f t="shared" si="77"/>
        <v>27199.45</v>
      </c>
      <c r="Q284" s="204" t="s">
        <v>1190</v>
      </c>
      <c r="R284" s="204" t="s">
        <v>1180</v>
      </c>
      <c r="S284" s="204" t="s">
        <v>1905</v>
      </c>
      <c r="T284" s="205">
        <v>76.599999999999994</v>
      </c>
      <c r="U284" s="205">
        <v>1.5</v>
      </c>
      <c r="V284" s="207">
        <f t="shared" si="75"/>
        <v>1.2795827158751443</v>
      </c>
      <c r="W284" s="204" t="s">
        <v>202</v>
      </c>
      <c r="X284" s="205">
        <v>1</v>
      </c>
      <c r="Y284" s="205">
        <v>1</v>
      </c>
      <c r="Z284" s="205">
        <v>5</v>
      </c>
      <c r="AA284" s="205">
        <v>20.68</v>
      </c>
      <c r="AB284" s="556">
        <v>0.1</v>
      </c>
      <c r="AC284" s="557">
        <f t="shared" si="70"/>
        <v>2.0680000000000001</v>
      </c>
      <c r="AD284" s="558">
        <f t="shared" si="71"/>
        <v>1.6544000000000001</v>
      </c>
      <c r="AE284" s="559">
        <f t="shared" si="72"/>
        <v>0.41360000000000002</v>
      </c>
      <c r="AF284" s="204" t="s">
        <v>49</v>
      </c>
      <c r="AG284" s="205">
        <v>1</v>
      </c>
      <c r="AH284" s="205">
        <v>1</v>
      </c>
    </row>
    <row r="285" spans="1:34" x14ac:dyDescent="0.25">
      <c r="A285" s="202" t="s">
        <v>28</v>
      </c>
      <c r="B285" s="202" t="s">
        <v>1195</v>
      </c>
      <c r="C285" s="203" t="s">
        <v>2119</v>
      </c>
      <c r="D285" s="204" t="s">
        <v>2126</v>
      </c>
      <c r="E285" s="205">
        <f t="shared" si="76"/>
        <v>10</v>
      </c>
      <c r="F285" s="205" t="s">
        <v>32</v>
      </c>
      <c r="G285" s="204"/>
      <c r="H285" s="205" t="str">
        <f t="shared" si="66"/>
        <v/>
      </c>
      <c r="I285" s="205"/>
      <c r="J285" s="204"/>
      <c r="K285" s="205" t="str">
        <f t="shared" si="68"/>
        <v/>
      </c>
      <c r="L285" s="206"/>
      <c r="M285" s="5" t="s">
        <v>32</v>
      </c>
      <c r="N285" s="11" t="s">
        <v>32</v>
      </c>
      <c r="O285" s="187" t="s">
        <v>32</v>
      </c>
      <c r="P285" s="206">
        <f t="shared" si="77"/>
        <v>27199.45</v>
      </c>
      <c r="Q285" s="204" t="s">
        <v>1190</v>
      </c>
      <c r="R285" s="204" t="s">
        <v>1180</v>
      </c>
      <c r="S285" s="204" t="s">
        <v>1905</v>
      </c>
      <c r="T285" s="205">
        <v>76.599999999999994</v>
      </c>
      <c r="U285" s="205">
        <v>1.5</v>
      </c>
      <c r="V285" s="207">
        <f t="shared" si="75"/>
        <v>1.2795827158751443</v>
      </c>
      <c r="W285" s="204" t="s">
        <v>202</v>
      </c>
      <c r="X285" s="205">
        <v>1</v>
      </c>
      <c r="Y285" s="205">
        <v>1</v>
      </c>
      <c r="Z285" s="205">
        <v>5</v>
      </c>
      <c r="AA285" s="205">
        <v>20.68</v>
      </c>
      <c r="AB285" s="556">
        <v>0.1</v>
      </c>
      <c r="AC285" s="557">
        <f t="shared" si="70"/>
        <v>2.0680000000000001</v>
      </c>
      <c r="AD285" s="558">
        <f t="shared" si="71"/>
        <v>1.6544000000000001</v>
      </c>
      <c r="AE285" s="559">
        <f t="shared" si="72"/>
        <v>0.41360000000000002</v>
      </c>
      <c r="AF285" s="204" t="s">
        <v>49</v>
      </c>
      <c r="AG285" s="205">
        <v>1</v>
      </c>
      <c r="AH285" s="205">
        <v>1</v>
      </c>
    </row>
    <row r="286" spans="1:34" x14ac:dyDescent="0.25">
      <c r="A286" s="202" t="s">
        <v>28</v>
      </c>
      <c r="B286" s="202" t="s">
        <v>1208</v>
      </c>
      <c r="C286" s="203" t="s">
        <v>2119</v>
      </c>
      <c r="D286" s="204" t="s">
        <v>2127</v>
      </c>
      <c r="E286" s="205">
        <f t="shared" si="76"/>
        <v>11</v>
      </c>
      <c r="F286" s="205" t="s">
        <v>32</v>
      </c>
      <c r="G286" s="204"/>
      <c r="H286" s="205" t="str">
        <f t="shared" si="66"/>
        <v/>
      </c>
      <c r="I286" s="205"/>
      <c r="J286" s="204"/>
      <c r="K286" s="205" t="str">
        <f t="shared" si="68"/>
        <v/>
      </c>
      <c r="L286" s="206"/>
      <c r="M286" s="5" t="s">
        <v>32</v>
      </c>
      <c r="N286" s="11" t="s">
        <v>32</v>
      </c>
      <c r="O286" s="187" t="s">
        <v>32</v>
      </c>
      <c r="P286" s="206">
        <f t="shared" si="77"/>
        <v>27199.45</v>
      </c>
      <c r="Q286" s="204" t="s">
        <v>1190</v>
      </c>
      <c r="R286" s="204" t="s">
        <v>1180</v>
      </c>
      <c r="S286" s="204" t="s">
        <v>1905</v>
      </c>
      <c r="T286" s="205">
        <v>76.599999999999994</v>
      </c>
      <c r="U286" s="205">
        <v>1.5</v>
      </c>
      <c r="V286" s="207">
        <f t="shared" si="75"/>
        <v>1.2795827158751443</v>
      </c>
      <c r="W286" s="204" t="s">
        <v>202</v>
      </c>
      <c r="X286" s="205">
        <v>1</v>
      </c>
      <c r="Y286" s="205">
        <v>1</v>
      </c>
      <c r="Z286" s="205">
        <v>5</v>
      </c>
      <c r="AA286" s="205">
        <v>20.68</v>
      </c>
      <c r="AB286" s="556">
        <v>0.1</v>
      </c>
      <c r="AC286" s="557">
        <f t="shared" si="70"/>
        <v>2.0680000000000001</v>
      </c>
      <c r="AD286" s="558">
        <f t="shared" si="71"/>
        <v>1.6544000000000001</v>
      </c>
      <c r="AE286" s="559">
        <f t="shared" si="72"/>
        <v>0.41360000000000002</v>
      </c>
      <c r="AF286" s="204" t="s">
        <v>49</v>
      </c>
      <c r="AG286" s="205">
        <v>1</v>
      </c>
      <c r="AH286" s="205">
        <v>1</v>
      </c>
    </row>
    <row r="287" spans="1:34" x14ac:dyDescent="0.25">
      <c r="A287" s="202" t="s">
        <v>56</v>
      </c>
      <c r="B287" s="202" t="s">
        <v>234</v>
      </c>
      <c r="C287" s="203" t="s">
        <v>2119</v>
      </c>
      <c r="D287" s="204" t="s">
        <v>2128</v>
      </c>
      <c r="E287" s="205">
        <f t="shared" si="76"/>
        <v>12</v>
      </c>
      <c r="F287" s="205" t="s">
        <v>32</v>
      </c>
      <c r="G287" s="204" t="s">
        <v>2129</v>
      </c>
      <c r="H287" s="205">
        <f t="shared" si="66"/>
        <v>13</v>
      </c>
      <c r="I287" s="205" t="str">
        <f t="shared" ref="I287:I295" si="78">F287</f>
        <v>y</v>
      </c>
      <c r="J287" s="204" t="s">
        <v>2130</v>
      </c>
      <c r="K287" s="205">
        <f t="shared" si="68"/>
        <v>14</v>
      </c>
      <c r="L287" s="206" t="str">
        <f t="shared" ref="L287:L295" si="79">F287</f>
        <v>y</v>
      </c>
      <c r="M287" s="5" t="s">
        <v>32</v>
      </c>
      <c r="N287" s="11" t="s">
        <v>32</v>
      </c>
      <c r="O287" s="187" t="s">
        <v>32</v>
      </c>
      <c r="P287" s="206">
        <v>22345.35</v>
      </c>
      <c r="Q287" s="204" t="s">
        <v>236</v>
      </c>
      <c r="R287" s="204" t="s">
        <v>237</v>
      </c>
      <c r="S287" s="204" t="s">
        <v>2037</v>
      </c>
      <c r="T287" s="205">
        <v>82</v>
      </c>
      <c r="U287" s="205">
        <v>1.5</v>
      </c>
      <c r="V287" s="207">
        <f>P287*(1/(2.22*10^12))*(1/(82))*(1/(0.125))*10^9</f>
        <v>0.98199736321687536</v>
      </c>
      <c r="W287" s="204" t="s">
        <v>239</v>
      </c>
      <c r="X287" s="205">
        <v>3</v>
      </c>
      <c r="Y287" s="205">
        <v>3</v>
      </c>
      <c r="Z287" s="205">
        <v>15</v>
      </c>
      <c r="AA287" s="205">
        <v>6.64</v>
      </c>
      <c r="AB287" s="556">
        <v>1</v>
      </c>
      <c r="AC287" s="557">
        <f t="shared" si="70"/>
        <v>6.64</v>
      </c>
      <c r="AD287" s="558">
        <f t="shared" si="71"/>
        <v>5.3120000000000003</v>
      </c>
      <c r="AE287" s="559">
        <f t="shared" si="72"/>
        <v>1.3280000000000001</v>
      </c>
      <c r="AF287" s="204" t="s">
        <v>107</v>
      </c>
      <c r="AG287" s="205">
        <v>1</v>
      </c>
      <c r="AH287" s="205">
        <v>1</v>
      </c>
    </row>
    <row r="288" spans="1:34" x14ac:dyDescent="0.25">
      <c r="A288" s="202" t="s">
        <v>56</v>
      </c>
      <c r="B288" s="202" t="s">
        <v>240</v>
      </c>
      <c r="C288" s="203" t="s">
        <v>2119</v>
      </c>
      <c r="D288" s="204" t="s">
        <v>2131</v>
      </c>
      <c r="E288" s="205">
        <f t="shared" si="76"/>
        <v>15</v>
      </c>
      <c r="F288" s="205" t="s">
        <v>32</v>
      </c>
      <c r="G288" s="204" t="s">
        <v>2132</v>
      </c>
      <c r="H288" s="205">
        <f t="shared" si="66"/>
        <v>16</v>
      </c>
      <c r="I288" s="205" t="str">
        <f t="shared" si="78"/>
        <v>y</v>
      </c>
      <c r="J288" s="204" t="s">
        <v>2133</v>
      </c>
      <c r="K288" s="205">
        <f t="shared" si="68"/>
        <v>17</v>
      </c>
      <c r="L288" s="206" t="str">
        <f t="shared" si="79"/>
        <v>y</v>
      </c>
      <c r="M288" s="5" t="s">
        <v>32</v>
      </c>
      <c r="N288" s="11" t="s">
        <v>32</v>
      </c>
      <c r="O288" s="187" t="s">
        <v>32</v>
      </c>
      <c r="P288" s="206">
        <f>P287</f>
        <v>22345.35</v>
      </c>
      <c r="Q288" s="204" t="s">
        <v>236</v>
      </c>
      <c r="R288" s="204" t="s">
        <v>237</v>
      </c>
      <c r="S288" s="204" t="s">
        <v>2037</v>
      </c>
      <c r="T288" s="205">
        <v>82</v>
      </c>
      <c r="U288" s="205">
        <v>1.5</v>
      </c>
      <c r="V288" s="207">
        <f>P288*(1/(2.22*10^12))*(1/(82))*(1/(0.125))*10^9</f>
        <v>0.98199736321687536</v>
      </c>
      <c r="W288" s="204" t="s">
        <v>239</v>
      </c>
      <c r="X288" s="205">
        <v>3</v>
      </c>
      <c r="Y288" s="205">
        <v>3</v>
      </c>
      <c r="Z288" s="205">
        <v>15</v>
      </c>
      <c r="AA288" s="205">
        <v>6.64</v>
      </c>
      <c r="AB288" s="556">
        <v>1</v>
      </c>
      <c r="AC288" s="557">
        <f t="shared" si="70"/>
        <v>6.64</v>
      </c>
      <c r="AD288" s="558">
        <f t="shared" si="71"/>
        <v>5.3120000000000003</v>
      </c>
      <c r="AE288" s="559">
        <f t="shared" si="72"/>
        <v>1.3280000000000001</v>
      </c>
      <c r="AF288" s="204" t="s">
        <v>107</v>
      </c>
      <c r="AG288" s="205">
        <v>1</v>
      </c>
      <c r="AH288" s="205">
        <v>1</v>
      </c>
    </row>
    <row r="289" spans="1:34" x14ac:dyDescent="0.25">
      <c r="A289" s="202" t="s">
        <v>56</v>
      </c>
      <c r="B289" s="202" t="s">
        <v>242</v>
      </c>
      <c r="C289" s="203" t="s">
        <v>2119</v>
      </c>
      <c r="D289" s="204" t="s">
        <v>2134</v>
      </c>
      <c r="E289" s="205">
        <f t="shared" si="76"/>
        <v>18</v>
      </c>
      <c r="F289" s="205" t="s">
        <v>32</v>
      </c>
      <c r="G289" s="204" t="s">
        <v>2135</v>
      </c>
      <c r="H289" s="205">
        <f t="shared" si="66"/>
        <v>19</v>
      </c>
      <c r="I289" s="205" t="str">
        <f t="shared" si="78"/>
        <v>y</v>
      </c>
      <c r="J289" s="204" t="s">
        <v>2136</v>
      </c>
      <c r="K289" s="205">
        <f t="shared" si="68"/>
        <v>20</v>
      </c>
      <c r="L289" s="206" t="str">
        <f t="shared" si="79"/>
        <v>y</v>
      </c>
      <c r="M289" s="5" t="s">
        <v>32</v>
      </c>
      <c r="N289" s="11" t="s">
        <v>32</v>
      </c>
      <c r="O289" s="187" t="s">
        <v>32</v>
      </c>
      <c r="P289" s="206">
        <f>P288</f>
        <v>22345.35</v>
      </c>
      <c r="Q289" s="204" t="s">
        <v>236</v>
      </c>
      <c r="R289" s="204" t="s">
        <v>237</v>
      </c>
      <c r="S289" s="204" t="s">
        <v>2037</v>
      </c>
      <c r="T289" s="205">
        <v>82</v>
      </c>
      <c r="U289" s="205">
        <v>1.5</v>
      </c>
      <c r="V289" s="207">
        <f>P289*(1/(2.22*10^12))*(1/(82))*(1/(0.125))*10^9</f>
        <v>0.98199736321687536</v>
      </c>
      <c r="W289" s="204" t="s">
        <v>239</v>
      </c>
      <c r="X289" s="205">
        <v>3</v>
      </c>
      <c r="Y289" s="205">
        <v>3</v>
      </c>
      <c r="Z289" s="205">
        <v>15</v>
      </c>
      <c r="AA289" s="205">
        <v>6.64</v>
      </c>
      <c r="AB289" s="556">
        <v>1</v>
      </c>
      <c r="AC289" s="557">
        <f t="shared" si="70"/>
        <v>6.64</v>
      </c>
      <c r="AD289" s="558">
        <f t="shared" si="71"/>
        <v>5.3120000000000003</v>
      </c>
      <c r="AE289" s="559">
        <f t="shared" si="72"/>
        <v>1.3280000000000001</v>
      </c>
      <c r="AF289" s="204" t="s">
        <v>107</v>
      </c>
      <c r="AG289" s="205">
        <v>1</v>
      </c>
      <c r="AH289" s="205">
        <v>1</v>
      </c>
    </row>
    <row r="290" spans="1:34" x14ac:dyDescent="0.25">
      <c r="A290" s="208" t="s">
        <v>56</v>
      </c>
      <c r="B290" s="208" t="s">
        <v>1174</v>
      </c>
      <c r="C290" s="209" t="s">
        <v>2137</v>
      </c>
      <c r="D290" s="210" t="s">
        <v>2138</v>
      </c>
      <c r="E290" s="211">
        <v>4</v>
      </c>
      <c r="F290" s="205" t="s">
        <v>32</v>
      </c>
      <c r="G290" s="210" t="s">
        <v>2139</v>
      </c>
      <c r="H290" s="211">
        <f t="shared" si="66"/>
        <v>5</v>
      </c>
      <c r="I290" s="211" t="str">
        <f t="shared" si="78"/>
        <v>y</v>
      </c>
      <c r="J290" s="210" t="s">
        <v>2140</v>
      </c>
      <c r="K290" s="211">
        <f t="shared" si="68"/>
        <v>6</v>
      </c>
      <c r="L290" s="212" t="str">
        <f t="shared" si="79"/>
        <v>y</v>
      </c>
      <c r="M290" s="5" t="s">
        <v>32</v>
      </c>
      <c r="N290" s="11" t="s">
        <v>32</v>
      </c>
      <c r="O290" s="187" t="s">
        <v>32</v>
      </c>
      <c r="P290" s="212">
        <v>29204.63</v>
      </c>
      <c r="Q290" s="210" t="s">
        <v>1179</v>
      </c>
      <c r="R290" s="210" t="s">
        <v>1180</v>
      </c>
      <c r="S290" s="210" t="s">
        <v>1905</v>
      </c>
      <c r="T290" s="211">
        <v>76.599999999999994</v>
      </c>
      <c r="U290" s="211">
        <v>1.5</v>
      </c>
      <c r="V290" s="213">
        <f>P290*(1/(2.22*10^12))*(1/(76.6))*(1/(0.125))*10^9</f>
        <v>1.3739152729753252</v>
      </c>
      <c r="W290" s="210" t="s">
        <v>202</v>
      </c>
      <c r="X290" s="211">
        <v>3</v>
      </c>
      <c r="Y290" s="211">
        <v>3</v>
      </c>
      <c r="Z290" s="211">
        <v>15</v>
      </c>
      <c r="AA290" s="211">
        <v>62.05</v>
      </c>
      <c r="AB290" s="556">
        <v>0.1</v>
      </c>
      <c r="AC290" s="557">
        <f t="shared" si="70"/>
        <v>6.2050000000000001</v>
      </c>
      <c r="AD290" s="558">
        <f t="shared" si="71"/>
        <v>4.9640000000000004</v>
      </c>
      <c r="AE290" s="559">
        <f t="shared" si="72"/>
        <v>1.2410000000000001</v>
      </c>
      <c r="AF290" s="210" t="s">
        <v>49</v>
      </c>
      <c r="AG290" s="211">
        <v>1</v>
      </c>
      <c r="AH290" s="211">
        <v>1</v>
      </c>
    </row>
    <row r="291" spans="1:34" x14ac:dyDescent="0.25">
      <c r="A291" s="208" t="s">
        <v>56</v>
      </c>
      <c r="B291" s="208" t="s">
        <v>1186</v>
      </c>
      <c r="C291" s="209" t="s">
        <v>2137</v>
      </c>
      <c r="D291" s="210" t="s">
        <v>2141</v>
      </c>
      <c r="E291" s="211">
        <f>IF(A290="SEC", K290 + 1, E290 + 1)</f>
        <v>7</v>
      </c>
      <c r="F291" s="205" t="s">
        <v>32</v>
      </c>
      <c r="G291" s="210" t="s">
        <v>2142</v>
      </c>
      <c r="H291" s="211">
        <f t="shared" si="66"/>
        <v>8</v>
      </c>
      <c r="I291" s="211" t="str">
        <f t="shared" si="78"/>
        <v>y</v>
      </c>
      <c r="J291" s="210" t="s">
        <v>2143</v>
      </c>
      <c r="K291" s="211">
        <f t="shared" si="68"/>
        <v>9</v>
      </c>
      <c r="L291" s="212" t="str">
        <f t="shared" si="79"/>
        <v>y</v>
      </c>
      <c r="M291" s="5" t="s">
        <v>32</v>
      </c>
      <c r="N291" s="11" t="s">
        <v>32</v>
      </c>
      <c r="O291" s="187" t="s">
        <v>32</v>
      </c>
      <c r="P291" s="212">
        <f>P290</f>
        <v>29204.63</v>
      </c>
      <c r="Q291" s="210" t="s">
        <v>1190</v>
      </c>
      <c r="R291" s="210" t="s">
        <v>1180</v>
      </c>
      <c r="S291" s="210" t="s">
        <v>1905</v>
      </c>
      <c r="T291" s="211">
        <v>76.599999999999994</v>
      </c>
      <c r="U291" s="211">
        <v>1.5</v>
      </c>
      <c r="V291" s="213">
        <f>P291*(1/(2.22*10^12))*(1/(76.6))*(1/(0.125))*10^9</f>
        <v>1.3739152729753252</v>
      </c>
      <c r="W291" s="210" t="s">
        <v>202</v>
      </c>
      <c r="X291" s="211">
        <v>3</v>
      </c>
      <c r="Y291" s="211">
        <v>3</v>
      </c>
      <c r="Z291" s="211">
        <v>15</v>
      </c>
      <c r="AA291" s="211">
        <v>62.05</v>
      </c>
      <c r="AB291" s="556">
        <v>0.1</v>
      </c>
      <c r="AC291" s="557">
        <f t="shared" si="70"/>
        <v>6.2050000000000001</v>
      </c>
      <c r="AD291" s="558">
        <f t="shared" si="71"/>
        <v>4.9640000000000004</v>
      </c>
      <c r="AE291" s="559">
        <f t="shared" si="72"/>
        <v>1.2410000000000001</v>
      </c>
      <c r="AF291" s="210" t="s">
        <v>49</v>
      </c>
      <c r="AG291" s="211">
        <v>1</v>
      </c>
      <c r="AH291" s="211">
        <v>1</v>
      </c>
    </row>
    <row r="292" spans="1:34" x14ac:dyDescent="0.25">
      <c r="A292" s="208" t="s">
        <v>56</v>
      </c>
      <c r="B292" s="208" t="s">
        <v>658</v>
      </c>
      <c r="C292" s="209" t="s">
        <v>2137</v>
      </c>
      <c r="D292" s="210" t="s">
        <v>2144</v>
      </c>
      <c r="E292" s="211">
        <f>IF(A291="SEC", K291 + 1, E291 + 1)</f>
        <v>10</v>
      </c>
      <c r="F292" s="205" t="s">
        <v>32</v>
      </c>
      <c r="G292" s="210" t="s">
        <v>2145</v>
      </c>
      <c r="H292" s="211">
        <f t="shared" si="66"/>
        <v>11</v>
      </c>
      <c r="I292" s="211" t="str">
        <f t="shared" si="78"/>
        <v>y</v>
      </c>
      <c r="J292" s="210" t="s">
        <v>2146</v>
      </c>
      <c r="K292" s="211">
        <f t="shared" si="68"/>
        <v>12</v>
      </c>
      <c r="L292" s="212" t="str">
        <f t="shared" si="79"/>
        <v>y</v>
      </c>
      <c r="M292" s="5" t="s">
        <v>32</v>
      </c>
      <c r="N292" s="11" t="s">
        <v>32</v>
      </c>
      <c r="O292" s="187" t="s">
        <v>32</v>
      </c>
      <c r="P292" s="212">
        <v>99850.13</v>
      </c>
      <c r="Q292" s="210" t="s">
        <v>660</v>
      </c>
      <c r="R292" s="210" t="s">
        <v>661</v>
      </c>
      <c r="S292" s="210" t="s">
        <v>1609</v>
      </c>
      <c r="T292" s="211">
        <v>80</v>
      </c>
      <c r="U292" s="211">
        <v>5</v>
      </c>
      <c r="V292" s="213">
        <f>P292*(1/(2.22*10^12))*(1/(80))*(1/(0.125))*10^9</f>
        <v>4.4977536036036039</v>
      </c>
      <c r="W292" s="210" t="s">
        <v>663</v>
      </c>
      <c r="X292" s="211">
        <v>3</v>
      </c>
      <c r="Y292" s="211">
        <v>3</v>
      </c>
      <c r="Z292" s="211">
        <v>15</v>
      </c>
      <c r="AA292" s="211">
        <v>21.6</v>
      </c>
      <c r="AB292" s="556">
        <v>1</v>
      </c>
      <c r="AC292" s="557">
        <f t="shared" si="70"/>
        <v>21.6</v>
      </c>
      <c r="AD292" s="558">
        <f t="shared" si="71"/>
        <v>17.28</v>
      </c>
      <c r="AE292" s="559">
        <f t="shared" si="72"/>
        <v>4.32</v>
      </c>
      <c r="AF292" s="210" t="s">
        <v>660</v>
      </c>
      <c r="AG292" s="211">
        <v>1</v>
      </c>
      <c r="AH292" s="211">
        <v>1</v>
      </c>
    </row>
    <row r="293" spans="1:34" x14ac:dyDescent="0.25">
      <c r="A293" s="208" t="s">
        <v>56</v>
      </c>
      <c r="B293" s="208" t="s">
        <v>1547</v>
      </c>
      <c r="C293" s="209" t="s">
        <v>2137</v>
      </c>
      <c r="D293" s="210" t="s">
        <v>2147</v>
      </c>
      <c r="E293" s="211">
        <f>IF(A292="SEC", K292 + 1, E292 + 1)</f>
        <v>13</v>
      </c>
      <c r="F293" s="205" t="s">
        <v>32</v>
      </c>
      <c r="G293" s="210" t="s">
        <v>2148</v>
      </c>
      <c r="H293" s="211">
        <f t="shared" si="66"/>
        <v>14</v>
      </c>
      <c r="I293" s="211" t="str">
        <f t="shared" si="78"/>
        <v>y</v>
      </c>
      <c r="J293" s="210" t="s">
        <v>2149</v>
      </c>
      <c r="K293" s="211">
        <f t="shared" si="68"/>
        <v>15</v>
      </c>
      <c r="L293" s="212" t="str">
        <f t="shared" si="79"/>
        <v>y</v>
      </c>
      <c r="M293" s="5" t="s">
        <v>32</v>
      </c>
      <c r="N293" s="11" t="s">
        <v>32</v>
      </c>
      <c r="O293" s="187" t="s">
        <v>32</v>
      </c>
      <c r="P293" s="212">
        <f>P292</f>
        <v>99850.13</v>
      </c>
      <c r="Q293" s="210" t="s">
        <v>660</v>
      </c>
      <c r="R293" s="210" t="s">
        <v>661</v>
      </c>
      <c r="S293" s="210" t="s">
        <v>1609</v>
      </c>
      <c r="T293" s="211">
        <v>80</v>
      </c>
      <c r="U293" s="211">
        <v>5</v>
      </c>
      <c r="V293" s="213">
        <f>P293*(1/(2.22*10^12))*(1/(80))*(1/(0.125))*10^9</f>
        <v>4.4977536036036039</v>
      </c>
      <c r="W293" s="210" t="s">
        <v>663</v>
      </c>
      <c r="X293" s="211">
        <v>3</v>
      </c>
      <c r="Y293" s="211">
        <v>3</v>
      </c>
      <c r="Z293" s="211">
        <v>15</v>
      </c>
      <c r="AA293" s="211">
        <v>21.6</v>
      </c>
      <c r="AB293" s="556">
        <v>1</v>
      </c>
      <c r="AC293" s="557">
        <f t="shared" si="70"/>
        <v>21.6</v>
      </c>
      <c r="AD293" s="558">
        <f t="shared" si="71"/>
        <v>17.28</v>
      </c>
      <c r="AE293" s="559">
        <f t="shared" si="72"/>
        <v>4.32</v>
      </c>
      <c r="AF293" s="210" t="s">
        <v>660</v>
      </c>
      <c r="AG293" s="211">
        <v>1</v>
      </c>
      <c r="AH293" s="211">
        <v>1</v>
      </c>
    </row>
    <row r="294" spans="1:34" x14ac:dyDescent="0.25">
      <c r="A294" s="208" t="s">
        <v>56</v>
      </c>
      <c r="B294" s="208" t="s">
        <v>137</v>
      </c>
      <c r="C294" s="209" t="s">
        <v>2137</v>
      </c>
      <c r="D294" s="210" t="s">
        <v>2150</v>
      </c>
      <c r="E294" s="211">
        <f>IF(A293="SEC", K293 + 1, E293 + 1)</f>
        <v>16</v>
      </c>
      <c r="F294" s="205" t="s">
        <v>32</v>
      </c>
      <c r="G294" s="210" t="s">
        <v>2151</v>
      </c>
      <c r="H294" s="211">
        <f t="shared" si="66"/>
        <v>17</v>
      </c>
      <c r="I294" s="211" t="str">
        <f t="shared" si="78"/>
        <v>y</v>
      </c>
      <c r="J294" s="210" t="s">
        <v>2152</v>
      </c>
      <c r="K294" s="211">
        <f t="shared" si="68"/>
        <v>18</v>
      </c>
      <c r="L294" s="212" t="str">
        <f t="shared" si="79"/>
        <v>y</v>
      </c>
      <c r="M294" s="5" t="s">
        <v>32</v>
      </c>
      <c r="N294" s="11" t="s">
        <v>32</v>
      </c>
      <c r="O294" s="187" t="s">
        <v>32</v>
      </c>
      <c r="P294" s="212">
        <v>47619.02</v>
      </c>
      <c r="Q294" s="210" t="s">
        <v>139</v>
      </c>
      <c r="R294" s="210" t="s">
        <v>140</v>
      </c>
      <c r="S294" s="210" t="s">
        <v>1720</v>
      </c>
      <c r="T294" s="211">
        <v>83.1</v>
      </c>
      <c r="U294" s="211">
        <v>1.5</v>
      </c>
      <c r="V294" s="213">
        <f>P294*(1/(2.22*10^12))*(1/(83.1))*(1/(0.125))*10^9</f>
        <v>2.0649828167517699</v>
      </c>
      <c r="W294" s="210" t="s">
        <v>142</v>
      </c>
      <c r="X294" s="211">
        <v>3</v>
      </c>
      <c r="Y294" s="211">
        <v>1.5</v>
      </c>
      <c r="Z294" s="211">
        <v>15</v>
      </c>
      <c r="AA294" s="211">
        <v>6.73</v>
      </c>
      <c r="AB294" s="556">
        <v>1</v>
      </c>
      <c r="AC294" s="557">
        <f t="shared" si="70"/>
        <v>6.73</v>
      </c>
      <c r="AD294" s="558">
        <f t="shared" si="71"/>
        <v>5.3840000000000003</v>
      </c>
      <c r="AE294" s="559">
        <f t="shared" si="72"/>
        <v>1.3460000000000001</v>
      </c>
      <c r="AF294" s="210" t="s">
        <v>143</v>
      </c>
      <c r="AG294" s="211">
        <v>0.5</v>
      </c>
      <c r="AH294" s="211">
        <v>0.5</v>
      </c>
    </row>
    <row r="295" spans="1:34" x14ac:dyDescent="0.25">
      <c r="A295" s="208" t="s">
        <v>56</v>
      </c>
      <c r="B295" s="208" t="s">
        <v>144</v>
      </c>
      <c r="C295" s="209" t="s">
        <v>2137</v>
      </c>
      <c r="D295" s="210" t="s">
        <v>2153</v>
      </c>
      <c r="E295" s="211">
        <f>IF(A294="SEC", K294 + 1, E294 + 1)</f>
        <v>19</v>
      </c>
      <c r="F295" s="205" t="s">
        <v>32</v>
      </c>
      <c r="G295" s="210" t="s">
        <v>2154</v>
      </c>
      <c r="H295" s="211">
        <f t="shared" si="66"/>
        <v>20</v>
      </c>
      <c r="I295" s="211" t="str">
        <f t="shared" si="78"/>
        <v>y</v>
      </c>
      <c r="J295" s="210" t="s">
        <v>2155</v>
      </c>
      <c r="K295" s="211">
        <f t="shared" si="68"/>
        <v>21</v>
      </c>
      <c r="L295" s="212" t="str">
        <f t="shared" si="79"/>
        <v>y</v>
      </c>
      <c r="M295" s="5" t="s">
        <v>32</v>
      </c>
      <c r="N295" s="11" t="s">
        <v>32</v>
      </c>
      <c r="O295" s="187" t="s">
        <v>32</v>
      </c>
      <c r="P295" s="212">
        <f>P294</f>
        <v>47619.02</v>
      </c>
      <c r="Q295" s="210" t="s">
        <v>139</v>
      </c>
      <c r="R295" s="210" t="s">
        <v>140</v>
      </c>
      <c r="S295" s="210" t="s">
        <v>1720</v>
      </c>
      <c r="T295" s="211">
        <v>83.1</v>
      </c>
      <c r="U295" s="211">
        <v>1.5</v>
      </c>
      <c r="V295" s="213">
        <f>P295*(1/(2.22*10^12))*(1/(83.1))*(1/(0.125))*10^9</f>
        <v>2.0649828167517699</v>
      </c>
      <c r="W295" s="210" t="s">
        <v>142</v>
      </c>
      <c r="X295" s="211">
        <v>3</v>
      </c>
      <c r="Y295" s="211">
        <v>1.5</v>
      </c>
      <c r="Z295" s="211">
        <v>15</v>
      </c>
      <c r="AA295" s="211">
        <v>6.73</v>
      </c>
      <c r="AB295" s="556">
        <v>1</v>
      </c>
      <c r="AC295" s="557">
        <f t="shared" si="70"/>
        <v>6.73</v>
      </c>
      <c r="AD295" s="558">
        <f t="shared" si="71"/>
        <v>5.3840000000000003</v>
      </c>
      <c r="AE295" s="559">
        <f t="shared" si="72"/>
        <v>1.3460000000000001</v>
      </c>
      <c r="AF295" s="210" t="s">
        <v>143</v>
      </c>
      <c r="AG295" s="211">
        <v>0.5</v>
      </c>
      <c r="AH295" s="211">
        <v>0.5</v>
      </c>
    </row>
    <row r="296" spans="1:34" x14ac:dyDescent="0.25">
      <c r="A296" s="214" t="s">
        <v>28</v>
      </c>
      <c r="B296" s="214" t="s">
        <v>189</v>
      </c>
      <c r="C296" s="215" t="s">
        <v>2156</v>
      </c>
      <c r="D296" s="216" t="s">
        <v>1637</v>
      </c>
      <c r="E296" s="217">
        <v>4</v>
      </c>
      <c r="F296" s="217" t="s">
        <v>32</v>
      </c>
      <c r="G296" s="216"/>
      <c r="H296" s="217" t="str">
        <f t="shared" si="66"/>
        <v/>
      </c>
      <c r="I296" s="217"/>
      <c r="J296" s="216"/>
      <c r="K296" s="217" t="str">
        <f t="shared" si="68"/>
        <v/>
      </c>
      <c r="L296" s="218"/>
      <c r="M296" s="217" t="s">
        <v>32</v>
      </c>
      <c r="N296" s="11" t="s">
        <v>32</v>
      </c>
      <c r="O296" s="187" t="s">
        <v>32</v>
      </c>
      <c r="P296" s="218">
        <v>65230.59</v>
      </c>
      <c r="Q296" s="216" t="s">
        <v>191</v>
      </c>
      <c r="R296" s="216" t="s">
        <v>192</v>
      </c>
      <c r="S296" s="216" t="s">
        <v>193</v>
      </c>
      <c r="T296" s="217">
        <v>77</v>
      </c>
      <c r="U296" s="217">
        <v>1.5</v>
      </c>
      <c r="V296" s="219">
        <f>P296*(1/(2.22*10^12))*(1/(77))*(1/(0.125))*10^9</f>
        <v>3.0527946647946647</v>
      </c>
      <c r="W296" s="216" t="s">
        <v>194</v>
      </c>
      <c r="X296" s="217">
        <v>1</v>
      </c>
      <c r="Y296" s="217">
        <v>1</v>
      </c>
      <c r="Z296" s="217">
        <v>5</v>
      </c>
      <c r="AA296" s="217">
        <v>2.08</v>
      </c>
      <c r="AB296" s="556">
        <v>1</v>
      </c>
      <c r="AC296" s="557">
        <f t="shared" si="70"/>
        <v>2.08</v>
      </c>
      <c r="AD296" s="558">
        <f t="shared" si="71"/>
        <v>1.6640000000000001</v>
      </c>
      <c r="AE296" s="559">
        <f t="shared" si="72"/>
        <v>0.41600000000000004</v>
      </c>
      <c r="AF296" s="216" t="s">
        <v>49</v>
      </c>
      <c r="AG296" s="217">
        <v>1</v>
      </c>
      <c r="AH296" s="217">
        <v>1</v>
      </c>
    </row>
    <row r="297" spans="1:34" x14ac:dyDescent="0.25">
      <c r="A297" s="214" t="s">
        <v>28</v>
      </c>
      <c r="B297" s="214" t="s">
        <v>323</v>
      </c>
      <c r="C297" s="215" t="s">
        <v>2156</v>
      </c>
      <c r="D297" s="216" t="s">
        <v>1637</v>
      </c>
      <c r="E297" s="217">
        <f t="shared" ref="E297:E305" si="80">IF(A296="SEC", K296 + 1, E296 + 1)</f>
        <v>5</v>
      </c>
      <c r="F297" s="217" t="s">
        <v>32</v>
      </c>
      <c r="G297" s="216"/>
      <c r="H297" s="217" t="str">
        <f t="shared" si="66"/>
        <v/>
      </c>
      <c r="I297" s="217"/>
      <c r="J297" s="216"/>
      <c r="K297" s="217" t="str">
        <f t="shared" si="68"/>
        <v/>
      </c>
      <c r="L297" s="218"/>
      <c r="M297" s="217" t="s">
        <v>32</v>
      </c>
      <c r="N297" s="11" t="s">
        <v>32</v>
      </c>
      <c r="O297" s="187" t="s">
        <v>32</v>
      </c>
      <c r="P297" s="218">
        <v>110253</v>
      </c>
      <c r="Q297" s="216" t="s">
        <v>325</v>
      </c>
      <c r="R297" s="216" t="s">
        <v>128</v>
      </c>
      <c r="S297" s="216" t="s">
        <v>2026</v>
      </c>
      <c r="T297" s="217">
        <v>83.2</v>
      </c>
      <c r="U297" s="217">
        <v>5</v>
      </c>
      <c r="V297" s="219">
        <f>P297*(1/(2.22*10^12))*(1/(83.2))*(1/(0.125))*10^9</f>
        <v>4.7753378378378377</v>
      </c>
      <c r="W297" s="216" t="s">
        <v>130</v>
      </c>
      <c r="X297" s="217">
        <v>1</v>
      </c>
      <c r="Y297" s="217">
        <v>1</v>
      </c>
      <c r="Z297" s="217">
        <v>5</v>
      </c>
      <c r="AA297" s="217">
        <v>7.49</v>
      </c>
      <c r="AB297" s="556">
        <v>1</v>
      </c>
      <c r="AC297" s="557">
        <f t="shared" si="70"/>
        <v>7.49</v>
      </c>
      <c r="AD297" s="558">
        <f t="shared" si="71"/>
        <v>5.9920000000000009</v>
      </c>
      <c r="AE297" s="559">
        <f t="shared" si="72"/>
        <v>1.4980000000000002</v>
      </c>
      <c r="AF297" s="216" t="s">
        <v>49</v>
      </c>
      <c r="AG297" s="217">
        <v>1</v>
      </c>
      <c r="AH297" s="217">
        <v>1</v>
      </c>
    </row>
    <row r="298" spans="1:34" x14ac:dyDescent="0.25">
      <c r="A298" s="214" t="s">
        <v>28</v>
      </c>
      <c r="B298" s="214" t="s">
        <v>725</v>
      </c>
      <c r="C298" s="215" t="s">
        <v>2156</v>
      </c>
      <c r="D298" s="216" t="s">
        <v>1637</v>
      </c>
      <c r="E298" s="217">
        <f t="shared" si="80"/>
        <v>6</v>
      </c>
      <c r="F298" s="217" t="s">
        <v>32</v>
      </c>
      <c r="G298" s="216"/>
      <c r="H298" s="217" t="str">
        <f t="shared" si="66"/>
        <v/>
      </c>
      <c r="I298" s="217"/>
      <c r="J298" s="216"/>
      <c r="K298" s="217" t="str">
        <f t="shared" si="68"/>
        <v/>
      </c>
      <c r="L298" s="218"/>
      <c r="M298" s="217" t="s">
        <v>32</v>
      </c>
      <c r="N298" s="11" t="s">
        <v>32</v>
      </c>
      <c r="O298" s="187" t="s">
        <v>32</v>
      </c>
      <c r="P298" s="218">
        <v>23986.61</v>
      </c>
      <c r="Q298" s="216" t="s">
        <v>727</v>
      </c>
      <c r="R298" s="216" t="s">
        <v>333</v>
      </c>
      <c r="S298" s="216" t="s">
        <v>334</v>
      </c>
      <c r="T298" s="217">
        <v>30</v>
      </c>
      <c r="U298" s="217">
        <v>1</v>
      </c>
      <c r="V298" s="219">
        <f>P298*(1/(2.22*10^12))*(1/(30))*(1/(0.125))*10^9</f>
        <v>2.8812744744744743</v>
      </c>
      <c r="W298" s="216" t="s">
        <v>335</v>
      </c>
      <c r="X298" s="217">
        <v>1</v>
      </c>
      <c r="Y298" s="217">
        <v>1.5</v>
      </c>
      <c r="Z298" s="217">
        <v>5</v>
      </c>
      <c r="AA298" s="217">
        <v>0.54</v>
      </c>
      <c r="AB298" s="556">
        <v>1</v>
      </c>
      <c r="AC298" s="557">
        <f t="shared" si="70"/>
        <v>0.54</v>
      </c>
      <c r="AD298" s="558">
        <f t="shared" si="71"/>
        <v>0.43200000000000005</v>
      </c>
      <c r="AE298" s="559">
        <f t="shared" si="72"/>
        <v>0.10800000000000001</v>
      </c>
      <c r="AF298" s="216" t="s">
        <v>336</v>
      </c>
      <c r="AG298" s="217">
        <v>1.5</v>
      </c>
      <c r="AH298" s="217">
        <v>1.5</v>
      </c>
    </row>
    <row r="299" spans="1:34" x14ac:dyDescent="0.25">
      <c r="A299" s="214" t="s">
        <v>28</v>
      </c>
      <c r="B299" s="214" t="s">
        <v>563</v>
      </c>
      <c r="C299" s="215" t="s">
        <v>2156</v>
      </c>
      <c r="D299" s="216" t="s">
        <v>1637</v>
      </c>
      <c r="E299" s="217">
        <f t="shared" si="80"/>
        <v>7</v>
      </c>
      <c r="F299" s="217" t="s">
        <v>32</v>
      </c>
      <c r="G299" s="216"/>
      <c r="H299" s="217" t="str">
        <f t="shared" si="66"/>
        <v/>
      </c>
      <c r="I299" s="217"/>
      <c r="J299" s="216"/>
      <c r="K299" s="217" t="str">
        <f t="shared" si="68"/>
        <v/>
      </c>
      <c r="L299" s="218"/>
      <c r="M299" s="217" t="s">
        <v>32</v>
      </c>
      <c r="N299" s="11" t="s">
        <v>32</v>
      </c>
      <c r="O299" s="187" t="s">
        <v>32</v>
      </c>
      <c r="P299" s="218">
        <f>P298</f>
        <v>23986.61</v>
      </c>
      <c r="Q299" s="216" t="s">
        <v>565</v>
      </c>
      <c r="R299" s="216" t="s">
        <v>333</v>
      </c>
      <c r="S299" s="216" t="s">
        <v>334</v>
      </c>
      <c r="T299" s="217">
        <v>30</v>
      </c>
      <c r="U299" s="217">
        <v>1</v>
      </c>
      <c r="V299" s="219">
        <f>P299*(1/(2.22*10^12))*(1/(30))*(1/(0.125))*10^9</f>
        <v>2.8812744744744743</v>
      </c>
      <c r="W299" s="216" t="s">
        <v>335</v>
      </c>
      <c r="X299" s="217">
        <v>1</v>
      </c>
      <c r="Y299" s="217">
        <v>1</v>
      </c>
      <c r="Z299" s="217">
        <v>5</v>
      </c>
      <c r="AA299" s="217">
        <v>0.54</v>
      </c>
      <c r="AB299" s="556">
        <v>1</v>
      </c>
      <c r="AC299" s="557">
        <f t="shared" si="70"/>
        <v>0.54</v>
      </c>
      <c r="AD299" s="558">
        <f t="shared" si="71"/>
        <v>0.43200000000000005</v>
      </c>
      <c r="AE299" s="559">
        <f t="shared" si="72"/>
        <v>0.10800000000000001</v>
      </c>
      <c r="AF299" s="216" t="s">
        <v>336</v>
      </c>
      <c r="AG299" s="217">
        <v>1</v>
      </c>
      <c r="AH299" s="217">
        <v>1</v>
      </c>
    </row>
    <row r="300" spans="1:34" x14ac:dyDescent="0.25">
      <c r="A300" s="214" t="s">
        <v>28</v>
      </c>
      <c r="B300" s="214" t="s">
        <v>60</v>
      </c>
      <c r="C300" s="215" t="s">
        <v>2156</v>
      </c>
      <c r="D300" s="216" t="s">
        <v>1637</v>
      </c>
      <c r="E300" s="217">
        <f t="shared" si="80"/>
        <v>8</v>
      </c>
      <c r="F300" s="217" t="s">
        <v>32</v>
      </c>
      <c r="G300" s="216"/>
      <c r="H300" s="217" t="str">
        <f t="shared" si="66"/>
        <v/>
      </c>
      <c r="I300" s="217"/>
      <c r="J300" s="216"/>
      <c r="K300" s="217" t="str">
        <f t="shared" si="68"/>
        <v/>
      </c>
      <c r="L300" s="218"/>
      <c r="M300" s="217" t="s">
        <v>32</v>
      </c>
      <c r="N300" s="11" t="s">
        <v>32</v>
      </c>
      <c r="O300" s="187" t="s">
        <v>32</v>
      </c>
      <c r="P300" s="218">
        <v>78863.64</v>
      </c>
      <c r="Q300" s="216" t="s">
        <v>64</v>
      </c>
      <c r="R300" s="216" t="s">
        <v>65</v>
      </c>
      <c r="S300" s="216" t="s">
        <v>2157</v>
      </c>
      <c r="T300" s="217">
        <v>80</v>
      </c>
      <c r="U300" s="217">
        <v>2</v>
      </c>
      <c r="V300" s="219">
        <f>P300*(1/(2.22*10^12))*(1/(80))*(1/(0.125))*10^9</f>
        <v>3.5524162162162165</v>
      </c>
      <c r="W300" s="216" t="s">
        <v>67</v>
      </c>
      <c r="X300" s="217">
        <v>1</v>
      </c>
      <c r="Y300" s="217">
        <v>0.5</v>
      </c>
      <c r="Z300" s="217">
        <v>5</v>
      </c>
      <c r="AA300" s="217">
        <v>2.88</v>
      </c>
      <c r="AB300" s="556">
        <v>1</v>
      </c>
      <c r="AC300" s="557">
        <f t="shared" si="70"/>
        <v>2.88</v>
      </c>
      <c r="AD300" s="558">
        <f t="shared" si="71"/>
        <v>2.3039999999999998</v>
      </c>
      <c r="AE300" s="559">
        <f t="shared" si="72"/>
        <v>0.57599999999999996</v>
      </c>
      <c r="AF300" s="216" t="s">
        <v>68</v>
      </c>
      <c r="AG300" s="217">
        <v>0.5</v>
      </c>
      <c r="AH300" s="217">
        <v>0.67</v>
      </c>
    </row>
    <row r="301" spans="1:34" x14ac:dyDescent="0.25">
      <c r="A301" s="214" t="s">
        <v>28</v>
      </c>
      <c r="B301" s="214" t="s">
        <v>261</v>
      </c>
      <c r="C301" s="215" t="s">
        <v>2156</v>
      </c>
      <c r="D301" s="216" t="s">
        <v>1637</v>
      </c>
      <c r="E301" s="217">
        <f t="shared" si="80"/>
        <v>9</v>
      </c>
      <c r="F301" s="217" t="s">
        <v>32</v>
      </c>
      <c r="G301" s="216"/>
      <c r="H301" s="217" t="str">
        <f t="shared" si="66"/>
        <v/>
      </c>
      <c r="I301" s="217"/>
      <c r="J301" s="216"/>
      <c r="K301" s="217" t="str">
        <f t="shared" si="68"/>
        <v/>
      </c>
      <c r="L301" s="218"/>
      <c r="M301" s="217" t="s">
        <v>32</v>
      </c>
      <c r="N301" s="11" t="s">
        <v>32</v>
      </c>
      <c r="O301" s="187" t="s">
        <v>32</v>
      </c>
      <c r="P301" s="218">
        <v>33639.58</v>
      </c>
      <c r="Q301" s="216" t="s">
        <v>265</v>
      </c>
      <c r="R301" s="216" t="s">
        <v>266</v>
      </c>
      <c r="S301" s="216" t="s">
        <v>1578</v>
      </c>
      <c r="T301" s="217">
        <v>78.8</v>
      </c>
      <c r="U301" s="217">
        <v>1</v>
      </c>
      <c r="V301" s="219">
        <f>P301*(1/(2.22*10^12))*(1/(78.8))*(1/(0.125))*10^9</f>
        <v>1.5383719760369508</v>
      </c>
      <c r="W301" s="216" t="s">
        <v>268</v>
      </c>
      <c r="X301" s="217">
        <v>1</v>
      </c>
      <c r="Y301" s="217">
        <v>1</v>
      </c>
      <c r="Z301" s="217">
        <v>5</v>
      </c>
      <c r="AA301" s="217">
        <v>1.42</v>
      </c>
      <c r="AB301" s="556">
        <v>1</v>
      </c>
      <c r="AC301" s="557">
        <f t="shared" si="70"/>
        <v>1.42</v>
      </c>
      <c r="AD301" s="558">
        <f t="shared" si="71"/>
        <v>1.1359999999999999</v>
      </c>
      <c r="AE301" s="559">
        <f t="shared" si="72"/>
        <v>0.28399999999999997</v>
      </c>
      <c r="AF301" s="216" t="s">
        <v>269</v>
      </c>
      <c r="AG301" s="217">
        <v>1</v>
      </c>
      <c r="AH301" s="217">
        <v>1</v>
      </c>
    </row>
    <row r="302" spans="1:34" x14ac:dyDescent="0.25">
      <c r="A302" s="214" t="s">
        <v>28</v>
      </c>
      <c r="B302" s="214" t="s">
        <v>1120</v>
      </c>
      <c r="C302" s="215" t="s">
        <v>2156</v>
      </c>
      <c r="D302" s="216" t="s">
        <v>1637</v>
      </c>
      <c r="E302" s="217">
        <f t="shared" si="80"/>
        <v>10</v>
      </c>
      <c r="F302" s="217" t="s">
        <v>32</v>
      </c>
      <c r="G302" s="216"/>
      <c r="H302" s="217" t="str">
        <f t="shared" si="66"/>
        <v/>
      </c>
      <c r="I302" s="217"/>
      <c r="J302" s="216"/>
      <c r="K302" s="217" t="str">
        <f t="shared" si="68"/>
        <v/>
      </c>
      <c r="L302" s="218"/>
      <c r="M302" s="217" t="s">
        <v>32</v>
      </c>
      <c r="N302" s="11" t="s">
        <v>32</v>
      </c>
      <c r="O302" s="187" t="s">
        <v>32</v>
      </c>
      <c r="P302" s="218">
        <v>32504.61</v>
      </c>
      <c r="Q302" s="216" t="s">
        <v>1122</v>
      </c>
      <c r="R302" s="216" t="s">
        <v>405</v>
      </c>
      <c r="S302" s="216" t="s">
        <v>406</v>
      </c>
      <c r="T302" s="217">
        <v>52.9</v>
      </c>
      <c r="U302" s="217">
        <v>1</v>
      </c>
      <c r="V302" s="219">
        <f>P302*(1/(2.22*10^12))*(1/(52.9))*(1/(0.125))*10^9</f>
        <v>2.2142481990497114</v>
      </c>
      <c r="W302" s="216" t="s">
        <v>2158</v>
      </c>
      <c r="X302" s="217">
        <v>1</v>
      </c>
      <c r="Y302" s="217">
        <v>1</v>
      </c>
      <c r="Z302" s="217">
        <v>5</v>
      </c>
      <c r="AA302" s="217">
        <v>0.95</v>
      </c>
      <c r="AB302" s="556">
        <v>1</v>
      </c>
      <c r="AC302" s="557">
        <f t="shared" si="70"/>
        <v>0.95</v>
      </c>
      <c r="AD302" s="558">
        <f t="shared" si="71"/>
        <v>0.76</v>
      </c>
      <c r="AE302" s="559">
        <f t="shared" si="72"/>
        <v>0.19</v>
      </c>
      <c r="AF302" s="216" t="s">
        <v>408</v>
      </c>
      <c r="AG302" s="217">
        <v>1</v>
      </c>
      <c r="AH302" s="217">
        <v>1</v>
      </c>
    </row>
    <row r="303" spans="1:34" x14ac:dyDescent="0.25">
      <c r="A303" s="214" t="s">
        <v>28</v>
      </c>
      <c r="B303" s="214" t="s">
        <v>401</v>
      </c>
      <c r="C303" s="215" t="s">
        <v>2156</v>
      </c>
      <c r="D303" s="216" t="s">
        <v>1637</v>
      </c>
      <c r="E303" s="217">
        <f t="shared" si="80"/>
        <v>11</v>
      </c>
      <c r="F303" s="217" t="s">
        <v>32</v>
      </c>
      <c r="G303" s="216"/>
      <c r="H303" s="217" t="str">
        <f t="shared" si="66"/>
        <v/>
      </c>
      <c r="I303" s="217"/>
      <c r="J303" s="216"/>
      <c r="K303" s="217" t="str">
        <f t="shared" si="68"/>
        <v/>
      </c>
      <c r="L303" s="218"/>
      <c r="M303" s="217" t="s">
        <v>32</v>
      </c>
      <c r="N303" s="11" t="s">
        <v>32</v>
      </c>
      <c r="O303" s="187" t="s">
        <v>32</v>
      </c>
      <c r="P303" s="218">
        <f>P302</f>
        <v>32504.61</v>
      </c>
      <c r="Q303" s="216" t="s">
        <v>404</v>
      </c>
      <c r="R303" s="216" t="s">
        <v>405</v>
      </c>
      <c r="S303" s="216" t="s">
        <v>406</v>
      </c>
      <c r="T303" s="217">
        <v>52.9</v>
      </c>
      <c r="U303" s="217">
        <v>1</v>
      </c>
      <c r="V303" s="219">
        <f>P303*(1/(2.22*10^12))*(1/(52.9))*(1/(0.125))*10^9</f>
        <v>2.2142481990497114</v>
      </c>
      <c r="W303" s="216" t="s">
        <v>2158</v>
      </c>
      <c r="X303" s="217">
        <v>1</v>
      </c>
      <c r="Y303" s="217">
        <v>1</v>
      </c>
      <c r="Z303" s="217">
        <v>5</v>
      </c>
      <c r="AA303" s="217">
        <v>0.95</v>
      </c>
      <c r="AB303" s="556">
        <v>1</v>
      </c>
      <c r="AC303" s="557">
        <f t="shared" si="70"/>
        <v>0.95</v>
      </c>
      <c r="AD303" s="558">
        <f t="shared" si="71"/>
        <v>0.76</v>
      </c>
      <c r="AE303" s="559">
        <f t="shared" si="72"/>
        <v>0.19</v>
      </c>
      <c r="AF303" s="216" t="s">
        <v>408</v>
      </c>
      <c r="AG303" s="217">
        <v>1</v>
      </c>
      <c r="AH303" s="217">
        <v>1</v>
      </c>
    </row>
    <row r="304" spans="1:34" x14ac:dyDescent="0.25">
      <c r="A304" s="214" t="s">
        <v>28</v>
      </c>
      <c r="B304" s="214" t="s">
        <v>909</v>
      </c>
      <c r="C304" s="215" t="s">
        <v>2156</v>
      </c>
      <c r="D304" s="216" t="s">
        <v>1637</v>
      </c>
      <c r="E304" s="217">
        <f t="shared" si="80"/>
        <v>12</v>
      </c>
      <c r="F304" s="217" t="s">
        <v>32</v>
      </c>
      <c r="G304" s="216"/>
      <c r="H304" s="217" t="str">
        <f t="shared" si="66"/>
        <v/>
      </c>
      <c r="I304" s="217"/>
      <c r="J304" s="216"/>
      <c r="K304" s="217" t="str">
        <f t="shared" si="68"/>
        <v/>
      </c>
      <c r="L304" s="218"/>
      <c r="M304" s="223" t="s">
        <v>32</v>
      </c>
      <c r="N304" s="11" t="s">
        <v>32</v>
      </c>
      <c r="O304" s="187" t="s">
        <v>32</v>
      </c>
      <c r="P304" s="218">
        <v>40425.040000000001</v>
      </c>
      <c r="Q304" s="216" t="s">
        <v>911</v>
      </c>
      <c r="R304" s="216" t="s">
        <v>912</v>
      </c>
      <c r="S304" s="216" t="s">
        <v>913</v>
      </c>
      <c r="T304" s="217">
        <v>52.47</v>
      </c>
      <c r="U304" s="217">
        <v>2</v>
      </c>
      <c r="V304" s="219">
        <f>P304*(1/(2.22*10^12))*(1/(52.47))*(1/(0.125))*10^9</f>
        <v>2.7763640140998631</v>
      </c>
      <c r="W304" s="216" t="s">
        <v>914</v>
      </c>
      <c r="X304" s="217">
        <v>1</v>
      </c>
      <c r="Y304" s="217">
        <v>1</v>
      </c>
      <c r="Z304" s="217">
        <v>5</v>
      </c>
      <c r="AA304" s="217">
        <v>1.89</v>
      </c>
      <c r="AB304" s="556">
        <v>1</v>
      </c>
      <c r="AC304" s="557">
        <f t="shared" si="70"/>
        <v>1.89</v>
      </c>
      <c r="AD304" s="558">
        <f t="shared" si="71"/>
        <v>1.512</v>
      </c>
      <c r="AE304" s="559">
        <f t="shared" si="72"/>
        <v>0.378</v>
      </c>
      <c r="AF304" s="216" t="s">
        <v>49</v>
      </c>
      <c r="AG304" s="217">
        <v>1</v>
      </c>
      <c r="AH304" s="217">
        <v>1</v>
      </c>
    </row>
    <row r="305" spans="1:35" x14ac:dyDescent="0.25">
      <c r="A305" s="214" t="s">
        <v>28</v>
      </c>
      <c r="B305" s="214" t="s">
        <v>43</v>
      </c>
      <c r="C305" s="215" t="s">
        <v>2156</v>
      </c>
      <c r="D305" s="216" t="s">
        <v>1637</v>
      </c>
      <c r="E305" s="217">
        <f t="shared" si="80"/>
        <v>13</v>
      </c>
      <c r="F305" s="217" t="s">
        <v>32</v>
      </c>
      <c r="G305" s="216"/>
      <c r="H305" s="217" t="str">
        <f t="shared" si="66"/>
        <v/>
      </c>
      <c r="I305" s="217"/>
      <c r="J305" s="216"/>
      <c r="K305" s="217" t="str">
        <f t="shared" si="68"/>
        <v/>
      </c>
      <c r="L305" s="218"/>
      <c r="M305" s="223" t="s">
        <v>32</v>
      </c>
      <c r="N305" s="11" t="s">
        <v>32</v>
      </c>
      <c r="O305" s="187" t="s">
        <v>32</v>
      </c>
      <c r="P305" s="218">
        <v>56494.05</v>
      </c>
      <c r="Q305" s="216" t="s">
        <v>45</v>
      </c>
      <c r="R305" s="216" t="s">
        <v>46</v>
      </c>
      <c r="S305" s="216" t="s">
        <v>47</v>
      </c>
      <c r="T305" s="217">
        <v>52.2</v>
      </c>
      <c r="U305" s="217">
        <v>2</v>
      </c>
      <c r="V305" s="219">
        <f>P305*(1/(2.22*10^12))*(1/(52.2))*(1/(0.125))*10^9</f>
        <v>3.9000414207310752</v>
      </c>
      <c r="W305" s="216" t="s">
        <v>48</v>
      </c>
      <c r="X305" s="217">
        <v>1</v>
      </c>
      <c r="Y305" s="217">
        <v>4</v>
      </c>
      <c r="Z305" s="217">
        <v>5</v>
      </c>
      <c r="AA305" s="217">
        <v>1.88</v>
      </c>
      <c r="AB305" s="556">
        <v>1</v>
      </c>
      <c r="AC305" s="557">
        <f t="shared" si="70"/>
        <v>1.88</v>
      </c>
      <c r="AD305" s="558">
        <f t="shared" si="71"/>
        <v>1.504</v>
      </c>
      <c r="AE305" s="559">
        <f t="shared" si="72"/>
        <v>0.376</v>
      </c>
      <c r="AF305" s="216" t="s">
        <v>49</v>
      </c>
      <c r="AG305" s="217">
        <v>4</v>
      </c>
      <c r="AH305" s="217">
        <v>4</v>
      </c>
    </row>
    <row r="306" spans="1:35" x14ac:dyDescent="0.25">
      <c r="A306" s="220" t="s">
        <v>56</v>
      </c>
      <c r="B306" s="220" t="s">
        <v>813</v>
      </c>
      <c r="C306" s="221" t="s">
        <v>2156</v>
      </c>
      <c r="D306" s="222" t="s">
        <v>1637</v>
      </c>
      <c r="E306" s="223">
        <v>14</v>
      </c>
      <c r="F306" s="217" t="s">
        <v>32</v>
      </c>
      <c r="G306" s="222" t="s">
        <v>1637</v>
      </c>
      <c r="H306" s="223">
        <f t="shared" si="66"/>
        <v>15</v>
      </c>
      <c r="I306" s="223" t="str">
        <f t="shared" ref="I306:I333" si="81">F306</f>
        <v>y</v>
      </c>
      <c r="J306" s="222" t="s">
        <v>1637</v>
      </c>
      <c r="K306" s="223">
        <f t="shared" si="68"/>
        <v>16</v>
      </c>
      <c r="L306" s="224" t="str">
        <f t="shared" ref="L306:L333" si="82">F306</f>
        <v>y</v>
      </c>
      <c r="M306" s="223" t="s">
        <v>32</v>
      </c>
      <c r="N306" s="11" t="s">
        <v>32</v>
      </c>
      <c r="O306" s="11" t="s">
        <v>32</v>
      </c>
      <c r="P306" s="224">
        <v>35610.75</v>
      </c>
      <c r="Q306" s="222" t="s">
        <v>816</v>
      </c>
      <c r="R306" s="222" t="s">
        <v>817</v>
      </c>
      <c r="S306" s="222" t="s">
        <v>818</v>
      </c>
      <c r="T306" s="223">
        <v>83</v>
      </c>
      <c r="U306" s="223">
        <v>2</v>
      </c>
      <c r="V306" s="225">
        <f>P306*(1/(2.22*10^12))*(1/(83))*(1/(0.125))*10^9</f>
        <v>1.5461087593617715</v>
      </c>
      <c r="W306" s="222" t="s">
        <v>819</v>
      </c>
      <c r="X306" s="223">
        <v>3</v>
      </c>
      <c r="Y306" s="223">
        <v>1.5</v>
      </c>
      <c r="Z306" s="223">
        <v>15</v>
      </c>
      <c r="AA306" s="223">
        <v>8.9600000000000009</v>
      </c>
      <c r="AB306" s="556">
        <v>1</v>
      </c>
      <c r="AC306" s="557">
        <f t="shared" si="70"/>
        <v>8.9600000000000009</v>
      </c>
      <c r="AD306" s="558">
        <f t="shared" si="71"/>
        <v>7.168000000000001</v>
      </c>
      <c r="AE306" s="559">
        <f t="shared" si="72"/>
        <v>1.7920000000000003</v>
      </c>
      <c r="AF306" s="222" t="s">
        <v>49</v>
      </c>
      <c r="AG306" s="223">
        <v>0.5</v>
      </c>
      <c r="AH306" s="223">
        <v>0.5</v>
      </c>
    </row>
    <row r="307" spans="1:35" x14ac:dyDescent="0.25">
      <c r="A307" s="220" t="s">
        <v>56</v>
      </c>
      <c r="B307" s="220" t="s">
        <v>820</v>
      </c>
      <c r="C307" s="221" t="s">
        <v>2156</v>
      </c>
      <c r="D307" s="222" t="s">
        <v>1637</v>
      </c>
      <c r="E307" s="223">
        <f>IF(A306="SEC", K306 + 1, E306 + 1)</f>
        <v>17</v>
      </c>
      <c r="F307" s="217" t="s">
        <v>32</v>
      </c>
      <c r="G307" s="222" t="s">
        <v>1637</v>
      </c>
      <c r="H307" s="223">
        <f t="shared" si="66"/>
        <v>18</v>
      </c>
      <c r="I307" s="223" t="str">
        <f t="shared" si="81"/>
        <v>y</v>
      </c>
      <c r="J307" s="222" t="s">
        <v>1637</v>
      </c>
      <c r="K307" s="223">
        <f t="shared" si="68"/>
        <v>19</v>
      </c>
      <c r="L307" s="224" t="str">
        <f t="shared" si="82"/>
        <v>y</v>
      </c>
      <c r="M307" s="223" t="s">
        <v>32</v>
      </c>
      <c r="N307" s="11" t="s">
        <v>32</v>
      </c>
      <c r="O307" s="11" t="s">
        <v>32</v>
      </c>
      <c r="P307" s="224">
        <f>P306</f>
        <v>35610.75</v>
      </c>
      <c r="Q307" s="222" t="s">
        <v>816</v>
      </c>
      <c r="R307" s="222" t="s">
        <v>817</v>
      </c>
      <c r="S307" s="222" t="s">
        <v>818</v>
      </c>
      <c r="T307" s="223">
        <v>83</v>
      </c>
      <c r="U307" s="223">
        <v>2</v>
      </c>
      <c r="V307" s="225">
        <f>P307*(1/(2.22*10^12))*(1/(83))*(1/(0.125))*10^9</f>
        <v>1.5461087593617715</v>
      </c>
      <c r="W307" s="222" t="s">
        <v>819</v>
      </c>
      <c r="X307" s="223">
        <v>3</v>
      </c>
      <c r="Y307" s="223">
        <v>1.5</v>
      </c>
      <c r="Z307" s="223">
        <v>15</v>
      </c>
      <c r="AA307" s="223">
        <v>8.9600000000000009</v>
      </c>
      <c r="AB307" s="556">
        <v>1</v>
      </c>
      <c r="AC307" s="557">
        <f t="shared" si="70"/>
        <v>8.9600000000000009</v>
      </c>
      <c r="AD307" s="558">
        <f t="shared" si="71"/>
        <v>7.168000000000001</v>
      </c>
      <c r="AE307" s="559">
        <f t="shared" si="72"/>
        <v>1.7920000000000003</v>
      </c>
      <c r="AF307" s="222" t="s">
        <v>49</v>
      </c>
      <c r="AG307" s="223">
        <v>0.5</v>
      </c>
      <c r="AH307" s="223">
        <v>0.5</v>
      </c>
    </row>
    <row r="308" spans="1:35" x14ac:dyDescent="0.25">
      <c r="A308" s="220" t="s">
        <v>56</v>
      </c>
      <c r="B308" s="220" t="s">
        <v>244</v>
      </c>
      <c r="C308" s="221" t="s">
        <v>2156</v>
      </c>
      <c r="D308" s="222" t="s">
        <v>1637</v>
      </c>
      <c r="E308" s="223">
        <f>IF(A307="SEC", K307 + 1, E307 + 1)</f>
        <v>20</v>
      </c>
      <c r="F308" s="217" t="s">
        <v>32</v>
      </c>
      <c r="G308" s="222" t="s">
        <v>1637</v>
      </c>
      <c r="H308" s="223">
        <f t="shared" si="66"/>
        <v>21</v>
      </c>
      <c r="I308" s="223" t="str">
        <f t="shared" si="81"/>
        <v>y</v>
      </c>
      <c r="J308" s="222" t="s">
        <v>1637</v>
      </c>
      <c r="K308" s="223">
        <f t="shared" si="68"/>
        <v>22</v>
      </c>
      <c r="L308" s="224" t="str">
        <f t="shared" si="82"/>
        <v>y</v>
      </c>
      <c r="M308" s="223" t="s">
        <v>32</v>
      </c>
      <c r="N308" s="11" t="s">
        <v>32</v>
      </c>
      <c r="O308" s="11" t="s">
        <v>32</v>
      </c>
      <c r="P308" s="224">
        <v>26832.52</v>
      </c>
      <c r="Q308" s="222" t="s">
        <v>246</v>
      </c>
      <c r="R308" s="222" t="s">
        <v>237</v>
      </c>
      <c r="S308" s="222" t="s">
        <v>2037</v>
      </c>
      <c r="T308" s="223">
        <v>82</v>
      </c>
      <c r="U308" s="223">
        <v>1.5</v>
      </c>
      <c r="V308" s="225">
        <f>P308*(1/(2.22*10^12))*(1/(82))*(1/(0.125))*10^9</f>
        <v>1.179192265436168</v>
      </c>
      <c r="W308" s="222" t="s">
        <v>239</v>
      </c>
      <c r="X308" s="223">
        <v>3</v>
      </c>
      <c r="Y308" s="223">
        <v>3</v>
      </c>
      <c r="Z308" s="223">
        <v>15</v>
      </c>
      <c r="AA308" s="223">
        <v>6.64</v>
      </c>
      <c r="AB308" s="556">
        <v>1</v>
      </c>
      <c r="AC308" s="557">
        <f t="shared" si="70"/>
        <v>6.64</v>
      </c>
      <c r="AD308" s="558">
        <f t="shared" si="71"/>
        <v>5.3120000000000003</v>
      </c>
      <c r="AE308" s="559">
        <f t="shared" si="72"/>
        <v>1.3280000000000001</v>
      </c>
      <c r="AF308" s="222" t="s">
        <v>107</v>
      </c>
      <c r="AG308" s="223">
        <v>1</v>
      </c>
      <c r="AH308" s="223">
        <v>1</v>
      </c>
    </row>
    <row r="309" spans="1:35" x14ac:dyDescent="0.25">
      <c r="A309" s="220" t="s">
        <v>56</v>
      </c>
      <c r="B309" s="220" t="s">
        <v>247</v>
      </c>
      <c r="C309" s="221" t="s">
        <v>2156</v>
      </c>
      <c r="D309" s="222" t="s">
        <v>1637</v>
      </c>
      <c r="E309" s="223">
        <f>IF(A308="SEC", K308 + 1, E308 + 1)</f>
        <v>23</v>
      </c>
      <c r="F309" s="217" t="s">
        <v>32</v>
      </c>
      <c r="G309" s="222" t="s">
        <v>1637</v>
      </c>
      <c r="H309" s="223">
        <f t="shared" si="66"/>
        <v>24</v>
      </c>
      <c r="I309" s="223" t="str">
        <f t="shared" si="81"/>
        <v>y</v>
      </c>
      <c r="J309" s="222" t="s">
        <v>1637</v>
      </c>
      <c r="K309" s="223">
        <f t="shared" si="68"/>
        <v>25</v>
      </c>
      <c r="L309" s="224" t="str">
        <f t="shared" si="82"/>
        <v>y</v>
      </c>
      <c r="M309" s="223" t="s">
        <v>32</v>
      </c>
      <c r="N309" s="11" t="s">
        <v>32</v>
      </c>
      <c r="O309" s="11" t="s">
        <v>32</v>
      </c>
      <c r="P309" s="224">
        <f>P308</f>
        <v>26832.52</v>
      </c>
      <c r="Q309" s="222" t="s">
        <v>246</v>
      </c>
      <c r="R309" s="222" t="s">
        <v>237</v>
      </c>
      <c r="S309" s="222" t="s">
        <v>2037</v>
      </c>
      <c r="T309" s="223">
        <v>82</v>
      </c>
      <c r="U309" s="223">
        <v>1.5</v>
      </c>
      <c r="V309" s="225">
        <f>P309*(1/(2.22*10^12))*(1/(82))*(1/(0.125))*10^9</f>
        <v>1.179192265436168</v>
      </c>
      <c r="W309" s="222" t="s">
        <v>239</v>
      </c>
      <c r="X309" s="223">
        <v>3</v>
      </c>
      <c r="Y309" s="223">
        <v>3</v>
      </c>
      <c r="Z309" s="223">
        <v>15</v>
      </c>
      <c r="AA309" s="223">
        <v>6.64</v>
      </c>
      <c r="AB309" s="556">
        <v>1</v>
      </c>
      <c r="AC309" s="557">
        <f t="shared" si="70"/>
        <v>6.64</v>
      </c>
      <c r="AD309" s="558">
        <f t="shared" si="71"/>
        <v>5.3120000000000003</v>
      </c>
      <c r="AE309" s="559">
        <f t="shared" si="72"/>
        <v>1.3280000000000001</v>
      </c>
      <c r="AF309" s="222" t="s">
        <v>107</v>
      </c>
      <c r="AG309" s="223">
        <v>1</v>
      </c>
      <c r="AH309" s="223">
        <v>1</v>
      </c>
    </row>
    <row r="310" spans="1:35" x14ac:dyDescent="0.25">
      <c r="A310" s="220" t="s">
        <v>56</v>
      </c>
      <c r="B310" s="220" t="s">
        <v>1330</v>
      </c>
      <c r="C310" s="221" t="s">
        <v>2156</v>
      </c>
      <c r="D310" s="222" t="s">
        <v>1637</v>
      </c>
      <c r="E310" s="223">
        <f>IF(A309="SEC", K309 + 1, E309 + 1)</f>
        <v>26</v>
      </c>
      <c r="F310" s="217" t="s">
        <v>32</v>
      </c>
      <c r="G310" s="222" t="s">
        <v>1637</v>
      </c>
      <c r="H310" s="223">
        <f t="shared" si="66"/>
        <v>27</v>
      </c>
      <c r="I310" s="223" t="str">
        <f t="shared" si="81"/>
        <v>y</v>
      </c>
      <c r="J310" s="222" t="s">
        <v>1637</v>
      </c>
      <c r="K310" s="223">
        <f t="shared" si="68"/>
        <v>28</v>
      </c>
      <c r="L310" s="224" t="str">
        <f t="shared" si="82"/>
        <v>y</v>
      </c>
      <c r="M310" s="223" t="s">
        <v>32</v>
      </c>
      <c r="N310" s="11" t="s">
        <v>32</v>
      </c>
      <c r="O310" s="11" t="s">
        <v>32</v>
      </c>
      <c r="P310" s="224">
        <f>P309</f>
        <v>26832.52</v>
      </c>
      <c r="Q310" s="222" t="s">
        <v>246</v>
      </c>
      <c r="R310" s="222" t="s">
        <v>237</v>
      </c>
      <c r="S310" s="222" t="s">
        <v>2037</v>
      </c>
      <c r="T310" s="223">
        <v>82</v>
      </c>
      <c r="U310" s="223">
        <v>1.5</v>
      </c>
      <c r="V310" s="225">
        <f>P310*(1/(2.22*10^12))*(1/(82))*(1/(0.125))*10^9</f>
        <v>1.179192265436168</v>
      </c>
      <c r="W310" s="222" t="s">
        <v>239</v>
      </c>
      <c r="X310" s="223">
        <v>3</v>
      </c>
      <c r="Y310" s="223">
        <v>3</v>
      </c>
      <c r="Z310" s="223">
        <v>15</v>
      </c>
      <c r="AA310" s="223">
        <v>6.64</v>
      </c>
      <c r="AB310" s="556">
        <v>1</v>
      </c>
      <c r="AC310" s="557">
        <f t="shared" si="70"/>
        <v>6.64</v>
      </c>
      <c r="AD310" s="558">
        <f t="shared" si="71"/>
        <v>5.3120000000000003</v>
      </c>
      <c r="AE310" s="559">
        <f t="shared" si="72"/>
        <v>1.3280000000000001</v>
      </c>
      <c r="AF310" s="222" t="s">
        <v>107</v>
      </c>
      <c r="AG310" s="223">
        <v>1</v>
      </c>
      <c r="AH310" s="223">
        <v>1</v>
      </c>
    </row>
    <row r="311" spans="1:35" x14ac:dyDescent="0.25">
      <c r="A311" s="226" t="s">
        <v>56</v>
      </c>
      <c r="B311" s="226" t="s">
        <v>1174</v>
      </c>
      <c r="C311" s="227" t="s">
        <v>2159</v>
      </c>
      <c r="D311" s="228" t="s">
        <v>2160</v>
      </c>
      <c r="E311" s="229">
        <v>4</v>
      </c>
      <c r="F311" s="217" t="s">
        <v>32</v>
      </c>
      <c r="G311" s="228" t="s">
        <v>2161</v>
      </c>
      <c r="H311" s="229">
        <f t="shared" si="66"/>
        <v>5</v>
      </c>
      <c r="I311" s="229" t="str">
        <f t="shared" si="81"/>
        <v>y</v>
      </c>
      <c r="J311" s="228" t="s">
        <v>2162</v>
      </c>
      <c r="K311" s="229">
        <f t="shared" si="68"/>
        <v>6</v>
      </c>
      <c r="L311" s="230" t="str">
        <f t="shared" si="82"/>
        <v>y</v>
      </c>
      <c r="M311" s="223" t="s">
        <v>32</v>
      </c>
      <c r="N311" s="11" t="s">
        <v>32</v>
      </c>
      <c r="O311" s="11" t="s">
        <v>32</v>
      </c>
      <c r="P311" s="230">
        <v>27024.77</v>
      </c>
      <c r="Q311" s="228" t="s">
        <v>1179</v>
      </c>
      <c r="R311" s="228" t="s">
        <v>1180</v>
      </c>
      <c r="S311" s="228" t="s">
        <v>1905</v>
      </c>
      <c r="T311" s="229">
        <v>76.599999999999994</v>
      </c>
      <c r="U311" s="229">
        <v>1.5</v>
      </c>
      <c r="V311" s="231">
        <f>P311*(1/(2.22*10^12))*(1/(76.6))*(1/(0.125))*10^9</f>
        <v>1.2713649942370571</v>
      </c>
      <c r="W311" s="228" t="s">
        <v>202</v>
      </c>
      <c r="X311" s="229">
        <v>3</v>
      </c>
      <c r="Y311" s="229">
        <v>3</v>
      </c>
      <c r="Z311" s="229">
        <v>15</v>
      </c>
      <c r="AA311" s="229">
        <v>62.05</v>
      </c>
      <c r="AB311" s="556">
        <v>0.1</v>
      </c>
      <c r="AC311" s="557">
        <f t="shared" si="70"/>
        <v>6.2050000000000001</v>
      </c>
      <c r="AD311" s="558">
        <f t="shared" si="71"/>
        <v>4.9640000000000004</v>
      </c>
      <c r="AE311" s="559">
        <f t="shared" si="72"/>
        <v>1.2410000000000001</v>
      </c>
      <c r="AF311" s="228" t="s">
        <v>49</v>
      </c>
      <c r="AG311" s="229">
        <v>1</v>
      </c>
      <c r="AH311" s="229">
        <v>1</v>
      </c>
    </row>
    <row r="312" spans="1:35" x14ac:dyDescent="0.25">
      <c r="A312" s="226" t="s">
        <v>56</v>
      </c>
      <c r="B312" s="226" t="s">
        <v>1182</v>
      </c>
      <c r="C312" s="227" t="s">
        <v>2159</v>
      </c>
      <c r="D312" s="228" t="s">
        <v>2163</v>
      </c>
      <c r="E312" s="229">
        <f>IF(A311="SEC", K311 + 1, E311 + 1)</f>
        <v>7</v>
      </c>
      <c r="F312" s="217" t="s">
        <v>32</v>
      </c>
      <c r="G312" s="228" t="s">
        <v>2164</v>
      </c>
      <c r="H312" s="229">
        <f t="shared" si="66"/>
        <v>8</v>
      </c>
      <c r="I312" s="229" t="str">
        <f t="shared" si="81"/>
        <v>y</v>
      </c>
      <c r="J312" s="228" t="s">
        <v>2165</v>
      </c>
      <c r="K312" s="229">
        <f t="shared" si="68"/>
        <v>9</v>
      </c>
      <c r="L312" s="230" t="str">
        <f t="shared" si="82"/>
        <v>y</v>
      </c>
      <c r="M312" s="223" t="s">
        <v>32</v>
      </c>
      <c r="N312" s="11" t="s">
        <v>32</v>
      </c>
      <c r="O312" s="11" t="s">
        <v>32</v>
      </c>
      <c r="P312" s="230">
        <f>P311</f>
        <v>27024.77</v>
      </c>
      <c r="Q312" s="228" t="s">
        <v>1179</v>
      </c>
      <c r="R312" s="228" t="s">
        <v>1180</v>
      </c>
      <c r="S312" s="228" t="s">
        <v>1905</v>
      </c>
      <c r="T312" s="229">
        <v>76.599999999999994</v>
      </c>
      <c r="U312" s="229">
        <v>1.5</v>
      </c>
      <c r="V312" s="231">
        <f>P312*(1/(2.22*10^12))*(1/(76.6))*(1/(0.125))*10^9</f>
        <v>1.2713649942370571</v>
      </c>
      <c r="W312" s="228" t="s">
        <v>202</v>
      </c>
      <c r="X312" s="229">
        <v>3</v>
      </c>
      <c r="Y312" s="229">
        <v>3</v>
      </c>
      <c r="Z312" s="229">
        <v>15</v>
      </c>
      <c r="AA312" s="229">
        <v>62.05</v>
      </c>
      <c r="AB312" s="556">
        <v>0.1</v>
      </c>
      <c r="AC312" s="557">
        <f t="shared" si="70"/>
        <v>6.2050000000000001</v>
      </c>
      <c r="AD312" s="558">
        <f t="shared" si="71"/>
        <v>4.9640000000000004</v>
      </c>
      <c r="AE312" s="559">
        <f t="shared" si="72"/>
        <v>1.2410000000000001</v>
      </c>
      <c r="AF312" s="228" t="s">
        <v>49</v>
      </c>
      <c r="AG312" s="229">
        <v>1</v>
      </c>
      <c r="AH312" s="229">
        <v>1</v>
      </c>
    </row>
    <row r="313" spans="1:35" x14ac:dyDescent="0.25">
      <c r="A313" s="226" t="s">
        <v>56</v>
      </c>
      <c r="B313" s="226" t="s">
        <v>1186</v>
      </c>
      <c r="C313" s="227" t="s">
        <v>2159</v>
      </c>
      <c r="D313" s="228" t="s">
        <v>2166</v>
      </c>
      <c r="E313" s="229">
        <f>IF(A312="SEC", K312 + 1, E312 + 1)</f>
        <v>10</v>
      </c>
      <c r="F313" s="217" t="s">
        <v>32</v>
      </c>
      <c r="G313" s="228" t="s">
        <v>2167</v>
      </c>
      <c r="H313" s="229">
        <f t="shared" si="66"/>
        <v>11</v>
      </c>
      <c r="I313" s="229" t="str">
        <f t="shared" si="81"/>
        <v>y</v>
      </c>
      <c r="J313" s="228" t="s">
        <v>2168</v>
      </c>
      <c r="K313" s="229">
        <f t="shared" si="68"/>
        <v>12</v>
      </c>
      <c r="L313" s="230" t="str">
        <f t="shared" si="82"/>
        <v>y</v>
      </c>
      <c r="M313" s="223" t="s">
        <v>32</v>
      </c>
      <c r="N313" s="11" t="s">
        <v>32</v>
      </c>
      <c r="O313" s="11" t="s">
        <v>32</v>
      </c>
      <c r="P313" s="230">
        <f>P312</f>
        <v>27024.77</v>
      </c>
      <c r="Q313" s="228" t="s">
        <v>1190</v>
      </c>
      <c r="R313" s="228" t="s">
        <v>1180</v>
      </c>
      <c r="S313" s="228" t="s">
        <v>1905</v>
      </c>
      <c r="T313" s="229">
        <v>76.599999999999994</v>
      </c>
      <c r="U313" s="229">
        <v>1.5</v>
      </c>
      <c r="V313" s="231">
        <f>P313*(1/(2.22*10^12))*(1/(76.6))*(1/(0.125))*10^9</f>
        <v>1.2713649942370571</v>
      </c>
      <c r="W313" s="228" t="s">
        <v>202</v>
      </c>
      <c r="X313" s="229">
        <v>3</v>
      </c>
      <c r="Y313" s="229">
        <v>3</v>
      </c>
      <c r="Z313" s="229">
        <v>15</v>
      </c>
      <c r="AA313" s="229">
        <v>62.05</v>
      </c>
      <c r="AB313" s="556">
        <v>0.1</v>
      </c>
      <c r="AC313" s="557">
        <f t="shared" si="70"/>
        <v>6.2050000000000001</v>
      </c>
      <c r="AD313" s="558">
        <f t="shared" si="71"/>
        <v>4.9640000000000004</v>
      </c>
      <c r="AE313" s="559">
        <f t="shared" si="72"/>
        <v>1.2410000000000001</v>
      </c>
      <c r="AF313" s="228" t="s">
        <v>49</v>
      </c>
      <c r="AG313" s="229">
        <v>1</v>
      </c>
      <c r="AH313" s="229">
        <v>1</v>
      </c>
    </row>
    <row r="314" spans="1:35" x14ac:dyDescent="0.25">
      <c r="A314" s="226" t="s">
        <v>56</v>
      </c>
      <c r="B314" s="226" t="s">
        <v>1191</v>
      </c>
      <c r="C314" s="227" t="s">
        <v>2159</v>
      </c>
      <c r="D314" s="228" t="s">
        <v>2169</v>
      </c>
      <c r="E314" s="229">
        <f>IF(A313="SEC", K313 + 1, E313 + 1)</f>
        <v>13</v>
      </c>
      <c r="F314" s="217" t="s">
        <v>32</v>
      </c>
      <c r="G314" s="228" t="s">
        <v>2170</v>
      </c>
      <c r="H314" s="229">
        <f t="shared" si="66"/>
        <v>14</v>
      </c>
      <c r="I314" s="229" t="str">
        <f t="shared" si="81"/>
        <v>y</v>
      </c>
      <c r="J314" s="228" t="s">
        <v>2171</v>
      </c>
      <c r="K314" s="229">
        <f t="shared" si="68"/>
        <v>15</v>
      </c>
      <c r="L314" s="230" t="str">
        <f t="shared" si="82"/>
        <v>y</v>
      </c>
      <c r="M314" s="223" t="s">
        <v>32</v>
      </c>
      <c r="N314" s="11" t="s">
        <v>32</v>
      </c>
      <c r="O314" s="11" t="s">
        <v>32</v>
      </c>
      <c r="P314" s="230">
        <f>P313</f>
        <v>27024.77</v>
      </c>
      <c r="Q314" s="228" t="s">
        <v>1190</v>
      </c>
      <c r="R314" s="228" t="s">
        <v>1180</v>
      </c>
      <c r="S314" s="228" t="s">
        <v>1905</v>
      </c>
      <c r="T314" s="229">
        <v>76.599999999999994</v>
      </c>
      <c r="U314" s="229">
        <v>1.5</v>
      </c>
      <c r="V314" s="231">
        <f>P314*(1/(2.22*10^12))*(1/(76.6))*(1/(0.125))*10^9</f>
        <v>1.2713649942370571</v>
      </c>
      <c r="W314" s="228" t="s">
        <v>202</v>
      </c>
      <c r="X314" s="229">
        <v>3</v>
      </c>
      <c r="Y314" s="229">
        <v>3</v>
      </c>
      <c r="Z314" s="229">
        <v>15</v>
      </c>
      <c r="AA314" s="229">
        <v>62.05</v>
      </c>
      <c r="AB314" s="556">
        <v>0.1</v>
      </c>
      <c r="AC314" s="557">
        <f t="shared" si="70"/>
        <v>6.2050000000000001</v>
      </c>
      <c r="AD314" s="558">
        <f t="shared" si="71"/>
        <v>4.9640000000000004</v>
      </c>
      <c r="AE314" s="559">
        <f t="shared" si="72"/>
        <v>1.2410000000000001</v>
      </c>
      <c r="AF314" s="228" t="s">
        <v>49</v>
      </c>
      <c r="AG314" s="229">
        <v>1</v>
      </c>
      <c r="AH314" s="229">
        <v>1</v>
      </c>
    </row>
    <row r="315" spans="1:35" x14ac:dyDescent="0.25">
      <c r="A315" s="226" t="s">
        <v>56</v>
      </c>
      <c r="B315" s="226" t="s">
        <v>1195</v>
      </c>
      <c r="C315" s="227" t="s">
        <v>2159</v>
      </c>
      <c r="D315" s="228" t="s">
        <v>2172</v>
      </c>
      <c r="E315" s="229">
        <f>IF(A314="SEC", K314 + 1, E314 + 1)</f>
        <v>16</v>
      </c>
      <c r="F315" s="217" t="s">
        <v>32</v>
      </c>
      <c r="G315" s="228" t="s">
        <v>2173</v>
      </c>
      <c r="H315" s="229">
        <f t="shared" si="66"/>
        <v>17</v>
      </c>
      <c r="I315" s="229" t="str">
        <f t="shared" si="81"/>
        <v>y</v>
      </c>
      <c r="J315" s="228" t="s">
        <v>2174</v>
      </c>
      <c r="K315" s="229">
        <f t="shared" si="68"/>
        <v>18</v>
      </c>
      <c r="L315" s="230" t="str">
        <f t="shared" si="82"/>
        <v>y</v>
      </c>
      <c r="M315" s="223" t="s">
        <v>32</v>
      </c>
      <c r="N315" s="11" t="s">
        <v>32</v>
      </c>
      <c r="O315" s="11" t="s">
        <v>32</v>
      </c>
      <c r="P315" s="230">
        <f>P314</f>
        <v>27024.77</v>
      </c>
      <c r="Q315" s="228" t="s">
        <v>1190</v>
      </c>
      <c r="R315" s="228" t="s">
        <v>1180</v>
      </c>
      <c r="S315" s="228" t="s">
        <v>1905</v>
      </c>
      <c r="T315" s="229">
        <v>76.599999999999994</v>
      </c>
      <c r="U315" s="229">
        <v>1.5</v>
      </c>
      <c r="V315" s="231">
        <f>P315*(1/(2.22*10^12))*(1/(76.6))*(1/(0.125))*10^9</f>
        <v>1.2713649942370571</v>
      </c>
      <c r="W315" s="228" t="s">
        <v>202</v>
      </c>
      <c r="X315" s="229">
        <v>3</v>
      </c>
      <c r="Y315" s="229">
        <v>3</v>
      </c>
      <c r="Z315" s="229">
        <v>15</v>
      </c>
      <c r="AA315" s="229">
        <v>62.05</v>
      </c>
      <c r="AB315" s="556">
        <v>0.1</v>
      </c>
      <c r="AC315" s="557">
        <f t="shared" si="70"/>
        <v>6.2050000000000001</v>
      </c>
      <c r="AD315" s="558">
        <f t="shared" si="71"/>
        <v>4.9640000000000004</v>
      </c>
      <c r="AE315" s="559">
        <f t="shared" si="72"/>
        <v>1.2410000000000001</v>
      </c>
      <c r="AF315" s="228" t="s">
        <v>49</v>
      </c>
      <c r="AG315" s="229">
        <v>1</v>
      </c>
      <c r="AH315" s="229">
        <v>1</v>
      </c>
    </row>
    <row r="316" spans="1:35" x14ac:dyDescent="0.25">
      <c r="A316" s="232" t="s">
        <v>56</v>
      </c>
      <c r="B316" s="232" t="s">
        <v>199</v>
      </c>
      <c r="C316" s="233" t="s">
        <v>2175</v>
      </c>
      <c r="D316" s="234" t="s">
        <v>1637</v>
      </c>
      <c r="E316" s="235">
        <v>4</v>
      </c>
      <c r="F316" s="235" t="s">
        <v>32</v>
      </c>
      <c r="G316" s="234" t="s">
        <v>1637</v>
      </c>
      <c r="H316" s="235">
        <f t="shared" si="66"/>
        <v>5</v>
      </c>
      <c r="I316" s="235" t="str">
        <f t="shared" si="81"/>
        <v>y</v>
      </c>
      <c r="J316" s="234" t="s">
        <v>1637</v>
      </c>
      <c r="K316" s="235">
        <f t="shared" si="68"/>
        <v>6</v>
      </c>
      <c r="L316" s="236" t="str">
        <f t="shared" si="82"/>
        <v>y</v>
      </c>
      <c r="M316" s="223" t="s">
        <v>32</v>
      </c>
      <c r="N316" s="11" t="s">
        <v>32</v>
      </c>
      <c r="O316" s="11" t="s">
        <v>32</v>
      </c>
      <c r="P316" s="236">
        <v>73393.48</v>
      </c>
      <c r="Q316" s="234" t="s">
        <v>201</v>
      </c>
      <c r="R316" s="234" t="s">
        <v>128</v>
      </c>
      <c r="S316" s="234" t="s">
        <v>2026</v>
      </c>
      <c r="T316" s="235">
        <v>83.2</v>
      </c>
      <c r="U316" s="235">
        <v>3</v>
      </c>
      <c r="V316" s="237">
        <f>P316*(1/(2.22*10^12))*(1/(83.2))*(1/(0.125))*10^9</f>
        <v>3.1788582813582806</v>
      </c>
      <c r="W316" s="234" t="s">
        <v>202</v>
      </c>
      <c r="X316" s="235">
        <v>3</v>
      </c>
      <c r="Y316" s="235">
        <v>3</v>
      </c>
      <c r="Z316" s="235">
        <v>15</v>
      </c>
      <c r="AA316" s="235">
        <v>13.48</v>
      </c>
      <c r="AB316" s="556">
        <v>1</v>
      </c>
      <c r="AC316" s="557">
        <f t="shared" si="70"/>
        <v>13.48</v>
      </c>
      <c r="AD316" s="558">
        <f t="shared" si="71"/>
        <v>10.784000000000001</v>
      </c>
      <c r="AE316" s="559">
        <f t="shared" si="72"/>
        <v>2.6960000000000002</v>
      </c>
      <c r="AF316" s="234" t="s">
        <v>49</v>
      </c>
      <c r="AG316" s="235">
        <v>1</v>
      </c>
      <c r="AH316" s="235">
        <v>1</v>
      </c>
    </row>
    <row r="317" spans="1:35" x14ac:dyDescent="0.25">
      <c r="A317" s="232" t="s">
        <v>56</v>
      </c>
      <c r="B317" s="232" t="s">
        <v>203</v>
      </c>
      <c r="C317" s="233" t="s">
        <v>2175</v>
      </c>
      <c r="D317" s="234" t="s">
        <v>1637</v>
      </c>
      <c r="E317" s="235">
        <f>IF(A316="SEC", K316 + 1, E316 + 1)</f>
        <v>7</v>
      </c>
      <c r="F317" s="235" t="s">
        <v>32</v>
      </c>
      <c r="G317" s="234" t="s">
        <v>1637</v>
      </c>
      <c r="H317" s="235">
        <f t="shared" si="66"/>
        <v>8</v>
      </c>
      <c r="I317" s="235" t="str">
        <f t="shared" si="81"/>
        <v>y</v>
      </c>
      <c r="J317" s="234" t="s">
        <v>1637</v>
      </c>
      <c r="K317" s="235">
        <f t="shared" si="68"/>
        <v>9</v>
      </c>
      <c r="L317" s="236" t="str">
        <f t="shared" si="82"/>
        <v>y</v>
      </c>
      <c r="M317" s="223" t="s">
        <v>32</v>
      </c>
      <c r="N317" s="11" t="s">
        <v>32</v>
      </c>
      <c r="O317" s="11" t="s">
        <v>32</v>
      </c>
      <c r="P317" s="236">
        <f>P316</f>
        <v>73393.48</v>
      </c>
      <c r="Q317" s="234" t="s">
        <v>201</v>
      </c>
      <c r="R317" s="234" t="s">
        <v>128</v>
      </c>
      <c r="S317" s="234" t="s">
        <v>2026</v>
      </c>
      <c r="T317" s="235">
        <v>83.2</v>
      </c>
      <c r="U317" s="235">
        <v>3</v>
      </c>
      <c r="V317" s="237">
        <f>P317*(1/(2.22*10^12))*(1/(83.2))*(1/(0.125))*10^9</f>
        <v>3.1788582813582806</v>
      </c>
      <c r="W317" s="234" t="s">
        <v>202</v>
      </c>
      <c r="X317" s="235">
        <v>3</v>
      </c>
      <c r="Y317" s="235">
        <v>3</v>
      </c>
      <c r="Z317" s="235">
        <v>15</v>
      </c>
      <c r="AA317" s="235">
        <v>13.48</v>
      </c>
      <c r="AB317" s="556">
        <v>1</v>
      </c>
      <c r="AC317" s="557">
        <f t="shared" si="70"/>
        <v>13.48</v>
      </c>
      <c r="AD317" s="558">
        <f t="shared" si="71"/>
        <v>10.784000000000001</v>
      </c>
      <c r="AE317" s="559">
        <f t="shared" si="72"/>
        <v>2.6960000000000002</v>
      </c>
      <c r="AF317" s="234" t="s">
        <v>49</v>
      </c>
      <c r="AG317" s="235">
        <v>1</v>
      </c>
      <c r="AH317" s="235">
        <v>1</v>
      </c>
    </row>
    <row r="318" spans="1:35" x14ac:dyDescent="0.25">
      <c r="A318" s="232" t="s">
        <v>56</v>
      </c>
      <c r="B318" s="232" t="s">
        <v>215</v>
      </c>
      <c r="C318" s="233" t="s">
        <v>2175</v>
      </c>
      <c r="D318" s="234" t="s">
        <v>1637</v>
      </c>
      <c r="E318" s="235">
        <f>IF(A317="SEC", K317 + 1, E317 + 1)</f>
        <v>10</v>
      </c>
      <c r="F318" s="235" t="s">
        <v>32</v>
      </c>
      <c r="G318" s="234" t="s">
        <v>1637</v>
      </c>
      <c r="H318" s="235">
        <f t="shared" si="66"/>
        <v>11</v>
      </c>
      <c r="I318" s="235" t="str">
        <f t="shared" si="81"/>
        <v>y</v>
      </c>
      <c r="J318" s="234" t="s">
        <v>1637</v>
      </c>
      <c r="K318" s="235">
        <f t="shared" si="68"/>
        <v>12</v>
      </c>
      <c r="L318" s="236" t="str">
        <f t="shared" si="82"/>
        <v>y</v>
      </c>
      <c r="M318" s="223" t="s">
        <v>32</v>
      </c>
      <c r="N318" s="11" t="s">
        <v>32</v>
      </c>
      <c r="O318" s="11" t="s">
        <v>32</v>
      </c>
      <c r="P318" s="236">
        <v>26556.58</v>
      </c>
      <c r="Q318" s="234" t="s">
        <v>217</v>
      </c>
      <c r="R318" s="234" t="s">
        <v>218</v>
      </c>
      <c r="S318" s="234" t="s">
        <v>219</v>
      </c>
      <c r="T318" s="235">
        <v>81.7</v>
      </c>
      <c r="U318" s="235">
        <v>1.7</v>
      </c>
      <c r="V318" s="237">
        <f>P318*(1/(2.22*10^12))*(1/(81.7))*(1/(0.125))*10^9</f>
        <v>1.1713511308125752</v>
      </c>
      <c r="W318" s="234" t="s">
        <v>212</v>
      </c>
      <c r="X318" s="235">
        <v>3</v>
      </c>
      <c r="Y318" s="235">
        <v>3</v>
      </c>
      <c r="Z318" s="235">
        <v>15</v>
      </c>
      <c r="AA318" s="235">
        <v>7.5</v>
      </c>
      <c r="AB318" s="556">
        <v>1</v>
      </c>
      <c r="AC318" s="557">
        <f t="shared" si="70"/>
        <v>7.5</v>
      </c>
      <c r="AD318" s="558">
        <f t="shared" si="71"/>
        <v>6</v>
      </c>
      <c r="AE318" s="559">
        <f t="shared" si="72"/>
        <v>1.5</v>
      </c>
      <c r="AF318" s="234" t="s">
        <v>212</v>
      </c>
      <c r="AG318" s="235">
        <v>1</v>
      </c>
      <c r="AH318" s="235">
        <v>1</v>
      </c>
    </row>
    <row r="319" spans="1:35" x14ac:dyDescent="0.25">
      <c r="A319" s="232" t="s">
        <v>56</v>
      </c>
      <c r="B319" s="232" t="s">
        <v>220</v>
      </c>
      <c r="C319" s="233" t="s">
        <v>2175</v>
      </c>
      <c r="D319" s="234" t="s">
        <v>1637</v>
      </c>
      <c r="E319" s="235">
        <v>4</v>
      </c>
      <c r="F319" s="235" t="s">
        <v>32</v>
      </c>
      <c r="G319" s="234" t="s">
        <v>1637</v>
      </c>
      <c r="H319" s="235">
        <f t="shared" si="66"/>
        <v>5</v>
      </c>
      <c r="I319" s="235" t="str">
        <f t="shared" si="81"/>
        <v>y</v>
      </c>
      <c r="J319" s="234" t="s">
        <v>1637</v>
      </c>
      <c r="K319" s="235">
        <f t="shared" si="68"/>
        <v>6</v>
      </c>
      <c r="L319" s="236" t="str">
        <f t="shared" si="82"/>
        <v>y</v>
      </c>
      <c r="M319" s="223" t="s">
        <v>32</v>
      </c>
      <c r="N319" s="11" t="s">
        <v>32</v>
      </c>
      <c r="O319" s="11" t="s">
        <v>32</v>
      </c>
      <c r="P319" s="236">
        <f>P318</f>
        <v>26556.58</v>
      </c>
      <c r="Q319" s="234" t="s">
        <v>217</v>
      </c>
      <c r="R319" s="234" t="s">
        <v>218</v>
      </c>
      <c r="S319" s="234" t="s">
        <v>219</v>
      </c>
      <c r="T319" s="235">
        <v>81.7</v>
      </c>
      <c r="U319" s="235">
        <v>1.7</v>
      </c>
      <c r="V319" s="237">
        <f>P319*(1/(2.22*10^12))*(1/(81.7))*(1/(0.125))*10^9</f>
        <v>1.1713511308125752</v>
      </c>
      <c r="W319" s="234" t="s">
        <v>212</v>
      </c>
      <c r="X319" s="235">
        <v>3</v>
      </c>
      <c r="Y319" s="235">
        <v>3</v>
      </c>
      <c r="Z319" s="235">
        <v>15</v>
      </c>
      <c r="AA319" s="235">
        <v>7.5</v>
      </c>
      <c r="AB319" s="556">
        <v>1</v>
      </c>
      <c r="AC319" s="557">
        <f t="shared" si="70"/>
        <v>7.5</v>
      </c>
      <c r="AD319" s="558">
        <f t="shared" si="71"/>
        <v>6</v>
      </c>
      <c r="AE319" s="559">
        <f t="shared" si="72"/>
        <v>1.5</v>
      </c>
      <c r="AF319" s="234" t="s">
        <v>212</v>
      </c>
      <c r="AG319" s="235">
        <v>1</v>
      </c>
      <c r="AH319" s="235">
        <v>1</v>
      </c>
      <c r="AI319" t="s">
        <v>2176</v>
      </c>
    </row>
    <row r="320" spans="1:35" x14ac:dyDescent="0.25">
      <c r="A320" s="232" t="s">
        <v>56</v>
      </c>
      <c r="B320" s="232" t="s">
        <v>222</v>
      </c>
      <c r="C320" s="233" t="s">
        <v>2175</v>
      </c>
      <c r="D320" s="234" t="s">
        <v>1637</v>
      </c>
      <c r="E320" s="235">
        <v>15</v>
      </c>
      <c r="F320" s="235" t="s">
        <v>32</v>
      </c>
      <c r="G320" s="234" t="s">
        <v>1637</v>
      </c>
      <c r="H320" s="235">
        <f t="shared" si="66"/>
        <v>16</v>
      </c>
      <c r="I320" s="235" t="str">
        <f t="shared" si="81"/>
        <v>y</v>
      </c>
      <c r="J320" s="234" t="s">
        <v>1637</v>
      </c>
      <c r="K320" s="235">
        <f t="shared" si="68"/>
        <v>17</v>
      </c>
      <c r="L320" s="236" t="str">
        <f t="shared" si="82"/>
        <v>y</v>
      </c>
      <c r="M320" s="223" t="s">
        <v>32</v>
      </c>
      <c r="N320" s="11" t="s">
        <v>32</v>
      </c>
      <c r="O320" s="11" t="s">
        <v>32</v>
      </c>
      <c r="P320" s="236">
        <f>P319</f>
        <v>26556.58</v>
      </c>
      <c r="Q320" s="234" t="s">
        <v>217</v>
      </c>
      <c r="R320" s="234" t="s">
        <v>218</v>
      </c>
      <c r="S320" s="234" t="s">
        <v>219</v>
      </c>
      <c r="T320" s="235">
        <v>81.7</v>
      </c>
      <c r="U320" s="235">
        <v>1.7</v>
      </c>
      <c r="V320" s="237">
        <f>P320*(1/(2.22*10^12))*(1/(81.7))*(1/(0.125))*10^9</f>
        <v>1.1713511308125752</v>
      </c>
      <c r="W320" s="234" t="s">
        <v>212</v>
      </c>
      <c r="X320" s="235">
        <v>3</v>
      </c>
      <c r="Y320" s="235">
        <v>3</v>
      </c>
      <c r="Z320" s="235">
        <v>15</v>
      </c>
      <c r="AA320" s="235">
        <v>7.5</v>
      </c>
      <c r="AB320" s="556">
        <v>1</v>
      </c>
      <c r="AC320" s="557">
        <f t="shared" si="70"/>
        <v>7.5</v>
      </c>
      <c r="AD320" s="558">
        <f t="shared" si="71"/>
        <v>6</v>
      </c>
      <c r="AE320" s="559">
        <f t="shared" si="72"/>
        <v>1.5</v>
      </c>
      <c r="AF320" s="234" t="s">
        <v>212</v>
      </c>
      <c r="AG320" s="235">
        <v>1</v>
      </c>
      <c r="AH320" s="235">
        <v>1</v>
      </c>
      <c r="AI320" t="s">
        <v>2177</v>
      </c>
    </row>
    <row r="321" spans="1:35" x14ac:dyDescent="0.25">
      <c r="A321" s="238" t="s">
        <v>56</v>
      </c>
      <c r="B321" s="238" t="s">
        <v>86</v>
      </c>
      <c r="C321" s="239" t="s">
        <v>2178</v>
      </c>
      <c r="D321" s="240" t="s">
        <v>2179</v>
      </c>
      <c r="E321" s="241">
        <v>4</v>
      </c>
      <c r="F321" s="235" t="s">
        <v>32</v>
      </c>
      <c r="G321" s="240" t="s">
        <v>2180</v>
      </c>
      <c r="H321" s="241">
        <f t="shared" si="66"/>
        <v>5</v>
      </c>
      <c r="I321" s="241" t="str">
        <f t="shared" si="81"/>
        <v>y</v>
      </c>
      <c r="J321" s="240" t="s">
        <v>2181</v>
      </c>
      <c r="K321" s="241">
        <f t="shared" si="68"/>
        <v>6</v>
      </c>
      <c r="L321" s="242" t="str">
        <f t="shared" si="82"/>
        <v>y</v>
      </c>
      <c r="M321" s="223" t="s">
        <v>32</v>
      </c>
      <c r="N321" s="11" t="s">
        <v>32</v>
      </c>
      <c r="O321" s="11" t="s">
        <v>32</v>
      </c>
      <c r="P321" s="242">
        <v>53161.14</v>
      </c>
      <c r="Q321" s="240" t="s">
        <v>89</v>
      </c>
      <c r="R321" s="240" t="s">
        <v>90</v>
      </c>
      <c r="S321" s="240" t="s">
        <v>91</v>
      </c>
      <c r="T321" s="241">
        <v>33.200000000000003</v>
      </c>
      <c r="U321" s="241">
        <v>5</v>
      </c>
      <c r="V321" s="243">
        <f>P321*(1/(2.22*10^12))*(1/(33.2))*(1/(0.125))*10^9</f>
        <v>5.7702311950504708</v>
      </c>
      <c r="W321" s="240" t="s">
        <v>92</v>
      </c>
      <c r="X321" s="241">
        <v>3</v>
      </c>
      <c r="Y321" s="241">
        <v>3</v>
      </c>
      <c r="Z321" s="241">
        <v>15</v>
      </c>
      <c r="AA321" s="241">
        <v>8.9600000000000009</v>
      </c>
      <c r="AB321" s="556">
        <v>1</v>
      </c>
      <c r="AC321" s="557">
        <f t="shared" si="70"/>
        <v>8.9600000000000009</v>
      </c>
      <c r="AD321" s="558">
        <f t="shared" si="71"/>
        <v>7.168000000000001</v>
      </c>
      <c r="AE321" s="559">
        <f t="shared" si="72"/>
        <v>1.7920000000000003</v>
      </c>
      <c r="AF321" s="240" t="s">
        <v>49</v>
      </c>
      <c r="AG321" s="241">
        <v>1</v>
      </c>
      <c r="AH321" s="241">
        <v>1</v>
      </c>
    </row>
    <row r="322" spans="1:35" x14ac:dyDescent="0.25">
      <c r="A322" s="238" t="s">
        <v>56</v>
      </c>
      <c r="B322" s="238" t="s">
        <v>189</v>
      </c>
      <c r="C322" s="239" t="s">
        <v>2178</v>
      </c>
      <c r="D322" s="240" t="s">
        <v>2182</v>
      </c>
      <c r="E322" s="241">
        <f>IF(A321="SEC", K321 + 1, E321 + 1)</f>
        <v>7</v>
      </c>
      <c r="F322" s="235" t="s">
        <v>32</v>
      </c>
      <c r="G322" s="240" t="s">
        <v>2183</v>
      </c>
      <c r="H322" s="241">
        <f t="shared" ref="H322:H385" si="83">IF(A322="SEC", E322 + 1, "")</f>
        <v>8</v>
      </c>
      <c r="I322" s="241" t="str">
        <f t="shared" si="81"/>
        <v>y</v>
      </c>
      <c r="J322" s="240" t="s">
        <v>2184</v>
      </c>
      <c r="K322" s="241">
        <f t="shared" ref="K322:K385" si="84">IF(A322="SEC", H322 + 1, "")</f>
        <v>9</v>
      </c>
      <c r="L322" s="242" t="str">
        <f t="shared" si="82"/>
        <v>y</v>
      </c>
      <c r="M322" s="223" t="s">
        <v>32</v>
      </c>
      <c r="N322" s="11" t="s">
        <v>32</v>
      </c>
      <c r="O322" s="11" t="s">
        <v>32</v>
      </c>
      <c r="P322" s="242">
        <v>32985.18</v>
      </c>
      <c r="Q322" s="240" t="s">
        <v>191</v>
      </c>
      <c r="R322" s="240" t="s">
        <v>192</v>
      </c>
      <c r="S322" s="240" t="s">
        <v>193</v>
      </c>
      <c r="T322" s="241">
        <v>77</v>
      </c>
      <c r="U322" s="241">
        <v>1.5</v>
      </c>
      <c r="V322" s="243">
        <f>P322*(1/(2.22*10^12))*(1/(77))*(1/(0.125))*10^9</f>
        <v>1.5437079677079679</v>
      </c>
      <c r="W322" s="240" t="s">
        <v>194</v>
      </c>
      <c r="X322" s="241">
        <v>3</v>
      </c>
      <c r="Y322" s="241">
        <v>3</v>
      </c>
      <c r="Z322" s="241">
        <v>15</v>
      </c>
      <c r="AA322" s="241">
        <v>6.24</v>
      </c>
      <c r="AB322" s="556">
        <v>1</v>
      </c>
      <c r="AC322" s="557">
        <f t="shared" ref="AC322:AC385" si="85">AA322*AB322</f>
        <v>6.24</v>
      </c>
      <c r="AD322" s="558">
        <f t="shared" ref="AD322:AD385" si="86">AC322*0.8</f>
        <v>4.9920000000000009</v>
      </c>
      <c r="AE322" s="559">
        <f t="shared" ref="AE322:AE385" si="87">AC322*0.2</f>
        <v>1.2480000000000002</v>
      </c>
      <c r="AF322" s="240" t="s">
        <v>49</v>
      </c>
      <c r="AG322" s="241">
        <v>1</v>
      </c>
      <c r="AH322" s="241">
        <v>1</v>
      </c>
    </row>
    <row r="323" spans="1:35" x14ac:dyDescent="0.25">
      <c r="A323" s="238" t="s">
        <v>56</v>
      </c>
      <c r="B323" s="238" t="s">
        <v>347</v>
      </c>
      <c r="C323" s="239" t="s">
        <v>2178</v>
      </c>
      <c r="D323" s="240" t="s">
        <v>2185</v>
      </c>
      <c r="E323" s="241">
        <f>IF(A322="SEC", K322 + 1, E322 + 1)</f>
        <v>10</v>
      </c>
      <c r="F323" s="235" t="s">
        <v>32</v>
      </c>
      <c r="G323" s="240" t="s">
        <v>2186</v>
      </c>
      <c r="H323" s="241">
        <f t="shared" si="83"/>
        <v>11</v>
      </c>
      <c r="I323" s="241" t="str">
        <f t="shared" si="81"/>
        <v>y</v>
      </c>
      <c r="J323" s="240" t="s">
        <v>2187</v>
      </c>
      <c r="K323" s="241">
        <f t="shared" si="84"/>
        <v>12</v>
      </c>
      <c r="L323" s="242" t="str">
        <f t="shared" si="82"/>
        <v>y</v>
      </c>
      <c r="M323" s="223" t="s">
        <v>32</v>
      </c>
      <c r="N323" s="11" t="s">
        <v>32</v>
      </c>
      <c r="O323" s="11" t="s">
        <v>32</v>
      </c>
      <c r="P323" s="242">
        <v>33945.629999999997</v>
      </c>
      <c r="Q323" s="240" t="s">
        <v>351</v>
      </c>
      <c r="R323" s="240" t="s">
        <v>140</v>
      </c>
      <c r="S323" s="240" t="s">
        <v>141</v>
      </c>
      <c r="T323" s="241">
        <v>83.1</v>
      </c>
      <c r="U323" s="241">
        <v>1.5</v>
      </c>
      <c r="V323" s="243">
        <f>P323*(1/(2.22*10^12))*(1/(83.1))*(1/(0.125))*10^9</f>
        <v>1.4720408495137738</v>
      </c>
      <c r="W323" s="240" t="s">
        <v>352</v>
      </c>
      <c r="X323" s="241">
        <v>3</v>
      </c>
      <c r="Y323" s="241">
        <v>0.5</v>
      </c>
      <c r="Z323" s="241">
        <v>15</v>
      </c>
      <c r="AA323" s="241">
        <v>6.73</v>
      </c>
      <c r="AB323" s="556">
        <v>1</v>
      </c>
      <c r="AC323" s="557">
        <f t="shared" si="85"/>
        <v>6.73</v>
      </c>
      <c r="AD323" s="558">
        <f t="shared" si="86"/>
        <v>5.3840000000000003</v>
      </c>
      <c r="AE323" s="559">
        <f t="shared" si="87"/>
        <v>1.3460000000000001</v>
      </c>
      <c r="AF323" s="240" t="s">
        <v>143</v>
      </c>
      <c r="AG323" s="241">
        <v>0.25</v>
      </c>
      <c r="AH323" s="241">
        <v>0.2</v>
      </c>
    </row>
    <row r="324" spans="1:35" x14ac:dyDescent="0.25">
      <c r="A324" s="238" t="s">
        <v>56</v>
      </c>
      <c r="B324" s="238" t="s">
        <v>353</v>
      </c>
      <c r="C324" s="239" t="s">
        <v>2178</v>
      </c>
      <c r="D324" s="240" t="s">
        <v>2188</v>
      </c>
      <c r="E324" s="241">
        <v>13</v>
      </c>
      <c r="F324" s="235" t="s">
        <v>32</v>
      </c>
      <c r="G324" s="240" t="s">
        <v>2189</v>
      </c>
      <c r="H324" s="241">
        <f t="shared" si="83"/>
        <v>14</v>
      </c>
      <c r="I324" s="241" t="str">
        <f t="shared" si="81"/>
        <v>y</v>
      </c>
      <c r="J324" s="240" t="s">
        <v>2190</v>
      </c>
      <c r="K324" s="241">
        <f t="shared" si="84"/>
        <v>15</v>
      </c>
      <c r="L324" s="242" t="str">
        <f t="shared" si="82"/>
        <v>y</v>
      </c>
      <c r="M324" s="223" t="s">
        <v>32</v>
      </c>
      <c r="N324" s="11" t="s">
        <v>32</v>
      </c>
      <c r="O324" s="11" t="s">
        <v>32</v>
      </c>
      <c r="P324" s="242">
        <f>P323</f>
        <v>33945.629999999997</v>
      </c>
      <c r="Q324" s="240" t="s">
        <v>351</v>
      </c>
      <c r="R324" s="240" t="s">
        <v>140</v>
      </c>
      <c r="S324" s="240" t="s">
        <v>141</v>
      </c>
      <c r="T324" s="241">
        <v>83.1</v>
      </c>
      <c r="U324" s="241">
        <v>1.5</v>
      </c>
      <c r="V324" s="243">
        <f>P324*(1/(2.22*10^12))*(1/(83.1))*(1/(0.125))*10^9</f>
        <v>1.4720408495137738</v>
      </c>
      <c r="W324" s="240" t="s">
        <v>352</v>
      </c>
      <c r="X324" s="241">
        <v>3</v>
      </c>
      <c r="Y324" s="241">
        <v>0.5</v>
      </c>
      <c r="Z324" s="241">
        <v>15</v>
      </c>
      <c r="AA324" s="241">
        <v>6.73</v>
      </c>
      <c r="AB324" s="556">
        <v>1</v>
      </c>
      <c r="AC324" s="557">
        <f t="shared" si="85"/>
        <v>6.73</v>
      </c>
      <c r="AD324" s="558">
        <f t="shared" si="86"/>
        <v>5.3840000000000003</v>
      </c>
      <c r="AE324" s="559">
        <f t="shared" si="87"/>
        <v>1.3460000000000001</v>
      </c>
      <c r="AF324" s="240" t="s">
        <v>143</v>
      </c>
      <c r="AG324" s="241">
        <v>0.25</v>
      </c>
      <c r="AH324" s="241">
        <v>0.2</v>
      </c>
    </row>
    <row r="325" spans="1:35" x14ac:dyDescent="0.25">
      <c r="A325" s="238" t="s">
        <v>56</v>
      </c>
      <c r="B325" s="238" t="s">
        <v>357</v>
      </c>
      <c r="C325" s="239" t="s">
        <v>2178</v>
      </c>
      <c r="D325" s="240" t="s">
        <v>2191</v>
      </c>
      <c r="E325" s="241">
        <v>16</v>
      </c>
      <c r="F325" s="235" t="s">
        <v>32</v>
      </c>
      <c r="G325" s="240" t="s">
        <v>2192</v>
      </c>
      <c r="H325" s="241">
        <f t="shared" si="83"/>
        <v>17</v>
      </c>
      <c r="I325" s="241" t="str">
        <f t="shared" si="81"/>
        <v>y</v>
      </c>
      <c r="J325" s="240" t="s">
        <v>2193</v>
      </c>
      <c r="K325" s="241">
        <f t="shared" si="84"/>
        <v>18</v>
      </c>
      <c r="L325" s="242" t="str">
        <f t="shared" si="82"/>
        <v>y</v>
      </c>
      <c r="M325" s="223" t="s">
        <v>32</v>
      </c>
      <c r="N325" s="11" t="s">
        <v>32</v>
      </c>
      <c r="O325" s="11" t="s">
        <v>32</v>
      </c>
      <c r="P325" s="242">
        <f>P324</f>
        <v>33945.629999999997</v>
      </c>
      <c r="Q325" s="240" t="s">
        <v>351</v>
      </c>
      <c r="R325" s="240" t="s">
        <v>140</v>
      </c>
      <c r="S325" s="240" t="s">
        <v>141</v>
      </c>
      <c r="T325" s="241">
        <v>83.1</v>
      </c>
      <c r="U325" s="241">
        <v>1.5</v>
      </c>
      <c r="V325" s="243">
        <f>P325*(1/(2.22*10^12))*(1/(83.1))*(1/(0.125))*10^9</f>
        <v>1.4720408495137738</v>
      </c>
      <c r="W325" s="240" t="s">
        <v>352</v>
      </c>
      <c r="X325" s="241">
        <v>3</v>
      </c>
      <c r="Y325" s="241">
        <v>0.5</v>
      </c>
      <c r="Z325" s="241">
        <v>15</v>
      </c>
      <c r="AA325" s="241">
        <v>6.73</v>
      </c>
      <c r="AB325" s="556">
        <v>1</v>
      </c>
      <c r="AC325" s="557">
        <f t="shared" si="85"/>
        <v>6.73</v>
      </c>
      <c r="AD325" s="558">
        <f t="shared" si="86"/>
        <v>5.3840000000000003</v>
      </c>
      <c r="AE325" s="559">
        <f t="shared" si="87"/>
        <v>1.3460000000000001</v>
      </c>
      <c r="AF325" s="240" t="s">
        <v>143</v>
      </c>
      <c r="AG325" s="241">
        <v>0.25</v>
      </c>
      <c r="AH325" s="241">
        <v>0.2</v>
      </c>
    </row>
    <row r="326" spans="1:35" x14ac:dyDescent="0.25">
      <c r="A326" s="244" t="s">
        <v>56</v>
      </c>
      <c r="B326" s="244" t="s">
        <v>323</v>
      </c>
      <c r="C326" s="245" t="s">
        <v>2194</v>
      </c>
      <c r="D326" s="246" t="s">
        <v>2195</v>
      </c>
      <c r="E326" s="247">
        <v>4</v>
      </c>
      <c r="F326" s="235" t="s">
        <v>32</v>
      </c>
      <c r="G326" s="246" t="s">
        <v>2196</v>
      </c>
      <c r="H326" s="247">
        <f t="shared" si="83"/>
        <v>5</v>
      </c>
      <c r="I326" s="247" t="str">
        <f t="shared" si="81"/>
        <v>y</v>
      </c>
      <c r="J326" s="246" t="s">
        <v>2197</v>
      </c>
      <c r="K326" s="247">
        <f t="shared" si="84"/>
        <v>6</v>
      </c>
      <c r="L326" s="248" t="str">
        <f t="shared" si="82"/>
        <v>y</v>
      </c>
      <c r="M326" s="223" t="s">
        <v>32</v>
      </c>
      <c r="N326" s="11" t="s">
        <v>32</v>
      </c>
      <c r="O326" s="11" t="s">
        <v>32</v>
      </c>
      <c r="P326" s="248">
        <v>100379</v>
      </c>
      <c r="Q326" s="246" t="s">
        <v>325</v>
      </c>
      <c r="R326" s="246" t="s">
        <v>128</v>
      </c>
      <c r="S326" s="246" t="s">
        <v>2026</v>
      </c>
      <c r="T326" s="247">
        <v>83.2</v>
      </c>
      <c r="U326" s="247">
        <v>5</v>
      </c>
      <c r="V326" s="249">
        <f>P326*(1/(2.22*10^12))*(1/(83.2))*(1/(0.125))*10^9</f>
        <v>4.347669785169785</v>
      </c>
      <c r="W326" s="246" t="s">
        <v>130</v>
      </c>
      <c r="X326" s="247">
        <v>3</v>
      </c>
      <c r="Y326" s="247">
        <v>3</v>
      </c>
      <c r="Z326" s="247">
        <v>15</v>
      </c>
      <c r="AA326" s="247">
        <v>22.46</v>
      </c>
      <c r="AB326" s="556">
        <v>1</v>
      </c>
      <c r="AC326" s="557">
        <f t="shared" si="85"/>
        <v>22.46</v>
      </c>
      <c r="AD326" s="558">
        <f t="shared" si="86"/>
        <v>17.968</v>
      </c>
      <c r="AE326" s="559">
        <f t="shared" si="87"/>
        <v>4.492</v>
      </c>
      <c r="AF326" s="246" t="s">
        <v>49</v>
      </c>
      <c r="AG326" s="247">
        <v>1</v>
      </c>
      <c r="AH326" s="247">
        <v>1</v>
      </c>
      <c r="AI326" t="s">
        <v>2198</v>
      </c>
    </row>
    <row r="327" spans="1:35" x14ac:dyDescent="0.25">
      <c r="A327" s="244" t="s">
        <v>56</v>
      </c>
      <c r="B327" s="244" t="s">
        <v>326</v>
      </c>
      <c r="C327" s="245" t="s">
        <v>2194</v>
      </c>
      <c r="D327" s="246" t="s">
        <v>2199</v>
      </c>
      <c r="E327" s="247">
        <f t="shared" ref="E327:E332" si="88">IF(A326="SEC", K326 + 1, E326 + 1)</f>
        <v>7</v>
      </c>
      <c r="F327" s="235" t="s">
        <v>32</v>
      </c>
      <c r="G327" s="246" t="s">
        <v>2200</v>
      </c>
      <c r="H327" s="247">
        <f t="shared" si="83"/>
        <v>8</v>
      </c>
      <c r="I327" s="247" t="str">
        <f t="shared" si="81"/>
        <v>y</v>
      </c>
      <c r="J327" s="246" t="s">
        <v>2201</v>
      </c>
      <c r="K327" s="247">
        <f t="shared" si="84"/>
        <v>9</v>
      </c>
      <c r="L327" s="248" t="str">
        <f t="shared" si="82"/>
        <v>y</v>
      </c>
      <c r="M327" s="223" t="s">
        <v>32</v>
      </c>
      <c r="N327" s="11" t="s">
        <v>32</v>
      </c>
      <c r="O327" s="11" t="s">
        <v>32</v>
      </c>
      <c r="P327" s="248">
        <f>P326</f>
        <v>100379</v>
      </c>
      <c r="Q327" s="246" t="s">
        <v>325</v>
      </c>
      <c r="R327" s="246" t="s">
        <v>128</v>
      </c>
      <c r="S327" s="246" t="s">
        <v>2026</v>
      </c>
      <c r="T327" s="247">
        <v>83.2</v>
      </c>
      <c r="U327" s="247">
        <v>5</v>
      </c>
      <c r="V327" s="249">
        <f>P327*(1/(2.22*10^12))*(1/(83.2))*(1/(0.125))*10^9</f>
        <v>4.347669785169785</v>
      </c>
      <c r="W327" s="246" t="s">
        <v>130</v>
      </c>
      <c r="X327" s="247">
        <v>3</v>
      </c>
      <c r="Y327" s="247">
        <v>3</v>
      </c>
      <c r="Z327" s="247">
        <v>15</v>
      </c>
      <c r="AA327" s="247">
        <v>22.46</v>
      </c>
      <c r="AB327" s="556">
        <v>1</v>
      </c>
      <c r="AC327" s="557">
        <f t="shared" si="85"/>
        <v>22.46</v>
      </c>
      <c r="AD327" s="558">
        <f t="shared" si="86"/>
        <v>17.968</v>
      </c>
      <c r="AE327" s="559">
        <f t="shared" si="87"/>
        <v>4.492</v>
      </c>
      <c r="AF327" s="246" t="s">
        <v>49</v>
      </c>
      <c r="AG327" s="247">
        <v>1</v>
      </c>
      <c r="AH327" s="247">
        <v>1</v>
      </c>
      <c r="AI327" t="s">
        <v>2198</v>
      </c>
    </row>
    <row r="328" spans="1:35" x14ac:dyDescent="0.25">
      <c r="A328" s="244" t="s">
        <v>56</v>
      </c>
      <c r="B328" s="244" t="s">
        <v>328</v>
      </c>
      <c r="C328" s="245" t="s">
        <v>2194</v>
      </c>
      <c r="D328" s="246" t="s">
        <v>2202</v>
      </c>
      <c r="E328" s="247">
        <f t="shared" si="88"/>
        <v>10</v>
      </c>
      <c r="F328" s="235" t="s">
        <v>32</v>
      </c>
      <c r="G328" s="246" t="s">
        <v>2203</v>
      </c>
      <c r="H328" s="247">
        <f t="shared" si="83"/>
        <v>11</v>
      </c>
      <c r="I328" s="247" t="str">
        <f t="shared" si="81"/>
        <v>y</v>
      </c>
      <c r="J328" s="246" t="s">
        <v>2204</v>
      </c>
      <c r="K328" s="247">
        <f t="shared" si="84"/>
        <v>12</v>
      </c>
      <c r="L328" s="248" t="str">
        <f t="shared" si="82"/>
        <v>y</v>
      </c>
      <c r="M328" s="223" t="s">
        <v>32</v>
      </c>
      <c r="N328" s="11" t="s">
        <v>32</v>
      </c>
      <c r="O328" s="11" t="s">
        <v>32</v>
      </c>
      <c r="P328" s="248">
        <f>P327</f>
        <v>100379</v>
      </c>
      <c r="Q328" s="246" t="s">
        <v>325</v>
      </c>
      <c r="R328" s="246" t="s">
        <v>128</v>
      </c>
      <c r="S328" s="246" t="s">
        <v>2026</v>
      </c>
      <c r="T328" s="247">
        <v>83.2</v>
      </c>
      <c r="U328" s="247">
        <v>5</v>
      </c>
      <c r="V328" s="249">
        <f>P328*(1/(2.22*10^12))*(1/(83.2))*(1/(0.125))*10^9</f>
        <v>4.347669785169785</v>
      </c>
      <c r="W328" s="246" t="s">
        <v>130</v>
      </c>
      <c r="X328" s="247">
        <v>3</v>
      </c>
      <c r="Y328" s="247">
        <v>3</v>
      </c>
      <c r="Z328" s="247">
        <v>15</v>
      </c>
      <c r="AA328" s="247">
        <v>22.46</v>
      </c>
      <c r="AB328" s="556">
        <v>1</v>
      </c>
      <c r="AC328" s="557">
        <f t="shared" si="85"/>
        <v>22.46</v>
      </c>
      <c r="AD328" s="558">
        <f t="shared" si="86"/>
        <v>17.968</v>
      </c>
      <c r="AE328" s="559">
        <f t="shared" si="87"/>
        <v>4.492</v>
      </c>
      <c r="AF328" s="246" t="s">
        <v>49</v>
      </c>
      <c r="AG328" s="247">
        <v>1</v>
      </c>
      <c r="AH328" s="247">
        <v>1</v>
      </c>
      <c r="AI328" t="s">
        <v>2198</v>
      </c>
    </row>
    <row r="329" spans="1:35" x14ac:dyDescent="0.25">
      <c r="A329" s="244" t="s">
        <v>56</v>
      </c>
      <c r="B329" s="244" t="s">
        <v>290</v>
      </c>
      <c r="C329" s="245" t="s">
        <v>2194</v>
      </c>
      <c r="D329" s="246" t="s">
        <v>2205</v>
      </c>
      <c r="E329" s="247">
        <f t="shared" si="88"/>
        <v>13</v>
      </c>
      <c r="F329" s="235" t="s">
        <v>32</v>
      </c>
      <c r="G329" s="246" t="s">
        <v>2206</v>
      </c>
      <c r="H329" s="247">
        <f t="shared" si="83"/>
        <v>14</v>
      </c>
      <c r="I329" s="247" t="str">
        <f t="shared" si="81"/>
        <v>y</v>
      </c>
      <c r="J329" s="246" t="s">
        <v>2207</v>
      </c>
      <c r="K329" s="247">
        <f t="shared" si="84"/>
        <v>15</v>
      </c>
      <c r="L329" s="248" t="str">
        <f t="shared" si="82"/>
        <v>y</v>
      </c>
      <c r="M329" s="223" t="s">
        <v>32</v>
      </c>
      <c r="N329" s="11" t="s">
        <v>32</v>
      </c>
      <c r="O329" s="11" t="s">
        <v>32</v>
      </c>
      <c r="P329" s="248">
        <v>110207.8</v>
      </c>
      <c r="Q329" s="246" t="s">
        <v>292</v>
      </c>
      <c r="R329" s="246" t="s">
        <v>293</v>
      </c>
      <c r="S329" s="246" t="s">
        <v>294</v>
      </c>
      <c r="T329" s="247">
        <v>82.8</v>
      </c>
      <c r="U329" s="247">
        <v>5</v>
      </c>
      <c r="V329" s="249">
        <f>P329*(1/(2.22*10^12))*(1/(82.8))*(1/(0.125))*10^9</f>
        <v>4.7964399181790487</v>
      </c>
      <c r="W329" s="246" t="s">
        <v>295</v>
      </c>
      <c r="X329" s="247">
        <v>3</v>
      </c>
      <c r="Y329" s="247">
        <v>3</v>
      </c>
      <c r="Z329" s="247">
        <v>15</v>
      </c>
      <c r="AA329" s="247">
        <v>22.36</v>
      </c>
      <c r="AB329" s="556">
        <v>1</v>
      </c>
      <c r="AC329" s="557">
        <f t="shared" si="85"/>
        <v>22.36</v>
      </c>
      <c r="AD329" s="558">
        <f t="shared" si="86"/>
        <v>17.888000000000002</v>
      </c>
      <c r="AE329" s="559">
        <f t="shared" si="87"/>
        <v>4.4720000000000004</v>
      </c>
      <c r="AF329" s="246" t="s">
        <v>68</v>
      </c>
      <c r="AG329" s="247">
        <v>1</v>
      </c>
      <c r="AH329" s="247">
        <v>1</v>
      </c>
      <c r="AI329" t="s">
        <v>2198</v>
      </c>
    </row>
    <row r="330" spans="1:35" x14ac:dyDescent="0.25">
      <c r="A330" s="244" t="s">
        <v>56</v>
      </c>
      <c r="B330" s="244" t="s">
        <v>296</v>
      </c>
      <c r="C330" s="245" t="s">
        <v>2194</v>
      </c>
      <c r="D330" s="246" t="s">
        <v>2208</v>
      </c>
      <c r="E330" s="247">
        <f t="shared" si="88"/>
        <v>16</v>
      </c>
      <c r="F330" s="235" t="s">
        <v>32</v>
      </c>
      <c r="G330" s="246" t="s">
        <v>2209</v>
      </c>
      <c r="H330" s="247">
        <f t="shared" si="83"/>
        <v>17</v>
      </c>
      <c r="I330" s="247" t="str">
        <f t="shared" si="81"/>
        <v>y</v>
      </c>
      <c r="J330" s="246" t="s">
        <v>2210</v>
      </c>
      <c r="K330" s="247">
        <f t="shared" si="84"/>
        <v>18</v>
      </c>
      <c r="L330" s="248" t="str">
        <f t="shared" si="82"/>
        <v>y</v>
      </c>
      <c r="M330" s="223" t="s">
        <v>32</v>
      </c>
      <c r="N330" s="11" t="s">
        <v>32</v>
      </c>
      <c r="O330" s="11" t="s">
        <v>32</v>
      </c>
      <c r="P330" s="248">
        <f>P329</f>
        <v>110207.8</v>
      </c>
      <c r="Q330" s="246" t="s">
        <v>292</v>
      </c>
      <c r="R330" s="246" t="s">
        <v>293</v>
      </c>
      <c r="S330" s="246" t="s">
        <v>294</v>
      </c>
      <c r="T330" s="247">
        <v>82.8</v>
      </c>
      <c r="U330" s="247">
        <v>5</v>
      </c>
      <c r="V330" s="249">
        <f>P330*(1/(2.22*10^12))*(1/(82.8))*(1/(0.125))*10^9</f>
        <v>4.7964399181790487</v>
      </c>
      <c r="W330" s="246" t="s">
        <v>295</v>
      </c>
      <c r="X330" s="247">
        <v>3</v>
      </c>
      <c r="Y330" s="247">
        <v>3</v>
      </c>
      <c r="Z330" s="247">
        <v>15</v>
      </c>
      <c r="AA330" s="247">
        <v>22.36</v>
      </c>
      <c r="AB330" s="556">
        <v>1</v>
      </c>
      <c r="AC330" s="557">
        <f t="shared" si="85"/>
        <v>22.36</v>
      </c>
      <c r="AD330" s="558">
        <f t="shared" si="86"/>
        <v>17.888000000000002</v>
      </c>
      <c r="AE330" s="559">
        <f t="shared" si="87"/>
        <v>4.4720000000000004</v>
      </c>
      <c r="AF330" s="246" t="s">
        <v>68</v>
      </c>
      <c r="AG330" s="247">
        <v>1</v>
      </c>
      <c r="AH330" s="247">
        <v>1</v>
      </c>
      <c r="AI330" t="s">
        <v>2198</v>
      </c>
    </row>
    <row r="331" spans="1:35" x14ac:dyDescent="0.25">
      <c r="A331" s="244" t="s">
        <v>56</v>
      </c>
      <c r="B331" s="244" t="s">
        <v>60</v>
      </c>
      <c r="C331" s="245" t="s">
        <v>2194</v>
      </c>
      <c r="D331" s="246" t="s">
        <v>2211</v>
      </c>
      <c r="E331" s="247">
        <f t="shared" si="88"/>
        <v>19</v>
      </c>
      <c r="F331" s="235" t="s">
        <v>32</v>
      </c>
      <c r="G331" s="246" t="s">
        <v>2212</v>
      </c>
      <c r="H331" s="247">
        <f t="shared" si="83"/>
        <v>20</v>
      </c>
      <c r="I331" s="247" t="str">
        <f t="shared" si="81"/>
        <v>y</v>
      </c>
      <c r="J331" s="246" t="s">
        <v>2213</v>
      </c>
      <c r="K331" s="247">
        <f t="shared" si="84"/>
        <v>21</v>
      </c>
      <c r="L331" s="248" t="str">
        <f t="shared" si="82"/>
        <v>y</v>
      </c>
      <c r="M331" s="223" t="s">
        <v>32</v>
      </c>
      <c r="N331" s="11" t="s">
        <v>32</v>
      </c>
      <c r="O331" s="11" t="s">
        <v>32</v>
      </c>
      <c r="P331" s="248">
        <v>40066.47</v>
      </c>
      <c r="Q331" s="246" t="s">
        <v>64</v>
      </c>
      <c r="R331" s="246" t="s">
        <v>65</v>
      </c>
      <c r="S331" s="246" t="s">
        <v>2157</v>
      </c>
      <c r="T331" s="247">
        <v>80</v>
      </c>
      <c r="U331" s="247">
        <v>2</v>
      </c>
      <c r="V331" s="249">
        <f>P331*(1/(2.22*10^12))*(1/(80))*(1/(0.125))*10^9</f>
        <v>1.8047959459459462</v>
      </c>
      <c r="W331" s="246" t="s">
        <v>67</v>
      </c>
      <c r="X331" s="247">
        <v>3</v>
      </c>
      <c r="Y331" s="247">
        <v>2</v>
      </c>
      <c r="Z331" s="247">
        <v>15</v>
      </c>
      <c r="AA331" s="247">
        <v>8.64</v>
      </c>
      <c r="AB331" s="556">
        <v>1</v>
      </c>
      <c r="AC331" s="557">
        <f t="shared" si="85"/>
        <v>8.64</v>
      </c>
      <c r="AD331" s="558">
        <f t="shared" si="86"/>
        <v>6.9120000000000008</v>
      </c>
      <c r="AE331" s="559">
        <f t="shared" si="87"/>
        <v>1.7280000000000002</v>
      </c>
      <c r="AF331" s="246" t="s">
        <v>68</v>
      </c>
      <c r="AG331" s="247">
        <v>0.5</v>
      </c>
      <c r="AH331" s="247">
        <v>0.67</v>
      </c>
      <c r="AI331" t="s">
        <v>2198</v>
      </c>
    </row>
    <row r="332" spans="1:35" x14ac:dyDescent="0.25">
      <c r="A332" s="244" t="s">
        <v>56</v>
      </c>
      <c r="B332" s="244" t="s">
        <v>631</v>
      </c>
      <c r="C332" s="245" t="s">
        <v>2194</v>
      </c>
      <c r="D332" s="246" t="s">
        <v>2214</v>
      </c>
      <c r="E332" s="247">
        <f t="shared" si="88"/>
        <v>22</v>
      </c>
      <c r="F332" s="235" t="s">
        <v>32</v>
      </c>
      <c r="G332" s="246" t="s">
        <v>2215</v>
      </c>
      <c r="H332" s="247">
        <f t="shared" si="83"/>
        <v>23</v>
      </c>
      <c r="I332" s="247" t="str">
        <f t="shared" si="81"/>
        <v>y</v>
      </c>
      <c r="J332" s="246" t="s">
        <v>2216</v>
      </c>
      <c r="K332" s="247">
        <f t="shared" si="84"/>
        <v>24</v>
      </c>
      <c r="L332" s="248" t="str">
        <f t="shared" si="82"/>
        <v>y</v>
      </c>
      <c r="M332" s="223" t="s">
        <v>32</v>
      </c>
      <c r="N332" s="11" t="s">
        <v>32</v>
      </c>
      <c r="O332" s="11" t="s">
        <v>32</v>
      </c>
      <c r="P332" s="248">
        <f>P331</f>
        <v>40066.47</v>
      </c>
      <c r="Q332" s="246" t="s">
        <v>64</v>
      </c>
      <c r="R332" s="246" t="s">
        <v>65</v>
      </c>
      <c r="S332" s="246" t="s">
        <v>2157</v>
      </c>
      <c r="T332" s="247">
        <v>80</v>
      </c>
      <c r="U332" s="247">
        <v>2</v>
      </c>
      <c r="V332" s="249">
        <f>P332*(1/(2.22*10^12))*(1/(80))*(1/(0.125))*10^9</f>
        <v>1.8047959459459462</v>
      </c>
      <c r="W332" s="246" t="s">
        <v>67</v>
      </c>
      <c r="X332" s="247">
        <v>3</v>
      </c>
      <c r="Y332" s="247">
        <v>2</v>
      </c>
      <c r="Z332" s="247">
        <v>15</v>
      </c>
      <c r="AA332" s="247">
        <v>8.64</v>
      </c>
      <c r="AB332" s="556">
        <v>1</v>
      </c>
      <c r="AC332" s="557">
        <f t="shared" si="85"/>
        <v>8.64</v>
      </c>
      <c r="AD332" s="558">
        <f t="shared" si="86"/>
        <v>6.9120000000000008</v>
      </c>
      <c r="AE332" s="559">
        <f t="shared" si="87"/>
        <v>1.7280000000000002</v>
      </c>
      <c r="AF332" s="246" t="s">
        <v>68</v>
      </c>
      <c r="AG332" s="247">
        <v>0.5</v>
      </c>
      <c r="AH332" s="247">
        <v>0.67</v>
      </c>
      <c r="AI332" t="s">
        <v>2198</v>
      </c>
    </row>
    <row r="333" spans="1:35" x14ac:dyDescent="0.25">
      <c r="A333" s="244" t="s">
        <v>56</v>
      </c>
      <c r="B333" s="244" t="s">
        <v>633</v>
      </c>
      <c r="C333" s="245" t="s">
        <v>2194</v>
      </c>
      <c r="D333" s="246" t="s">
        <v>2217</v>
      </c>
      <c r="E333" s="247">
        <v>4</v>
      </c>
      <c r="F333" s="247" t="s">
        <v>32</v>
      </c>
      <c r="G333" s="246" t="s">
        <v>2218</v>
      </c>
      <c r="H333" s="247">
        <f t="shared" si="83"/>
        <v>5</v>
      </c>
      <c r="I333" s="247" t="str">
        <f t="shared" si="81"/>
        <v>y</v>
      </c>
      <c r="J333" s="246" t="s">
        <v>2219</v>
      </c>
      <c r="K333" s="247">
        <f t="shared" si="84"/>
        <v>6</v>
      </c>
      <c r="L333" s="248" t="str">
        <f t="shared" si="82"/>
        <v>y</v>
      </c>
      <c r="M333" s="223" t="s">
        <v>32</v>
      </c>
      <c r="N333" s="11" t="s">
        <v>32</v>
      </c>
      <c r="O333" s="11" t="s">
        <v>32</v>
      </c>
      <c r="P333" s="248">
        <f>P332</f>
        <v>40066.47</v>
      </c>
      <c r="Q333" s="246" t="s">
        <v>64</v>
      </c>
      <c r="R333" s="246" t="s">
        <v>65</v>
      </c>
      <c r="S333" s="246" t="s">
        <v>2157</v>
      </c>
      <c r="T333" s="247">
        <v>80</v>
      </c>
      <c r="U333" s="247">
        <v>2</v>
      </c>
      <c r="V333" s="249">
        <f>P333*(1/(2.22*10^12))*(1/(80))*(1/(0.125))*10^9</f>
        <v>1.8047959459459462</v>
      </c>
      <c r="W333" s="246" t="s">
        <v>67</v>
      </c>
      <c r="X333" s="247">
        <v>3</v>
      </c>
      <c r="Y333" s="247">
        <v>2</v>
      </c>
      <c r="Z333" s="247">
        <v>15</v>
      </c>
      <c r="AA333" s="247">
        <v>8.64</v>
      </c>
      <c r="AB333" s="556">
        <v>1</v>
      </c>
      <c r="AC333" s="557">
        <f t="shared" si="85"/>
        <v>8.64</v>
      </c>
      <c r="AD333" s="558">
        <f t="shared" si="86"/>
        <v>6.9120000000000008</v>
      </c>
      <c r="AE333" s="559">
        <f t="shared" si="87"/>
        <v>1.7280000000000002</v>
      </c>
      <c r="AF333" s="246" t="s">
        <v>68</v>
      </c>
      <c r="AG333" s="247">
        <v>0.5</v>
      </c>
      <c r="AH333" s="247">
        <v>0.67</v>
      </c>
      <c r="AI333" t="s">
        <v>2220</v>
      </c>
    </row>
    <row r="334" spans="1:35" x14ac:dyDescent="0.25">
      <c r="A334" s="250" t="s">
        <v>28</v>
      </c>
      <c r="B334" s="250" t="s">
        <v>261</v>
      </c>
      <c r="C334" s="251" t="s">
        <v>2221</v>
      </c>
      <c r="D334" s="252" t="s">
        <v>2222</v>
      </c>
      <c r="E334" s="253">
        <v>4</v>
      </c>
      <c r="F334" s="253" t="s">
        <v>32</v>
      </c>
      <c r="G334" s="252"/>
      <c r="H334" s="253" t="str">
        <f t="shared" si="83"/>
        <v/>
      </c>
      <c r="I334" s="253"/>
      <c r="J334" s="252"/>
      <c r="K334" s="253" t="str">
        <f t="shared" si="84"/>
        <v/>
      </c>
      <c r="L334" s="254"/>
      <c r="M334" s="223" t="s">
        <v>32</v>
      </c>
      <c r="N334" s="11" t="s">
        <v>32</v>
      </c>
      <c r="O334" s="11" t="s">
        <v>32</v>
      </c>
      <c r="P334" s="254">
        <v>15001.8</v>
      </c>
      <c r="Q334" s="252" t="s">
        <v>265</v>
      </c>
      <c r="R334" s="252" t="s">
        <v>266</v>
      </c>
      <c r="S334" s="252" t="s">
        <v>1578</v>
      </c>
      <c r="T334" s="253">
        <v>78.8</v>
      </c>
      <c r="U334" s="253">
        <v>1</v>
      </c>
      <c r="V334" s="255">
        <f>P334*(1/(2.22*10^12))*(1/(78.8))*(1/(0.125))*10^9</f>
        <v>0.68604746878858547</v>
      </c>
      <c r="W334" s="252" t="s">
        <v>268</v>
      </c>
      <c r="X334" s="253">
        <v>1</v>
      </c>
      <c r="Y334" s="253">
        <v>1</v>
      </c>
      <c r="Z334" s="253">
        <v>5</v>
      </c>
      <c r="AA334" s="253">
        <v>1.42</v>
      </c>
      <c r="AB334" s="556">
        <v>1</v>
      </c>
      <c r="AC334" s="557">
        <f t="shared" si="85"/>
        <v>1.42</v>
      </c>
      <c r="AD334" s="558">
        <f t="shared" si="86"/>
        <v>1.1359999999999999</v>
      </c>
      <c r="AE334" s="559">
        <f t="shared" si="87"/>
        <v>0.28399999999999997</v>
      </c>
      <c r="AF334" s="252" t="s">
        <v>269</v>
      </c>
      <c r="AG334" s="253">
        <v>1</v>
      </c>
      <c r="AH334" s="253">
        <v>1</v>
      </c>
    </row>
    <row r="335" spans="1:35" x14ac:dyDescent="0.25">
      <c r="A335" s="250" t="s">
        <v>28</v>
      </c>
      <c r="B335" s="250" t="s">
        <v>270</v>
      </c>
      <c r="C335" s="251" t="s">
        <v>2221</v>
      </c>
      <c r="D335" s="252" t="s">
        <v>2223</v>
      </c>
      <c r="E335" s="253">
        <f>IF(A334="SEC", K334 + 1, E334 + 1)</f>
        <v>5</v>
      </c>
      <c r="F335" s="253" t="s">
        <v>32</v>
      </c>
      <c r="G335" s="252"/>
      <c r="H335" s="253" t="str">
        <f t="shared" si="83"/>
        <v/>
      </c>
      <c r="I335" s="253"/>
      <c r="J335" s="252"/>
      <c r="K335" s="253" t="str">
        <f t="shared" si="84"/>
        <v/>
      </c>
      <c r="L335" s="254"/>
      <c r="M335" s="223" t="s">
        <v>32</v>
      </c>
      <c r="N335" s="11" t="s">
        <v>32</v>
      </c>
      <c r="O335" s="11" t="s">
        <v>32</v>
      </c>
      <c r="P335" s="254">
        <f>P334</f>
        <v>15001.8</v>
      </c>
      <c r="Q335" s="252" t="s">
        <v>265</v>
      </c>
      <c r="R335" s="252" t="s">
        <v>266</v>
      </c>
      <c r="S335" s="252" t="s">
        <v>1578</v>
      </c>
      <c r="T335" s="253">
        <v>78.8</v>
      </c>
      <c r="U335" s="253">
        <v>1</v>
      </c>
      <c r="V335" s="255">
        <f>P335*(1/(2.22*10^12))*(1/(78.8))*(1/(0.125))*10^9</f>
        <v>0.68604746878858547</v>
      </c>
      <c r="W335" s="252" t="s">
        <v>268</v>
      </c>
      <c r="X335" s="253">
        <v>1</v>
      </c>
      <c r="Y335" s="253">
        <v>1</v>
      </c>
      <c r="Z335" s="253">
        <v>5</v>
      </c>
      <c r="AA335" s="253">
        <v>1.42</v>
      </c>
      <c r="AB335" s="556">
        <v>1</v>
      </c>
      <c r="AC335" s="557">
        <f t="shared" si="85"/>
        <v>1.42</v>
      </c>
      <c r="AD335" s="558">
        <f t="shared" si="86"/>
        <v>1.1359999999999999</v>
      </c>
      <c r="AE335" s="559">
        <f t="shared" si="87"/>
        <v>0.28399999999999997</v>
      </c>
      <c r="AF335" s="252" t="s">
        <v>269</v>
      </c>
      <c r="AG335" s="253">
        <v>1</v>
      </c>
      <c r="AH335" s="253">
        <v>1</v>
      </c>
    </row>
    <row r="336" spans="1:35" x14ac:dyDescent="0.25">
      <c r="A336" s="250" t="s">
        <v>28</v>
      </c>
      <c r="B336" s="250" t="s">
        <v>433</v>
      </c>
      <c r="C336" s="251" t="s">
        <v>2221</v>
      </c>
      <c r="D336" s="252" t="s">
        <v>2224</v>
      </c>
      <c r="E336" s="253">
        <f>IF(A335="SEC", K335 + 1, E335 + 1)</f>
        <v>6</v>
      </c>
      <c r="F336" s="253" t="s">
        <v>32</v>
      </c>
      <c r="G336" s="252"/>
      <c r="H336" s="253" t="str">
        <f t="shared" si="83"/>
        <v/>
      </c>
      <c r="I336" s="253"/>
      <c r="J336" s="252"/>
      <c r="K336" s="253" t="str">
        <f t="shared" si="84"/>
        <v/>
      </c>
      <c r="L336" s="254"/>
      <c r="M336" s="223" t="s">
        <v>32</v>
      </c>
      <c r="N336" s="11" t="s">
        <v>32</v>
      </c>
      <c r="O336" s="11" t="s">
        <v>32</v>
      </c>
      <c r="P336" s="254">
        <f>P335</f>
        <v>15001.8</v>
      </c>
      <c r="Q336" s="252" t="s">
        <v>436</v>
      </c>
      <c r="R336" s="252" t="s">
        <v>266</v>
      </c>
      <c r="S336" s="252" t="s">
        <v>1578</v>
      </c>
      <c r="T336" s="253">
        <v>78.8</v>
      </c>
      <c r="U336" s="253">
        <v>1</v>
      </c>
      <c r="V336" s="255">
        <f>P336*(1/(2.22*10^12))*(1/(78.8))*(1/(0.125))*10^9</f>
        <v>0.68604746878858547</v>
      </c>
      <c r="W336" s="252" t="s">
        <v>268</v>
      </c>
      <c r="X336" s="253">
        <v>1</v>
      </c>
      <c r="Y336" s="253">
        <v>2</v>
      </c>
      <c r="Z336" s="253">
        <v>5</v>
      </c>
      <c r="AA336" s="253">
        <v>1.42</v>
      </c>
      <c r="AB336" s="556">
        <v>1</v>
      </c>
      <c r="AC336" s="557">
        <f t="shared" si="85"/>
        <v>1.42</v>
      </c>
      <c r="AD336" s="558">
        <f t="shared" si="86"/>
        <v>1.1359999999999999</v>
      </c>
      <c r="AE336" s="559">
        <f t="shared" si="87"/>
        <v>0.28399999999999997</v>
      </c>
      <c r="AF336" s="252" t="s">
        <v>269</v>
      </c>
      <c r="AG336" s="253">
        <v>2</v>
      </c>
      <c r="AH336" s="253">
        <v>2</v>
      </c>
    </row>
    <row r="337" spans="1:35" x14ac:dyDescent="0.25">
      <c r="A337" s="250" t="s">
        <v>28</v>
      </c>
      <c r="B337" s="250" t="s">
        <v>437</v>
      </c>
      <c r="C337" s="251" t="s">
        <v>2221</v>
      </c>
      <c r="D337" s="252" t="s">
        <v>2225</v>
      </c>
      <c r="E337" s="253">
        <f>IF(A336="SEC", K336 + 1, E336 + 1)</f>
        <v>7</v>
      </c>
      <c r="F337" s="253" t="s">
        <v>32</v>
      </c>
      <c r="G337" s="252"/>
      <c r="H337" s="253" t="str">
        <f t="shared" si="83"/>
        <v/>
      </c>
      <c r="I337" s="253"/>
      <c r="J337" s="252"/>
      <c r="K337" s="253" t="str">
        <f t="shared" si="84"/>
        <v/>
      </c>
      <c r="L337" s="254"/>
      <c r="M337" s="223" t="s">
        <v>32</v>
      </c>
      <c r="N337" s="11" t="s">
        <v>32</v>
      </c>
      <c r="O337" s="11" t="s">
        <v>32</v>
      </c>
      <c r="P337" s="254">
        <f>P336</f>
        <v>15001.8</v>
      </c>
      <c r="Q337" s="252" t="s">
        <v>436</v>
      </c>
      <c r="R337" s="252" t="s">
        <v>266</v>
      </c>
      <c r="S337" s="252" t="s">
        <v>1578</v>
      </c>
      <c r="T337" s="253">
        <v>78.8</v>
      </c>
      <c r="U337" s="253">
        <v>1</v>
      </c>
      <c r="V337" s="255">
        <f>P337*(1/(2.22*10^12))*(1/(78.8))*(1/(0.125))*10^9</f>
        <v>0.68604746878858547</v>
      </c>
      <c r="W337" s="252" t="s">
        <v>268</v>
      </c>
      <c r="X337" s="253">
        <v>1</v>
      </c>
      <c r="Y337" s="253">
        <v>2</v>
      </c>
      <c r="Z337" s="253">
        <v>5</v>
      </c>
      <c r="AA337" s="253">
        <v>1.42</v>
      </c>
      <c r="AB337" s="556">
        <v>1</v>
      </c>
      <c r="AC337" s="557">
        <f t="shared" si="85"/>
        <v>1.42</v>
      </c>
      <c r="AD337" s="558">
        <f t="shared" si="86"/>
        <v>1.1359999999999999</v>
      </c>
      <c r="AE337" s="559">
        <f t="shared" si="87"/>
        <v>0.28399999999999997</v>
      </c>
      <c r="AF337" s="252" t="s">
        <v>269</v>
      </c>
      <c r="AG337" s="253">
        <v>2</v>
      </c>
      <c r="AH337" s="253">
        <v>2</v>
      </c>
    </row>
    <row r="338" spans="1:35" x14ac:dyDescent="0.25">
      <c r="A338" s="250" t="s">
        <v>56</v>
      </c>
      <c r="B338" s="250" t="s">
        <v>309</v>
      </c>
      <c r="C338" s="251" t="s">
        <v>2221</v>
      </c>
      <c r="D338" s="252" t="s">
        <v>2226</v>
      </c>
      <c r="E338" s="253">
        <f>IF(A337="SEC", K337 + 1, E337 + 1)</f>
        <v>8</v>
      </c>
      <c r="F338" s="253"/>
      <c r="G338" s="252" t="s">
        <v>2227</v>
      </c>
      <c r="H338" s="253">
        <f t="shared" si="83"/>
        <v>9</v>
      </c>
      <c r="I338" s="253">
        <f>F338</f>
        <v>0</v>
      </c>
      <c r="J338" s="252" t="s">
        <v>2228</v>
      </c>
      <c r="K338" s="253">
        <f t="shared" si="84"/>
        <v>10</v>
      </c>
      <c r="L338" s="254">
        <f>F338</f>
        <v>0</v>
      </c>
      <c r="M338" s="223" t="s">
        <v>32</v>
      </c>
      <c r="N338" s="11" t="s">
        <v>32</v>
      </c>
      <c r="O338" s="253"/>
      <c r="P338" s="254">
        <f>P337</f>
        <v>15001.8</v>
      </c>
      <c r="Q338" s="252" t="s">
        <v>313</v>
      </c>
      <c r="R338" s="252" t="s">
        <v>266</v>
      </c>
      <c r="S338" s="252" t="s">
        <v>1578</v>
      </c>
      <c r="T338" s="253">
        <v>78.8</v>
      </c>
      <c r="U338" s="253">
        <v>1</v>
      </c>
      <c r="V338" s="255">
        <f>P338*(1/(2.22*10^12))*(1/(78.8))*(1/(0.125))*10^9</f>
        <v>0.68604746878858547</v>
      </c>
      <c r="W338" s="252" t="s">
        <v>268</v>
      </c>
      <c r="X338" s="253">
        <v>3</v>
      </c>
      <c r="Y338" s="253">
        <v>0.75</v>
      </c>
      <c r="Z338" s="253">
        <v>15</v>
      </c>
      <c r="AA338" s="253">
        <v>4.26</v>
      </c>
      <c r="AB338" s="556">
        <v>1</v>
      </c>
      <c r="AC338" s="557">
        <f t="shared" si="85"/>
        <v>4.26</v>
      </c>
      <c r="AD338" s="558">
        <f t="shared" si="86"/>
        <v>3.4079999999999999</v>
      </c>
      <c r="AE338" s="559">
        <f t="shared" si="87"/>
        <v>0.85199999999999998</v>
      </c>
      <c r="AF338" s="252" t="s">
        <v>269</v>
      </c>
      <c r="AG338" s="253">
        <v>0.25</v>
      </c>
      <c r="AH338" s="253">
        <v>0.25</v>
      </c>
      <c r="AI338" t="s">
        <v>2198</v>
      </c>
    </row>
    <row r="339" spans="1:35" x14ac:dyDescent="0.25">
      <c r="A339" s="256" t="s">
        <v>28</v>
      </c>
      <c r="B339" s="256" t="s">
        <v>419</v>
      </c>
      <c r="C339" s="257" t="s">
        <v>2229</v>
      </c>
      <c r="D339" s="258" t="s">
        <v>2230</v>
      </c>
      <c r="E339" s="259">
        <v>4</v>
      </c>
      <c r="F339" s="259" t="s">
        <v>32</v>
      </c>
      <c r="G339" s="258"/>
      <c r="H339" s="259" t="str">
        <f t="shared" si="83"/>
        <v/>
      </c>
      <c r="I339" s="259"/>
      <c r="J339" s="258"/>
      <c r="K339" s="259" t="str">
        <f t="shared" si="84"/>
        <v/>
      </c>
      <c r="L339" s="260"/>
      <c r="M339" s="223" t="s">
        <v>32</v>
      </c>
      <c r="N339" s="11" t="s">
        <v>32</v>
      </c>
      <c r="O339" s="259" t="s">
        <v>32</v>
      </c>
      <c r="P339" s="260">
        <v>47706.11</v>
      </c>
      <c r="Q339" s="258" t="s">
        <v>423</v>
      </c>
      <c r="R339" s="258" t="s">
        <v>128</v>
      </c>
      <c r="S339" s="258" t="s">
        <v>2026</v>
      </c>
      <c r="T339" s="259">
        <v>83.2</v>
      </c>
      <c r="U339" s="259">
        <v>1.5</v>
      </c>
      <c r="V339" s="261">
        <f>P339*(1/(2.22*10^12))*(1/(83.2))*(1/(0.125))*10^9</f>
        <v>2.0662729556479555</v>
      </c>
      <c r="W339" s="258" t="s">
        <v>424</v>
      </c>
      <c r="X339" s="259">
        <v>1</v>
      </c>
      <c r="Y339" s="259">
        <v>1</v>
      </c>
      <c r="Z339" s="259">
        <v>5</v>
      </c>
      <c r="AA339" s="259">
        <v>2.25</v>
      </c>
      <c r="AB339" s="556">
        <v>1</v>
      </c>
      <c r="AC339" s="557">
        <f t="shared" si="85"/>
        <v>2.25</v>
      </c>
      <c r="AD339" s="558">
        <f t="shared" si="86"/>
        <v>1.8</v>
      </c>
      <c r="AE339" s="559">
        <f t="shared" si="87"/>
        <v>0.45</v>
      </c>
      <c r="AF339" s="258" t="s">
        <v>49</v>
      </c>
      <c r="AG339" s="259">
        <v>1</v>
      </c>
      <c r="AH339" s="259">
        <v>1</v>
      </c>
    </row>
    <row r="340" spans="1:35" x14ac:dyDescent="0.25">
      <c r="A340" s="256" t="s">
        <v>28</v>
      </c>
      <c r="B340" s="256" t="s">
        <v>425</v>
      </c>
      <c r="C340" s="257" t="s">
        <v>2229</v>
      </c>
      <c r="D340" s="258" t="s">
        <v>2231</v>
      </c>
      <c r="E340" s="259">
        <f>IF(A339="SEC", K339 + 1, E339 + 1)</f>
        <v>5</v>
      </c>
      <c r="F340" s="259" t="s">
        <v>32</v>
      </c>
      <c r="G340" s="258"/>
      <c r="H340" s="259" t="str">
        <f t="shared" si="83"/>
        <v/>
      </c>
      <c r="I340" s="259"/>
      <c r="J340" s="258"/>
      <c r="K340" s="259" t="str">
        <f t="shared" si="84"/>
        <v/>
      </c>
      <c r="L340" s="260"/>
      <c r="M340" s="223" t="s">
        <v>32</v>
      </c>
      <c r="N340" s="11" t="s">
        <v>32</v>
      </c>
      <c r="O340" s="259" t="s">
        <v>32</v>
      </c>
      <c r="P340" s="260">
        <f>P339</f>
        <v>47706.11</v>
      </c>
      <c r="Q340" s="258" t="s">
        <v>423</v>
      </c>
      <c r="R340" s="258" t="s">
        <v>128</v>
      </c>
      <c r="S340" s="258" t="s">
        <v>2026</v>
      </c>
      <c r="T340" s="259">
        <v>83.2</v>
      </c>
      <c r="U340" s="259">
        <v>1.5</v>
      </c>
      <c r="V340" s="261">
        <f>P340*(1/(2.22*10^12))*(1/(83.2))*(1/(0.125))*10^9</f>
        <v>2.0662729556479555</v>
      </c>
      <c r="W340" s="258" t="s">
        <v>424</v>
      </c>
      <c r="X340" s="259">
        <v>1</v>
      </c>
      <c r="Y340" s="259">
        <v>1</v>
      </c>
      <c r="Z340" s="259">
        <v>5</v>
      </c>
      <c r="AA340" s="259">
        <v>2.25</v>
      </c>
      <c r="AB340" s="556">
        <v>1</v>
      </c>
      <c r="AC340" s="557">
        <f t="shared" si="85"/>
        <v>2.25</v>
      </c>
      <c r="AD340" s="558">
        <f t="shared" si="86"/>
        <v>1.8</v>
      </c>
      <c r="AE340" s="559">
        <f t="shared" si="87"/>
        <v>0.45</v>
      </c>
      <c r="AF340" s="258" t="s">
        <v>49</v>
      </c>
      <c r="AG340" s="259">
        <v>1</v>
      </c>
      <c r="AH340" s="259">
        <v>1</v>
      </c>
    </row>
    <row r="341" spans="1:35" x14ac:dyDescent="0.25">
      <c r="A341" s="256" t="s">
        <v>56</v>
      </c>
      <c r="B341" s="256" t="s">
        <v>215</v>
      </c>
      <c r="C341" s="257" t="s">
        <v>2229</v>
      </c>
      <c r="D341" s="258" t="s">
        <v>2232</v>
      </c>
      <c r="E341" s="259">
        <f>IF(A340="SEC", K340 + 1, E340 + 1)</f>
        <v>6</v>
      </c>
      <c r="F341" s="259" t="s">
        <v>32</v>
      </c>
      <c r="G341" s="258" t="s">
        <v>2233</v>
      </c>
      <c r="H341" s="259">
        <f t="shared" si="83"/>
        <v>7</v>
      </c>
      <c r="I341" s="259" t="str">
        <f>F341</f>
        <v>y</v>
      </c>
      <c r="J341" s="258" t="s">
        <v>2234</v>
      </c>
      <c r="K341" s="259">
        <f t="shared" si="84"/>
        <v>8</v>
      </c>
      <c r="L341" s="260" t="str">
        <f>F341</f>
        <v>y</v>
      </c>
      <c r="M341" s="223" t="s">
        <v>32</v>
      </c>
      <c r="N341" s="11" t="s">
        <v>32</v>
      </c>
      <c r="O341" s="259" t="s">
        <v>32</v>
      </c>
      <c r="P341" s="260">
        <v>29952.19</v>
      </c>
      <c r="Q341" s="258" t="s">
        <v>217</v>
      </c>
      <c r="R341" s="258" t="s">
        <v>218</v>
      </c>
      <c r="S341" s="258" t="s">
        <v>219</v>
      </c>
      <c r="T341" s="259">
        <v>81.7</v>
      </c>
      <c r="U341" s="259">
        <v>1.7</v>
      </c>
      <c r="V341" s="261">
        <f>P341*(1/(2.22*10^12))*(1/(81.7))*(1/(0.125))*10^9</f>
        <v>1.3211238656036697</v>
      </c>
      <c r="W341" s="258" t="s">
        <v>212</v>
      </c>
      <c r="X341" s="259">
        <v>3</v>
      </c>
      <c r="Y341" s="259">
        <v>3</v>
      </c>
      <c r="Z341" s="259">
        <v>15</v>
      </c>
      <c r="AA341" s="259">
        <v>7.5</v>
      </c>
      <c r="AB341" s="556">
        <v>1</v>
      </c>
      <c r="AC341" s="557">
        <f t="shared" si="85"/>
        <v>7.5</v>
      </c>
      <c r="AD341" s="558">
        <f t="shared" si="86"/>
        <v>6</v>
      </c>
      <c r="AE341" s="559">
        <f t="shared" si="87"/>
        <v>1.5</v>
      </c>
      <c r="AF341" s="258" t="s">
        <v>212</v>
      </c>
      <c r="AG341" s="259">
        <v>1</v>
      </c>
      <c r="AH341" s="259">
        <v>1</v>
      </c>
    </row>
    <row r="342" spans="1:35" x14ac:dyDescent="0.25">
      <c r="A342" s="256" t="s">
        <v>56</v>
      </c>
      <c r="B342" s="256" t="s">
        <v>220</v>
      </c>
      <c r="C342" s="257" t="s">
        <v>2229</v>
      </c>
      <c r="D342" s="258" t="s">
        <v>2235</v>
      </c>
      <c r="E342" s="259">
        <f>IF(A341="SEC", K341 + 1, E341 + 1)</f>
        <v>9</v>
      </c>
      <c r="F342" s="259" t="s">
        <v>32</v>
      </c>
      <c r="G342" s="258" t="s">
        <v>2236</v>
      </c>
      <c r="H342" s="259">
        <f t="shared" si="83"/>
        <v>10</v>
      </c>
      <c r="I342" s="259" t="str">
        <f>F342</f>
        <v>y</v>
      </c>
      <c r="J342" s="258" t="s">
        <v>2237</v>
      </c>
      <c r="K342" s="259">
        <f t="shared" si="84"/>
        <v>11</v>
      </c>
      <c r="L342" s="260" t="str">
        <f>F342</f>
        <v>y</v>
      </c>
      <c r="M342" s="223" t="s">
        <v>32</v>
      </c>
      <c r="N342" s="11" t="s">
        <v>32</v>
      </c>
      <c r="O342" s="259" t="s">
        <v>32</v>
      </c>
      <c r="P342" s="260">
        <f>P341</f>
        <v>29952.19</v>
      </c>
      <c r="Q342" s="258" t="s">
        <v>217</v>
      </c>
      <c r="R342" s="258" t="s">
        <v>218</v>
      </c>
      <c r="S342" s="258" t="s">
        <v>219</v>
      </c>
      <c r="T342" s="259">
        <v>81.7</v>
      </c>
      <c r="U342" s="259">
        <v>1.7</v>
      </c>
      <c r="V342" s="261">
        <f>P342*(1/(2.22*10^12))*(1/(81.7))*(1/(0.125))*10^9</f>
        <v>1.3211238656036697</v>
      </c>
      <c r="W342" s="258" t="s">
        <v>212</v>
      </c>
      <c r="X342" s="259">
        <v>3</v>
      </c>
      <c r="Y342" s="259">
        <v>3</v>
      </c>
      <c r="Z342" s="259">
        <v>15</v>
      </c>
      <c r="AA342" s="259">
        <v>7.5</v>
      </c>
      <c r="AB342" s="556">
        <v>1</v>
      </c>
      <c r="AC342" s="557">
        <f t="shared" si="85"/>
        <v>7.5</v>
      </c>
      <c r="AD342" s="558">
        <f t="shared" si="86"/>
        <v>6</v>
      </c>
      <c r="AE342" s="559">
        <f t="shared" si="87"/>
        <v>1.5</v>
      </c>
      <c r="AF342" s="258" t="s">
        <v>212</v>
      </c>
      <c r="AG342" s="259">
        <v>1</v>
      </c>
      <c r="AH342" s="259">
        <v>1</v>
      </c>
    </row>
    <row r="343" spans="1:35" x14ac:dyDescent="0.25">
      <c r="A343" s="262" t="s">
        <v>28</v>
      </c>
      <c r="B343" s="262" t="s">
        <v>199</v>
      </c>
      <c r="C343" s="263" t="s">
        <v>2238</v>
      </c>
      <c r="D343" s="264" t="s">
        <v>2239</v>
      </c>
      <c r="E343" s="265">
        <v>4</v>
      </c>
      <c r="F343" s="265" t="s">
        <v>32</v>
      </c>
      <c r="G343" s="264"/>
      <c r="H343" s="265" t="str">
        <f t="shared" si="83"/>
        <v/>
      </c>
      <c r="I343" s="265"/>
      <c r="J343" s="264"/>
      <c r="K343" s="265" t="str">
        <f t="shared" si="84"/>
        <v/>
      </c>
      <c r="L343" s="266"/>
      <c r="M343" s="223" t="s">
        <v>32</v>
      </c>
      <c r="N343" s="11" t="s">
        <v>32</v>
      </c>
      <c r="O343" s="259" t="s">
        <v>32</v>
      </c>
      <c r="P343" s="266">
        <v>77175.31</v>
      </c>
      <c r="Q343" s="264" t="s">
        <v>201</v>
      </c>
      <c r="R343" s="264" t="s">
        <v>128</v>
      </c>
      <c r="S343" s="264" t="s">
        <v>2026</v>
      </c>
      <c r="T343" s="265">
        <v>83.2</v>
      </c>
      <c r="U343" s="265">
        <v>3</v>
      </c>
      <c r="V343" s="267">
        <f>P343*(1/(2.22*10^12))*(1/(83.2))*(1/(0.125))*10^9</f>
        <v>3.3426589570339567</v>
      </c>
      <c r="W343" s="264" t="s">
        <v>202</v>
      </c>
      <c r="X343" s="265">
        <v>1</v>
      </c>
      <c r="Y343" s="265">
        <v>1</v>
      </c>
      <c r="Z343" s="265">
        <v>5</v>
      </c>
      <c r="AA343" s="265">
        <v>4.49</v>
      </c>
      <c r="AB343" s="556">
        <v>1</v>
      </c>
      <c r="AC343" s="557">
        <f t="shared" si="85"/>
        <v>4.49</v>
      </c>
      <c r="AD343" s="558">
        <f t="shared" si="86"/>
        <v>3.5920000000000005</v>
      </c>
      <c r="AE343" s="559">
        <f t="shared" si="87"/>
        <v>0.89800000000000013</v>
      </c>
      <c r="AF343" s="264" t="s">
        <v>49</v>
      </c>
      <c r="AG343" s="265">
        <v>1</v>
      </c>
      <c r="AH343" s="265">
        <v>1</v>
      </c>
    </row>
    <row r="344" spans="1:35" x14ac:dyDescent="0.25">
      <c r="A344" s="262" t="s">
        <v>28</v>
      </c>
      <c r="B344" s="262" t="s">
        <v>99</v>
      </c>
      <c r="C344" s="263" t="s">
        <v>2238</v>
      </c>
      <c r="D344" s="264" t="s">
        <v>2240</v>
      </c>
      <c r="E344" s="265">
        <f t="shared" ref="E344:E349" si="89">IF(A343="SEC", K343 + 1, E343 + 1)</f>
        <v>5</v>
      </c>
      <c r="F344" s="265" t="s">
        <v>32</v>
      </c>
      <c r="G344" s="264"/>
      <c r="H344" s="265" t="str">
        <f t="shared" si="83"/>
        <v/>
      </c>
      <c r="I344" s="265"/>
      <c r="J344" s="264"/>
      <c r="K344" s="265" t="str">
        <f t="shared" si="84"/>
        <v/>
      </c>
      <c r="L344" s="266"/>
      <c r="M344" s="223" t="s">
        <v>32</v>
      </c>
      <c r="N344" s="11" t="s">
        <v>32</v>
      </c>
      <c r="O344" s="259" t="s">
        <v>32</v>
      </c>
      <c r="P344" s="266">
        <v>55285.21</v>
      </c>
      <c r="Q344" s="264" t="s">
        <v>103</v>
      </c>
      <c r="R344" s="264" t="s">
        <v>104</v>
      </c>
      <c r="S344" s="264" t="s">
        <v>105</v>
      </c>
      <c r="T344" s="265">
        <v>82</v>
      </c>
      <c r="U344" s="265">
        <v>2</v>
      </c>
      <c r="V344" s="267">
        <f>P344*(1/(2.22*10^12))*(1/(82))*(1/(0.125))*10^9</f>
        <v>2.429585146121731</v>
      </c>
      <c r="W344" s="264" t="s">
        <v>106</v>
      </c>
      <c r="X344" s="265">
        <v>1</v>
      </c>
      <c r="Y344" s="265">
        <v>1</v>
      </c>
      <c r="Z344" s="265">
        <v>5</v>
      </c>
      <c r="AA344" s="265">
        <v>2.95</v>
      </c>
      <c r="AB344" s="556">
        <v>1</v>
      </c>
      <c r="AC344" s="557">
        <f t="shared" si="85"/>
        <v>2.95</v>
      </c>
      <c r="AD344" s="558">
        <f t="shared" si="86"/>
        <v>2.3600000000000003</v>
      </c>
      <c r="AE344" s="559">
        <f t="shared" si="87"/>
        <v>0.59000000000000008</v>
      </c>
      <c r="AF344" s="264" t="s">
        <v>107</v>
      </c>
      <c r="AG344" s="265">
        <v>1</v>
      </c>
      <c r="AH344" s="265">
        <v>1</v>
      </c>
    </row>
    <row r="345" spans="1:35" x14ac:dyDescent="0.25">
      <c r="A345" s="262" t="s">
        <v>28</v>
      </c>
      <c r="B345" s="262" t="s">
        <v>278</v>
      </c>
      <c r="C345" s="263" t="s">
        <v>2238</v>
      </c>
      <c r="D345" s="264" t="s">
        <v>2241</v>
      </c>
      <c r="E345" s="265">
        <f t="shared" si="89"/>
        <v>6</v>
      </c>
      <c r="F345" s="265" t="s">
        <v>32</v>
      </c>
      <c r="G345" s="264"/>
      <c r="H345" s="265" t="str">
        <f t="shared" si="83"/>
        <v/>
      </c>
      <c r="I345" s="265"/>
      <c r="J345" s="264"/>
      <c r="K345" s="265" t="str">
        <f t="shared" si="84"/>
        <v/>
      </c>
      <c r="L345" s="266"/>
      <c r="M345" s="223" t="s">
        <v>32</v>
      </c>
      <c r="N345" s="11" t="s">
        <v>32</v>
      </c>
      <c r="O345" s="259" t="s">
        <v>32</v>
      </c>
      <c r="P345" s="266">
        <v>29537.53</v>
      </c>
      <c r="Q345" s="264" t="s">
        <v>281</v>
      </c>
      <c r="R345" s="264" t="s">
        <v>237</v>
      </c>
      <c r="S345" s="264" t="s">
        <v>2037</v>
      </c>
      <c r="T345" s="265">
        <v>82</v>
      </c>
      <c r="U345" s="265">
        <v>1.5</v>
      </c>
      <c r="V345" s="267">
        <f>P345*(1/(2.22*10^12))*(1/(82))*(1/(0.125))*10^9</f>
        <v>1.2980676774335311</v>
      </c>
      <c r="W345" s="264" t="s">
        <v>158</v>
      </c>
      <c r="X345" s="265">
        <v>1</v>
      </c>
      <c r="Y345" s="265">
        <v>1</v>
      </c>
      <c r="Z345" s="265">
        <v>5</v>
      </c>
      <c r="AA345" s="265">
        <v>2.21</v>
      </c>
      <c r="AB345" s="556">
        <v>1</v>
      </c>
      <c r="AC345" s="557">
        <f t="shared" si="85"/>
        <v>2.21</v>
      </c>
      <c r="AD345" s="558">
        <f t="shared" si="86"/>
        <v>1.768</v>
      </c>
      <c r="AE345" s="559">
        <f t="shared" si="87"/>
        <v>0.442</v>
      </c>
      <c r="AF345" s="264" t="s">
        <v>107</v>
      </c>
      <c r="AG345" s="265">
        <v>1</v>
      </c>
      <c r="AH345" s="265">
        <v>1</v>
      </c>
    </row>
    <row r="346" spans="1:35" x14ac:dyDescent="0.25">
      <c r="A346" s="262" t="s">
        <v>28</v>
      </c>
      <c r="B346" s="262" t="s">
        <v>234</v>
      </c>
      <c r="C346" s="263" t="s">
        <v>2238</v>
      </c>
      <c r="D346" s="264" t="s">
        <v>2242</v>
      </c>
      <c r="E346" s="265">
        <f t="shared" si="89"/>
        <v>7</v>
      </c>
      <c r="F346" s="265" t="s">
        <v>32</v>
      </c>
      <c r="G346" s="264"/>
      <c r="H346" s="265" t="str">
        <f t="shared" si="83"/>
        <v/>
      </c>
      <c r="I346" s="265"/>
      <c r="J346" s="264"/>
      <c r="K346" s="265" t="str">
        <f t="shared" si="84"/>
        <v/>
      </c>
      <c r="L346" s="266"/>
      <c r="M346" s="223" t="s">
        <v>32</v>
      </c>
      <c r="N346" s="11" t="s">
        <v>32</v>
      </c>
      <c r="O346" s="259" t="s">
        <v>32</v>
      </c>
      <c r="P346" s="266">
        <f>P345</f>
        <v>29537.53</v>
      </c>
      <c r="Q346" s="264" t="s">
        <v>236</v>
      </c>
      <c r="R346" s="264" t="s">
        <v>237</v>
      </c>
      <c r="S346" s="264" t="s">
        <v>2037</v>
      </c>
      <c r="T346" s="265">
        <v>82</v>
      </c>
      <c r="U346" s="265">
        <v>1.5</v>
      </c>
      <c r="V346" s="267">
        <f>P346*(1/(2.22*10^12))*(1/(82))*(1/(0.125))*10^9</f>
        <v>1.2980676774335311</v>
      </c>
      <c r="W346" s="264" t="s">
        <v>239</v>
      </c>
      <c r="X346" s="265">
        <v>1</v>
      </c>
      <c r="Y346" s="265">
        <v>1</v>
      </c>
      <c r="Z346" s="265">
        <v>5</v>
      </c>
      <c r="AA346" s="265">
        <v>2.21</v>
      </c>
      <c r="AB346" s="556">
        <v>1</v>
      </c>
      <c r="AC346" s="557">
        <f t="shared" si="85"/>
        <v>2.21</v>
      </c>
      <c r="AD346" s="558">
        <f t="shared" si="86"/>
        <v>1.768</v>
      </c>
      <c r="AE346" s="559">
        <f t="shared" si="87"/>
        <v>0.442</v>
      </c>
      <c r="AF346" s="264" t="s">
        <v>107</v>
      </c>
      <c r="AG346" s="265">
        <v>1</v>
      </c>
      <c r="AH346" s="265">
        <v>1</v>
      </c>
    </row>
    <row r="347" spans="1:35" x14ac:dyDescent="0.25">
      <c r="A347" s="262" t="s">
        <v>28</v>
      </c>
      <c r="B347" s="262" t="s">
        <v>572</v>
      </c>
      <c r="C347" s="263" t="s">
        <v>2238</v>
      </c>
      <c r="D347" s="264" t="s">
        <v>2243</v>
      </c>
      <c r="E347" s="265">
        <f t="shared" si="89"/>
        <v>8</v>
      </c>
      <c r="F347" s="265" t="s">
        <v>32</v>
      </c>
      <c r="G347" s="264"/>
      <c r="H347" s="265" t="str">
        <f t="shared" si="83"/>
        <v/>
      </c>
      <c r="I347" s="265"/>
      <c r="J347" s="264"/>
      <c r="K347" s="265" t="str">
        <f t="shared" si="84"/>
        <v/>
      </c>
      <c r="L347" s="266"/>
      <c r="M347" s="223" t="s">
        <v>32</v>
      </c>
      <c r="N347" s="11" t="s">
        <v>32</v>
      </c>
      <c r="O347" s="259" t="s">
        <v>32</v>
      </c>
      <c r="P347" s="266">
        <v>39747.22</v>
      </c>
      <c r="Q347" s="264" t="s">
        <v>574</v>
      </c>
      <c r="R347" s="264" t="s">
        <v>575</v>
      </c>
      <c r="S347" s="264" t="s">
        <v>576</v>
      </c>
      <c r="T347" s="265">
        <v>45</v>
      </c>
      <c r="U347" s="265">
        <v>1</v>
      </c>
      <c r="V347" s="267">
        <f>P347*(1/(2.22*10^12))*(1/(45))*(1/(0.125))*10^9</f>
        <v>3.1829605605605606</v>
      </c>
      <c r="W347" s="264" t="s">
        <v>577</v>
      </c>
      <c r="X347" s="265">
        <v>1</v>
      </c>
      <c r="Y347" s="265">
        <v>1</v>
      </c>
      <c r="Z347" s="265">
        <v>5</v>
      </c>
      <c r="AA347" s="265">
        <v>0.81</v>
      </c>
      <c r="AB347" s="556">
        <v>1</v>
      </c>
      <c r="AC347" s="557">
        <f t="shared" si="85"/>
        <v>0.81</v>
      </c>
      <c r="AD347" s="558">
        <f t="shared" si="86"/>
        <v>0.64800000000000013</v>
      </c>
      <c r="AE347" s="559">
        <f t="shared" si="87"/>
        <v>0.16200000000000003</v>
      </c>
      <c r="AF347" s="264" t="s">
        <v>49</v>
      </c>
      <c r="AG347" s="265">
        <v>1</v>
      </c>
      <c r="AH347" s="265">
        <v>1</v>
      </c>
    </row>
    <row r="348" spans="1:35" x14ac:dyDescent="0.25">
      <c r="A348" s="262" t="s">
        <v>56</v>
      </c>
      <c r="B348" s="262" t="s">
        <v>215</v>
      </c>
      <c r="C348" s="263" t="s">
        <v>2238</v>
      </c>
      <c r="D348" s="264" t="s">
        <v>2244</v>
      </c>
      <c r="E348" s="265">
        <f t="shared" si="89"/>
        <v>9</v>
      </c>
      <c r="F348" s="265" t="s">
        <v>32</v>
      </c>
      <c r="G348" s="264" t="s">
        <v>2245</v>
      </c>
      <c r="H348" s="265">
        <f t="shared" si="83"/>
        <v>10</v>
      </c>
      <c r="I348" s="265" t="str">
        <f>F348</f>
        <v>y</v>
      </c>
      <c r="J348" s="264" t="s">
        <v>2246</v>
      </c>
      <c r="K348" s="265">
        <f t="shared" si="84"/>
        <v>11</v>
      </c>
      <c r="L348" s="266" t="str">
        <f>F348</f>
        <v>y</v>
      </c>
      <c r="M348" s="223" t="s">
        <v>32</v>
      </c>
      <c r="N348" s="11" t="s">
        <v>32</v>
      </c>
      <c r="O348" s="259" t="s">
        <v>32</v>
      </c>
      <c r="P348" s="266">
        <v>26206.67</v>
      </c>
      <c r="Q348" s="264" t="s">
        <v>217</v>
      </c>
      <c r="R348" s="264" t="s">
        <v>218</v>
      </c>
      <c r="S348" s="264" t="s">
        <v>219</v>
      </c>
      <c r="T348" s="265">
        <v>81.7</v>
      </c>
      <c r="U348" s="265">
        <v>1.7</v>
      </c>
      <c r="V348" s="267">
        <f>P348*(1/(2.22*10^12))*(1/(81.7))*(1/(0.125))*10^9</f>
        <v>1.1559173861744239</v>
      </c>
      <c r="W348" s="264" t="s">
        <v>212</v>
      </c>
      <c r="X348" s="265">
        <v>3</v>
      </c>
      <c r="Y348" s="265">
        <v>3</v>
      </c>
      <c r="Z348" s="265">
        <v>15</v>
      </c>
      <c r="AA348" s="265">
        <v>7.5</v>
      </c>
      <c r="AB348" s="556">
        <v>1</v>
      </c>
      <c r="AC348" s="557">
        <f t="shared" si="85"/>
        <v>7.5</v>
      </c>
      <c r="AD348" s="558">
        <f t="shared" si="86"/>
        <v>6</v>
      </c>
      <c r="AE348" s="559">
        <f t="shared" si="87"/>
        <v>1.5</v>
      </c>
      <c r="AF348" s="264" t="s">
        <v>212</v>
      </c>
      <c r="AG348" s="265">
        <v>1</v>
      </c>
      <c r="AH348" s="265">
        <v>1</v>
      </c>
    </row>
    <row r="349" spans="1:35" x14ac:dyDescent="0.25">
      <c r="A349" s="262" t="s">
        <v>56</v>
      </c>
      <c r="B349" s="262" t="s">
        <v>220</v>
      </c>
      <c r="C349" s="263" t="s">
        <v>2238</v>
      </c>
      <c r="D349" s="264" t="s">
        <v>2247</v>
      </c>
      <c r="E349" s="265">
        <f t="shared" si="89"/>
        <v>12</v>
      </c>
      <c r="F349" s="265" t="s">
        <v>32</v>
      </c>
      <c r="G349" s="264" t="s">
        <v>2248</v>
      </c>
      <c r="H349" s="265">
        <f t="shared" si="83"/>
        <v>13</v>
      </c>
      <c r="I349" s="265" t="str">
        <f>F349</f>
        <v>y</v>
      </c>
      <c r="J349" s="264" t="s">
        <v>2249</v>
      </c>
      <c r="K349" s="265">
        <f t="shared" si="84"/>
        <v>14</v>
      </c>
      <c r="L349" s="266" t="str">
        <f>F349</f>
        <v>y</v>
      </c>
      <c r="M349" s="223" t="s">
        <v>32</v>
      </c>
      <c r="N349" s="11" t="s">
        <v>32</v>
      </c>
      <c r="O349" s="259" t="s">
        <v>32</v>
      </c>
      <c r="P349" s="266">
        <f>P348</f>
        <v>26206.67</v>
      </c>
      <c r="Q349" s="264" t="s">
        <v>217</v>
      </c>
      <c r="R349" s="264" t="s">
        <v>218</v>
      </c>
      <c r="S349" s="264" t="s">
        <v>219</v>
      </c>
      <c r="T349" s="265">
        <v>81.7</v>
      </c>
      <c r="U349" s="265">
        <v>1.7</v>
      </c>
      <c r="V349" s="267">
        <f>P349*(1/(2.22*10^12))*(1/(81.7))*(1/(0.125))*10^9</f>
        <v>1.1559173861744239</v>
      </c>
      <c r="W349" s="264" t="s">
        <v>212</v>
      </c>
      <c r="X349" s="265">
        <v>3</v>
      </c>
      <c r="Y349" s="265">
        <v>3</v>
      </c>
      <c r="Z349" s="265">
        <v>15</v>
      </c>
      <c r="AA349" s="265">
        <v>7.5</v>
      </c>
      <c r="AB349" s="556">
        <v>1</v>
      </c>
      <c r="AC349" s="557">
        <f t="shared" si="85"/>
        <v>7.5</v>
      </c>
      <c r="AD349" s="558">
        <f t="shared" si="86"/>
        <v>6</v>
      </c>
      <c r="AE349" s="559">
        <f t="shared" si="87"/>
        <v>1.5</v>
      </c>
      <c r="AF349" s="264" t="s">
        <v>212</v>
      </c>
      <c r="AG349" s="265">
        <v>1</v>
      </c>
      <c r="AH349" s="265">
        <v>1</v>
      </c>
    </row>
    <row r="350" spans="1:35" x14ac:dyDescent="0.25">
      <c r="A350" s="268" t="s">
        <v>28</v>
      </c>
      <c r="B350" s="268" t="s">
        <v>176</v>
      </c>
      <c r="C350" s="269" t="s">
        <v>2250</v>
      </c>
      <c r="D350" s="270" t="s">
        <v>2251</v>
      </c>
      <c r="E350" s="271">
        <v>4</v>
      </c>
      <c r="F350" s="271" t="s">
        <v>32</v>
      </c>
      <c r="G350" s="270"/>
      <c r="H350" s="271" t="str">
        <f t="shared" si="83"/>
        <v/>
      </c>
      <c r="I350" s="271"/>
      <c r="J350" s="270"/>
      <c r="K350" s="271" t="str">
        <f t="shared" si="84"/>
        <v/>
      </c>
      <c r="L350" s="272"/>
      <c r="M350" s="223" t="s">
        <v>32</v>
      </c>
      <c r="N350" s="11" t="s">
        <v>32</v>
      </c>
      <c r="O350" s="259" t="s">
        <v>32</v>
      </c>
      <c r="P350" s="272">
        <v>15237.93</v>
      </c>
      <c r="Q350" s="270" t="s">
        <v>179</v>
      </c>
      <c r="R350" s="270" t="s">
        <v>180</v>
      </c>
      <c r="S350" s="270" t="s">
        <v>1793</v>
      </c>
      <c r="T350" s="271">
        <v>22.8</v>
      </c>
      <c r="U350" s="271">
        <v>1.5</v>
      </c>
      <c r="V350" s="273">
        <f>P350*(1/(2.22*10^12))*(1/(22.8))*(1/(0.125))*10^9</f>
        <v>2.4083973447131344</v>
      </c>
      <c r="W350" s="270" t="s">
        <v>182</v>
      </c>
      <c r="X350" s="271">
        <v>1</v>
      </c>
      <c r="Y350" s="271">
        <v>1</v>
      </c>
      <c r="Z350" s="271">
        <v>5</v>
      </c>
      <c r="AA350" s="271">
        <v>0.62</v>
      </c>
      <c r="AB350" s="556">
        <v>1</v>
      </c>
      <c r="AC350" s="557">
        <f t="shared" si="85"/>
        <v>0.62</v>
      </c>
      <c r="AD350" s="558">
        <f t="shared" si="86"/>
        <v>0.496</v>
      </c>
      <c r="AE350" s="559">
        <f t="shared" si="87"/>
        <v>0.124</v>
      </c>
      <c r="AF350" s="270" t="s">
        <v>49</v>
      </c>
      <c r="AG350" s="271">
        <v>1</v>
      </c>
      <c r="AH350" s="271">
        <v>1</v>
      </c>
    </row>
    <row r="351" spans="1:35" x14ac:dyDescent="0.25">
      <c r="A351" s="268" t="s">
        <v>28</v>
      </c>
      <c r="B351" s="268" t="s">
        <v>183</v>
      </c>
      <c r="C351" s="269" t="s">
        <v>2250</v>
      </c>
      <c r="D351" s="270" t="s">
        <v>2252</v>
      </c>
      <c r="E351" s="271">
        <f t="shared" ref="E351:E360" si="90">IF(A350="SEC", K350 + 1, E350 + 1)</f>
        <v>5</v>
      </c>
      <c r="F351" s="271" t="s">
        <v>32</v>
      </c>
      <c r="G351" s="270"/>
      <c r="H351" s="271" t="str">
        <f t="shared" si="83"/>
        <v/>
      </c>
      <c r="I351" s="271"/>
      <c r="J351" s="270"/>
      <c r="K351" s="271" t="str">
        <f t="shared" si="84"/>
        <v/>
      </c>
      <c r="L351" s="272"/>
      <c r="M351" s="223" t="s">
        <v>32</v>
      </c>
      <c r="N351" s="11" t="s">
        <v>32</v>
      </c>
      <c r="O351" s="259" t="s">
        <v>32</v>
      </c>
      <c r="P351" s="272">
        <f>P350</f>
        <v>15237.93</v>
      </c>
      <c r="Q351" s="270" t="s">
        <v>179</v>
      </c>
      <c r="R351" s="270" t="s">
        <v>180</v>
      </c>
      <c r="S351" s="270" t="s">
        <v>1793</v>
      </c>
      <c r="T351" s="271">
        <v>22.8</v>
      </c>
      <c r="U351" s="271">
        <v>1.5</v>
      </c>
      <c r="V351" s="273">
        <f>P351*(1/(2.22*10^12))*(1/(22.8))*(1/(0.125))*10^9</f>
        <v>2.4083973447131344</v>
      </c>
      <c r="W351" s="270" t="s">
        <v>182</v>
      </c>
      <c r="X351" s="271">
        <v>1</v>
      </c>
      <c r="Y351" s="271">
        <v>1</v>
      </c>
      <c r="Z351" s="271">
        <v>5</v>
      </c>
      <c r="AA351" s="271">
        <v>0.62</v>
      </c>
      <c r="AB351" s="556">
        <v>1</v>
      </c>
      <c r="AC351" s="557">
        <f t="shared" si="85"/>
        <v>0.62</v>
      </c>
      <c r="AD351" s="558">
        <f t="shared" si="86"/>
        <v>0.496</v>
      </c>
      <c r="AE351" s="559">
        <f t="shared" si="87"/>
        <v>0.124</v>
      </c>
      <c r="AF351" s="270" t="s">
        <v>49</v>
      </c>
      <c r="AG351" s="271">
        <v>1</v>
      </c>
      <c r="AH351" s="271">
        <v>1</v>
      </c>
    </row>
    <row r="352" spans="1:35" x14ac:dyDescent="0.25">
      <c r="A352" s="268" t="s">
        <v>28</v>
      </c>
      <c r="B352" s="268" t="s">
        <v>124</v>
      </c>
      <c r="C352" s="269" t="s">
        <v>2250</v>
      </c>
      <c r="D352" s="270" t="s">
        <v>2253</v>
      </c>
      <c r="E352" s="271">
        <f t="shared" si="90"/>
        <v>6</v>
      </c>
      <c r="F352" s="271" t="s">
        <v>32</v>
      </c>
      <c r="G352" s="270"/>
      <c r="H352" s="271" t="str">
        <f t="shared" si="83"/>
        <v/>
      </c>
      <c r="I352" s="271"/>
      <c r="J352" s="270"/>
      <c r="K352" s="271" t="str">
        <f t="shared" si="84"/>
        <v/>
      </c>
      <c r="L352" s="272"/>
      <c r="M352" s="223" t="s">
        <v>32</v>
      </c>
      <c r="N352" s="11" t="s">
        <v>32</v>
      </c>
      <c r="O352" s="259" t="s">
        <v>32</v>
      </c>
      <c r="P352" s="272">
        <v>146203.9</v>
      </c>
      <c r="Q352" s="270" t="s">
        <v>127</v>
      </c>
      <c r="R352" s="270" t="s">
        <v>128</v>
      </c>
      <c r="S352" s="270" t="s">
        <v>2026</v>
      </c>
      <c r="T352" s="271">
        <v>83.2</v>
      </c>
      <c r="U352" s="271">
        <v>5</v>
      </c>
      <c r="V352" s="273">
        <f>P352*(1/(2.22*10^12))*(1/(83.2))*(1/(0.125))*10^9</f>
        <v>6.3324627512127503</v>
      </c>
      <c r="W352" s="270" t="s">
        <v>130</v>
      </c>
      <c r="X352" s="271">
        <v>1</v>
      </c>
      <c r="Y352" s="271">
        <v>0.5</v>
      </c>
      <c r="Z352" s="271">
        <v>5</v>
      </c>
      <c r="AA352" s="271">
        <v>7.49</v>
      </c>
      <c r="AB352" s="556">
        <v>1</v>
      </c>
      <c r="AC352" s="557">
        <f t="shared" si="85"/>
        <v>7.49</v>
      </c>
      <c r="AD352" s="558">
        <f t="shared" si="86"/>
        <v>5.9920000000000009</v>
      </c>
      <c r="AE352" s="559">
        <f t="shared" si="87"/>
        <v>1.4980000000000002</v>
      </c>
      <c r="AF352" s="270" t="s">
        <v>49</v>
      </c>
      <c r="AG352" s="271">
        <v>0.5</v>
      </c>
      <c r="AH352" s="271">
        <v>0.33</v>
      </c>
    </row>
    <row r="353" spans="1:35" x14ac:dyDescent="0.25">
      <c r="A353" s="268" t="s">
        <v>28</v>
      </c>
      <c r="B353" s="268" t="s">
        <v>131</v>
      </c>
      <c r="C353" s="269" t="s">
        <v>2250</v>
      </c>
      <c r="D353" s="270" t="s">
        <v>2254</v>
      </c>
      <c r="E353" s="271">
        <f t="shared" si="90"/>
        <v>7</v>
      </c>
      <c r="F353" s="271" t="s">
        <v>32</v>
      </c>
      <c r="G353" s="270"/>
      <c r="H353" s="271" t="str">
        <f t="shared" si="83"/>
        <v/>
      </c>
      <c r="I353" s="271"/>
      <c r="J353" s="270"/>
      <c r="K353" s="271" t="str">
        <f t="shared" si="84"/>
        <v/>
      </c>
      <c r="L353" s="272"/>
      <c r="M353" s="223" t="s">
        <v>32</v>
      </c>
      <c r="N353" s="11" t="s">
        <v>32</v>
      </c>
      <c r="O353" s="259" t="s">
        <v>32</v>
      </c>
      <c r="P353" s="272">
        <f>P352</f>
        <v>146203.9</v>
      </c>
      <c r="Q353" s="270" t="s">
        <v>127</v>
      </c>
      <c r="R353" s="270" t="s">
        <v>128</v>
      </c>
      <c r="S353" s="270" t="s">
        <v>2026</v>
      </c>
      <c r="T353" s="271">
        <v>83.2</v>
      </c>
      <c r="U353" s="271">
        <v>5</v>
      </c>
      <c r="V353" s="273">
        <f>P353*(1/(2.22*10^12))*(1/(83.2))*(1/(0.125))*10^9</f>
        <v>6.3324627512127503</v>
      </c>
      <c r="W353" s="270" t="s">
        <v>130</v>
      </c>
      <c r="X353" s="271">
        <v>1</v>
      </c>
      <c r="Y353" s="271">
        <v>0.5</v>
      </c>
      <c r="Z353" s="271">
        <v>5</v>
      </c>
      <c r="AA353" s="271">
        <v>7.49</v>
      </c>
      <c r="AB353" s="556">
        <v>1</v>
      </c>
      <c r="AC353" s="557">
        <f t="shared" si="85"/>
        <v>7.49</v>
      </c>
      <c r="AD353" s="558">
        <f t="shared" si="86"/>
        <v>5.9920000000000009</v>
      </c>
      <c r="AE353" s="559">
        <f t="shared" si="87"/>
        <v>1.4980000000000002</v>
      </c>
      <c r="AF353" s="270" t="s">
        <v>49</v>
      </c>
      <c r="AG353" s="271">
        <v>0.5</v>
      </c>
      <c r="AH353" s="271">
        <v>0.33</v>
      </c>
    </row>
    <row r="354" spans="1:35" x14ac:dyDescent="0.25">
      <c r="A354" s="268" t="s">
        <v>28</v>
      </c>
      <c r="B354" s="268" t="s">
        <v>323</v>
      </c>
      <c r="C354" s="269" t="s">
        <v>2250</v>
      </c>
      <c r="D354" s="270" t="s">
        <v>2255</v>
      </c>
      <c r="E354" s="271">
        <f t="shared" si="90"/>
        <v>8</v>
      </c>
      <c r="F354" s="271" t="s">
        <v>32</v>
      </c>
      <c r="G354" s="270"/>
      <c r="H354" s="271" t="str">
        <f t="shared" si="83"/>
        <v/>
      </c>
      <c r="I354" s="271"/>
      <c r="J354" s="270"/>
      <c r="K354" s="271" t="str">
        <f t="shared" si="84"/>
        <v/>
      </c>
      <c r="L354" s="272"/>
      <c r="M354" s="223" t="s">
        <v>32</v>
      </c>
      <c r="N354" s="11" t="s">
        <v>32</v>
      </c>
      <c r="O354" s="259" t="s">
        <v>32</v>
      </c>
      <c r="P354" s="272">
        <f>P353</f>
        <v>146203.9</v>
      </c>
      <c r="Q354" s="270" t="s">
        <v>325</v>
      </c>
      <c r="R354" s="270" t="s">
        <v>128</v>
      </c>
      <c r="S354" s="270" t="s">
        <v>2026</v>
      </c>
      <c r="T354" s="271">
        <v>83.2</v>
      </c>
      <c r="U354" s="271">
        <v>5</v>
      </c>
      <c r="V354" s="273">
        <f>P354*(1/(2.22*10^12))*(1/(83.2))*(1/(0.125))*10^9</f>
        <v>6.3324627512127503</v>
      </c>
      <c r="W354" s="270" t="s">
        <v>130</v>
      </c>
      <c r="X354" s="271">
        <v>1</v>
      </c>
      <c r="Y354" s="271">
        <v>1</v>
      </c>
      <c r="Z354" s="271">
        <v>5</v>
      </c>
      <c r="AA354" s="271">
        <v>7.49</v>
      </c>
      <c r="AB354" s="556">
        <v>1</v>
      </c>
      <c r="AC354" s="557">
        <f t="shared" si="85"/>
        <v>7.49</v>
      </c>
      <c r="AD354" s="558">
        <f t="shared" si="86"/>
        <v>5.9920000000000009</v>
      </c>
      <c r="AE354" s="559">
        <f t="shared" si="87"/>
        <v>1.4980000000000002</v>
      </c>
      <c r="AF354" s="270" t="s">
        <v>49</v>
      </c>
      <c r="AG354" s="271">
        <v>1</v>
      </c>
      <c r="AH354" s="271">
        <v>1</v>
      </c>
    </row>
    <row r="355" spans="1:35" x14ac:dyDescent="0.25">
      <c r="A355" s="268" t="s">
        <v>28</v>
      </c>
      <c r="B355" s="268" t="s">
        <v>326</v>
      </c>
      <c r="C355" s="269" t="s">
        <v>2250</v>
      </c>
      <c r="D355" s="270" t="s">
        <v>2256</v>
      </c>
      <c r="E355" s="271">
        <f t="shared" si="90"/>
        <v>9</v>
      </c>
      <c r="F355" s="271" t="s">
        <v>32</v>
      </c>
      <c r="G355" s="270"/>
      <c r="H355" s="271" t="str">
        <f t="shared" si="83"/>
        <v/>
      </c>
      <c r="I355" s="271"/>
      <c r="J355" s="270"/>
      <c r="K355" s="271" t="str">
        <f t="shared" si="84"/>
        <v/>
      </c>
      <c r="L355" s="272"/>
      <c r="M355" s="223" t="s">
        <v>32</v>
      </c>
      <c r="N355" s="11" t="s">
        <v>32</v>
      </c>
      <c r="O355" s="259" t="s">
        <v>32</v>
      </c>
      <c r="P355" s="272">
        <f>P354</f>
        <v>146203.9</v>
      </c>
      <c r="Q355" s="270" t="s">
        <v>325</v>
      </c>
      <c r="R355" s="270" t="s">
        <v>128</v>
      </c>
      <c r="S355" s="270" t="s">
        <v>2026</v>
      </c>
      <c r="T355" s="271">
        <v>83.2</v>
      </c>
      <c r="U355" s="271">
        <v>5</v>
      </c>
      <c r="V355" s="273">
        <f>P355*(1/(2.22*10^12))*(1/(83.2))*(1/(0.125))*10^9</f>
        <v>6.3324627512127503</v>
      </c>
      <c r="W355" s="270" t="s">
        <v>130</v>
      </c>
      <c r="X355" s="271">
        <v>1</v>
      </c>
      <c r="Y355" s="271">
        <v>1</v>
      </c>
      <c r="Z355" s="271">
        <v>5</v>
      </c>
      <c r="AA355" s="271">
        <v>7.49</v>
      </c>
      <c r="AB355" s="556">
        <v>1</v>
      </c>
      <c r="AC355" s="557">
        <f t="shared" si="85"/>
        <v>7.49</v>
      </c>
      <c r="AD355" s="558">
        <f t="shared" si="86"/>
        <v>5.9920000000000009</v>
      </c>
      <c r="AE355" s="559">
        <f t="shared" si="87"/>
        <v>1.4980000000000002</v>
      </c>
      <c r="AF355" s="270" t="s">
        <v>49</v>
      </c>
      <c r="AG355" s="271">
        <v>1</v>
      </c>
      <c r="AH355" s="271">
        <v>1</v>
      </c>
    </row>
    <row r="356" spans="1:35" x14ac:dyDescent="0.25">
      <c r="A356" s="268" t="s">
        <v>56</v>
      </c>
      <c r="B356" s="268" t="s">
        <v>69</v>
      </c>
      <c r="C356" s="269" t="s">
        <v>2250</v>
      </c>
      <c r="D356" s="270" t="s">
        <v>2257</v>
      </c>
      <c r="E356" s="271">
        <f t="shared" si="90"/>
        <v>10</v>
      </c>
      <c r="F356" s="271" t="s">
        <v>32</v>
      </c>
      <c r="G356" s="270" t="s">
        <v>2258</v>
      </c>
      <c r="H356" s="271">
        <f t="shared" si="83"/>
        <v>11</v>
      </c>
      <c r="I356" s="271" t="str">
        <f>F356</f>
        <v>y</v>
      </c>
      <c r="J356" s="270" t="s">
        <v>2259</v>
      </c>
      <c r="K356" s="271">
        <f t="shared" si="84"/>
        <v>12</v>
      </c>
      <c r="L356" s="272" t="str">
        <f>F356</f>
        <v>y</v>
      </c>
      <c r="M356" s="223" t="s">
        <v>32</v>
      </c>
      <c r="N356" s="11" t="s">
        <v>32</v>
      </c>
      <c r="O356" s="11" t="s">
        <v>32</v>
      </c>
      <c r="P356" s="272">
        <v>52448.72</v>
      </c>
      <c r="Q356" s="270" t="s">
        <v>73</v>
      </c>
      <c r="R356" s="270" t="s">
        <v>74</v>
      </c>
      <c r="S356" s="270" t="s">
        <v>75</v>
      </c>
      <c r="T356" s="271">
        <v>82.2</v>
      </c>
      <c r="U356" s="271">
        <v>2.5</v>
      </c>
      <c r="V356" s="273">
        <f>P356*(1/(2.22*10^12))*(1/(82.2))*(1/(0.125))*10^9</f>
        <v>2.2993235571337762</v>
      </c>
      <c r="W356" s="270" t="s">
        <v>76</v>
      </c>
      <c r="X356" s="271">
        <v>3</v>
      </c>
      <c r="Y356" s="271">
        <v>2</v>
      </c>
      <c r="Z356" s="271">
        <v>15</v>
      </c>
      <c r="AA356" s="271">
        <v>11.1</v>
      </c>
      <c r="AB356" s="556">
        <v>1</v>
      </c>
      <c r="AC356" s="557">
        <f t="shared" si="85"/>
        <v>11.1</v>
      </c>
      <c r="AD356" s="558">
        <f t="shared" si="86"/>
        <v>8.8800000000000008</v>
      </c>
      <c r="AE356" s="559">
        <f t="shared" si="87"/>
        <v>2.2200000000000002</v>
      </c>
      <c r="AF356" s="270" t="s">
        <v>49</v>
      </c>
      <c r="AG356" s="271">
        <v>1</v>
      </c>
      <c r="AH356" s="271">
        <v>0.67</v>
      </c>
    </row>
    <row r="357" spans="1:35" x14ac:dyDescent="0.25">
      <c r="A357" s="268" t="s">
        <v>56</v>
      </c>
      <c r="B357" s="268" t="s">
        <v>77</v>
      </c>
      <c r="C357" s="269" t="s">
        <v>2250</v>
      </c>
      <c r="D357" s="270" t="s">
        <v>2260</v>
      </c>
      <c r="E357" s="271">
        <f t="shared" si="90"/>
        <v>13</v>
      </c>
      <c r="F357" s="271" t="s">
        <v>32</v>
      </c>
      <c r="G357" s="270" t="s">
        <v>2261</v>
      </c>
      <c r="H357" s="271">
        <f t="shared" si="83"/>
        <v>14</v>
      </c>
      <c r="I357" s="271" t="str">
        <f>F357</f>
        <v>y</v>
      </c>
      <c r="J357" s="270" t="s">
        <v>2262</v>
      </c>
      <c r="K357" s="271">
        <f t="shared" si="84"/>
        <v>15</v>
      </c>
      <c r="L357" s="272" t="str">
        <f>F357</f>
        <v>y</v>
      </c>
      <c r="M357" s="223" t="s">
        <v>32</v>
      </c>
      <c r="N357" s="11" t="s">
        <v>32</v>
      </c>
      <c r="O357" s="11" t="s">
        <v>32</v>
      </c>
      <c r="P357" s="272">
        <f>P356</f>
        <v>52448.72</v>
      </c>
      <c r="Q357" s="270" t="s">
        <v>73</v>
      </c>
      <c r="R357" s="270" t="s">
        <v>74</v>
      </c>
      <c r="S357" s="270" t="s">
        <v>75</v>
      </c>
      <c r="T357" s="271">
        <v>82.2</v>
      </c>
      <c r="U357" s="271">
        <v>2.5</v>
      </c>
      <c r="V357" s="273">
        <f>P357*(1/(2.22*10^12))*(1/(82.2))*(1/(0.125))*10^9</f>
        <v>2.2993235571337762</v>
      </c>
      <c r="W357" s="270" t="s">
        <v>76</v>
      </c>
      <c r="X357" s="271">
        <v>3</v>
      </c>
      <c r="Y357" s="271">
        <v>2</v>
      </c>
      <c r="Z357" s="271">
        <v>15</v>
      </c>
      <c r="AA357" s="271">
        <v>11.1</v>
      </c>
      <c r="AB357" s="556">
        <v>1</v>
      </c>
      <c r="AC357" s="557">
        <f t="shared" si="85"/>
        <v>11.1</v>
      </c>
      <c r="AD357" s="558">
        <f t="shared" si="86"/>
        <v>8.8800000000000008</v>
      </c>
      <c r="AE357" s="559">
        <f t="shared" si="87"/>
        <v>2.2200000000000002</v>
      </c>
      <c r="AF357" s="270" t="s">
        <v>49</v>
      </c>
      <c r="AG357" s="271">
        <v>1</v>
      </c>
      <c r="AH357" s="271">
        <v>0.67</v>
      </c>
    </row>
    <row r="358" spans="1:35" x14ac:dyDescent="0.25">
      <c r="A358" s="268" t="s">
        <v>56</v>
      </c>
      <c r="B358" s="268" t="s">
        <v>81</v>
      </c>
      <c r="C358" s="269" t="s">
        <v>2250</v>
      </c>
      <c r="D358" s="270" t="s">
        <v>2263</v>
      </c>
      <c r="E358" s="271">
        <f t="shared" si="90"/>
        <v>16</v>
      </c>
      <c r="F358" s="271" t="s">
        <v>32</v>
      </c>
      <c r="G358" s="270" t="s">
        <v>2264</v>
      </c>
      <c r="H358" s="271">
        <f t="shared" si="83"/>
        <v>17</v>
      </c>
      <c r="I358" s="271" t="str">
        <f>F358</f>
        <v>y</v>
      </c>
      <c r="J358" s="270" t="s">
        <v>2265</v>
      </c>
      <c r="K358" s="271">
        <f t="shared" si="84"/>
        <v>18</v>
      </c>
      <c r="L358" s="272" t="str">
        <f>F358</f>
        <v>y</v>
      </c>
      <c r="M358" s="223" t="s">
        <v>32</v>
      </c>
      <c r="N358" s="11" t="s">
        <v>32</v>
      </c>
      <c r="O358" s="11" t="s">
        <v>32</v>
      </c>
      <c r="P358" s="272">
        <f>P357</f>
        <v>52448.72</v>
      </c>
      <c r="Q358" s="270" t="s">
        <v>73</v>
      </c>
      <c r="R358" s="270" t="s">
        <v>74</v>
      </c>
      <c r="S358" s="270" t="s">
        <v>75</v>
      </c>
      <c r="T358" s="271">
        <v>82.2</v>
      </c>
      <c r="U358" s="271">
        <v>2.5</v>
      </c>
      <c r="V358" s="273">
        <f>P358*(1/(2.22*10^12))*(1/(82.2))*(1/(0.125))*10^9</f>
        <v>2.2993235571337762</v>
      </c>
      <c r="W358" s="270" t="s">
        <v>76</v>
      </c>
      <c r="X358" s="271">
        <v>3</v>
      </c>
      <c r="Y358" s="271">
        <v>2</v>
      </c>
      <c r="Z358" s="271">
        <v>15</v>
      </c>
      <c r="AA358" s="271">
        <v>11.1</v>
      </c>
      <c r="AB358" s="556">
        <v>1</v>
      </c>
      <c r="AC358" s="557">
        <f t="shared" si="85"/>
        <v>11.1</v>
      </c>
      <c r="AD358" s="558">
        <f t="shared" si="86"/>
        <v>8.8800000000000008</v>
      </c>
      <c r="AE358" s="559">
        <f t="shared" si="87"/>
        <v>2.2200000000000002</v>
      </c>
      <c r="AF358" s="270" t="s">
        <v>49</v>
      </c>
      <c r="AG358" s="271">
        <v>1</v>
      </c>
      <c r="AH358" s="271">
        <v>0.67</v>
      </c>
      <c r="AI358" t="s">
        <v>2266</v>
      </c>
    </row>
    <row r="359" spans="1:35" x14ac:dyDescent="0.25">
      <c r="A359" s="268" t="s">
        <v>56</v>
      </c>
      <c r="B359" s="268" t="s">
        <v>475</v>
      </c>
      <c r="C359" s="269" t="s">
        <v>2250</v>
      </c>
      <c r="D359" s="270" t="s">
        <v>2267</v>
      </c>
      <c r="E359" s="271">
        <f t="shared" si="90"/>
        <v>19</v>
      </c>
      <c r="F359" s="271" t="s">
        <v>32</v>
      </c>
      <c r="G359" s="270" t="s">
        <v>2268</v>
      </c>
      <c r="H359" s="271">
        <f t="shared" si="83"/>
        <v>20</v>
      </c>
      <c r="I359" s="271" t="str">
        <f>F359</f>
        <v>y</v>
      </c>
      <c r="J359" s="270" t="s">
        <v>2269</v>
      </c>
      <c r="K359" s="271">
        <f t="shared" si="84"/>
        <v>21</v>
      </c>
      <c r="L359" s="272" t="str">
        <f>F359</f>
        <v>y</v>
      </c>
      <c r="M359" s="223" t="s">
        <v>32</v>
      </c>
      <c r="N359" s="11" t="s">
        <v>32</v>
      </c>
      <c r="O359" s="11" t="s">
        <v>32</v>
      </c>
      <c r="P359" s="272">
        <v>30616.99</v>
      </c>
      <c r="Q359" s="270" t="s">
        <v>479</v>
      </c>
      <c r="R359" s="270" t="s">
        <v>480</v>
      </c>
      <c r="S359" s="270" t="s">
        <v>2270</v>
      </c>
      <c r="T359" s="271">
        <v>30</v>
      </c>
      <c r="U359" s="271">
        <v>6</v>
      </c>
      <c r="V359" s="273">
        <f>P359*(1/(2.22*10^12))*(1/(30))*(1/(0.125))*10^9</f>
        <v>3.6777165165165164</v>
      </c>
      <c r="W359" s="270" t="s">
        <v>482</v>
      </c>
      <c r="X359" s="271">
        <v>3</v>
      </c>
      <c r="Y359" s="271">
        <v>3</v>
      </c>
      <c r="Z359" s="271">
        <v>15</v>
      </c>
      <c r="AA359" s="271">
        <v>9.7200000000000006</v>
      </c>
      <c r="AB359" s="556">
        <v>1</v>
      </c>
      <c r="AC359" s="557">
        <f t="shared" si="85"/>
        <v>9.7200000000000006</v>
      </c>
      <c r="AD359" s="558">
        <f t="shared" si="86"/>
        <v>7.7760000000000007</v>
      </c>
      <c r="AE359" s="559">
        <f t="shared" si="87"/>
        <v>1.9440000000000002</v>
      </c>
      <c r="AF359" s="270" t="s">
        <v>483</v>
      </c>
      <c r="AG359" s="271">
        <v>1</v>
      </c>
      <c r="AH359" s="271">
        <v>1</v>
      </c>
      <c r="AI359" t="s">
        <v>2266</v>
      </c>
    </row>
    <row r="360" spans="1:35" x14ac:dyDescent="0.25">
      <c r="A360" s="268" t="s">
        <v>56</v>
      </c>
      <c r="B360" s="268" t="s">
        <v>484</v>
      </c>
      <c r="C360" s="269" t="s">
        <v>2250</v>
      </c>
      <c r="D360" s="270" t="s">
        <v>2271</v>
      </c>
      <c r="E360" s="271">
        <f t="shared" si="90"/>
        <v>22</v>
      </c>
      <c r="F360" s="271" t="s">
        <v>32</v>
      </c>
      <c r="G360" s="270" t="s">
        <v>2272</v>
      </c>
      <c r="H360" s="271">
        <f t="shared" si="83"/>
        <v>23</v>
      </c>
      <c r="I360" s="271" t="str">
        <f>F360</f>
        <v>y</v>
      </c>
      <c r="J360" s="270" t="s">
        <v>2273</v>
      </c>
      <c r="K360" s="271">
        <f t="shared" si="84"/>
        <v>24</v>
      </c>
      <c r="L360" s="272" t="str">
        <f>F360</f>
        <v>y</v>
      </c>
      <c r="M360" s="223" t="s">
        <v>32</v>
      </c>
      <c r="N360" s="11" t="s">
        <v>32</v>
      </c>
      <c r="O360" s="11" t="s">
        <v>32</v>
      </c>
      <c r="P360" s="272">
        <f>P359</f>
        <v>30616.99</v>
      </c>
      <c r="Q360" s="270" t="s">
        <v>479</v>
      </c>
      <c r="R360" s="270" t="s">
        <v>480</v>
      </c>
      <c r="S360" s="270" t="s">
        <v>2270</v>
      </c>
      <c r="T360" s="271">
        <v>30</v>
      </c>
      <c r="U360" s="271">
        <v>6</v>
      </c>
      <c r="V360" s="273">
        <f>P360*(1/(2.22*10^12))*(1/(30))*(1/(0.125))*10^9</f>
        <v>3.6777165165165164</v>
      </c>
      <c r="W360" s="270" t="s">
        <v>482</v>
      </c>
      <c r="X360" s="271">
        <v>3</v>
      </c>
      <c r="Y360" s="271">
        <v>3</v>
      </c>
      <c r="Z360" s="271">
        <v>15</v>
      </c>
      <c r="AA360" s="271">
        <v>9.7200000000000006</v>
      </c>
      <c r="AB360" s="556">
        <v>1</v>
      </c>
      <c r="AC360" s="557">
        <f t="shared" si="85"/>
        <v>9.7200000000000006</v>
      </c>
      <c r="AD360" s="558">
        <f t="shared" si="86"/>
        <v>7.7760000000000007</v>
      </c>
      <c r="AE360" s="559">
        <f t="shared" si="87"/>
        <v>1.9440000000000002</v>
      </c>
      <c r="AF360" s="270" t="s">
        <v>483</v>
      </c>
      <c r="AG360" s="271">
        <v>1</v>
      </c>
      <c r="AH360" s="271">
        <v>1</v>
      </c>
    </row>
    <row r="361" spans="1:35" x14ac:dyDescent="0.25">
      <c r="A361" s="274" t="s">
        <v>28</v>
      </c>
      <c r="B361" s="274" t="s">
        <v>244</v>
      </c>
      <c r="C361" s="275" t="s">
        <v>2274</v>
      </c>
      <c r="D361" s="276" t="s">
        <v>2275</v>
      </c>
      <c r="E361" s="277">
        <v>4</v>
      </c>
      <c r="F361" s="277" t="s">
        <v>32</v>
      </c>
      <c r="G361" s="276"/>
      <c r="H361" s="277" t="str">
        <f t="shared" si="83"/>
        <v/>
      </c>
      <c r="I361" s="277"/>
      <c r="J361" s="276"/>
      <c r="K361" s="277" t="str">
        <f t="shared" si="84"/>
        <v/>
      </c>
      <c r="L361" s="278"/>
      <c r="M361" s="223" t="s">
        <v>32</v>
      </c>
      <c r="N361" s="11" t="s">
        <v>32</v>
      </c>
      <c r="O361" s="11" t="s">
        <v>32</v>
      </c>
      <c r="P361" s="278">
        <v>35848.699999999997</v>
      </c>
      <c r="Q361" s="276" t="s">
        <v>246</v>
      </c>
      <c r="R361" s="276" t="s">
        <v>237</v>
      </c>
      <c r="S361" s="276" t="s">
        <v>2037</v>
      </c>
      <c r="T361" s="277">
        <v>82</v>
      </c>
      <c r="U361" s="277">
        <v>1.5</v>
      </c>
      <c r="V361" s="279">
        <f>P361*(1/(2.22*10^12))*(1/(82))*(1/(0.125))*10^9</f>
        <v>1.5754207866402987</v>
      </c>
      <c r="W361" s="276" t="s">
        <v>239</v>
      </c>
      <c r="X361" s="277">
        <v>1</v>
      </c>
      <c r="Y361" s="277">
        <v>1</v>
      </c>
      <c r="Z361" s="277">
        <v>5</v>
      </c>
      <c r="AA361" s="277">
        <v>2.21</v>
      </c>
      <c r="AB361" s="556">
        <v>1</v>
      </c>
      <c r="AC361" s="557">
        <f t="shared" si="85"/>
        <v>2.21</v>
      </c>
      <c r="AD361" s="558">
        <f t="shared" si="86"/>
        <v>1.768</v>
      </c>
      <c r="AE361" s="559">
        <f t="shared" si="87"/>
        <v>0.442</v>
      </c>
      <c r="AF361" s="276" t="s">
        <v>107</v>
      </c>
      <c r="AG361" s="277">
        <v>1</v>
      </c>
      <c r="AH361" s="277">
        <v>1</v>
      </c>
    </row>
    <row r="362" spans="1:35" x14ac:dyDescent="0.25">
      <c r="A362" s="274" t="s">
        <v>28</v>
      </c>
      <c r="B362" s="274" t="s">
        <v>247</v>
      </c>
      <c r="C362" s="275" t="s">
        <v>2274</v>
      </c>
      <c r="D362" s="276" t="s">
        <v>2276</v>
      </c>
      <c r="E362" s="277">
        <f t="shared" ref="E362:E370" si="91">IF(A361="SEC", K361 + 1, E361 + 1)</f>
        <v>5</v>
      </c>
      <c r="F362" s="277" t="s">
        <v>32</v>
      </c>
      <c r="G362" s="276"/>
      <c r="H362" s="277" t="str">
        <f t="shared" si="83"/>
        <v/>
      </c>
      <c r="I362" s="277"/>
      <c r="J362" s="276"/>
      <c r="K362" s="277" t="str">
        <f t="shared" si="84"/>
        <v/>
      </c>
      <c r="L362" s="278"/>
      <c r="M362" s="223" t="s">
        <v>32</v>
      </c>
      <c r="N362" s="11" t="s">
        <v>32</v>
      </c>
      <c r="O362" s="11" t="s">
        <v>32</v>
      </c>
      <c r="P362" s="278">
        <f>P361</f>
        <v>35848.699999999997</v>
      </c>
      <c r="Q362" s="276" t="s">
        <v>246</v>
      </c>
      <c r="R362" s="276" t="s">
        <v>237</v>
      </c>
      <c r="S362" s="276" t="s">
        <v>2037</v>
      </c>
      <c r="T362" s="277">
        <v>82</v>
      </c>
      <c r="U362" s="277">
        <v>1.5</v>
      </c>
      <c r="V362" s="279">
        <f>P362*(1/(2.22*10^12))*(1/(82))*(1/(0.125))*10^9</f>
        <v>1.5754207866402987</v>
      </c>
      <c r="W362" s="276" t="s">
        <v>239</v>
      </c>
      <c r="X362" s="277">
        <v>1</v>
      </c>
      <c r="Y362" s="277">
        <v>1</v>
      </c>
      <c r="Z362" s="277">
        <v>5</v>
      </c>
      <c r="AA362" s="277">
        <v>2.21</v>
      </c>
      <c r="AB362" s="556">
        <v>1</v>
      </c>
      <c r="AC362" s="557">
        <f t="shared" si="85"/>
        <v>2.21</v>
      </c>
      <c r="AD362" s="558">
        <f t="shared" si="86"/>
        <v>1.768</v>
      </c>
      <c r="AE362" s="559">
        <f t="shared" si="87"/>
        <v>0.442</v>
      </c>
      <c r="AF362" s="276" t="s">
        <v>107</v>
      </c>
      <c r="AG362" s="277">
        <v>1</v>
      </c>
      <c r="AH362" s="277">
        <v>1</v>
      </c>
    </row>
    <row r="363" spans="1:35" x14ac:dyDescent="0.25">
      <c r="A363" s="274" t="s">
        <v>28</v>
      </c>
      <c r="B363" s="274" t="s">
        <v>290</v>
      </c>
      <c r="C363" s="275" t="s">
        <v>2274</v>
      </c>
      <c r="D363" s="276" t="s">
        <v>2277</v>
      </c>
      <c r="E363" s="277">
        <f t="shared" si="91"/>
        <v>6</v>
      </c>
      <c r="F363" s="277" t="s">
        <v>32</v>
      </c>
      <c r="G363" s="276"/>
      <c r="H363" s="277" t="str">
        <f t="shared" si="83"/>
        <v/>
      </c>
      <c r="I363" s="277"/>
      <c r="J363" s="276"/>
      <c r="K363" s="277" t="str">
        <f t="shared" si="84"/>
        <v/>
      </c>
      <c r="L363" s="278"/>
      <c r="M363" s="223" t="s">
        <v>32</v>
      </c>
      <c r="N363" s="11" t="s">
        <v>32</v>
      </c>
      <c r="O363" s="11" t="s">
        <v>32</v>
      </c>
      <c r="P363" s="278">
        <v>83513.73</v>
      </c>
      <c r="Q363" s="276" t="s">
        <v>292</v>
      </c>
      <c r="R363" s="276" t="s">
        <v>293</v>
      </c>
      <c r="S363" s="276" t="s">
        <v>294</v>
      </c>
      <c r="T363" s="277">
        <v>82.8</v>
      </c>
      <c r="U363" s="277">
        <v>5</v>
      </c>
      <c r="V363" s="279">
        <f>P363*(1/(2.22*10^12))*(1/(82.8))*(1/(0.125))*10^9</f>
        <v>3.6346664055359703</v>
      </c>
      <c r="W363" s="276" t="s">
        <v>295</v>
      </c>
      <c r="X363" s="277">
        <v>1</v>
      </c>
      <c r="Y363" s="277">
        <v>1</v>
      </c>
      <c r="Z363" s="277">
        <v>5</v>
      </c>
      <c r="AA363" s="277">
        <v>7.45</v>
      </c>
      <c r="AB363" s="556">
        <v>1</v>
      </c>
      <c r="AC363" s="557">
        <f t="shared" si="85"/>
        <v>7.45</v>
      </c>
      <c r="AD363" s="558">
        <f t="shared" si="86"/>
        <v>5.9600000000000009</v>
      </c>
      <c r="AE363" s="559">
        <f t="shared" si="87"/>
        <v>1.4900000000000002</v>
      </c>
      <c r="AF363" s="276" t="s">
        <v>68</v>
      </c>
      <c r="AG363" s="277">
        <v>1</v>
      </c>
      <c r="AH363" s="277">
        <v>1</v>
      </c>
    </row>
    <row r="364" spans="1:35" x14ac:dyDescent="0.25">
      <c r="A364" s="274" t="s">
        <v>28</v>
      </c>
      <c r="B364" s="274" t="s">
        <v>296</v>
      </c>
      <c r="C364" s="275" t="s">
        <v>2274</v>
      </c>
      <c r="D364" s="276" t="s">
        <v>2278</v>
      </c>
      <c r="E364" s="277">
        <f t="shared" si="91"/>
        <v>7</v>
      </c>
      <c r="F364" s="277" t="s">
        <v>32</v>
      </c>
      <c r="G364" s="276"/>
      <c r="H364" s="277" t="str">
        <f t="shared" si="83"/>
        <v/>
      </c>
      <c r="I364" s="277"/>
      <c r="J364" s="276"/>
      <c r="K364" s="277" t="str">
        <f t="shared" si="84"/>
        <v/>
      </c>
      <c r="L364" s="278"/>
      <c r="M364" s="223" t="s">
        <v>32</v>
      </c>
      <c r="N364" s="11" t="s">
        <v>32</v>
      </c>
      <c r="O364" s="11" t="s">
        <v>32</v>
      </c>
      <c r="P364" s="278">
        <f>P363</f>
        <v>83513.73</v>
      </c>
      <c r="Q364" s="276" t="s">
        <v>292</v>
      </c>
      <c r="R364" s="276" t="s">
        <v>293</v>
      </c>
      <c r="S364" s="276" t="s">
        <v>294</v>
      </c>
      <c r="T364" s="277">
        <v>82.8</v>
      </c>
      <c r="U364" s="277">
        <v>5</v>
      </c>
      <c r="V364" s="279">
        <f>P364*(1/(2.22*10^12))*(1/(82.8))*(1/(0.125))*10^9</f>
        <v>3.6346664055359703</v>
      </c>
      <c r="W364" s="276" t="s">
        <v>295</v>
      </c>
      <c r="X364" s="277">
        <v>1</v>
      </c>
      <c r="Y364" s="277">
        <v>1</v>
      </c>
      <c r="Z364" s="277">
        <v>5</v>
      </c>
      <c r="AA364" s="277">
        <v>7.45</v>
      </c>
      <c r="AB364" s="556">
        <v>1</v>
      </c>
      <c r="AC364" s="557">
        <f t="shared" si="85"/>
        <v>7.45</v>
      </c>
      <c r="AD364" s="558">
        <f t="shared" si="86"/>
        <v>5.9600000000000009</v>
      </c>
      <c r="AE364" s="559">
        <f t="shared" si="87"/>
        <v>1.4900000000000002</v>
      </c>
      <c r="AF364" s="276" t="s">
        <v>68</v>
      </c>
      <c r="AG364" s="277">
        <v>1</v>
      </c>
      <c r="AH364" s="277">
        <v>1</v>
      </c>
    </row>
    <row r="365" spans="1:35" x14ac:dyDescent="0.25">
      <c r="A365" s="274" t="s">
        <v>28</v>
      </c>
      <c r="B365" s="274" t="s">
        <v>813</v>
      </c>
      <c r="C365" s="275" t="s">
        <v>2274</v>
      </c>
      <c r="D365" s="276" t="s">
        <v>2279</v>
      </c>
      <c r="E365" s="277">
        <f t="shared" si="91"/>
        <v>8</v>
      </c>
      <c r="F365" s="277" t="s">
        <v>32</v>
      </c>
      <c r="G365" s="276"/>
      <c r="H365" s="277" t="str">
        <f t="shared" si="83"/>
        <v/>
      </c>
      <c r="I365" s="277"/>
      <c r="J365" s="276"/>
      <c r="K365" s="277" t="str">
        <f t="shared" si="84"/>
        <v/>
      </c>
      <c r="L365" s="278"/>
      <c r="M365" s="223" t="s">
        <v>32</v>
      </c>
      <c r="N365" s="11" t="s">
        <v>32</v>
      </c>
      <c r="O365" s="11" t="s">
        <v>32</v>
      </c>
      <c r="P365" s="278">
        <v>32469.93</v>
      </c>
      <c r="Q365" s="276" t="s">
        <v>816</v>
      </c>
      <c r="R365" s="276" t="s">
        <v>817</v>
      </c>
      <c r="S365" s="276" t="s">
        <v>818</v>
      </c>
      <c r="T365" s="277">
        <v>83</v>
      </c>
      <c r="U365" s="277">
        <v>2</v>
      </c>
      <c r="V365" s="279">
        <f>P365*(1/(2.22*10^12))*(1/(83))*(1/(0.125))*10^9</f>
        <v>1.4097440573103224</v>
      </c>
      <c r="W365" s="276" t="s">
        <v>819</v>
      </c>
      <c r="X365" s="277">
        <v>1</v>
      </c>
      <c r="Y365" s="277">
        <v>0.5</v>
      </c>
      <c r="Z365" s="277">
        <v>5</v>
      </c>
      <c r="AA365" s="277">
        <v>2.99</v>
      </c>
      <c r="AB365" s="556">
        <v>1</v>
      </c>
      <c r="AC365" s="557">
        <f t="shared" si="85"/>
        <v>2.99</v>
      </c>
      <c r="AD365" s="558">
        <f t="shared" si="86"/>
        <v>2.3920000000000003</v>
      </c>
      <c r="AE365" s="559">
        <f t="shared" si="87"/>
        <v>0.59800000000000009</v>
      </c>
      <c r="AF365" s="276" t="s">
        <v>49</v>
      </c>
      <c r="AG365" s="277">
        <v>0.5</v>
      </c>
      <c r="AH365" s="277">
        <v>0.5</v>
      </c>
    </row>
    <row r="366" spans="1:35" x14ac:dyDescent="0.25">
      <c r="A366" s="274" t="s">
        <v>56</v>
      </c>
      <c r="B366" s="274" t="s">
        <v>813</v>
      </c>
      <c r="C366" s="275" t="s">
        <v>2274</v>
      </c>
      <c r="D366" s="276" t="s">
        <v>2280</v>
      </c>
      <c r="E366" s="277">
        <f t="shared" si="91"/>
        <v>9</v>
      </c>
      <c r="F366" s="277" t="s">
        <v>32</v>
      </c>
      <c r="G366" s="276" t="s">
        <v>2281</v>
      </c>
      <c r="H366" s="277">
        <f t="shared" si="83"/>
        <v>10</v>
      </c>
      <c r="I366" s="277" t="str">
        <f>F366</f>
        <v>y</v>
      </c>
      <c r="J366" s="276" t="s">
        <v>2282</v>
      </c>
      <c r="K366" s="277">
        <f t="shared" si="84"/>
        <v>11</v>
      </c>
      <c r="L366" s="278" t="str">
        <f>F366</f>
        <v>y</v>
      </c>
      <c r="M366" s="223" t="s">
        <v>32</v>
      </c>
      <c r="N366" s="11" t="s">
        <v>32</v>
      </c>
      <c r="O366" s="11" t="s">
        <v>32</v>
      </c>
      <c r="P366" s="278">
        <f>P365</f>
        <v>32469.93</v>
      </c>
      <c r="Q366" s="276" t="s">
        <v>816</v>
      </c>
      <c r="R366" s="276" t="s">
        <v>817</v>
      </c>
      <c r="S366" s="276" t="s">
        <v>818</v>
      </c>
      <c r="T366" s="277">
        <v>83</v>
      </c>
      <c r="U366" s="277">
        <v>2</v>
      </c>
      <c r="V366" s="279">
        <f>P366*(1/(2.22*10^12))*(1/(83))*(1/(0.125))*10^9</f>
        <v>1.4097440573103224</v>
      </c>
      <c r="W366" s="276" t="s">
        <v>819</v>
      </c>
      <c r="X366" s="277">
        <v>3</v>
      </c>
      <c r="Y366" s="277">
        <v>1.5</v>
      </c>
      <c r="Z366" s="277">
        <v>15</v>
      </c>
      <c r="AA366" s="277">
        <v>8.9600000000000009</v>
      </c>
      <c r="AB366" s="556">
        <v>1</v>
      </c>
      <c r="AC366" s="557">
        <f t="shared" si="85"/>
        <v>8.9600000000000009</v>
      </c>
      <c r="AD366" s="558">
        <f t="shared" si="86"/>
        <v>7.168000000000001</v>
      </c>
      <c r="AE366" s="559">
        <f t="shared" si="87"/>
        <v>1.7920000000000003</v>
      </c>
      <c r="AF366" s="276" t="s">
        <v>49</v>
      </c>
      <c r="AG366" s="277">
        <v>0.5</v>
      </c>
      <c r="AH366" s="277">
        <v>0.5</v>
      </c>
    </row>
    <row r="367" spans="1:35" x14ac:dyDescent="0.25">
      <c r="A367" s="274" t="s">
        <v>56</v>
      </c>
      <c r="B367" s="274" t="s">
        <v>820</v>
      </c>
      <c r="C367" s="275" t="s">
        <v>2274</v>
      </c>
      <c r="D367" s="276" t="s">
        <v>2283</v>
      </c>
      <c r="E367" s="277">
        <f t="shared" si="91"/>
        <v>12</v>
      </c>
      <c r="F367" s="277" t="s">
        <v>32</v>
      </c>
      <c r="G367" s="276" t="s">
        <v>2284</v>
      </c>
      <c r="H367" s="277">
        <f t="shared" si="83"/>
        <v>13</v>
      </c>
      <c r="I367" s="277" t="str">
        <f>F367</f>
        <v>y</v>
      </c>
      <c r="J367" s="276" t="s">
        <v>2285</v>
      </c>
      <c r="K367" s="277">
        <f t="shared" si="84"/>
        <v>14</v>
      </c>
      <c r="L367" s="278" t="str">
        <f>F367</f>
        <v>y</v>
      </c>
      <c r="M367" s="223" t="s">
        <v>32</v>
      </c>
      <c r="N367" s="11" t="s">
        <v>32</v>
      </c>
      <c r="O367" s="11" t="s">
        <v>32</v>
      </c>
      <c r="P367" s="278">
        <f>P366</f>
        <v>32469.93</v>
      </c>
      <c r="Q367" s="276" t="s">
        <v>816</v>
      </c>
      <c r="R367" s="276" t="s">
        <v>817</v>
      </c>
      <c r="S367" s="276" t="s">
        <v>818</v>
      </c>
      <c r="T367" s="277">
        <v>83</v>
      </c>
      <c r="U367" s="277">
        <v>2</v>
      </c>
      <c r="V367" s="279">
        <f>P367*(1/(2.22*10^12))*(1/(83))*(1/(0.125))*10^9</f>
        <v>1.4097440573103224</v>
      </c>
      <c r="W367" s="276" t="s">
        <v>819</v>
      </c>
      <c r="X367" s="277">
        <v>3</v>
      </c>
      <c r="Y367" s="277">
        <v>1.5</v>
      </c>
      <c r="Z367" s="277">
        <v>15</v>
      </c>
      <c r="AA367" s="277">
        <v>8.9600000000000009</v>
      </c>
      <c r="AB367" s="556">
        <v>1</v>
      </c>
      <c r="AC367" s="557">
        <f t="shared" si="85"/>
        <v>8.9600000000000009</v>
      </c>
      <c r="AD367" s="558">
        <f t="shared" si="86"/>
        <v>7.168000000000001</v>
      </c>
      <c r="AE367" s="559">
        <f t="shared" si="87"/>
        <v>1.7920000000000003</v>
      </c>
      <c r="AF367" s="276" t="s">
        <v>49</v>
      </c>
      <c r="AG367" s="277">
        <v>0.5</v>
      </c>
      <c r="AH367" s="277">
        <v>0.5</v>
      </c>
    </row>
    <row r="368" spans="1:35" x14ac:dyDescent="0.25">
      <c r="A368" s="274" t="s">
        <v>56</v>
      </c>
      <c r="B368" s="274" t="s">
        <v>822</v>
      </c>
      <c r="C368" s="275" t="s">
        <v>2274</v>
      </c>
      <c r="D368" s="276" t="s">
        <v>2286</v>
      </c>
      <c r="E368" s="277">
        <f t="shared" si="91"/>
        <v>15</v>
      </c>
      <c r="F368" s="277" t="s">
        <v>32</v>
      </c>
      <c r="G368" s="276" t="s">
        <v>2287</v>
      </c>
      <c r="H368" s="277">
        <f t="shared" si="83"/>
        <v>16</v>
      </c>
      <c r="I368" s="277" t="str">
        <f>F368</f>
        <v>y</v>
      </c>
      <c r="J368" s="276" t="s">
        <v>2288</v>
      </c>
      <c r="K368" s="277">
        <f t="shared" si="84"/>
        <v>17</v>
      </c>
      <c r="L368" s="278" t="str">
        <f>F368</f>
        <v>y</v>
      </c>
      <c r="M368" s="223" t="s">
        <v>32</v>
      </c>
      <c r="N368" s="11" t="s">
        <v>32</v>
      </c>
      <c r="O368" s="11" t="s">
        <v>32</v>
      </c>
      <c r="P368" s="278">
        <f>P367</f>
        <v>32469.93</v>
      </c>
      <c r="Q368" s="276" t="s">
        <v>816</v>
      </c>
      <c r="R368" s="276" t="s">
        <v>817</v>
      </c>
      <c r="S368" s="276" t="s">
        <v>818</v>
      </c>
      <c r="T368" s="277">
        <v>83</v>
      </c>
      <c r="U368" s="277">
        <v>2</v>
      </c>
      <c r="V368" s="279">
        <f>P368*(1/(2.22*10^12))*(1/(83))*(1/(0.125))*10^9</f>
        <v>1.4097440573103224</v>
      </c>
      <c r="W368" s="276" t="s">
        <v>819</v>
      </c>
      <c r="X368" s="277">
        <v>3</v>
      </c>
      <c r="Y368" s="277">
        <v>1.5</v>
      </c>
      <c r="Z368" s="277">
        <v>15</v>
      </c>
      <c r="AA368" s="277">
        <v>8.9600000000000009</v>
      </c>
      <c r="AB368" s="556">
        <v>1</v>
      </c>
      <c r="AC368" s="557">
        <f t="shared" si="85"/>
        <v>8.9600000000000009</v>
      </c>
      <c r="AD368" s="558">
        <f t="shared" si="86"/>
        <v>7.168000000000001</v>
      </c>
      <c r="AE368" s="559">
        <f t="shared" si="87"/>
        <v>1.7920000000000003</v>
      </c>
      <c r="AF368" s="276" t="s">
        <v>49</v>
      </c>
      <c r="AG368" s="277">
        <v>0.5</v>
      </c>
      <c r="AH368" s="277">
        <v>0.5</v>
      </c>
    </row>
    <row r="369" spans="1:35" x14ac:dyDescent="0.25">
      <c r="A369" s="274" t="s">
        <v>56</v>
      </c>
      <c r="B369" s="274" t="s">
        <v>176</v>
      </c>
      <c r="C369" s="275" t="s">
        <v>2274</v>
      </c>
      <c r="D369" s="276" t="s">
        <v>2289</v>
      </c>
      <c r="E369" s="277">
        <f t="shared" si="91"/>
        <v>18</v>
      </c>
      <c r="F369" s="277" t="s">
        <v>32</v>
      </c>
      <c r="G369" s="276" t="s">
        <v>2290</v>
      </c>
      <c r="H369" s="277">
        <f t="shared" si="83"/>
        <v>19</v>
      </c>
      <c r="I369" s="277" t="str">
        <f>F369</f>
        <v>y</v>
      </c>
      <c r="J369" s="276" t="s">
        <v>2291</v>
      </c>
      <c r="K369" s="277">
        <f t="shared" si="84"/>
        <v>20</v>
      </c>
      <c r="L369" s="278" t="str">
        <f>F369</f>
        <v>y</v>
      </c>
      <c r="M369" s="223" t="s">
        <v>32</v>
      </c>
      <c r="N369" s="11" t="s">
        <v>32</v>
      </c>
      <c r="O369" s="11" t="s">
        <v>32</v>
      </c>
      <c r="P369" s="278">
        <v>7694.54</v>
      </c>
      <c r="Q369" s="276" t="s">
        <v>179</v>
      </c>
      <c r="R369" s="276" t="s">
        <v>180</v>
      </c>
      <c r="S369" s="276" t="s">
        <v>1793</v>
      </c>
      <c r="T369" s="277">
        <v>22.8</v>
      </c>
      <c r="U369" s="277">
        <v>1.5</v>
      </c>
      <c r="V369" s="279">
        <f>P369*(1/(2.22*10^12))*(1/(22.8))*(1/(0.125))*10^9</f>
        <v>1.2161435119329858</v>
      </c>
      <c r="W369" s="276" t="s">
        <v>182</v>
      </c>
      <c r="X369" s="277">
        <v>3</v>
      </c>
      <c r="Y369" s="277">
        <v>3</v>
      </c>
      <c r="Z369" s="277">
        <v>15</v>
      </c>
      <c r="AA369" s="277">
        <v>1.85</v>
      </c>
      <c r="AB369" s="556">
        <v>1</v>
      </c>
      <c r="AC369" s="557">
        <f t="shared" si="85"/>
        <v>1.85</v>
      </c>
      <c r="AD369" s="558">
        <f t="shared" si="86"/>
        <v>1.4800000000000002</v>
      </c>
      <c r="AE369" s="559">
        <f t="shared" si="87"/>
        <v>0.37000000000000005</v>
      </c>
      <c r="AF369" s="276" t="s">
        <v>49</v>
      </c>
      <c r="AG369" s="277">
        <v>1</v>
      </c>
      <c r="AH369" s="277">
        <v>1</v>
      </c>
    </row>
    <row r="370" spans="1:35" x14ac:dyDescent="0.25">
      <c r="A370" s="274" t="s">
        <v>56</v>
      </c>
      <c r="B370" s="274" t="s">
        <v>183</v>
      </c>
      <c r="C370" s="275" t="s">
        <v>2274</v>
      </c>
      <c r="D370" s="276" t="s">
        <v>2292</v>
      </c>
      <c r="E370" s="277">
        <f t="shared" si="91"/>
        <v>21</v>
      </c>
      <c r="F370" s="277" t="s">
        <v>32</v>
      </c>
      <c r="G370" s="276" t="s">
        <v>2293</v>
      </c>
      <c r="H370" s="277">
        <f t="shared" si="83"/>
        <v>22</v>
      </c>
      <c r="I370" s="277" t="str">
        <f>F370</f>
        <v>y</v>
      </c>
      <c r="J370" s="276" t="s">
        <v>2294</v>
      </c>
      <c r="K370" s="277">
        <f t="shared" si="84"/>
        <v>23</v>
      </c>
      <c r="L370" s="278" t="str">
        <f>F370</f>
        <v>y</v>
      </c>
      <c r="M370" s="223" t="s">
        <v>32</v>
      </c>
      <c r="N370" s="11" t="s">
        <v>32</v>
      </c>
      <c r="O370" s="11" t="s">
        <v>32</v>
      </c>
      <c r="P370" s="278">
        <f>P369</f>
        <v>7694.54</v>
      </c>
      <c r="Q370" s="276" t="s">
        <v>179</v>
      </c>
      <c r="R370" s="276" t="s">
        <v>180</v>
      </c>
      <c r="S370" s="276" t="s">
        <v>1793</v>
      </c>
      <c r="T370" s="277">
        <v>22.8</v>
      </c>
      <c r="U370" s="277">
        <v>1.5</v>
      </c>
      <c r="V370" s="279">
        <f>P370*(1/(2.22*10^12))*(1/(22.8))*(1/(0.125))*10^9</f>
        <v>1.2161435119329858</v>
      </c>
      <c r="W370" s="276" t="s">
        <v>182</v>
      </c>
      <c r="X370" s="277">
        <v>3</v>
      </c>
      <c r="Y370" s="277">
        <v>3</v>
      </c>
      <c r="Z370" s="277">
        <v>15</v>
      </c>
      <c r="AA370" s="277">
        <v>1.85</v>
      </c>
      <c r="AB370" s="556">
        <v>1</v>
      </c>
      <c r="AC370" s="557">
        <f t="shared" si="85"/>
        <v>1.85</v>
      </c>
      <c r="AD370" s="558">
        <f t="shared" si="86"/>
        <v>1.4800000000000002</v>
      </c>
      <c r="AE370" s="559">
        <f t="shared" si="87"/>
        <v>0.37000000000000005</v>
      </c>
      <c r="AF370" s="276" t="s">
        <v>49</v>
      </c>
      <c r="AG370" s="277">
        <v>1</v>
      </c>
      <c r="AH370" s="277">
        <v>1</v>
      </c>
    </row>
    <row r="371" spans="1:35" x14ac:dyDescent="0.25">
      <c r="A371" s="280" t="s">
        <v>28</v>
      </c>
      <c r="B371" s="280" t="s">
        <v>189</v>
      </c>
      <c r="C371" s="281" t="s">
        <v>2295</v>
      </c>
      <c r="D371" s="282" t="s">
        <v>2296</v>
      </c>
      <c r="E371" s="283">
        <v>4</v>
      </c>
      <c r="F371" s="283" t="s">
        <v>32</v>
      </c>
      <c r="G371" s="282"/>
      <c r="H371" s="283" t="str">
        <f t="shared" si="83"/>
        <v/>
      </c>
      <c r="I371" s="283"/>
      <c r="J371" s="282"/>
      <c r="K371" s="283" t="str">
        <f t="shared" si="84"/>
        <v/>
      </c>
      <c r="L371" s="284"/>
      <c r="M371" s="223" t="s">
        <v>32</v>
      </c>
      <c r="N371" s="11" t="s">
        <v>32</v>
      </c>
      <c r="O371" s="11" t="s">
        <v>32</v>
      </c>
      <c r="P371" s="284">
        <v>35155.910000000003</v>
      </c>
      <c r="Q371" s="282" t="s">
        <v>191</v>
      </c>
      <c r="R371" s="282" t="s">
        <v>192</v>
      </c>
      <c r="S371" s="282" t="s">
        <v>193</v>
      </c>
      <c r="T371" s="283">
        <v>77</v>
      </c>
      <c r="U371" s="283">
        <v>1.5</v>
      </c>
      <c r="V371" s="285">
        <f>P371*(1/(2.22*10^12))*(1/(77))*(1/(0.125))*10^9</f>
        <v>1.6452982332982335</v>
      </c>
      <c r="W371" s="282" t="s">
        <v>194</v>
      </c>
      <c r="X371" s="283">
        <v>1</v>
      </c>
      <c r="Y371" s="283">
        <v>1</v>
      </c>
      <c r="Z371" s="283">
        <v>5</v>
      </c>
      <c r="AA371" s="283">
        <v>2.08</v>
      </c>
      <c r="AB371" s="556">
        <v>1</v>
      </c>
      <c r="AC371" s="557">
        <f t="shared" si="85"/>
        <v>2.08</v>
      </c>
      <c r="AD371" s="558">
        <f t="shared" si="86"/>
        <v>1.6640000000000001</v>
      </c>
      <c r="AE371" s="559">
        <f t="shared" si="87"/>
        <v>0.41600000000000004</v>
      </c>
      <c r="AF371" s="282" t="s">
        <v>49</v>
      </c>
      <c r="AG371" s="283">
        <v>1</v>
      </c>
      <c r="AH371" s="283">
        <v>1</v>
      </c>
    </row>
    <row r="372" spans="1:35" x14ac:dyDescent="0.25">
      <c r="A372" s="280" t="s">
        <v>28</v>
      </c>
      <c r="B372" s="280" t="s">
        <v>807</v>
      </c>
      <c r="C372" s="281" t="s">
        <v>2295</v>
      </c>
      <c r="D372" s="282" t="s">
        <v>2297</v>
      </c>
      <c r="E372" s="283">
        <f>IF(A371="SEC", K371 + 1, E371 + 1)</f>
        <v>5</v>
      </c>
      <c r="F372" s="283" t="s">
        <v>32</v>
      </c>
      <c r="G372" s="282"/>
      <c r="H372" s="283" t="str">
        <f t="shared" si="83"/>
        <v/>
      </c>
      <c r="I372" s="283"/>
      <c r="J372" s="282"/>
      <c r="K372" s="283" t="str">
        <f t="shared" si="84"/>
        <v/>
      </c>
      <c r="L372" s="284"/>
      <c r="M372" s="223" t="s">
        <v>32</v>
      </c>
      <c r="N372" s="11" t="s">
        <v>32</v>
      </c>
      <c r="O372" s="11" t="s">
        <v>32</v>
      </c>
      <c r="P372" s="284">
        <v>6221.36</v>
      </c>
      <c r="Q372" s="282" t="s">
        <v>809</v>
      </c>
      <c r="R372" s="282" t="s">
        <v>810</v>
      </c>
      <c r="S372" s="282" t="s">
        <v>811</v>
      </c>
      <c r="T372" s="283">
        <v>89.8</v>
      </c>
      <c r="U372" s="283">
        <v>1</v>
      </c>
      <c r="V372" s="285">
        <f>P372*(1/(2.22*10^12))*(1/(89.8))*(1/(0.125))*10^9</f>
        <v>0.24965829972511488</v>
      </c>
      <c r="W372" s="282" t="s">
        <v>812</v>
      </c>
      <c r="X372" s="283">
        <v>1</v>
      </c>
      <c r="Y372" s="283">
        <v>1</v>
      </c>
      <c r="Z372" s="283">
        <v>5</v>
      </c>
      <c r="AA372" s="283">
        <v>1.62</v>
      </c>
      <c r="AB372" s="556">
        <v>1</v>
      </c>
      <c r="AC372" s="557">
        <f t="shared" si="85"/>
        <v>1.62</v>
      </c>
      <c r="AD372" s="558">
        <f t="shared" si="86"/>
        <v>1.2960000000000003</v>
      </c>
      <c r="AE372" s="559">
        <f t="shared" si="87"/>
        <v>0.32400000000000007</v>
      </c>
      <c r="AF372" s="282" t="s">
        <v>49</v>
      </c>
      <c r="AG372" s="283">
        <v>1</v>
      </c>
      <c r="AH372" s="283">
        <v>1</v>
      </c>
    </row>
    <row r="373" spans="1:35" x14ac:dyDescent="0.25">
      <c r="A373" s="280" t="s">
        <v>28</v>
      </c>
      <c r="B373" s="280" t="s">
        <v>60</v>
      </c>
      <c r="C373" s="281" t="s">
        <v>2295</v>
      </c>
      <c r="D373" s="282" t="s">
        <v>2298</v>
      </c>
      <c r="E373" s="283">
        <f>IF(A372="SEC", K372 + 1, E372 + 1)</f>
        <v>6</v>
      </c>
      <c r="F373" s="283" t="s">
        <v>32</v>
      </c>
      <c r="G373" s="282"/>
      <c r="H373" s="283" t="str">
        <f t="shared" si="83"/>
        <v/>
      </c>
      <c r="I373" s="283"/>
      <c r="J373" s="282"/>
      <c r="K373" s="283" t="str">
        <f t="shared" si="84"/>
        <v/>
      </c>
      <c r="L373" s="284"/>
      <c r="M373" s="223" t="s">
        <v>32</v>
      </c>
      <c r="N373" s="11" t="s">
        <v>32</v>
      </c>
      <c r="O373" s="11" t="s">
        <v>32</v>
      </c>
      <c r="P373" s="284">
        <v>54691.74</v>
      </c>
      <c r="Q373" s="282" t="s">
        <v>64</v>
      </c>
      <c r="R373" s="282" t="s">
        <v>65</v>
      </c>
      <c r="S373" s="282" t="s">
        <v>2157</v>
      </c>
      <c r="T373" s="283">
        <v>80</v>
      </c>
      <c r="U373" s="283">
        <v>2</v>
      </c>
      <c r="V373" s="285">
        <f>P373*(1/(2.22*10^12))*(1/(80))*(1/(0.125))*10^9</f>
        <v>2.463591891891892</v>
      </c>
      <c r="W373" s="282" t="s">
        <v>67</v>
      </c>
      <c r="X373" s="283">
        <v>1</v>
      </c>
      <c r="Y373" s="283">
        <v>0.5</v>
      </c>
      <c r="Z373" s="283">
        <v>5</v>
      </c>
      <c r="AA373" s="283">
        <v>2.88</v>
      </c>
      <c r="AB373" s="556">
        <v>1</v>
      </c>
      <c r="AC373" s="557">
        <f t="shared" si="85"/>
        <v>2.88</v>
      </c>
      <c r="AD373" s="558">
        <f t="shared" si="86"/>
        <v>2.3039999999999998</v>
      </c>
      <c r="AE373" s="559">
        <f t="shared" si="87"/>
        <v>0.57599999999999996</v>
      </c>
      <c r="AF373" s="282" t="s">
        <v>68</v>
      </c>
      <c r="AG373" s="283">
        <v>0.5</v>
      </c>
      <c r="AH373" s="283">
        <v>0.67</v>
      </c>
    </row>
    <row r="374" spans="1:35" x14ac:dyDescent="0.25">
      <c r="A374" s="280" t="s">
        <v>56</v>
      </c>
      <c r="B374" s="280" t="s">
        <v>1174</v>
      </c>
      <c r="C374" s="281" t="s">
        <v>2295</v>
      </c>
      <c r="D374" s="282" t="s">
        <v>2299</v>
      </c>
      <c r="E374" s="283">
        <f>IF(A373="SEC", K373 + 1, E373 + 1)</f>
        <v>7</v>
      </c>
      <c r="F374" s="283" t="s">
        <v>32</v>
      </c>
      <c r="G374" s="282" t="s">
        <v>2300</v>
      </c>
      <c r="H374" s="283">
        <f t="shared" si="83"/>
        <v>8</v>
      </c>
      <c r="I374" s="283" t="str">
        <f>F374</f>
        <v>y</v>
      </c>
      <c r="J374" s="282" t="s">
        <v>2301</v>
      </c>
      <c r="K374" s="283">
        <f t="shared" si="84"/>
        <v>9</v>
      </c>
      <c r="L374" s="284" t="str">
        <f>F374</f>
        <v>y</v>
      </c>
      <c r="M374" s="223" t="s">
        <v>32</v>
      </c>
      <c r="N374" s="11" t="s">
        <v>32</v>
      </c>
      <c r="O374" s="11" t="s">
        <v>32</v>
      </c>
      <c r="P374" s="284">
        <v>27621.599999999999</v>
      </c>
      <c r="Q374" s="282" t="s">
        <v>1179</v>
      </c>
      <c r="R374" s="282" t="s">
        <v>1180</v>
      </c>
      <c r="S374" s="282" t="s">
        <v>2302</v>
      </c>
      <c r="T374" s="283">
        <v>76.599999999999994</v>
      </c>
      <c r="U374" s="283">
        <v>1.5</v>
      </c>
      <c r="V374" s="285">
        <f>P374*(1/(2.22*10^12))*(1/(76.6))*(1/(0.125))*10^9</f>
        <v>1.2994425234634113</v>
      </c>
      <c r="W374" s="282" t="s">
        <v>202</v>
      </c>
      <c r="X374" s="283">
        <v>3</v>
      </c>
      <c r="Y374" s="283">
        <v>3</v>
      </c>
      <c r="Z374" s="283">
        <v>15</v>
      </c>
      <c r="AA374" s="283">
        <v>62.05</v>
      </c>
      <c r="AB374" s="556">
        <v>0.1</v>
      </c>
      <c r="AC374" s="557">
        <f t="shared" si="85"/>
        <v>6.2050000000000001</v>
      </c>
      <c r="AD374" s="558">
        <f t="shared" si="86"/>
        <v>4.9640000000000004</v>
      </c>
      <c r="AE374" s="559">
        <f t="shared" si="87"/>
        <v>1.2410000000000001</v>
      </c>
      <c r="AF374" s="282" t="s">
        <v>49</v>
      </c>
      <c r="AG374" s="283">
        <v>1</v>
      </c>
      <c r="AH374" s="283">
        <v>1</v>
      </c>
    </row>
    <row r="375" spans="1:35" x14ac:dyDescent="0.25">
      <c r="A375" s="280" t="s">
        <v>56</v>
      </c>
      <c r="B375" s="280" t="s">
        <v>1182</v>
      </c>
      <c r="C375" s="281" t="s">
        <v>2295</v>
      </c>
      <c r="D375" s="282" t="s">
        <v>2303</v>
      </c>
      <c r="E375" s="283">
        <v>4</v>
      </c>
      <c r="F375" s="283" t="s">
        <v>32</v>
      </c>
      <c r="G375" s="282" t="s">
        <v>2304</v>
      </c>
      <c r="H375" s="283">
        <f t="shared" si="83"/>
        <v>5</v>
      </c>
      <c r="I375" s="283" t="str">
        <f>F375</f>
        <v>y</v>
      </c>
      <c r="J375" s="282" t="s">
        <v>2305</v>
      </c>
      <c r="K375" s="283">
        <f t="shared" si="84"/>
        <v>6</v>
      </c>
      <c r="L375" s="284" t="str">
        <f>F375</f>
        <v>y</v>
      </c>
      <c r="M375" s="223" t="s">
        <v>32</v>
      </c>
      <c r="N375" s="11" t="s">
        <v>32</v>
      </c>
      <c r="O375" s="11" t="s">
        <v>32</v>
      </c>
      <c r="P375" s="284">
        <f>P374</f>
        <v>27621.599999999999</v>
      </c>
      <c r="Q375" s="282" t="s">
        <v>1179</v>
      </c>
      <c r="R375" s="282" t="s">
        <v>1180</v>
      </c>
      <c r="S375" s="282" t="s">
        <v>2302</v>
      </c>
      <c r="T375" s="283">
        <v>76.599999999999994</v>
      </c>
      <c r="U375" s="283">
        <v>1.5</v>
      </c>
      <c r="V375" s="285">
        <f>P375*(1/(2.22*10^12))*(1/(76.6))*(1/(0.125))*10^9</f>
        <v>1.2994425234634113</v>
      </c>
      <c r="W375" s="282" t="s">
        <v>202</v>
      </c>
      <c r="X375" s="283">
        <v>3</v>
      </c>
      <c r="Y375" s="283">
        <v>3</v>
      </c>
      <c r="Z375" s="283">
        <v>15</v>
      </c>
      <c r="AA375" s="283">
        <v>62.05</v>
      </c>
      <c r="AB375" s="556">
        <v>0.1</v>
      </c>
      <c r="AC375" s="557">
        <f t="shared" si="85"/>
        <v>6.2050000000000001</v>
      </c>
      <c r="AD375" s="558">
        <f t="shared" si="86"/>
        <v>4.9640000000000004</v>
      </c>
      <c r="AE375" s="559">
        <f t="shared" si="87"/>
        <v>1.2410000000000001</v>
      </c>
      <c r="AF375" s="282" t="s">
        <v>49</v>
      </c>
      <c r="AG375" s="283">
        <v>1</v>
      </c>
      <c r="AH375" s="283">
        <v>1</v>
      </c>
      <c r="AI375" t="s">
        <v>2306</v>
      </c>
    </row>
    <row r="376" spans="1:35" x14ac:dyDescent="0.25">
      <c r="A376" s="280" t="s">
        <v>56</v>
      </c>
      <c r="B376" s="280" t="s">
        <v>290</v>
      </c>
      <c r="C376" s="281" t="s">
        <v>2295</v>
      </c>
      <c r="D376" s="282" t="s">
        <v>2307</v>
      </c>
      <c r="E376" s="283">
        <v>10</v>
      </c>
      <c r="F376" s="283" t="s">
        <v>32</v>
      </c>
      <c r="G376" s="282" t="s">
        <v>2308</v>
      </c>
      <c r="H376" s="283">
        <f t="shared" si="83"/>
        <v>11</v>
      </c>
      <c r="I376" s="283" t="str">
        <f>F376</f>
        <v>y</v>
      </c>
      <c r="J376" s="282" t="s">
        <v>2309</v>
      </c>
      <c r="K376" s="283">
        <f t="shared" si="84"/>
        <v>12</v>
      </c>
      <c r="L376" s="284" t="str">
        <f>F376</f>
        <v>y</v>
      </c>
      <c r="M376" s="223" t="s">
        <v>32</v>
      </c>
      <c r="N376" s="11" t="s">
        <v>32</v>
      </c>
      <c r="O376" s="11" t="s">
        <v>32</v>
      </c>
      <c r="P376" s="284">
        <v>93443.12</v>
      </c>
      <c r="Q376" s="282" t="s">
        <v>292</v>
      </c>
      <c r="R376" s="282" t="s">
        <v>293</v>
      </c>
      <c r="S376" s="282" t="s">
        <v>294</v>
      </c>
      <c r="T376" s="283">
        <v>82.8</v>
      </c>
      <c r="U376" s="283">
        <v>5</v>
      </c>
      <c r="V376" s="285">
        <f>P376*(1/(2.22*10^12))*(1/(82.8))*(1/(0.125))*10^9</f>
        <v>4.0668111589850717</v>
      </c>
      <c r="W376" s="282" t="s">
        <v>295</v>
      </c>
      <c r="X376" s="283">
        <v>3</v>
      </c>
      <c r="Y376" s="283">
        <v>3</v>
      </c>
      <c r="Z376" s="283">
        <v>15</v>
      </c>
      <c r="AA376" s="283">
        <v>22.36</v>
      </c>
      <c r="AB376" s="556">
        <v>1</v>
      </c>
      <c r="AC376" s="557">
        <f t="shared" si="85"/>
        <v>22.36</v>
      </c>
      <c r="AD376" s="558">
        <f t="shared" si="86"/>
        <v>17.888000000000002</v>
      </c>
      <c r="AE376" s="559">
        <f t="shared" si="87"/>
        <v>4.4720000000000004</v>
      </c>
      <c r="AF376" s="282" t="s">
        <v>68</v>
      </c>
      <c r="AG376" s="283">
        <v>1</v>
      </c>
      <c r="AH376" s="283">
        <v>1</v>
      </c>
    </row>
    <row r="377" spans="1:35" x14ac:dyDescent="0.25">
      <c r="A377" s="280" t="s">
        <v>56</v>
      </c>
      <c r="B377" s="280" t="s">
        <v>296</v>
      </c>
      <c r="C377" s="281" t="s">
        <v>2295</v>
      </c>
      <c r="D377" s="282" t="s">
        <v>2310</v>
      </c>
      <c r="E377" s="283">
        <f>IF(A376="SEC", K376 + 1, E376 + 1)</f>
        <v>13</v>
      </c>
      <c r="F377" s="283" t="s">
        <v>32</v>
      </c>
      <c r="G377" s="282" t="s">
        <v>2311</v>
      </c>
      <c r="H377" s="283">
        <f t="shared" si="83"/>
        <v>14</v>
      </c>
      <c r="I377" s="283" t="str">
        <f>F377</f>
        <v>y</v>
      </c>
      <c r="J377" s="282" t="s">
        <v>2312</v>
      </c>
      <c r="K377" s="283">
        <f t="shared" si="84"/>
        <v>15</v>
      </c>
      <c r="L377" s="284" t="str">
        <f>F377</f>
        <v>y</v>
      </c>
      <c r="M377" s="223" t="s">
        <v>32</v>
      </c>
      <c r="N377" s="11" t="s">
        <v>32</v>
      </c>
      <c r="O377" s="11" t="s">
        <v>32</v>
      </c>
      <c r="P377" s="284">
        <f>P376</f>
        <v>93443.12</v>
      </c>
      <c r="Q377" s="282" t="s">
        <v>292</v>
      </c>
      <c r="R377" s="282" t="s">
        <v>293</v>
      </c>
      <c r="S377" s="282" t="s">
        <v>294</v>
      </c>
      <c r="T377" s="283">
        <v>82.8</v>
      </c>
      <c r="U377" s="283">
        <v>5</v>
      </c>
      <c r="V377" s="285">
        <f>P377*(1/(2.22*10^12))*(1/(82.8))*(1/(0.125))*10^9</f>
        <v>4.0668111589850717</v>
      </c>
      <c r="W377" s="282" t="s">
        <v>295</v>
      </c>
      <c r="X377" s="283">
        <v>3</v>
      </c>
      <c r="Y377" s="283">
        <v>3</v>
      </c>
      <c r="Z377" s="283">
        <v>15</v>
      </c>
      <c r="AA377" s="283">
        <v>22.36</v>
      </c>
      <c r="AB377" s="556">
        <v>1</v>
      </c>
      <c r="AC377" s="557">
        <f t="shared" si="85"/>
        <v>22.36</v>
      </c>
      <c r="AD377" s="558">
        <f t="shared" si="86"/>
        <v>17.888000000000002</v>
      </c>
      <c r="AE377" s="559">
        <f t="shared" si="87"/>
        <v>4.4720000000000004</v>
      </c>
      <c r="AF377" s="282" t="s">
        <v>68</v>
      </c>
      <c r="AG377" s="283">
        <v>1</v>
      </c>
      <c r="AH377" s="283">
        <v>1</v>
      </c>
    </row>
    <row r="378" spans="1:35" x14ac:dyDescent="0.25">
      <c r="A378" s="280" t="s">
        <v>56</v>
      </c>
      <c r="B378" s="280" t="s">
        <v>298</v>
      </c>
      <c r="C378" s="281" t="s">
        <v>2295</v>
      </c>
      <c r="D378" s="282" t="s">
        <v>2313</v>
      </c>
      <c r="E378" s="283">
        <f>IF(A377="SEC", K377 + 1, E377 + 1)</f>
        <v>16</v>
      </c>
      <c r="F378" s="283" t="s">
        <v>32</v>
      </c>
      <c r="G378" s="282" t="s">
        <v>2314</v>
      </c>
      <c r="H378" s="283">
        <f t="shared" si="83"/>
        <v>17</v>
      </c>
      <c r="I378" s="283" t="str">
        <f>F378</f>
        <v>y</v>
      </c>
      <c r="J378" s="282" t="s">
        <v>2315</v>
      </c>
      <c r="K378" s="283">
        <f t="shared" si="84"/>
        <v>18</v>
      </c>
      <c r="L378" s="284" t="str">
        <f>F378</f>
        <v>y</v>
      </c>
      <c r="M378" s="223" t="s">
        <v>32</v>
      </c>
      <c r="N378" s="11" t="s">
        <v>32</v>
      </c>
      <c r="O378" s="11" t="s">
        <v>32</v>
      </c>
      <c r="P378" s="284">
        <f>P377</f>
        <v>93443.12</v>
      </c>
      <c r="Q378" s="282" t="s">
        <v>292</v>
      </c>
      <c r="R378" s="282" t="s">
        <v>293</v>
      </c>
      <c r="S378" s="282" t="s">
        <v>294</v>
      </c>
      <c r="T378" s="283">
        <v>82.8</v>
      </c>
      <c r="U378" s="283">
        <v>5</v>
      </c>
      <c r="V378" s="285">
        <f>P378*(1/(2.22*10^12))*(1/(82.8))*(1/(0.125))*10^9</f>
        <v>4.0668111589850717</v>
      </c>
      <c r="W378" s="282" t="s">
        <v>295</v>
      </c>
      <c r="X378" s="283">
        <v>3</v>
      </c>
      <c r="Y378" s="283">
        <v>3</v>
      </c>
      <c r="Z378" s="283">
        <v>15</v>
      </c>
      <c r="AA378" s="283">
        <v>22.36</v>
      </c>
      <c r="AB378" s="556">
        <v>1</v>
      </c>
      <c r="AC378" s="557">
        <f t="shared" si="85"/>
        <v>22.36</v>
      </c>
      <c r="AD378" s="558">
        <f t="shared" si="86"/>
        <v>17.888000000000002</v>
      </c>
      <c r="AE378" s="559">
        <f t="shared" si="87"/>
        <v>4.4720000000000004</v>
      </c>
      <c r="AF378" s="282" t="s">
        <v>68</v>
      </c>
      <c r="AG378" s="283">
        <v>1</v>
      </c>
      <c r="AH378" s="283">
        <v>1</v>
      </c>
    </row>
    <row r="379" spans="1:35" x14ac:dyDescent="0.25">
      <c r="A379" s="286" t="s">
        <v>28</v>
      </c>
      <c r="B379" s="286" t="s">
        <v>563</v>
      </c>
      <c r="C379" s="287" t="s">
        <v>2316</v>
      </c>
      <c r="D379" s="288" t="s">
        <v>2317</v>
      </c>
      <c r="E379" s="289">
        <v>4</v>
      </c>
      <c r="F379" s="289" t="s">
        <v>32</v>
      </c>
      <c r="G379" s="288"/>
      <c r="H379" s="289" t="str">
        <f t="shared" si="83"/>
        <v/>
      </c>
      <c r="I379" s="289"/>
      <c r="J379" s="288"/>
      <c r="K379" s="289" t="str">
        <f t="shared" si="84"/>
        <v/>
      </c>
      <c r="L379" s="290"/>
      <c r="M379" s="223" t="s">
        <v>32</v>
      </c>
      <c r="N379" s="11" t="s">
        <v>32</v>
      </c>
      <c r="O379" s="11" t="s">
        <v>32</v>
      </c>
      <c r="P379" s="290">
        <v>31989.18</v>
      </c>
      <c r="Q379" s="288" t="s">
        <v>565</v>
      </c>
      <c r="R379" s="288" t="s">
        <v>333</v>
      </c>
      <c r="S379" s="288" t="s">
        <v>334</v>
      </c>
      <c r="T379" s="289">
        <v>30</v>
      </c>
      <c r="U379" s="289">
        <v>1</v>
      </c>
      <c r="V379" s="291">
        <f>P379*(1/(2.22*10^12))*(1/(30))*(1/(0.125))*10^9</f>
        <v>3.8425441441441439</v>
      </c>
      <c r="W379" s="288" t="s">
        <v>335</v>
      </c>
      <c r="X379" s="289">
        <v>1</v>
      </c>
      <c r="Y379" s="289">
        <v>1</v>
      </c>
      <c r="Z379" s="289">
        <v>5</v>
      </c>
      <c r="AA379" s="289">
        <v>0.54</v>
      </c>
      <c r="AB379" s="556">
        <v>1</v>
      </c>
      <c r="AC379" s="557">
        <f t="shared" si="85"/>
        <v>0.54</v>
      </c>
      <c r="AD379" s="558">
        <f t="shared" si="86"/>
        <v>0.43200000000000005</v>
      </c>
      <c r="AE379" s="559">
        <f t="shared" si="87"/>
        <v>0.10800000000000001</v>
      </c>
      <c r="AF379" s="288" t="s">
        <v>336</v>
      </c>
      <c r="AG379" s="289">
        <v>1</v>
      </c>
      <c r="AH379" s="289">
        <v>1</v>
      </c>
    </row>
    <row r="380" spans="1:35" x14ac:dyDescent="0.25">
      <c r="A380" s="286" t="s">
        <v>28</v>
      </c>
      <c r="B380" s="286" t="s">
        <v>566</v>
      </c>
      <c r="C380" s="287" t="s">
        <v>2316</v>
      </c>
      <c r="D380" s="288" t="s">
        <v>2318</v>
      </c>
      <c r="E380" s="289">
        <f t="shared" ref="E380:E387" si="92">IF(A379="SEC", K379 + 1, E379 + 1)</f>
        <v>5</v>
      </c>
      <c r="F380" s="289" t="s">
        <v>32</v>
      </c>
      <c r="G380" s="288"/>
      <c r="H380" s="289" t="str">
        <f t="shared" si="83"/>
        <v/>
      </c>
      <c r="I380" s="289"/>
      <c r="J380" s="288"/>
      <c r="K380" s="289" t="str">
        <f t="shared" si="84"/>
        <v/>
      </c>
      <c r="L380" s="290"/>
      <c r="M380" s="223" t="s">
        <v>32</v>
      </c>
      <c r="N380" s="11" t="s">
        <v>32</v>
      </c>
      <c r="O380" s="11" t="s">
        <v>32</v>
      </c>
      <c r="P380" s="290">
        <f>P379</f>
        <v>31989.18</v>
      </c>
      <c r="Q380" s="288" t="s">
        <v>565</v>
      </c>
      <c r="R380" s="288" t="s">
        <v>333</v>
      </c>
      <c r="S380" s="288" t="s">
        <v>334</v>
      </c>
      <c r="T380" s="289">
        <v>30</v>
      </c>
      <c r="U380" s="289">
        <v>1</v>
      </c>
      <c r="V380" s="291">
        <f>P380*(1/(2.22*10^12))*(1/(30))*(1/(0.125))*10^9</f>
        <v>3.8425441441441439</v>
      </c>
      <c r="W380" s="288" t="s">
        <v>335</v>
      </c>
      <c r="X380" s="289">
        <v>1</v>
      </c>
      <c r="Y380" s="289">
        <v>1</v>
      </c>
      <c r="Z380" s="289">
        <v>5</v>
      </c>
      <c r="AA380" s="289">
        <v>0.54</v>
      </c>
      <c r="AB380" s="556">
        <v>1</v>
      </c>
      <c r="AC380" s="557">
        <f t="shared" si="85"/>
        <v>0.54</v>
      </c>
      <c r="AD380" s="558">
        <f t="shared" si="86"/>
        <v>0.43200000000000005</v>
      </c>
      <c r="AE380" s="559">
        <f t="shared" si="87"/>
        <v>0.10800000000000001</v>
      </c>
      <c r="AF380" s="288" t="s">
        <v>336</v>
      </c>
      <c r="AG380" s="289">
        <v>1</v>
      </c>
      <c r="AH380" s="289">
        <v>1</v>
      </c>
    </row>
    <row r="381" spans="1:35" x14ac:dyDescent="0.25">
      <c r="A381" s="286" t="s">
        <v>28</v>
      </c>
      <c r="B381" s="286" t="s">
        <v>137</v>
      </c>
      <c r="C381" s="287" t="s">
        <v>2316</v>
      </c>
      <c r="D381" s="288" t="s">
        <v>2319</v>
      </c>
      <c r="E381" s="289">
        <f t="shared" si="92"/>
        <v>6</v>
      </c>
      <c r="F381" s="289" t="s">
        <v>32</v>
      </c>
      <c r="G381" s="288"/>
      <c r="H381" s="289" t="str">
        <f t="shared" si="83"/>
        <v/>
      </c>
      <c r="I381" s="289"/>
      <c r="J381" s="288"/>
      <c r="K381" s="289" t="str">
        <f t="shared" si="84"/>
        <v/>
      </c>
      <c r="L381" s="290"/>
      <c r="M381" s="223" t="s">
        <v>32</v>
      </c>
      <c r="N381" s="11" t="s">
        <v>32</v>
      </c>
      <c r="O381" s="11" t="s">
        <v>32</v>
      </c>
      <c r="P381" s="290">
        <v>44613.13</v>
      </c>
      <c r="Q381" s="288" t="s">
        <v>139</v>
      </c>
      <c r="R381" s="288" t="s">
        <v>140</v>
      </c>
      <c r="S381" s="288" t="s">
        <v>141</v>
      </c>
      <c r="T381" s="289">
        <v>83.1</v>
      </c>
      <c r="U381" s="289">
        <v>1.5</v>
      </c>
      <c r="V381" s="291">
        <f>P381*(1/(2.22*10^12))*(1/(83.1))*(1/(0.125))*10^9</f>
        <v>1.9346334059691461</v>
      </c>
      <c r="W381" s="288" t="s">
        <v>142</v>
      </c>
      <c r="X381" s="289">
        <v>1</v>
      </c>
      <c r="Y381" s="289">
        <v>0.5</v>
      </c>
      <c r="Z381" s="289">
        <v>5</v>
      </c>
      <c r="AA381" s="289">
        <v>2.2400000000000002</v>
      </c>
      <c r="AB381" s="556">
        <v>1</v>
      </c>
      <c r="AC381" s="557">
        <f t="shared" si="85"/>
        <v>2.2400000000000002</v>
      </c>
      <c r="AD381" s="558">
        <f t="shared" si="86"/>
        <v>1.7920000000000003</v>
      </c>
      <c r="AE381" s="559">
        <f t="shared" si="87"/>
        <v>0.44800000000000006</v>
      </c>
      <c r="AF381" s="288" t="s">
        <v>143</v>
      </c>
      <c r="AG381" s="289">
        <v>0.5</v>
      </c>
      <c r="AH381" s="289">
        <v>0.5</v>
      </c>
    </row>
    <row r="382" spans="1:35" x14ac:dyDescent="0.25">
      <c r="A382" s="286" t="s">
        <v>28</v>
      </c>
      <c r="B382" s="286" t="s">
        <v>144</v>
      </c>
      <c r="C382" s="287" t="s">
        <v>2316</v>
      </c>
      <c r="D382" s="288" t="s">
        <v>2320</v>
      </c>
      <c r="E382" s="289">
        <f t="shared" si="92"/>
        <v>7</v>
      </c>
      <c r="F382" s="289" t="s">
        <v>32</v>
      </c>
      <c r="G382" s="288"/>
      <c r="H382" s="289" t="str">
        <f t="shared" si="83"/>
        <v/>
      </c>
      <c r="I382" s="289"/>
      <c r="J382" s="288"/>
      <c r="K382" s="289" t="str">
        <f t="shared" si="84"/>
        <v/>
      </c>
      <c r="L382" s="290"/>
      <c r="M382" s="223" t="s">
        <v>32</v>
      </c>
      <c r="N382" s="11" t="s">
        <v>32</v>
      </c>
      <c r="O382" s="11" t="s">
        <v>32</v>
      </c>
      <c r="P382" s="290">
        <f>P381</f>
        <v>44613.13</v>
      </c>
      <c r="Q382" s="288" t="s">
        <v>139</v>
      </c>
      <c r="R382" s="288" t="s">
        <v>140</v>
      </c>
      <c r="S382" s="288" t="s">
        <v>141</v>
      </c>
      <c r="T382" s="289">
        <v>83.1</v>
      </c>
      <c r="U382" s="289">
        <v>1.5</v>
      </c>
      <c r="V382" s="291">
        <f>P382*(1/(2.22*10^12))*(1/(83.1))*(1/(0.125))*10^9</f>
        <v>1.9346334059691461</v>
      </c>
      <c r="W382" s="288" t="s">
        <v>142</v>
      </c>
      <c r="X382" s="289">
        <v>1</v>
      </c>
      <c r="Y382" s="289">
        <v>0.5</v>
      </c>
      <c r="Z382" s="289">
        <v>5</v>
      </c>
      <c r="AA382" s="289">
        <v>2.2400000000000002</v>
      </c>
      <c r="AB382" s="556">
        <v>1</v>
      </c>
      <c r="AC382" s="557">
        <f t="shared" si="85"/>
        <v>2.2400000000000002</v>
      </c>
      <c r="AD382" s="558">
        <f t="shared" si="86"/>
        <v>1.7920000000000003</v>
      </c>
      <c r="AE382" s="559">
        <f t="shared" si="87"/>
        <v>0.44800000000000006</v>
      </c>
      <c r="AF382" s="288" t="s">
        <v>143</v>
      </c>
      <c r="AG382" s="289">
        <v>0.5</v>
      </c>
      <c r="AH382" s="289">
        <v>0.5</v>
      </c>
    </row>
    <row r="383" spans="1:35" x14ac:dyDescent="0.25">
      <c r="A383" s="286" t="s">
        <v>56</v>
      </c>
      <c r="B383" s="286" t="s">
        <v>1186</v>
      </c>
      <c r="C383" s="287" t="s">
        <v>2316</v>
      </c>
      <c r="D383" s="288" t="s">
        <v>2321</v>
      </c>
      <c r="E383" s="289">
        <f t="shared" si="92"/>
        <v>8</v>
      </c>
      <c r="F383" s="289" t="s">
        <v>32</v>
      </c>
      <c r="G383" s="288" t="s">
        <v>2322</v>
      </c>
      <c r="H383" s="289">
        <f t="shared" si="83"/>
        <v>9</v>
      </c>
      <c r="I383" s="289" t="str">
        <f>F383</f>
        <v>y</v>
      </c>
      <c r="J383" s="288" t="s">
        <v>2323</v>
      </c>
      <c r="K383" s="289">
        <f t="shared" si="84"/>
        <v>10</v>
      </c>
      <c r="L383" s="290" t="str">
        <f>F383</f>
        <v>y</v>
      </c>
      <c r="M383" s="223" t="s">
        <v>32</v>
      </c>
      <c r="N383" s="11" t="s">
        <v>32</v>
      </c>
      <c r="O383" s="11" t="s">
        <v>32</v>
      </c>
      <c r="P383" s="290">
        <v>26338.51</v>
      </c>
      <c r="Q383" s="288" t="s">
        <v>1190</v>
      </c>
      <c r="R383" s="288" t="s">
        <v>1180</v>
      </c>
      <c r="S383" s="288" t="s">
        <v>2302</v>
      </c>
      <c r="T383" s="289">
        <v>76.599999999999994</v>
      </c>
      <c r="U383" s="289">
        <v>1.5</v>
      </c>
      <c r="V383" s="291">
        <f>P383*(1/(2.22*10^12))*(1/(76.6))*(1/(0.125))*10^9</f>
        <v>1.239080281325712</v>
      </c>
      <c r="W383" s="288" t="s">
        <v>202</v>
      </c>
      <c r="X383" s="289">
        <v>3</v>
      </c>
      <c r="Y383" s="289">
        <v>3</v>
      </c>
      <c r="Z383" s="289">
        <v>15</v>
      </c>
      <c r="AA383" s="289">
        <v>62.05</v>
      </c>
      <c r="AB383" s="556">
        <v>0.1</v>
      </c>
      <c r="AC383" s="557">
        <f t="shared" si="85"/>
        <v>6.2050000000000001</v>
      </c>
      <c r="AD383" s="558">
        <f t="shared" si="86"/>
        <v>4.9640000000000004</v>
      </c>
      <c r="AE383" s="559">
        <f t="shared" si="87"/>
        <v>1.2410000000000001</v>
      </c>
      <c r="AF383" s="288" t="s">
        <v>49</v>
      </c>
      <c r="AG383" s="289">
        <v>1</v>
      </c>
      <c r="AH383" s="289">
        <v>1</v>
      </c>
    </row>
    <row r="384" spans="1:35" x14ac:dyDescent="0.25">
      <c r="A384" s="286" t="s">
        <v>56</v>
      </c>
      <c r="B384" s="286" t="s">
        <v>1191</v>
      </c>
      <c r="C384" s="287" t="s">
        <v>2316</v>
      </c>
      <c r="D384" s="288" t="s">
        <v>2324</v>
      </c>
      <c r="E384" s="289">
        <f t="shared" si="92"/>
        <v>11</v>
      </c>
      <c r="F384" s="289" t="s">
        <v>32</v>
      </c>
      <c r="G384" s="288" t="s">
        <v>2325</v>
      </c>
      <c r="H384" s="289">
        <f t="shared" si="83"/>
        <v>12</v>
      </c>
      <c r="I384" s="289" t="str">
        <f>F384</f>
        <v>y</v>
      </c>
      <c r="J384" s="288" t="s">
        <v>2326</v>
      </c>
      <c r="K384" s="289">
        <f t="shared" si="84"/>
        <v>13</v>
      </c>
      <c r="L384" s="290" t="str">
        <f>F384</f>
        <v>y</v>
      </c>
      <c r="M384" s="223" t="s">
        <v>32</v>
      </c>
      <c r="N384" s="11" t="s">
        <v>32</v>
      </c>
      <c r="O384" s="11" t="s">
        <v>32</v>
      </c>
      <c r="P384" s="290">
        <f>P383</f>
        <v>26338.51</v>
      </c>
      <c r="Q384" s="288" t="s">
        <v>1190</v>
      </c>
      <c r="R384" s="288" t="s">
        <v>1180</v>
      </c>
      <c r="S384" s="288" t="s">
        <v>2302</v>
      </c>
      <c r="T384" s="289">
        <v>76.599999999999994</v>
      </c>
      <c r="U384" s="289">
        <v>1.5</v>
      </c>
      <c r="V384" s="291">
        <f>P384*(1/(2.22*10^12))*(1/(76.6))*(1/(0.125))*10^9</f>
        <v>1.239080281325712</v>
      </c>
      <c r="W384" s="288" t="s">
        <v>202</v>
      </c>
      <c r="X384" s="289">
        <v>3</v>
      </c>
      <c r="Y384" s="289">
        <v>3</v>
      </c>
      <c r="Z384" s="289">
        <v>15</v>
      </c>
      <c r="AA384" s="289">
        <v>62.05</v>
      </c>
      <c r="AB384" s="556">
        <v>0.1</v>
      </c>
      <c r="AC384" s="557">
        <f t="shared" si="85"/>
        <v>6.2050000000000001</v>
      </c>
      <c r="AD384" s="558">
        <f t="shared" si="86"/>
        <v>4.9640000000000004</v>
      </c>
      <c r="AE384" s="559">
        <f t="shared" si="87"/>
        <v>1.2410000000000001</v>
      </c>
      <c r="AF384" s="288" t="s">
        <v>49</v>
      </c>
      <c r="AG384" s="289">
        <v>1</v>
      </c>
      <c r="AH384" s="289">
        <v>1</v>
      </c>
    </row>
    <row r="385" spans="1:35" x14ac:dyDescent="0.25">
      <c r="A385" s="286" t="s">
        <v>56</v>
      </c>
      <c r="B385" s="286" t="s">
        <v>433</v>
      </c>
      <c r="C385" s="287" t="s">
        <v>2316</v>
      </c>
      <c r="D385" s="288" t="s">
        <v>2327</v>
      </c>
      <c r="E385" s="289">
        <f t="shared" si="92"/>
        <v>14</v>
      </c>
      <c r="F385" s="289" t="s">
        <v>32</v>
      </c>
      <c r="G385" s="288" t="s">
        <v>2328</v>
      </c>
      <c r="H385" s="289">
        <f t="shared" si="83"/>
        <v>15</v>
      </c>
      <c r="I385" s="289" t="str">
        <f>F385</f>
        <v>y</v>
      </c>
      <c r="J385" s="288" t="s">
        <v>2329</v>
      </c>
      <c r="K385" s="289">
        <f t="shared" si="84"/>
        <v>16</v>
      </c>
      <c r="L385" s="290" t="str">
        <f>F385</f>
        <v>y</v>
      </c>
      <c r="M385" s="223" t="s">
        <v>32</v>
      </c>
      <c r="N385" s="11" t="s">
        <v>32</v>
      </c>
      <c r="O385" s="11" t="s">
        <v>32</v>
      </c>
      <c r="P385" s="290">
        <v>22964.28</v>
      </c>
      <c r="Q385" s="288" t="s">
        <v>436</v>
      </c>
      <c r="R385" s="288" t="s">
        <v>266</v>
      </c>
      <c r="S385" s="288" t="s">
        <v>267</v>
      </c>
      <c r="T385" s="289">
        <v>78.8</v>
      </c>
      <c r="U385" s="289">
        <v>1</v>
      </c>
      <c r="V385" s="291">
        <f>P385*(1/(2.22*10^12))*(1/(78.8))*(1/(0.125))*10^9</f>
        <v>1.0501797228700782</v>
      </c>
      <c r="W385" s="288" t="s">
        <v>268</v>
      </c>
      <c r="X385" s="289">
        <v>3</v>
      </c>
      <c r="Y385" s="289">
        <v>6</v>
      </c>
      <c r="Z385" s="289">
        <v>15</v>
      </c>
      <c r="AA385" s="289">
        <v>4.26</v>
      </c>
      <c r="AB385" s="556">
        <v>1</v>
      </c>
      <c r="AC385" s="557">
        <f t="shared" si="85"/>
        <v>4.26</v>
      </c>
      <c r="AD385" s="558">
        <f t="shared" si="86"/>
        <v>3.4079999999999999</v>
      </c>
      <c r="AE385" s="559">
        <f t="shared" si="87"/>
        <v>0.85199999999999998</v>
      </c>
      <c r="AF385" s="288" t="s">
        <v>269</v>
      </c>
      <c r="AG385" s="289">
        <v>2</v>
      </c>
      <c r="AH385" s="289">
        <v>2</v>
      </c>
    </row>
    <row r="386" spans="1:35" x14ac:dyDescent="0.25">
      <c r="A386" s="286" t="s">
        <v>56</v>
      </c>
      <c r="B386" s="286" t="s">
        <v>437</v>
      </c>
      <c r="C386" s="287" t="s">
        <v>2316</v>
      </c>
      <c r="D386" s="288" t="s">
        <v>2330</v>
      </c>
      <c r="E386" s="289">
        <f t="shared" si="92"/>
        <v>17</v>
      </c>
      <c r="F386" s="289" t="s">
        <v>32</v>
      </c>
      <c r="G386" s="288" t="s">
        <v>2331</v>
      </c>
      <c r="H386" s="289">
        <f t="shared" ref="H386:H449" si="93">IF(A386="SEC", E386 + 1, "")</f>
        <v>18</v>
      </c>
      <c r="I386" s="289" t="str">
        <f>F386</f>
        <v>y</v>
      </c>
      <c r="J386" s="288" t="s">
        <v>2332</v>
      </c>
      <c r="K386" s="289">
        <f t="shared" ref="K386:K449" si="94">IF(A386="SEC", H386 + 1, "")</f>
        <v>19</v>
      </c>
      <c r="L386" s="290" t="str">
        <f>F386</f>
        <v>y</v>
      </c>
      <c r="M386" s="223" t="s">
        <v>32</v>
      </c>
      <c r="N386" s="11" t="s">
        <v>32</v>
      </c>
      <c r="O386" s="11" t="s">
        <v>32</v>
      </c>
      <c r="P386" s="290">
        <f>P385</f>
        <v>22964.28</v>
      </c>
      <c r="Q386" s="288" t="s">
        <v>436</v>
      </c>
      <c r="R386" s="288" t="s">
        <v>266</v>
      </c>
      <c r="S386" s="288" t="s">
        <v>267</v>
      </c>
      <c r="T386" s="289">
        <v>78.8</v>
      </c>
      <c r="U386" s="289">
        <v>1</v>
      </c>
      <c r="V386" s="291">
        <f>P386*(1/(2.22*10^12))*(1/(78.8))*(1/(0.125))*10^9</f>
        <v>1.0501797228700782</v>
      </c>
      <c r="W386" s="288" t="s">
        <v>268</v>
      </c>
      <c r="X386" s="289">
        <v>3</v>
      </c>
      <c r="Y386" s="289">
        <v>6</v>
      </c>
      <c r="Z386" s="289">
        <v>15</v>
      </c>
      <c r="AA386" s="289">
        <v>4.26</v>
      </c>
      <c r="AB386" s="556">
        <v>1</v>
      </c>
      <c r="AC386" s="557">
        <f t="shared" ref="AC386:AC449" si="95">AA386*AB386</f>
        <v>4.26</v>
      </c>
      <c r="AD386" s="558">
        <f t="shared" ref="AD386:AD449" si="96">AC386*0.8</f>
        <v>3.4079999999999999</v>
      </c>
      <c r="AE386" s="559">
        <f t="shared" ref="AE386:AE449" si="97">AC386*0.2</f>
        <v>0.85199999999999998</v>
      </c>
      <c r="AF386" s="288" t="s">
        <v>269</v>
      </c>
      <c r="AG386" s="289">
        <v>2</v>
      </c>
      <c r="AH386" s="289">
        <v>2</v>
      </c>
    </row>
    <row r="387" spans="1:35" x14ac:dyDescent="0.25">
      <c r="A387" s="286" t="s">
        <v>56</v>
      </c>
      <c r="B387" s="286" t="s">
        <v>439</v>
      </c>
      <c r="C387" s="287" t="s">
        <v>2316</v>
      </c>
      <c r="D387" s="288" t="s">
        <v>2333</v>
      </c>
      <c r="E387" s="289">
        <f t="shared" si="92"/>
        <v>20</v>
      </c>
      <c r="F387" s="289" t="s">
        <v>32</v>
      </c>
      <c r="G387" s="288" t="s">
        <v>2334</v>
      </c>
      <c r="H387" s="289">
        <f t="shared" si="93"/>
        <v>21</v>
      </c>
      <c r="I387" s="289" t="str">
        <f>F387</f>
        <v>y</v>
      </c>
      <c r="J387" s="288" t="s">
        <v>2335</v>
      </c>
      <c r="K387" s="289">
        <f t="shared" si="94"/>
        <v>22</v>
      </c>
      <c r="L387" s="290" t="str">
        <f>F387</f>
        <v>y</v>
      </c>
      <c r="M387" s="223" t="s">
        <v>32</v>
      </c>
      <c r="N387" s="11" t="s">
        <v>32</v>
      </c>
      <c r="O387" s="11" t="s">
        <v>32</v>
      </c>
      <c r="P387" s="290">
        <f>P386</f>
        <v>22964.28</v>
      </c>
      <c r="Q387" s="288" t="s">
        <v>436</v>
      </c>
      <c r="R387" s="288" t="s">
        <v>266</v>
      </c>
      <c r="S387" s="288" t="s">
        <v>267</v>
      </c>
      <c r="T387" s="289">
        <v>78.8</v>
      </c>
      <c r="U387" s="289">
        <v>1</v>
      </c>
      <c r="V387" s="291">
        <f>P387*(1/(2.22*10^12))*(1/(78.8))*(1/(0.125))*10^9</f>
        <v>1.0501797228700782</v>
      </c>
      <c r="W387" s="288" t="s">
        <v>268</v>
      </c>
      <c r="X387" s="289">
        <v>3</v>
      </c>
      <c r="Y387" s="289">
        <v>6</v>
      </c>
      <c r="Z387" s="289">
        <v>15</v>
      </c>
      <c r="AA387" s="289">
        <v>4.26</v>
      </c>
      <c r="AB387" s="556">
        <v>1</v>
      </c>
      <c r="AC387" s="557">
        <f t="shared" si="95"/>
        <v>4.26</v>
      </c>
      <c r="AD387" s="558">
        <f t="shared" si="96"/>
        <v>3.4079999999999999</v>
      </c>
      <c r="AE387" s="559">
        <f t="shared" si="97"/>
        <v>0.85199999999999998</v>
      </c>
      <c r="AF387" s="288" t="s">
        <v>269</v>
      </c>
      <c r="AG387" s="289">
        <v>2</v>
      </c>
      <c r="AH387" s="289">
        <v>2</v>
      </c>
    </row>
    <row r="388" spans="1:35" x14ac:dyDescent="0.25">
      <c r="A388" s="296" t="s">
        <v>28</v>
      </c>
      <c r="B388" s="296" t="s">
        <v>151</v>
      </c>
      <c r="C388" s="297" t="s">
        <v>2336</v>
      </c>
      <c r="D388" s="298" t="s">
        <v>2337</v>
      </c>
      <c r="E388" s="299">
        <v>4</v>
      </c>
      <c r="F388" s="299" t="s">
        <v>32</v>
      </c>
      <c r="G388" s="298"/>
      <c r="H388" s="299" t="str">
        <f t="shared" si="93"/>
        <v/>
      </c>
      <c r="I388" s="299"/>
      <c r="J388" s="298"/>
      <c r="K388" s="299" t="str">
        <f t="shared" si="94"/>
        <v/>
      </c>
      <c r="L388" s="300"/>
      <c r="M388" s="223" t="s">
        <v>32</v>
      </c>
      <c r="N388" s="11" t="s">
        <v>32</v>
      </c>
      <c r="O388" s="11" t="s">
        <v>32</v>
      </c>
      <c r="P388" s="300">
        <v>64569.84</v>
      </c>
      <c r="Q388" s="298" t="s">
        <v>155</v>
      </c>
      <c r="R388" s="298" t="s">
        <v>156</v>
      </c>
      <c r="S388" s="298" t="s">
        <v>2338</v>
      </c>
      <c r="T388" s="299">
        <v>28.4</v>
      </c>
      <c r="U388" s="299">
        <v>5.5</v>
      </c>
      <c r="V388" s="301">
        <f>P388*(1/(2.22*10^12))*(1/(28.4))*(1/(0.125))*10^9</f>
        <v>8.1931023981728206</v>
      </c>
      <c r="W388" s="298" t="s">
        <v>158</v>
      </c>
      <c r="X388" s="299">
        <v>1</v>
      </c>
      <c r="Y388" s="299">
        <v>2</v>
      </c>
      <c r="Z388" s="299">
        <v>5</v>
      </c>
      <c r="AA388" s="299">
        <v>2.81</v>
      </c>
      <c r="AB388" s="556">
        <v>1</v>
      </c>
      <c r="AC388" s="557">
        <f t="shared" si="95"/>
        <v>2.81</v>
      </c>
      <c r="AD388" s="558">
        <f t="shared" si="96"/>
        <v>2.2480000000000002</v>
      </c>
      <c r="AE388" s="559">
        <f t="shared" si="97"/>
        <v>0.56200000000000006</v>
      </c>
      <c r="AF388" s="298" t="s">
        <v>159</v>
      </c>
      <c r="AG388" s="299">
        <v>2</v>
      </c>
      <c r="AH388" s="299">
        <v>3</v>
      </c>
    </row>
    <row r="389" spans="1:35" x14ac:dyDescent="0.25">
      <c r="A389" s="296" t="s">
        <v>28</v>
      </c>
      <c r="B389" s="296" t="s">
        <v>390</v>
      </c>
      <c r="C389" s="297" t="s">
        <v>2336</v>
      </c>
      <c r="D389" s="298" t="s">
        <v>2339</v>
      </c>
      <c r="E389" s="299">
        <f>IF(A388="SEC", K388 + 1, E388 + 1)</f>
        <v>5</v>
      </c>
      <c r="F389" s="299" t="s">
        <v>32</v>
      </c>
      <c r="G389" s="298"/>
      <c r="H389" s="299" t="str">
        <f t="shared" si="93"/>
        <v/>
      </c>
      <c r="I389" s="299"/>
      <c r="J389" s="298"/>
      <c r="K389" s="299" t="str">
        <f t="shared" si="94"/>
        <v/>
      </c>
      <c r="L389" s="300"/>
      <c r="M389" s="223" t="s">
        <v>32</v>
      </c>
      <c r="N389" s="11" t="s">
        <v>32</v>
      </c>
      <c r="O389" s="11" t="s">
        <v>32</v>
      </c>
      <c r="P389" s="300">
        <v>68469.289999999994</v>
      </c>
      <c r="Q389" s="298" t="s">
        <v>394</v>
      </c>
      <c r="R389" s="298" t="s">
        <v>395</v>
      </c>
      <c r="S389" s="298" t="s">
        <v>396</v>
      </c>
      <c r="T389" s="299">
        <v>41.7</v>
      </c>
      <c r="U389" s="299">
        <v>5</v>
      </c>
      <c r="V389" s="301">
        <f>P389*(1/(2.22*10^12))*(1/(41.7))*(1/(0.125))*10^9</f>
        <v>5.9169347765031217</v>
      </c>
      <c r="W389" s="298" t="s">
        <v>158</v>
      </c>
      <c r="X389" s="299">
        <v>1</v>
      </c>
      <c r="Y389" s="299">
        <v>0.5</v>
      </c>
      <c r="Z389" s="299">
        <v>5</v>
      </c>
      <c r="AA389" s="299">
        <v>3.75</v>
      </c>
      <c r="AB389" s="556">
        <v>1</v>
      </c>
      <c r="AC389" s="557">
        <f t="shared" si="95"/>
        <v>3.75</v>
      </c>
      <c r="AD389" s="558">
        <f t="shared" si="96"/>
        <v>3</v>
      </c>
      <c r="AE389" s="559">
        <f t="shared" si="97"/>
        <v>0.75</v>
      </c>
      <c r="AF389" s="298" t="s">
        <v>159</v>
      </c>
      <c r="AG389" s="299">
        <v>0.5</v>
      </c>
      <c r="AH389" s="299">
        <v>0.5</v>
      </c>
    </row>
    <row r="390" spans="1:35" x14ac:dyDescent="0.25">
      <c r="A390" s="296" t="s">
        <v>28</v>
      </c>
      <c r="B390" s="296" t="s">
        <v>251</v>
      </c>
      <c r="C390" s="297" t="s">
        <v>2336</v>
      </c>
      <c r="D390" s="298" t="s">
        <v>2340</v>
      </c>
      <c r="E390" s="299">
        <f>IF(A389="SEC", K389 + 1, E389 + 1)</f>
        <v>6</v>
      </c>
      <c r="F390" s="299" t="s">
        <v>32</v>
      </c>
      <c r="G390" s="298"/>
      <c r="H390" s="299" t="str">
        <f t="shared" si="93"/>
        <v/>
      </c>
      <c r="I390" s="299"/>
      <c r="J390" s="298"/>
      <c r="K390" s="299" t="str">
        <f t="shared" si="94"/>
        <v/>
      </c>
      <c r="L390" s="300"/>
      <c r="M390" s="223" t="s">
        <v>32</v>
      </c>
      <c r="N390" s="11" t="s">
        <v>32</v>
      </c>
      <c r="O390" s="11" t="s">
        <v>32</v>
      </c>
      <c r="P390" s="300">
        <v>39644.79</v>
      </c>
      <c r="Q390" s="298" t="s">
        <v>255</v>
      </c>
      <c r="R390" s="298" t="s">
        <v>104</v>
      </c>
      <c r="S390" s="298" t="s">
        <v>105</v>
      </c>
      <c r="T390" s="299">
        <v>82</v>
      </c>
      <c r="U390" s="299">
        <v>2</v>
      </c>
      <c r="V390" s="301">
        <f>P390*(1/(2.22*10^12))*(1/(82))*(1/(0.125))*10^9</f>
        <v>1.7422452208305867</v>
      </c>
      <c r="W390" s="298" t="s">
        <v>256</v>
      </c>
      <c r="X390" s="299">
        <v>1</v>
      </c>
      <c r="Y390" s="299">
        <v>2</v>
      </c>
      <c r="Z390" s="299">
        <v>5</v>
      </c>
      <c r="AA390" s="299">
        <v>2.95</v>
      </c>
      <c r="AB390" s="556">
        <v>1</v>
      </c>
      <c r="AC390" s="557">
        <f t="shared" si="95"/>
        <v>2.95</v>
      </c>
      <c r="AD390" s="558">
        <f t="shared" si="96"/>
        <v>2.3600000000000003</v>
      </c>
      <c r="AE390" s="559">
        <f t="shared" si="97"/>
        <v>0.59000000000000008</v>
      </c>
      <c r="AF390" s="298" t="s">
        <v>107</v>
      </c>
      <c r="AG390" s="299">
        <v>2</v>
      </c>
      <c r="AH390" s="299">
        <v>2</v>
      </c>
    </row>
    <row r="391" spans="1:35" x14ac:dyDescent="0.25">
      <c r="A391" s="296" t="s">
        <v>28</v>
      </c>
      <c r="B391" s="296" t="s">
        <v>257</v>
      </c>
      <c r="C391" s="297" t="s">
        <v>2336</v>
      </c>
      <c r="D391" s="298" t="s">
        <v>2341</v>
      </c>
      <c r="E391" s="299">
        <f>IF(A390="SEC", K390 + 1, E390 + 1)</f>
        <v>7</v>
      </c>
      <c r="F391" s="299" t="s">
        <v>32</v>
      </c>
      <c r="G391" s="298"/>
      <c r="H391" s="299" t="str">
        <f t="shared" si="93"/>
        <v/>
      </c>
      <c r="I391" s="299"/>
      <c r="J391" s="298"/>
      <c r="K391" s="299" t="str">
        <f t="shared" si="94"/>
        <v/>
      </c>
      <c r="L391" s="300"/>
      <c r="M391" s="223" t="s">
        <v>32</v>
      </c>
      <c r="N391" s="11" t="s">
        <v>32</v>
      </c>
      <c r="O391" s="11" t="s">
        <v>32</v>
      </c>
      <c r="P391" s="300">
        <f>P390</f>
        <v>39644.79</v>
      </c>
      <c r="Q391" s="298" t="s">
        <v>255</v>
      </c>
      <c r="R391" s="298" t="s">
        <v>104</v>
      </c>
      <c r="S391" s="298" t="s">
        <v>105</v>
      </c>
      <c r="T391" s="299">
        <v>82</v>
      </c>
      <c r="U391" s="299">
        <v>2</v>
      </c>
      <c r="V391" s="301">
        <f>P391*(1/(2.22*10^12))*(1/(82))*(1/(0.125))*10^9</f>
        <v>1.7422452208305867</v>
      </c>
      <c r="W391" s="298" t="s">
        <v>256</v>
      </c>
      <c r="X391" s="299">
        <v>1</v>
      </c>
      <c r="Y391" s="299">
        <v>2</v>
      </c>
      <c r="Z391" s="299">
        <v>5</v>
      </c>
      <c r="AA391" s="299">
        <v>2.95</v>
      </c>
      <c r="AB391" s="556">
        <v>1</v>
      </c>
      <c r="AC391" s="557">
        <f t="shared" si="95"/>
        <v>2.95</v>
      </c>
      <c r="AD391" s="558">
        <f t="shared" si="96"/>
        <v>2.3600000000000003</v>
      </c>
      <c r="AE391" s="559">
        <f t="shared" si="97"/>
        <v>0.59000000000000008</v>
      </c>
      <c r="AF391" s="298" t="s">
        <v>107</v>
      </c>
      <c r="AG391" s="299">
        <v>2</v>
      </c>
      <c r="AH391" s="299">
        <v>2</v>
      </c>
    </row>
    <row r="392" spans="1:35" x14ac:dyDescent="0.25">
      <c r="A392" s="296" t="s">
        <v>28</v>
      </c>
      <c r="B392" s="302" t="s">
        <v>743</v>
      </c>
      <c r="C392" s="303" t="s">
        <v>2336</v>
      </c>
      <c r="D392" s="304" t="s">
        <v>2342</v>
      </c>
      <c r="E392" s="299"/>
      <c r="F392" s="299"/>
      <c r="G392" s="298"/>
      <c r="H392" s="299" t="str">
        <f t="shared" si="93"/>
        <v/>
      </c>
      <c r="I392" s="299"/>
      <c r="J392" s="298"/>
      <c r="K392" s="299" t="str">
        <f t="shared" si="94"/>
        <v/>
      </c>
      <c r="L392" s="300"/>
      <c r="M392" s="223" t="s">
        <v>32</v>
      </c>
      <c r="N392" s="11" t="s">
        <v>32</v>
      </c>
      <c r="O392" s="11"/>
      <c r="P392" s="300"/>
      <c r="Q392" s="298" t="s">
        <v>746</v>
      </c>
      <c r="R392" s="298" t="s">
        <v>747</v>
      </c>
      <c r="S392" s="298" t="s">
        <v>748</v>
      </c>
      <c r="T392" s="299">
        <v>61.2</v>
      </c>
      <c r="U392" s="299">
        <v>2</v>
      </c>
      <c r="V392" s="301">
        <f>P392*(1/(2.22*10^12))*(1/(61.2))*(1/(0.125))*10^9</f>
        <v>0</v>
      </c>
      <c r="W392" s="298" t="s">
        <v>749</v>
      </c>
      <c r="X392" s="299">
        <v>1</v>
      </c>
      <c r="Y392" s="299">
        <v>1</v>
      </c>
      <c r="Z392" s="299">
        <v>5</v>
      </c>
      <c r="AA392" s="299">
        <v>2.2000000000000002</v>
      </c>
      <c r="AB392" s="556">
        <v>1</v>
      </c>
      <c r="AC392" s="557">
        <f t="shared" si="95"/>
        <v>2.2000000000000002</v>
      </c>
      <c r="AD392" s="558">
        <f t="shared" si="96"/>
        <v>1.7600000000000002</v>
      </c>
      <c r="AE392" s="559">
        <f t="shared" si="97"/>
        <v>0.44000000000000006</v>
      </c>
      <c r="AF392" s="298" t="s">
        <v>749</v>
      </c>
      <c r="AG392" s="299">
        <v>1</v>
      </c>
      <c r="AH392" s="299">
        <v>1</v>
      </c>
      <c r="AI392" t="s">
        <v>2343</v>
      </c>
    </row>
    <row r="393" spans="1:35" x14ac:dyDescent="0.25">
      <c r="A393" s="296" t="s">
        <v>28</v>
      </c>
      <c r="B393" s="296" t="s">
        <v>234</v>
      </c>
      <c r="C393" s="297" t="s">
        <v>2336</v>
      </c>
      <c r="D393" s="298" t="s">
        <v>2344</v>
      </c>
      <c r="E393" s="299">
        <v>8</v>
      </c>
      <c r="F393" s="299" t="s">
        <v>32</v>
      </c>
      <c r="G393" s="298"/>
      <c r="H393" s="299" t="str">
        <f t="shared" si="93"/>
        <v/>
      </c>
      <c r="I393" s="299"/>
      <c r="J393" s="298"/>
      <c r="K393" s="299" t="str">
        <f t="shared" si="94"/>
        <v/>
      </c>
      <c r="L393" s="300"/>
      <c r="M393" s="223" t="s">
        <v>32</v>
      </c>
      <c r="N393" s="11" t="s">
        <v>32</v>
      </c>
      <c r="O393" s="11" t="s">
        <v>32</v>
      </c>
      <c r="P393" s="300">
        <v>39644.79</v>
      </c>
      <c r="Q393" s="298" t="s">
        <v>236</v>
      </c>
      <c r="R393" s="298" t="s">
        <v>237</v>
      </c>
      <c r="S393" s="298" t="s">
        <v>2037</v>
      </c>
      <c r="T393" s="299">
        <v>82</v>
      </c>
      <c r="U393" s="299">
        <v>1.5</v>
      </c>
      <c r="V393" s="301">
        <f>P393*(1/(2.22*10^12))*(1/(82))*(1/(0.125))*10^9</f>
        <v>1.7422452208305867</v>
      </c>
      <c r="W393" s="298" t="s">
        <v>239</v>
      </c>
      <c r="X393" s="299">
        <v>1</v>
      </c>
      <c r="Y393" s="299">
        <v>1</v>
      </c>
      <c r="Z393" s="299">
        <v>5</v>
      </c>
      <c r="AA393" s="299">
        <v>2.21</v>
      </c>
      <c r="AB393" s="556">
        <v>1</v>
      </c>
      <c r="AC393" s="557">
        <f t="shared" si="95"/>
        <v>2.21</v>
      </c>
      <c r="AD393" s="558">
        <f t="shared" si="96"/>
        <v>1.768</v>
      </c>
      <c r="AE393" s="559">
        <f t="shared" si="97"/>
        <v>0.442</v>
      </c>
      <c r="AF393" s="298" t="s">
        <v>107</v>
      </c>
      <c r="AG393" s="299">
        <v>1</v>
      </c>
      <c r="AH393" s="299">
        <v>1</v>
      </c>
    </row>
    <row r="394" spans="1:35" x14ac:dyDescent="0.25">
      <c r="A394" s="296" t="s">
        <v>28</v>
      </c>
      <c r="B394" s="296" t="s">
        <v>240</v>
      </c>
      <c r="C394" s="297" t="s">
        <v>2336</v>
      </c>
      <c r="D394" s="298" t="s">
        <v>2345</v>
      </c>
      <c r="E394" s="299">
        <f t="shared" ref="E394:E399" si="98">IF(A393="SEC", K393 + 1, E393 + 1)</f>
        <v>9</v>
      </c>
      <c r="F394" s="299" t="s">
        <v>32</v>
      </c>
      <c r="G394" s="298"/>
      <c r="H394" s="299" t="str">
        <f t="shared" si="93"/>
        <v/>
      </c>
      <c r="I394" s="299"/>
      <c r="J394" s="298"/>
      <c r="K394" s="299" t="str">
        <f t="shared" si="94"/>
        <v/>
      </c>
      <c r="L394" s="300"/>
      <c r="M394" s="223" t="s">
        <v>32</v>
      </c>
      <c r="N394" s="11" t="s">
        <v>32</v>
      </c>
      <c r="O394" s="11" t="s">
        <v>32</v>
      </c>
      <c r="P394" s="300">
        <f>P393</f>
        <v>39644.79</v>
      </c>
      <c r="Q394" s="298" t="s">
        <v>236</v>
      </c>
      <c r="R394" s="298" t="s">
        <v>237</v>
      </c>
      <c r="S394" s="298" t="s">
        <v>2037</v>
      </c>
      <c r="T394" s="299">
        <v>82</v>
      </c>
      <c r="U394" s="299">
        <v>1.5</v>
      </c>
      <c r="V394" s="301">
        <f>P394*(1/(2.22*10^12))*(1/(82))*(1/(0.125))*10^9</f>
        <v>1.7422452208305867</v>
      </c>
      <c r="W394" s="298" t="s">
        <v>239</v>
      </c>
      <c r="X394" s="299">
        <v>1</v>
      </c>
      <c r="Y394" s="299">
        <v>1</v>
      </c>
      <c r="Z394" s="299">
        <v>5</v>
      </c>
      <c r="AA394" s="299">
        <v>2.21</v>
      </c>
      <c r="AB394" s="556">
        <v>1</v>
      </c>
      <c r="AC394" s="557">
        <f t="shared" si="95"/>
        <v>2.21</v>
      </c>
      <c r="AD394" s="558">
        <f t="shared" si="96"/>
        <v>1.768</v>
      </c>
      <c r="AE394" s="559">
        <f t="shared" si="97"/>
        <v>0.442</v>
      </c>
      <c r="AF394" s="298" t="s">
        <v>107</v>
      </c>
      <c r="AG394" s="299">
        <v>1</v>
      </c>
      <c r="AH394" s="299">
        <v>1</v>
      </c>
    </row>
    <row r="395" spans="1:35" x14ac:dyDescent="0.25">
      <c r="A395" s="296" t="s">
        <v>56</v>
      </c>
      <c r="B395" s="296" t="s">
        <v>278</v>
      </c>
      <c r="C395" s="297" t="s">
        <v>2336</v>
      </c>
      <c r="D395" s="298" t="s">
        <v>2346</v>
      </c>
      <c r="E395" s="299">
        <f t="shared" si="98"/>
        <v>10</v>
      </c>
      <c r="F395" s="299" t="s">
        <v>32</v>
      </c>
      <c r="G395" s="298" t="s">
        <v>2347</v>
      </c>
      <c r="H395" s="299">
        <f t="shared" si="93"/>
        <v>11</v>
      </c>
      <c r="I395" s="299" t="str">
        <f>F395</f>
        <v>y</v>
      </c>
      <c r="J395" s="298" t="s">
        <v>2348</v>
      </c>
      <c r="K395" s="299">
        <f t="shared" si="94"/>
        <v>12</v>
      </c>
      <c r="L395" s="300" t="str">
        <f>F395</f>
        <v>y</v>
      </c>
      <c r="M395" s="223" t="s">
        <v>32</v>
      </c>
      <c r="N395" s="11" t="s">
        <v>32</v>
      </c>
      <c r="O395" s="11" t="s">
        <v>32</v>
      </c>
      <c r="P395" s="300">
        <f>P394</f>
        <v>39644.79</v>
      </c>
      <c r="Q395" s="298" t="s">
        <v>281</v>
      </c>
      <c r="R395" s="298" t="s">
        <v>237</v>
      </c>
      <c r="S395" s="298" t="s">
        <v>2037</v>
      </c>
      <c r="T395" s="299">
        <v>82</v>
      </c>
      <c r="U395" s="299">
        <v>1.5</v>
      </c>
      <c r="V395" s="301">
        <f>P395*(1/(2.22*10^12))*(1/(82))*(1/(0.125))*10^9</f>
        <v>1.7422452208305867</v>
      </c>
      <c r="W395" s="298" t="s">
        <v>158</v>
      </c>
      <c r="X395" s="299">
        <v>3</v>
      </c>
      <c r="Y395" s="299">
        <v>3</v>
      </c>
      <c r="Z395" s="299">
        <v>15</v>
      </c>
      <c r="AA395" s="299">
        <v>6.64</v>
      </c>
      <c r="AB395" s="556">
        <v>1</v>
      </c>
      <c r="AC395" s="557">
        <f t="shared" si="95"/>
        <v>6.64</v>
      </c>
      <c r="AD395" s="558">
        <f t="shared" si="96"/>
        <v>5.3120000000000003</v>
      </c>
      <c r="AE395" s="559">
        <f t="shared" si="97"/>
        <v>1.3280000000000001</v>
      </c>
      <c r="AF395" s="298" t="s">
        <v>107</v>
      </c>
      <c r="AG395" s="299">
        <v>1</v>
      </c>
      <c r="AH395" s="299">
        <v>1</v>
      </c>
    </row>
    <row r="396" spans="1:35" x14ac:dyDescent="0.25">
      <c r="A396" s="296" t="s">
        <v>56</v>
      </c>
      <c r="B396" s="296" t="s">
        <v>282</v>
      </c>
      <c r="C396" s="297" t="s">
        <v>2336</v>
      </c>
      <c r="D396" s="298" t="s">
        <v>2349</v>
      </c>
      <c r="E396" s="299">
        <f t="shared" si="98"/>
        <v>13</v>
      </c>
      <c r="F396" s="299" t="s">
        <v>32</v>
      </c>
      <c r="G396" s="298" t="s">
        <v>2350</v>
      </c>
      <c r="H396" s="299">
        <f t="shared" si="93"/>
        <v>14</v>
      </c>
      <c r="I396" s="299" t="str">
        <f>F396</f>
        <v>y</v>
      </c>
      <c r="J396" s="298" t="s">
        <v>2351</v>
      </c>
      <c r="K396" s="299">
        <f t="shared" si="94"/>
        <v>15</v>
      </c>
      <c r="L396" s="300" t="str">
        <f>F396</f>
        <v>y</v>
      </c>
      <c r="M396" s="223" t="s">
        <v>32</v>
      </c>
      <c r="N396" s="11" t="s">
        <v>32</v>
      </c>
      <c r="O396" s="11" t="s">
        <v>32</v>
      </c>
      <c r="P396" s="300">
        <f>P395</f>
        <v>39644.79</v>
      </c>
      <c r="Q396" s="298" t="s">
        <v>281</v>
      </c>
      <c r="R396" s="298" t="s">
        <v>237</v>
      </c>
      <c r="S396" s="298" t="s">
        <v>2037</v>
      </c>
      <c r="T396" s="299">
        <v>82</v>
      </c>
      <c r="U396" s="299">
        <v>1.5</v>
      </c>
      <c r="V396" s="301">
        <f>P396*(1/(2.22*10^12))*(1/(82))*(1/(0.125))*10^9</f>
        <v>1.7422452208305867</v>
      </c>
      <c r="W396" s="298" t="s">
        <v>158</v>
      </c>
      <c r="X396" s="299">
        <v>3</v>
      </c>
      <c r="Y396" s="299">
        <v>3</v>
      </c>
      <c r="Z396" s="299">
        <v>15</v>
      </c>
      <c r="AA396" s="299">
        <v>6.64</v>
      </c>
      <c r="AB396" s="556">
        <v>1</v>
      </c>
      <c r="AC396" s="557">
        <f t="shared" si="95"/>
        <v>6.64</v>
      </c>
      <c r="AD396" s="558">
        <f t="shared" si="96"/>
        <v>5.3120000000000003</v>
      </c>
      <c r="AE396" s="559">
        <f t="shared" si="97"/>
        <v>1.3280000000000001</v>
      </c>
      <c r="AF396" s="298" t="s">
        <v>107</v>
      </c>
      <c r="AG396" s="299">
        <v>1</v>
      </c>
      <c r="AH396" s="299">
        <v>1</v>
      </c>
    </row>
    <row r="397" spans="1:35" x14ac:dyDescent="0.25">
      <c r="A397" s="296" t="s">
        <v>56</v>
      </c>
      <c r="B397" s="296" t="s">
        <v>284</v>
      </c>
      <c r="C397" s="297" t="s">
        <v>2336</v>
      </c>
      <c r="D397" s="298" t="s">
        <v>2352</v>
      </c>
      <c r="E397" s="299">
        <f t="shared" si="98"/>
        <v>16</v>
      </c>
      <c r="F397" s="299" t="s">
        <v>32</v>
      </c>
      <c r="G397" s="298" t="s">
        <v>2353</v>
      </c>
      <c r="H397" s="299">
        <f t="shared" si="93"/>
        <v>17</v>
      </c>
      <c r="I397" s="299" t="str">
        <f>F397</f>
        <v>y</v>
      </c>
      <c r="J397" s="298" t="s">
        <v>2354</v>
      </c>
      <c r="K397" s="299">
        <f t="shared" si="94"/>
        <v>18</v>
      </c>
      <c r="L397" s="300" t="str">
        <f>F397</f>
        <v>y</v>
      </c>
      <c r="M397" s="223" t="s">
        <v>32</v>
      </c>
      <c r="N397" s="11" t="s">
        <v>32</v>
      </c>
      <c r="O397" s="11" t="s">
        <v>32</v>
      </c>
      <c r="P397" s="300">
        <f>P396</f>
        <v>39644.79</v>
      </c>
      <c r="Q397" s="298" t="s">
        <v>281</v>
      </c>
      <c r="R397" s="298" t="s">
        <v>237</v>
      </c>
      <c r="S397" s="298" t="s">
        <v>2037</v>
      </c>
      <c r="T397" s="299">
        <v>82</v>
      </c>
      <c r="U397" s="299">
        <v>1.5</v>
      </c>
      <c r="V397" s="301">
        <f>P397*(1/(2.22*10^12))*(1/(82))*(1/(0.125))*10^9</f>
        <v>1.7422452208305867</v>
      </c>
      <c r="W397" s="298" t="s">
        <v>158</v>
      </c>
      <c r="X397" s="299">
        <v>3</v>
      </c>
      <c r="Y397" s="299">
        <v>3</v>
      </c>
      <c r="Z397" s="299">
        <v>15</v>
      </c>
      <c r="AA397" s="299">
        <v>6.64</v>
      </c>
      <c r="AB397" s="556">
        <v>1</v>
      </c>
      <c r="AC397" s="557">
        <f t="shared" si="95"/>
        <v>6.64</v>
      </c>
      <c r="AD397" s="558">
        <f t="shared" si="96"/>
        <v>5.3120000000000003</v>
      </c>
      <c r="AE397" s="559">
        <f t="shared" si="97"/>
        <v>1.3280000000000001</v>
      </c>
      <c r="AF397" s="298" t="s">
        <v>107</v>
      </c>
      <c r="AG397" s="299">
        <v>1</v>
      </c>
      <c r="AH397" s="299">
        <v>1</v>
      </c>
    </row>
    <row r="398" spans="1:35" x14ac:dyDescent="0.25">
      <c r="A398" s="296" t="s">
        <v>56</v>
      </c>
      <c r="B398" s="296" t="s">
        <v>651</v>
      </c>
      <c r="C398" s="297" t="s">
        <v>2336</v>
      </c>
      <c r="D398" s="298" t="s">
        <v>2355</v>
      </c>
      <c r="E398" s="299">
        <f t="shared" si="98"/>
        <v>19</v>
      </c>
      <c r="F398" s="299" t="s">
        <v>32</v>
      </c>
      <c r="G398" s="298" t="s">
        <v>2356</v>
      </c>
      <c r="H398" s="299">
        <f t="shared" si="93"/>
        <v>20</v>
      </c>
      <c r="I398" s="299" t="str">
        <f>F398</f>
        <v>y</v>
      </c>
      <c r="J398" s="298" t="s">
        <v>2357</v>
      </c>
      <c r="K398" s="299">
        <f t="shared" si="94"/>
        <v>21</v>
      </c>
      <c r="L398" s="300" t="str">
        <f>F398</f>
        <v>y</v>
      </c>
      <c r="M398" s="223" t="s">
        <v>32</v>
      </c>
      <c r="N398" s="11" t="s">
        <v>32</v>
      </c>
      <c r="O398" s="11" t="s">
        <v>32</v>
      </c>
      <c r="P398" s="300">
        <v>7467.22</v>
      </c>
      <c r="Q398" s="298" t="s">
        <v>654</v>
      </c>
      <c r="R398" s="298" t="s">
        <v>655</v>
      </c>
      <c r="S398" s="298" t="s">
        <v>656</v>
      </c>
      <c r="T398" s="299">
        <v>20.7</v>
      </c>
      <c r="U398" s="299">
        <v>1.3</v>
      </c>
      <c r="V398" s="301">
        <f>P398*(1/(2.22*10^12))*(1/(20.7))*(1/(0.125))*10^9</f>
        <v>1.2999469034251643</v>
      </c>
      <c r="W398" s="298" t="s">
        <v>657</v>
      </c>
      <c r="X398" s="299">
        <v>3</v>
      </c>
      <c r="Y398" s="299">
        <v>3</v>
      </c>
      <c r="Z398" s="299">
        <v>15</v>
      </c>
      <c r="AA398" s="299">
        <v>1.45</v>
      </c>
      <c r="AB398" s="556">
        <v>1</v>
      </c>
      <c r="AC398" s="557">
        <f t="shared" si="95"/>
        <v>1.45</v>
      </c>
      <c r="AD398" s="558">
        <f t="shared" si="96"/>
        <v>1.1599999999999999</v>
      </c>
      <c r="AE398" s="559">
        <f t="shared" si="97"/>
        <v>0.28999999999999998</v>
      </c>
      <c r="AF398" s="298" t="s">
        <v>212</v>
      </c>
      <c r="AG398" s="299">
        <v>1</v>
      </c>
      <c r="AH398" s="299">
        <v>1</v>
      </c>
    </row>
    <row r="399" spans="1:35" x14ac:dyDescent="0.25">
      <c r="A399" s="296" t="s">
        <v>56</v>
      </c>
      <c r="B399" s="296" t="s">
        <v>931</v>
      </c>
      <c r="C399" s="297" t="s">
        <v>2336</v>
      </c>
      <c r="D399" s="298" t="s">
        <v>2358</v>
      </c>
      <c r="E399" s="299">
        <f t="shared" si="98"/>
        <v>22</v>
      </c>
      <c r="F399" s="299" t="s">
        <v>32</v>
      </c>
      <c r="G399" s="298" t="s">
        <v>2359</v>
      </c>
      <c r="H399" s="299">
        <f t="shared" si="93"/>
        <v>23</v>
      </c>
      <c r="I399" s="299" t="str">
        <f>F399</f>
        <v>y</v>
      </c>
      <c r="J399" s="298" t="s">
        <v>2360</v>
      </c>
      <c r="K399" s="299">
        <f t="shared" si="94"/>
        <v>24</v>
      </c>
      <c r="L399" s="300" t="str">
        <f>F399</f>
        <v>y</v>
      </c>
      <c r="M399" s="223" t="s">
        <v>32</v>
      </c>
      <c r="N399" s="11" t="s">
        <v>32</v>
      </c>
      <c r="O399" s="11" t="s">
        <v>32</v>
      </c>
      <c r="P399" s="300">
        <f>P398</f>
        <v>7467.22</v>
      </c>
      <c r="Q399" s="298" t="s">
        <v>654</v>
      </c>
      <c r="R399" s="298" t="s">
        <v>655</v>
      </c>
      <c r="S399" s="298" t="s">
        <v>656</v>
      </c>
      <c r="T399" s="299">
        <v>20.7</v>
      </c>
      <c r="U399" s="299">
        <v>1.3</v>
      </c>
      <c r="V399" s="301">
        <f>P399*(1/(2.22*10^12))*(1/(20.7))*(1/(0.125))*10^9</f>
        <v>1.2999469034251643</v>
      </c>
      <c r="W399" s="298" t="s">
        <v>657</v>
      </c>
      <c r="X399" s="299">
        <v>3</v>
      </c>
      <c r="Y399" s="299">
        <v>3</v>
      </c>
      <c r="Z399" s="299">
        <v>15</v>
      </c>
      <c r="AA399" s="299">
        <v>1.45</v>
      </c>
      <c r="AB399" s="556">
        <v>1</v>
      </c>
      <c r="AC399" s="557">
        <f t="shared" si="95"/>
        <v>1.45</v>
      </c>
      <c r="AD399" s="558">
        <f t="shared" si="96"/>
        <v>1.1599999999999999</v>
      </c>
      <c r="AE399" s="559">
        <f t="shared" si="97"/>
        <v>0.28999999999999998</v>
      </c>
      <c r="AF399" s="298" t="s">
        <v>212</v>
      </c>
      <c r="AG399" s="299">
        <v>1</v>
      </c>
      <c r="AH399" s="299">
        <v>1</v>
      </c>
    </row>
    <row r="400" spans="1:35" x14ac:dyDescent="0.25">
      <c r="A400" s="305" t="s">
        <v>28</v>
      </c>
      <c r="B400" s="305" t="s">
        <v>651</v>
      </c>
      <c r="C400" s="306" t="s">
        <v>2361</v>
      </c>
      <c r="D400" s="307" t="s">
        <v>2362</v>
      </c>
      <c r="E400" s="308">
        <v>4</v>
      </c>
      <c r="F400" s="308" t="s">
        <v>32</v>
      </c>
      <c r="G400" s="307"/>
      <c r="H400" s="308" t="str">
        <f t="shared" si="93"/>
        <v/>
      </c>
      <c r="I400" s="308"/>
      <c r="J400" s="307"/>
      <c r="K400" s="308" t="str">
        <f t="shared" si="94"/>
        <v/>
      </c>
      <c r="L400" s="309"/>
      <c r="M400" s="223" t="s">
        <v>32</v>
      </c>
      <c r="N400" s="11" t="s">
        <v>32</v>
      </c>
      <c r="O400" s="11" t="s">
        <v>32</v>
      </c>
      <c r="P400" s="309">
        <v>23425.13</v>
      </c>
      <c r="Q400" s="307" t="s">
        <v>654</v>
      </c>
      <c r="R400" s="307" t="s">
        <v>655</v>
      </c>
      <c r="S400" s="307" t="s">
        <v>656</v>
      </c>
      <c r="T400" s="308">
        <v>20.7</v>
      </c>
      <c r="U400" s="308">
        <v>1.3</v>
      </c>
      <c r="V400" s="310">
        <f>P400*(1/(2.22*10^12))*(1/(20.7))*(1/(0.125))*10^9</f>
        <v>4.0780136658397534</v>
      </c>
      <c r="W400" s="307" t="s">
        <v>657</v>
      </c>
      <c r="X400" s="308">
        <v>1</v>
      </c>
      <c r="Y400" s="308">
        <v>1</v>
      </c>
      <c r="Z400" s="308">
        <v>5</v>
      </c>
      <c r="AA400" s="308">
        <v>0.48</v>
      </c>
      <c r="AB400" s="556">
        <v>1</v>
      </c>
      <c r="AC400" s="557">
        <f t="shared" si="95"/>
        <v>0.48</v>
      </c>
      <c r="AD400" s="558">
        <f t="shared" si="96"/>
        <v>0.38400000000000001</v>
      </c>
      <c r="AE400" s="559">
        <f t="shared" si="97"/>
        <v>9.6000000000000002E-2</v>
      </c>
      <c r="AF400" s="307" t="s">
        <v>212</v>
      </c>
      <c r="AG400" s="308">
        <v>1</v>
      </c>
      <c r="AH400" s="308">
        <v>1</v>
      </c>
    </row>
    <row r="401" spans="1:34" x14ac:dyDescent="0.25">
      <c r="A401" s="305" t="s">
        <v>56</v>
      </c>
      <c r="B401" s="305" t="s">
        <v>323</v>
      </c>
      <c r="C401" s="306" t="s">
        <v>2361</v>
      </c>
      <c r="D401" s="307" t="s">
        <v>2363</v>
      </c>
      <c r="E401" s="308">
        <f>IF(A400="SEC", K400 + 1, E400 + 1)</f>
        <v>5</v>
      </c>
      <c r="F401" s="308" t="s">
        <v>32</v>
      </c>
      <c r="G401" s="307" t="s">
        <v>2364</v>
      </c>
      <c r="H401" s="308">
        <f t="shared" si="93"/>
        <v>6</v>
      </c>
      <c r="I401" s="308" t="str">
        <f>F401</f>
        <v>y</v>
      </c>
      <c r="J401" s="307" t="s">
        <v>2365</v>
      </c>
      <c r="K401" s="308">
        <f t="shared" si="94"/>
        <v>7</v>
      </c>
      <c r="L401" s="309" t="str">
        <f>F401</f>
        <v>y</v>
      </c>
      <c r="M401" s="223" t="s">
        <v>32</v>
      </c>
      <c r="N401" s="11" t="s">
        <v>32</v>
      </c>
      <c r="O401" s="11" t="s">
        <v>32</v>
      </c>
      <c r="P401" s="309">
        <v>96847.67</v>
      </c>
      <c r="Q401" s="307" t="s">
        <v>325</v>
      </c>
      <c r="R401" s="307" t="s">
        <v>128</v>
      </c>
      <c r="S401" s="307" t="s">
        <v>2366</v>
      </c>
      <c r="T401" s="308">
        <v>83.2</v>
      </c>
      <c r="U401" s="308">
        <v>5</v>
      </c>
      <c r="V401" s="310">
        <f>P401*(1/(2.22*10^12))*(1/(83.2))*(1/(0.125))*10^9</f>
        <v>4.1947189015939008</v>
      </c>
      <c r="W401" s="307" t="s">
        <v>130</v>
      </c>
      <c r="X401" s="308">
        <v>3</v>
      </c>
      <c r="Y401" s="308">
        <v>3</v>
      </c>
      <c r="Z401" s="308">
        <v>15</v>
      </c>
      <c r="AA401" s="308">
        <v>22.46</v>
      </c>
      <c r="AB401" s="556">
        <v>1</v>
      </c>
      <c r="AC401" s="557">
        <f t="shared" si="95"/>
        <v>22.46</v>
      </c>
      <c r="AD401" s="558">
        <f t="shared" si="96"/>
        <v>17.968</v>
      </c>
      <c r="AE401" s="559">
        <f t="shared" si="97"/>
        <v>4.492</v>
      </c>
      <c r="AF401" s="307" t="s">
        <v>49</v>
      </c>
      <c r="AG401" s="308">
        <v>1</v>
      </c>
      <c r="AH401" s="308">
        <v>1</v>
      </c>
    </row>
    <row r="402" spans="1:34" x14ac:dyDescent="0.25">
      <c r="A402" s="305" t="s">
        <v>56</v>
      </c>
      <c r="B402" s="305" t="s">
        <v>326</v>
      </c>
      <c r="C402" s="306" t="s">
        <v>2361</v>
      </c>
      <c r="D402" s="307" t="s">
        <v>2367</v>
      </c>
      <c r="E402" s="308">
        <f>IF(A401="SEC", K401 + 1, E401 + 1)</f>
        <v>8</v>
      </c>
      <c r="F402" s="308" t="s">
        <v>32</v>
      </c>
      <c r="G402" s="307" t="s">
        <v>2368</v>
      </c>
      <c r="H402" s="308">
        <f t="shared" si="93"/>
        <v>9</v>
      </c>
      <c r="I402" s="308" t="str">
        <f>F402</f>
        <v>y</v>
      </c>
      <c r="J402" s="307" t="s">
        <v>2369</v>
      </c>
      <c r="K402" s="308">
        <f t="shared" si="94"/>
        <v>10</v>
      </c>
      <c r="L402" s="309" t="str">
        <f>F402</f>
        <v>y</v>
      </c>
      <c r="M402" s="223" t="s">
        <v>32</v>
      </c>
      <c r="N402" s="11" t="s">
        <v>32</v>
      </c>
      <c r="O402" s="11" t="s">
        <v>32</v>
      </c>
      <c r="P402" s="309">
        <f>P401</f>
        <v>96847.67</v>
      </c>
      <c r="Q402" s="307" t="s">
        <v>325</v>
      </c>
      <c r="R402" s="307" t="s">
        <v>128</v>
      </c>
      <c r="S402" s="307" t="s">
        <v>2366</v>
      </c>
      <c r="T402" s="308">
        <v>83.2</v>
      </c>
      <c r="U402" s="308">
        <v>5</v>
      </c>
      <c r="V402" s="310">
        <f>P402*(1/(2.22*10^12))*(1/(83.2))*(1/(0.125))*10^9</f>
        <v>4.1947189015939008</v>
      </c>
      <c r="W402" s="307" t="s">
        <v>130</v>
      </c>
      <c r="X402" s="308">
        <v>3</v>
      </c>
      <c r="Y402" s="308">
        <v>3</v>
      </c>
      <c r="Z402" s="308">
        <v>15</v>
      </c>
      <c r="AA402" s="308">
        <v>22.46</v>
      </c>
      <c r="AB402" s="556">
        <v>1</v>
      </c>
      <c r="AC402" s="557">
        <f t="shared" si="95"/>
        <v>22.46</v>
      </c>
      <c r="AD402" s="558">
        <f t="shared" si="96"/>
        <v>17.968</v>
      </c>
      <c r="AE402" s="559">
        <f t="shared" si="97"/>
        <v>4.492</v>
      </c>
      <c r="AF402" s="307" t="s">
        <v>49</v>
      </c>
      <c r="AG402" s="308">
        <v>1</v>
      </c>
      <c r="AH402" s="308">
        <v>1</v>
      </c>
    </row>
    <row r="403" spans="1:34" x14ac:dyDescent="0.25">
      <c r="A403" s="305" t="s">
        <v>56</v>
      </c>
      <c r="B403" s="305" t="s">
        <v>328</v>
      </c>
      <c r="C403" s="306" t="s">
        <v>2361</v>
      </c>
      <c r="D403" s="307" t="s">
        <v>2370</v>
      </c>
      <c r="E403" s="308">
        <f>IF(A402="SEC", K402 + 1, E402 + 1)</f>
        <v>11</v>
      </c>
      <c r="F403" s="308" t="s">
        <v>32</v>
      </c>
      <c r="G403" s="307" t="s">
        <v>2371</v>
      </c>
      <c r="H403" s="308">
        <f t="shared" si="93"/>
        <v>12</v>
      </c>
      <c r="I403" s="308" t="str">
        <f>F403</f>
        <v>y</v>
      </c>
      <c r="J403" s="307" t="s">
        <v>2372</v>
      </c>
      <c r="K403" s="308">
        <f t="shared" si="94"/>
        <v>13</v>
      </c>
      <c r="L403" s="309" t="str">
        <f>F403</f>
        <v>y</v>
      </c>
      <c r="M403" s="223" t="s">
        <v>32</v>
      </c>
      <c r="N403" s="11" t="s">
        <v>32</v>
      </c>
      <c r="O403" s="11" t="s">
        <v>32</v>
      </c>
      <c r="P403" s="309">
        <f>P402</f>
        <v>96847.67</v>
      </c>
      <c r="Q403" s="307" t="s">
        <v>325</v>
      </c>
      <c r="R403" s="307" t="s">
        <v>128</v>
      </c>
      <c r="S403" s="307" t="s">
        <v>2366</v>
      </c>
      <c r="T403" s="308">
        <v>83.2</v>
      </c>
      <c r="U403" s="308">
        <v>5</v>
      </c>
      <c r="V403" s="310">
        <f>P403*(1/(2.22*10^12))*(1/(83.2))*(1/(0.125))*10^9</f>
        <v>4.1947189015939008</v>
      </c>
      <c r="W403" s="307" t="s">
        <v>130</v>
      </c>
      <c r="X403" s="308">
        <v>3</v>
      </c>
      <c r="Y403" s="308">
        <v>3</v>
      </c>
      <c r="Z403" s="308">
        <v>15</v>
      </c>
      <c r="AA403" s="308">
        <v>22.46</v>
      </c>
      <c r="AB403" s="556">
        <v>1</v>
      </c>
      <c r="AC403" s="557">
        <f t="shared" si="95"/>
        <v>22.46</v>
      </c>
      <c r="AD403" s="558">
        <f t="shared" si="96"/>
        <v>17.968</v>
      </c>
      <c r="AE403" s="559">
        <f t="shared" si="97"/>
        <v>4.492</v>
      </c>
      <c r="AF403" s="307" t="s">
        <v>49</v>
      </c>
      <c r="AG403" s="308">
        <v>1</v>
      </c>
      <c r="AH403" s="308">
        <v>1</v>
      </c>
    </row>
    <row r="404" spans="1:34" x14ac:dyDescent="0.25">
      <c r="A404" s="305" t="s">
        <v>56</v>
      </c>
      <c r="B404" s="305" t="s">
        <v>244</v>
      </c>
      <c r="C404" s="306" t="s">
        <v>2361</v>
      </c>
      <c r="D404" s="307" t="s">
        <v>2373</v>
      </c>
      <c r="E404" s="308">
        <f>IF(A403="SEC", K403 + 1, E403 + 1)</f>
        <v>14</v>
      </c>
      <c r="F404" s="308" t="s">
        <v>32</v>
      </c>
      <c r="G404" s="307" t="s">
        <v>2374</v>
      </c>
      <c r="H404" s="308">
        <f t="shared" si="93"/>
        <v>15</v>
      </c>
      <c r="I404" s="308" t="str">
        <f>F404</f>
        <v>y</v>
      </c>
      <c r="J404" s="307" t="s">
        <v>2375</v>
      </c>
      <c r="K404" s="308">
        <f t="shared" si="94"/>
        <v>16</v>
      </c>
      <c r="L404" s="309" t="str">
        <f>F404</f>
        <v>y</v>
      </c>
      <c r="M404" s="223" t="s">
        <v>32</v>
      </c>
      <c r="N404" s="11" t="s">
        <v>32</v>
      </c>
      <c r="O404" s="11" t="s">
        <v>32</v>
      </c>
      <c r="P404" s="309">
        <v>27237.95</v>
      </c>
      <c r="Q404" s="307" t="s">
        <v>246</v>
      </c>
      <c r="R404" s="307" t="s">
        <v>237</v>
      </c>
      <c r="S404" s="307" t="s">
        <v>238</v>
      </c>
      <c r="T404" s="308">
        <v>82</v>
      </c>
      <c r="U404" s="308">
        <v>1.5</v>
      </c>
      <c r="V404" s="310">
        <f>P404*(1/(2.22*10^12))*(1/(82))*(1/(0.125))*10^9</f>
        <v>1.1970094484728631</v>
      </c>
      <c r="W404" s="307" t="s">
        <v>239</v>
      </c>
      <c r="X404" s="308">
        <v>3</v>
      </c>
      <c r="Y404" s="308">
        <v>3</v>
      </c>
      <c r="Z404" s="308">
        <v>15</v>
      </c>
      <c r="AA404" s="308">
        <v>6.64</v>
      </c>
      <c r="AB404" s="556">
        <v>1</v>
      </c>
      <c r="AC404" s="557">
        <f t="shared" si="95"/>
        <v>6.64</v>
      </c>
      <c r="AD404" s="558">
        <f t="shared" si="96"/>
        <v>5.3120000000000003</v>
      </c>
      <c r="AE404" s="559">
        <f t="shared" si="97"/>
        <v>1.3280000000000001</v>
      </c>
      <c r="AF404" s="307" t="s">
        <v>107</v>
      </c>
      <c r="AG404" s="308">
        <v>1</v>
      </c>
      <c r="AH404" s="308">
        <v>1</v>
      </c>
    </row>
    <row r="405" spans="1:34" x14ac:dyDescent="0.25">
      <c r="A405" s="305" t="s">
        <v>56</v>
      </c>
      <c r="B405" s="305" t="s">
        <v>247</v>
      </c>
      <c r="C405" s="306" t="s">
        <v>2361</v>
      </c>
      <c r="D405" s="307" t="s">
        <v>2376</v>
      </c>
      <c r="E405" s="308">
        <f>IF(A404="SEC", K404 + 1, E404 + 1)</f>
        <v>17</v>
      </c>
      <c r="F405" s="308" t="s">
        <v>32</v>
      </c>
      <c r="G405" s="307" t="s">
        <v>2377</v>
      </c>
      <c r="H405" s="308">
        <f t="shared" si="93"/>
        <v>18</v>
      </c>
      <c r="I405" s="308" t="str">
        <f>F405</f>
        <v>y</v>
      </c>
      <c r="J405" s="307" t="s">
        <v>2378</v>
      </c>
      <c r="K405" s="308">
        <f t="shared" si="94"/>
        <v>19</v>
      </c>
      <c r="L405" s="309" t="str">
        <f>F405</f>
        <v>y</v>
      </c>
      <c r="M405" s="223" t="s">
        <v>32</v>
      </c>
      <c r="N405" s="11" t="s">
        <v>32</v>
      </c>
      <c r="O405" s="11" t="s">
        <v>32</v>
      </c>
      <c r="P405" s="309">
        <f>P404</f>
        <v>27237.95</v>
      </c>
      <c r="Q405" s="307" t="s">
        <v>246</v>
      </c>
      <c r="R405" s="307" t="s">
        <v>237</v>
      </c>
      <c r="S405" s="307" t="s">
        <v>238</v>
      </c>
      <c r="T405" s="308">
        <v>82</v>
      </c>
      <c r="U405" s="308">
        <v>1.5</v>
      </c>
      <c r="V405" s="310">
        <f>P405*(1/(2.22*10^12))*(1/(82))*(1/(0.125))*10^9</f>
        <v>1.1970094484728631</v>
      </c>
      <c r="W405" s="307" t="s">
        <v>239</v>
      </c>
      <c r="X405" s="308">
        <v>3</v>
      </c>
      <c r="Y405" s="308">
        <v>3</v>
      </c>
      <c r="Z405" s="308">
        <v>15</v>
      </c>
      <c r="AA405" s="308">
        <v>6.64</v>
      </c>
      <c r="AB405" s="556">
        <v>1</v>
      </c>
      <c r="AC405" s="557">
        <f t="shared" si="95"/>
        <v>6.64</v>
      </c>
      <c r="AD405" s="558">
        <f t="shared" si="96"/>
        <v>5.3120000000000003</v>
      </c>
      <c r="AE405" s="559">
        <f t="shared" si="97"/>
        <v>1.3280000000000001</v>
      </c>
      <c r="AF405" s="307" t="s">
        <v>107</v>
      </c>
      <c r="AG405" s="308">
        <v>1</v>
      </c>
      <c r="AH405" s="308">
        <v>1</v>
      </c>
    </row>
    <row r="406" spans="1:34" x14ac:dyDescent="0.25">
      <c r="A406" s="311" t="s">
        <v>28</v>
      </c>
      <c r="B406" s="311" t="s">
        <v>86</v>
      </c>
      <c r="C406" s="312" t="s">
        <v>2379</v>
      </c>
      <c r="D406" s="313" t="s">
        <v>2380</v>
      </c>
      <c r="E406" s="314">
        <v>4</v>
      </c>
      <c r="F406" s="314" t="s">
        <v>32</v>
      </c>
      <c r="G406" s="313"/>
      <c r="H406" s="314" t="str">
        <f t="shared" si="93"/>
        <v/>
      </c>
      <c r="I406" s="314"/>
      <c r="J406" s="313"/>
      <c r="K406" s="314" t="str">
        <f t="shared" si="94"/>
        <v/>
      </c>
      <c r="L406" s="315"/>
      <c r="M406" s="223" t="s">
        <v>32</v>
      </c>
      <c r="N406" s="11" t="s">
        <v>32</v>
      </c>
      <c r="O406" s="11" t="s">
        <v>32</v>
      </c>
      <c r="P406" s="315">
        <v>37670.980000000003</v>
      </c>
      <c r="Q406" s="313" t="s">
        <v>89</v>
      </c>
      <c r="R406" s="313" t="s">
        <v>90</v>
      </c>
      <c r="S406" s="313" t="s">
        <v>91</v>
      </c>
      <c r="T406" s="314">
        <v>33.200000000000003</v>
      </c>
      <c r="U406" s="314">
        <v>5</v>
      </c>
      <c r="V406" s="316">
        <f>P406*(1/(2.22*10^12))*(1/(33.2))*(1/(0.125))*10^9</f>
        <v>4.088893954195159</v>
      </c>
      <c r="W406" s="313" t="s">
        <v>92</v>
      </c>
      <c r="X406" s="314">
        <v>1</v>
      </c>
      <c r="Y406" s="314">
        <v>1</v>
      </c>
      <c r="Z406" s="314">
        <v>5</v>
      </c>
      <c r="AA406" s="314">
        <v>2.99</v>
      </c>
      <c r="AB406" s="556">
        <v>1</v>
      </c>
      <c r="AC406" s="557">
        <f t="shared" si="95"/>
        <v>2.99</v>
      </c>
      <c r="AD406" s="558">
        <f t="shared" si="96"/>
        <v>2.3920000000000003</v>
      </c>
      <c r="AE406" s="559">
        <f t="shared" si="97"/>
        <v>0.59800000000000009</v>
      </c>
      <c r="AF406" s="313" t="s">
        <v>49</v>
      </c>
      <c r="AG406" s="314">
        <v>1</v>
      </c>
      <c r="AH406" s="314">
        <v>1</v>
      </c>
    </row>
    <row r="407" spans="1:34" x14ac:dyDescent="0.25">
      <c r="A407" s="311" t="s">
        <v>28</v>
      </c>
      <c r="B407" s="311" t="s">
        <v>93</v>
      </c>
      <c r="C407" s="312" t="s">
        <v>2379</v>
      </c>
      <c r="D407" s="313" t="s">
        <v>2381</v>
      </c>
      <c r="E407" s="314">
        <f t="shared" ref="E407:E414" si="99">IF(A406="SEC", K406 + 1, E406 + 1)</f>
        <v>5</v>
      </c>
      <c r="F407" s="314" t="s">
        <v>32</v>
      </c>
      <c r="G407" s="313"/>
      <c r="H407" s="314" t="str">
        <f t="shared" si="93"/>
        <v/>
      </c>
      <c r="I407" s="314"/>
      <c r="J407" s="313"/>
      <c r="K407" s="314" t="str">
        <f t="shared" si="94"/>
        <v/>
      </c>
      <c r="L407" s="315"/>
      <c r="M407" s="223" t="s">
        <v>32</v>
      </c>
      <c r="N407" s="11" t="s">
        <v>32</v>
      </c>
      <c r="O407" s="11" t="s">
        <v>32</v>
      </c>
      <c r="P407" s="315">
        <f>P406</f>
        <v>37670.980000000003</v>
      </c>
      <c r="Q407" s="313" t="s">
        <v>89</v>
      </c>
      <c r="R407" s="313" t="s">
        <v>90</v>
      </c>
      <c r="S407" s="313" t="s">
        <v>91</v>
      </c>
      <c r="T407" s="314">
        <v>33.200000000000003</v>
      </c>
      <c r="U407" s="314">
        <v>5</v>
      </c>
      <c r="V407" s="316">
        <f>P407*(1/(2.22*10^12))*(1/(33.2))*(1/(0.125))*10^9</f>
        <v>4.088893954195159</v>
      </c>
      <c r="W407" s="313" t="s">
        <v>92</v>
      </c>
      <c r="X407" s="314">
        <v>1</v>
      </c>
      <c r="Y407" s="314">
        <v>1</v>
      </c>
      <c r="Z407" s="314">
        <v>5</v>
      </c>
      <c r="AA407" s="314">
        <v>2.99</v>
      </c>
      <c r="AB407" s="556">
        <v>1</v>
      </c>
      <c r="AC407" s="557">
        <f t="shared" si="95"/>
        <v>2.99</v>
      </c>
      <c r="AD407" s="558">
        <f t="shared" si="96"/>
        <v>2.3920000000000003</v>
      </c>
      <c r="AE407" s="559">
        <f t="shared" si="97"/>
        <v>0.59800000000000009</v>
      </c>
      <c r="AF407" s="313" t="s">
        <v>49</v>
      </c>
      <c r="AG407" s="314">
        <v>1</v>
      </c>
      <c r="AH407" s="314">
        <v>1</v>
      </c>
    </row>
    <row r="408" spans="1:34" x14ac:dyDescent="0.25">
      <c r="A408" s="311" t="s">
        <v>28</v>
      </c>
      <c r="B408" s="311" t="s">
        <v>95</v>
      </c>
      <c r="C408" s="312" t="s">
        <v>2379</v>
      </c>
      <c r="D408" s="313" t="s">
        <v>2382</v>
      </c>
      <c r="E408" s="314">
        <f t="shared" si="99"/>
        <v>6</v>
      </c>
      <c r="F408" s="314" t="s">
        <v>32</v>
      </c>
      <c r="G408" s="313"/>
      <c r="H408" s="314" t="str">
        <f t="shared" si="93"/>
        <v/>
      </c>
      <c r="I408" s="314"/>
      <c r="J408" s="313"/>
      <c r="K408" s="314" t="str">
        <f t="shared" si="94"/>
        <v/>
      </c>
      <c r="L408" s="315"/>
      <c r="M408" s="223" t="s">
        <v>32</v>
      </c>
      <c r="N408" s="11" t="s">
        <v>32</v>
      </c>
      <c r="O408" s="11" t="s">
        <v>32</v>
      </c>
      <c r="P408" s="315">
        <f>P407</f>
        <v>37670.980000000003</v>
      </c>
      <c r="Q408" s="313" t="s">
        <v>89</v>
      </c>
      <c r="R408" s="313" t="s">
        <v>90</v>
      </c>
      <c r="S408" s="313" t="s">
        <v>91</v>
      </c>
      <c r="T408" s="314">
        <v>33.200000000000003</v>
      </c>
      <c r="U408" s="314">
        <v>5</v>
      </c>
      <c r="V408" s="316">
        <f>P408*(1/(2.22*10^12))*(1/(33.2))*(1/(0.125))*10^9</f>
        <v>4.088893954195159</v>
      </c>
      <c r="W408" s="313" t="s">
        <v>92</v>
      </c>
      <c r="X408" s="314">
        <v>1</v>
      </c>
      <c r="Y408" s="314">
        <v>1</v>
      </c>
      <c r="Z408" s="314">
        <v>5</v>
      </c>
      <c r="AA408" s="314">
        <v>2.99</v>
      </c>
      <c r="AB408" s="556">
        <v>1</v>
      </c>
      <c r="AC408" s="557">
        <f t="shared" si="95"/>
        <v>2.99</v>
      </c>
      <c r="AD408" s="558">
        <f t="shared" si="96"/>
        <v>2.3920000000000003</v>
      </c>
      <c r="AE408" s="559">
        <f t="shared" si="97"/>
        <v>0.59800000000000009</v>
      </c>
      <c r="AF408" s="313" t="s">
        <v>49</v>
      </c>
      <c r="AG408" s="314">
        <v>1</v>
      </c>
      <c r="AH408" s="314">
        <v>1</v>
      </c>
    </row>
    <row r="409" spans="1:34" x14ac:dyDescent="0.25">
      <c r="A409" s="311" t="s">
        <v>28</v>
      </c>
      <c r="B409" s="311" t="s">
        <v>433</v>
      </c>
      <c r="C409" s="312" t="s">
        <v>2379</v>
      </c>
      <c r="D409" s="313" t="s">
        <v>2383</v>
      </c>
      <c r="E409" s="314">
        <f t="shared" si="99"/>
        <v>7</v>
      </c>
      <c r="F409" s="314" t="s">
        <v>32</v>
      </c>
      <c r="G409" s="313"/>
      <c r="H409" s="314" t="str">
        <f t="shared" si="93"/>
        <v/>
      </c>
      <c r="I409" s="314"/>
      <c r="J409" s="313"/>
      <c r="K409" s="314" t="str">
        <f t="shared" si="94"/>
        <v/>
      </c>
      <c r="L409" s="315"/>
      <c r="M409" s="223" t="s">
        <v>32</v>
      </c>
      <c r="N409" s="11" t="s">
        <v>32</v>
      </c>
      <c r="O409" s="11" t="s">
        <v>32</v>
      </c>
      <c r="P409" s="315">
        <v>67332.25</v>
      </c>
      <c r="Q409" s="313" t="s">
        <v>436</v>
      </c>
      <c r="R409" s="313" t="s">
        <v>266</v>
      </c>
      <c r="S409" s="313" t="s">
        <v>267</v>
      </c>
      <c r="T409" s="314">
        <v>78.8</v>
      </c>
      <c r="U409" s="314">
        <v>1</v>
      </c>
      <c r="V409" s="316">
        <f>P409*(1/(2.22*10^12))*(1/(78.8))*(1/(0.125))*10^9</f>
        <v>3.0791718114053142</v>
      </c>
      <c r="W409" s="313" t="s">
        <v>268</v>
      </c>
      <c r="X409" s="314">
        <v>1</v>
      </c>
      <c r="Y409" s="314">
        <v>2</v>
      </c>
      <c r="Z409" s="314">
        <v>5</v>
      </c>
      <c r="AA409" s="314">
        <v>1.42</v>
      </c>
      <c r="AB409" s="556">
        <v>1</v>
      </c>
      <c r="AC409" s="557">
        <f t="shared" si="95"/>
        <v>1.42</v>
      </c>
      <c r="AD409" s="558">
        <f t="shared" si="96"/>
        <v>1.1359999999999999</v>
      </c>
      <c r="AE409" s="559">
        <f t="shared" si="97"/>
        <v>0.28399999999999997</v>
      </c>
      <c r="AF409" s="313" t="s">
        <v>269</v>
      </c>
      <c r="AG409" s="314">
        <v>2</v>
      </c>
      <c r="AH409" s="314">
        <v>2</v>
      </c>
    </row>
    <row r="410" spans="1:34" x14ac:dyDescent="0.25">
      <c r="A410" s="311" t="s">
        <v>56</v>
      </c>
      <c r="B410" s="311" t="s">
        <v>488</v>
      </c>
      <c r="C410" s="312" t="s">
        <v>2379</v>
      </c>
      <c r="D410" s="313" t="s">
        <v>2384</v>
      </c>
      <c r="E410" s="314">
        <f t="shared" si="99"/>
        <v>8</v>
      </c>
      <c r="F410" s="314" t="s">
        <v>32</v>
      </c>
      <c r="G410" s="313" t="s">
        <v>2385</v>
      </c>
      <c r="H410" s="314">
        <f t="shared" si="93"/>
        <v>9</v>
      </c>
      <c r="I410" s="314" t="str">
        <f>F410</f>
        <v>y</v>
      </c>
      <c r="J410" s="313" t="s">
        <v>2386</v>
      </c>
      <c r="K410" s="314">
        <f t="shared" si="94"/>
        <v>10</v>
      </c>
      <c r="L410" s="315" t="str">
        <f>F410</f>
        <v>y</v>
      </c>
      <c r="M410" s="223" t="s">
        <v>32</v>
      </c>
      <c r="N410" s="11" t="s">
        <v>32</v>
      </c>
      <c r="O410" s="11" t="s">
        <v>32</v>
      </c>
      <c r="P410" s="315">
        <v>15005.31</v>
      </c>
      <c r="Q410" s="313" t="s">
        <v>491</v>
      </c>
      <c r="R410" s="313" t="s">
        <v>492</v>
      </c>
      <c r="S410" s="313" t="s">
        <v>1534</v>
      </c>
      <c r="T410" s="314">
        <v>76.2</v>
      </c>
      <c r="U410" s="314">
        <v>1</v>
      </c>
      <c r="V410" s="316">
        <f>P410*(1/(2.22*10^12))*(1/(76.2))*(1/(0.125))*10^9</f>
        <v>0.70962190536993686</v>
      </c>
      <c r="W410" s="313" t="s">
        <v>494</v>
      </c>
      <c r="X410" s="314">
        <v>3</v>
      </c>
      <c r="Y410" s="314">
        <v>3</v>
      </c>
      <c r="Z410" s="314">
        <v>15</v>
      </c>
      <c r="AA410" s="314">
        <v>4.1100000000000003</v>
      </c>
      <c r="AB410" s="556">
        <v>1</v>
      </c>
      <c r="AC410" s="557">
        <f t="shared" si="95"/>
        <v>4.1100000000000003</v>
      </c>
      <c r="AD410" s="558">
        <f t="shared" si="96"/>
        <v>3.2880000000000003</v>
      </c>
      <c r="AE410" s="559">
        <f t="shared" si="97"/>
        <v>0.82200000000000006</v>
      </c>
      <c r="AF410" s="313" t="s">
        <v>34</v>
      </c>
      <c r="AG410" s="314">
        <v>1</v>
      </c>
      <c r="AH410" s="314">
        <v>1</v>
      </c>
    </row>
    <row r="411" spans="1:34" x14ac:dyDescent="0.25">
      <c r="A411" s="311" t="s">
        <v>56</v>
      </c>
      <c r="B411" s="311" t="s">
        <v>151</v>
      </c>
      <c r="C411" s="312" t="s">
        <v>2379</v>
      </c>
      <c r="D411" s="313" t="s">
        <v>2387</v>
      </c>
      <c r="E411" s="314">
        <f t="shared" si="99"/>
        <v>11</v>
      </c>
      <c r="F411" s="314" t="s">
        <v>32</v>
      </c>
      <c r="G411" s="313" t="s">
        <v>2388</v>
      </c>
      <c r="H411" s="314">
        <f t="shared" si="93"/>
        <v>12</v>
      </c>
      <c r="I411" s="314" t="str">
        <f>F411</f>
        <v>y</v>
      </c>
      <c r="J411" s="313" t="s">
        <v>2389</v>
      </c>
      <c r="K411" s="314">
        <f t="shared" si="94"/>
        <v>13</v>
      </c>
      <c r="L411" s="315" t="str">
        <f>F411</f>
        <v>y</v>
      </c>
      <c r="M411" s="223" t="s">
        <v>32</v>
      </c>
      <c r="N411" s="11" t="s">
        <v>32</v>
      </c>
      <c r="O411" s="11" t="s">
        <v>32</v>
      </c>
      <c r="P411" s="315">
        <v>34961.64</v>
      </c>
      <c r="Q411" s="313" t="s">
        <v>155</v>
      </c>
      <c r="R411" s="313" t="s">
        <v>156</v>
      </c>
      <c r="S411" s="313" t="s">
        <v>157</v>
      </c>
      <c r="T411" s="314">
        <v>28.4</v>
      </c>
      <c r="U411" s="314">
        <v>5.5</v>
      </c>
      <c r="V411" s="316">
        <f>P411*(1/(2.22*10^12))*(1/(28.4))*(1/(0.125))*10^9</f>
        <v>4.4361933764750674</v>
      </c>
      <c r="W411" s="313" t="s">
        <v>158</v>
      </c>
      <c r="X411" s="314">
        <v>3</v>
      </c>
      <c r="Y411" s="314">
        <v>3</v>
      </c>
      <c r="Z411" s="314">
        <v>15</v>
      </c>
      <c r="AA411" s="314">
        <v>8.43</v>
      </c>
      <c r="AB411" s="556">
        <v>1</v>
      </c>
      <c r="AC411" s="557">
        <f t="shared" si="95"/>
        <v>8.43</v>
      </c>
      <c r="AD411" s="558">
        <f t="shared" si="96"/>
        <v>6.7439999999999998</v>
      </c>
      <c r="AE411" s="559">
        <f t="shared" si="97"/>
        <v>1.6859999999999999</v>
      </c>
      <c r="AF411" s="313" t="s">
        <v>159</v>
      </c>
      <c r="AG411" s="314">
        <v>1</v>
      </c>
      <c r="AH411" s="314">
        <v>1</v>
      </c>
    </row>
    <row r="412" spans="1:34" x14ac:dyDescent="0.25">
      <c r="A412" s="311" t="s">
        <v>56</v>
      </c>
      <c r="B412" s="311" t="s">
        <v>160</v>
      </c>
      <c r="C412" s="312" t="s">
        <v>2379</v>
      </c>
      <c r="D412" s="313" t="s">
        <v>2390</v>
      </c>
      <c r="E412" s="314">
        <f t="shared" si="99"/>
        <v>14</v>
      </c>
      <c r="F412" s="314" t="s">
        <v>32</v>
      </c>
      <c r="G412" s="313" t="s">
        <v>2391</v>
      </c>
      <c r="H412" s="314">
        <f t="shared" si="93"/>
        <v>15</v>
      </c>
      <c r="I412" s="314" t="str">
        <f>F412</f>
        <v>y</v>
      </c>
      <c r="J412" s="313" t="s">
        <v>2392</v>
      </c>
      <c r="K412" s="314">
        <f t="shared" si="94"/>
        <v>16</v>
      </c>
      <c r="L412" s="315" t="str">
        <f>F412</f>
        <v>y</v>
      </c>
      <c r="M412" s="223" t="s">
        <v>32</v>
      </c>
      <c r="N412" s="11" t="s">
        <v>32</v>
      </c>
      <c r="O412" s="11" t="s">
        <v>32</v>
      </c>
      <c r="P412" s="315">
        <f>P411</f>
        <v>34961.64</v>
      </c>
      <c r="Q412" s="313" t="s">
        <v>155</v>
      </c>
      <c r="R412" s="313" t="s">
        <v>156</v>
      </c>
      <c r="S412" s="313" t="s">
        <v>157</v>
      </c>
      <c r="T412" s="314">
        <v>28.4</v>
      </c>
      <c r="U412" s="314">
        <v>5.5</v>
      </c>
      <c r="V412" s="316">
        <f>P412*(1/(2.22*10^12))*(1/(28.4))*(1/(0.125))*10^9</f>
        <v>4.4361933764750674</v>
      </c>
      <c r="W412" s="313" t="s">
        <v>158</v>
      </c>
      <c r="X412" s="314">
        <v>3</v>
      </c>
      <c r="Y412" s="314">
        <v>3</v>
      </c>
      <c r="Z412" s="314">
        <v>15</v>
      </c>
      <c r="AA412" s="314">
        <v>8.43</v>
      </c>
      <c r="AB412" s="556">
        <v>1</v>
      </c>
      <c r="AC412" s="557">
        <f t="shared" si="95"/>
        <v>8.43</v>
      </c>
      <c r="AD412" s="558">
        <f t="shared" si="96"/>
        <v>6.7439999999999998</v>
      </c>
      <c r="AE412" s="559">
        <f t="shared" si="97"/>
        <v>1.6859999999999999</v>
      </c>
      <c r="AF412" s="313" t="s">
        <v>159</v>
      </c>
      <c r="AG412" s="314">
        <v>1</v>
      </c>
      <c r="AH412" s="314">
        <v>1</v>
      </c>
    </row>
    <row r="413" spans="1:34" x14ac:dyDescent="0.25">
      <c r="A413" s="311" t="s">
        <v>56</v>
      </c>
      <c r="B413" s="311" t="s">
        <v>164</v>
      </c>
      <c r="C413" s="312" t="s">
        <v>2379</v>
      </c>
      <c r="D413" s="313" t="s">
        <v>2393</v>
      </c>
      <c r="E413" s="314">
        <f t="shared" si="99"/>
        <v>17</v>
      </c>
      <c r="F413" s="314" t="s">
        <v>32</v>
      </c>
      <c r="G413" s="313" t="s">
        <v>2394</v>
      </c>
      <c r="H413" s="314">
        <f t="shared" si="93"/>
        <v>18</v>
      </c>
      <c r="I413" s="314" t="str">
        <f>F413</f>
        <v>y</v>
      </c>
      <c r="J413" s="313" t="s">
        <v>2395</v>
      </c>
      <c r="K413" s="314">
        <f t="shared" si="94"/>
        <v>19</v>
      </c>
      <c r="L413" s="315" t="str">
        <f>F413</f>
        <v>y</v>
      </c>
      <c r="M413" s="223" t="s">
        <v>32</v>
      </c>
      <c r="N413" s="11" t="s">
        <v>32</v>
      </c>
      <c r="O413" s="11" t="s">
        <v>32</v>
      </c>
      <c r="P413" s="315">
        <f>P412</f>
        <v>34961.64</v>
      </c>
      <c r="Q413" s="313" t="s">
        <v>155</v>
      </c>
      <c r="R413" s="313" t="s">
        <v>156</v>
      </c>
      <c r="S413" s="313" t="s">
        <v>157</v>
      </c>
      <c r="T413" s="314">
        <v>28.4</v>
      </c>
      <c r="U413" s="314">
        <v>5.5</v>
      </c>
      <c r="V413" s="316">
        <f>P413*(1/(2.22*10^12))*(1/(28.4))*(1/(0.125))*10^9</f>
        <v>4.4361933764750674</v>
      </c>
      <c r="W413" s="313" t="s">
        <v>158</v>
      </c>
      <c r="X413" s="314">
        <v>3</v>
      </c>
      <c r="Y413" s="314">
        <v>3</v>
      </c>
      <c r="Z413" s="314">
        <v>15</v>
      </c>
      <c r="AA413" s="314">
        <v>8.43</v>
      </c>
      <c r="AB413" s="556">
        <v>1</v>
      </c>
      <c r="AC413" s="557">
        <f t="shared" si="95"/>
        <v>8.43</v>
      </c>
      <c r="AD413" s="558">
        <f t="shared" si="96"/>
        <v>6.7439999999999998</v>
      </c>
      <c r="AE413" s="559">
        <f t="shared" si="97"/>
        <v>1.6859999999999999</v>
      </c>
      <c r="AF413" s="313" t="s">
        <v>159</v>
      </c>
      <c r="AG413" s="314">
        <v>1</v>
      </c>
      <c r="AH413" s="314">
        <v>1</v>
      </c>
    </row>
    <row r="414" spans="1:34" x14ac:dyDescent="0.25">
      <c r="A414" s="311" t="s">
        <v>56</v>
      </c>
      <c r="B414" s="311" t="s">
        <v>168</v>
      </c>
      <c r="C414" s="312" t="s">
        <v>2379</v>
      </c>
      <c r="D414" s="313" t="s">
        <v>2396</v>
      </c>
      <c r="E414" s="314">
        <f t="shared" si="99"/>
        <v>20</v>
      </c>
      <c r="F414" s="314" t="s">
        <v>32</v>
      </c>
      <c r="G414" s="313" t="s">
        <v>2397</v>
      </c>
      <c r="H414" s="314">
        <f t="shared" si="93"/>
        <v>21</v>
      </c>
      <c r="I414" s="314" t="str">
        <f>F414</f>
        <v>y</v>
      </c>
      <c r="J414" s="313" t="s">
        <v>2398</v>
      </c>
      <c r="K414" s="314">
        <f t="shared" si="94"/>
        <v>22</v>
      </c>
      <c r="L414" s="315" t="str">
        <f>F414</f>
        <v>y</v>
      </c>
      <c r="M414" s="223" t="s">
        <v>32</v>
      </c>
      <c r="N414" s="11" t="s">
        <v>32</v>
      </c>
      <c r="O414" s="11" t="s">
        <v>32</v>
      </c>
      <c r="P414" s="315">
        <f>P413</f>
        <v>34961.64</v>
      </c>
      <c r="Q414" s="313" t="s">
        <v>155</v>
      </c>
      <c r="R414" s="313" t="s">
        <v>156</v>
      </c>
      <c r="S414" s="313" t="s">
        <v>157</v>
      </c>
      <c r="T414" s="314">
        <v>28.4</v>
      </c>
      <c r="U414" s="314">
        <v>5.5</v>
      </c>
      <c r="V414" s="316">
        <f>P414*(1/(2.22*10^12))*(1/(28.4))*(1/(0.125))*10^9</f>
        <v>4.4361933764750674</v>
      </c>
      <c r="W414" s="313" t="s">
        <v>158</v>
      </c>
      <c r="X414" s="314">
        <v>3</v>
      </c>
      <c r="Y414" s="314">
        <v>3</v>
      </c>
      <c r="Z414" s="314">
        <v>15</v>
      </c>
      <c r="AA414" s="314">
        <v>8.43</v>
      </c>
      <c r="AB414" s="556">
        <v>1</v>
      </c>
      <c r="AC414" s="557">
        <f t="shared" si="95"/>
        <v>8.43</v>
      </c>
      <c r="AD414" s="558">
        <f t="shared" si="96"/>
        <v>6.7439999999999998</v>
      </c>
      <c r="AE414" s="559">
        <f t="shared" si="97"/>
        <v>1.6859999999999999</v>
      </c>
      <c r="AF414" s="313" t="s">
        <v>159</v>
      </c>
      <c r="AG414" s="314">
        <v>1</v>
      </c>
      <c r="AH414" s="314">
        <v>1</v>
      </c>
    </row>
    <row r="415" spans="1:34" x14ac:dyDescent="0.25">
      <c r="A415" s="317" t="s">
        <v>28</v>
      </c>
      <c r="B415" s="317" t="s">
        <v>2399</v>
      </c>
      <c r="C415" s="318" t="s">
        <v>2400</v>
      </c>
      <c r="D415" s="319" t="s">
        <v>2401</v>
      </c>
      <c r="E415" s="320">
        <v>4</v>
      </c>
      <c r="F415" s="320" t="s">
        <v>32</v>
      </c>
      <c r="G415" s="319"/>
      <c r="H415" s="320" t="str">
        <f t="shared" si="93"/>
        <v/>
      </c>
      <c r="I415" s="320"/>
      <c r="J415" s="319"/>
      <c r="K415" s="320" t="str">
        <f t="shared" si="94"/>
        <v/>
      </c>
      <c r="L415" s="321"/>
      <c r="M415" s="223" t="s">
        <v>32</v>
      </c>
      <c r="N415" s="11" t="s">
        <v>32</v>
      </c>
      <c r="O415" s="11" t="s">
        <v>32</v>
      </c>
      <c r="P415" s="321">
        <v>39368.129999999997</v>
      </c>
      <c r="Q415" s="319" t="s">
        <v>2402</v>
      </c>
      <c r="R415" s="319" t="s">
        <v>2403</v>
      </c>
      <c r="S415" s="319" t="s">
        <v>2404</v>
      </c>
      <c r="T415" s="320">
        <v>50</v>
      </c>
      <c r="U415" s="320">
        <v>4</v>
      </c>
      <c r="V415" s="322">
        <f>P415*(1/(2.22*10^12))*(1/(50))*(1/(0.125))*10^9</f>
        <v>2.8373427027027027</v>
      </c>
      <c r="W415" s="319" t="s">
        <v>2405</v>
      </c>
      <c r="X415" s="320">
        <v>1</v>
      </c>
      <c r="Y415" s="320">
        <v>1</v>
      </c>
      <c r="Z415" s="320">
        <v>5</v>
      </c>
      <c r="AA415" s="320">
        <v>3.6</v>
      </c>
      <c r="AB415" s="556">
        <v>1</v>
      </c>
      <c r="AC415" s="557">
        <f t="shared" si="95"/>
        <v>3.6</v>
      </c>
      <c r="AD415" s="558">
        <f t="shared" si="96"/>
        <v>2.8800000000000003</v>
      </c>
      <c r="AE415" s="559">
        <f t="shared" si="97"/>
        <v>0.72000000000000008</v>
      </c>
      <c r="AF415" s="319" t="s">
        <v>2406</v>
      </c>
      <c r="AG415" s="320">
        <v>1</v>
      </c>
      <c r="AH415" s="320">
        <v>1</v>
      </c>
    </row>
    <row r="416" spans="1:34" x14ac:dyDescent="0.25">
      <c r="A416" s="317" t="s">
        <v>28</v>
      </c>
      <c r="B416" s="317" t="s">
        <v>2407</v>
      </c>
      <c r="C416" s="318" t="s">
        <v>2400</v>
      </c>
      <c r="D416" s="319" t="s">
        <v>2408</v>
      </c>
      <c r="E416" s="320">
        <f t="shared" ref="E416:E427" si="100">IF(A415="SEC", K415 + 1, E415 + 1)</f>
        <v>5</v>
      </c>
      <c r="F416" s="320" t="s">
        <v>32</v>
      </c>
      <c r="G416" s="319"/>
      <c r="H416" s="320" t="str">
        <f t="shared" si="93"/>
        <v/>
      </c>
      <c r="I416" s="320"/>
      <c r="J416" s="319"/>
      <c r="K416" s="320" t="str">
        <f t="shared" si="94"/>
        <v/>
      </c>
      <c r="L416" s="321"/>
      <c r="M416" s="223" t="s">
        <v>32</v>
      </c>
      <c r="N416" s="11" t="s">
        <v>32</v>
      </c>
      <c r="O416" s="11" t="s">
        <v>32</v>
      </c>
      <c r="P416" s="321">
        <f>P415</f>
        <v>39368.129999999997</v>
      </c>
      <c r="Q416" s="319" t="s">
        <v>2402</v>
      </c>
      <c r="R416" s="319" t="s">
        <v>2403</v>
      </c>
      <c r="S416" s="319" t="s">
        <v>2404</v>
      </c>
      <c r="T416" s="320">
        <v>50</v>
      </c>
      <c r="U416" s="320">
        <v>4</v>
      </c>
      <c r="V416" s="322">
        <f>P416*(1/(2.22*10^12))*(1/(50))*(1/(0.125))*10^9</f>
        <v>2.8373427027027027</v>
      </c>
      <c r="W416" s="319" t="s">
        <v>2405</v>
      </c>
      <c r="X416" s="320">
        <v>1</v>
      </c>
      <c r="Y416" s="320">
        <v>1</v>
      </c>
      <c r="Z416" s="320">
        <v>5</v>
      </c>
      <c r="AA416" s="320">
        <v>3.6</v>
      </c>
      <c r="AB416" s="556">
        <v>1</v>
      </c>
      <c r="AC416" s="557">
        <f t="shared" si="95"/>
        <v>3.6</v>
      </c>
      <c r="AD416" s="558">
        <f t="shared" si="96"/>
        <v>2.8800000000000003</v>
      </c>
      <c r="AE416" s="559">
        <f t="shared" si="97"/>
        <v>0.72000000000000008</v>
      </c>
      <c r="AF416" s="319" t="s">
        <v>2406</v>
      </c>
      <c r="AG416" s="320">
        <v>1</v>
      </c>
      <c r="AH416" s="320">
        <v>1</v>
      </c>
    </row>
    <row r="417" spans="1:35" x14ac:dyDescent="0.25">
      <c r="A417" s="317" t="s">
        <v>28</v>
      </c>
      <c r="B417" s="317" t="s">
        <v>658</v>
      </c>
      <c r="C417" s="318" t="s">
        <v>2400</v>
      </c>
      <c r="D417" s="319" t="s">
        <v>2409</v>
      </c>
      <c r="E417" s="320">
        <f t="shared" si="100"/>
        <v>6</v>
      </c>
      <c r="F417" s="320" t="s">
        <v>32</v>
      </c>
      <c r="G417" s="319"/>
      <c r="H417" s="320" t="str">
        <f t="shared" si="93"/>
        <v/>
      </c>
      <c r="I417" s="320"/>
      <c r="J417" s="319"/>
      <c r="K417" s="320" t="str">
        <f t="shared" si="94"/>
        <v/>
      </c>
      <c r="L417" s="321"/>
      <c r="M417" s="223" t="s">
        <v>32</v>
      </c>
      <c r="N417" s="11" t="s">
        <v>32</v>
      </c>
      <c r="O417" s="11" t="s">
        <v>32</v>
      </c>
      <c r="P417" s="321">
        <v>62666.67</v>
      </c>
      <c r="Q417" s="319" t="s">
        <v>660</v>
      </c>
      <c r="R417" s="319" t="s">
        <v>661</v>
      </c>
      <c r="S417" s="319" t="s">
        <v>662</v>
      </c>
      <c r="T417" s="320">
        <v>80</v>
      </c>
      <c r="U417" s="320">
        <v>4</v>
      </c>
      <c r="V417" s="322">
        <f>P417*(1/(2.22*10^12))*(1/(80))*(1/(0.125))*10^9</f>
        <v>2.8228229729729732</v>
      </c>
      <c r="W417" s="319" t="s">
        <v>663</v>
      </c>
      <c r="X417" s="320">
        <v>1</v>
      </c>
      <c r="Y417" s="320">
        <v>0.5</v>
      </c>
      <c r="Z417" s="320">
        <v>5</v>
      </c>
      <c r="AA417" s="320">
        <v>5.76</v>
      </c>
      <c r="AB417" s="556">
        <v>1</v>
      </c>
      <c r="AC417" s="557">
        <f t="shared" si="95"/>
        <v>5.76</v>
      </c>
      <c r="AD417" s="558">
        <f t="shared" si="96"/>
        <v>4.6079999999999997</v>
      </c>
      <c r="AE417" s="559">
        <f t="shared" si="97"/>
        <v>1.1519999999999999</v>
      </c>
      <c r="AF417" s="319" t="s">
        <v>660</v>
      </c>
      <c r="AG417" s="320">
        <v>0.5</v>
      </c>
      <c r="AH417" s="320">
        <v>0.5</v>
      </c>
    </row>
    <row r="418" spans="1:35" x14ac:dyDescent="0.25">
      <c r="A418" s="317" t="s">
        <v>28</v>
      </c>
      <c r="B418" s="317" t="s">
        <v>1547</v>
      </c>
      <c r="C418" s="318" t="s">
        <v>2400</v>
      </c>
      <c r="D418" s="319" t="s">
        <v>2410</v>
      </c>
      <c r="E418" s="320">
        <f t="shared" si="100"/>
        <v>7</v>
      </c>
      <c r="F418" s="320" t="s">
        <v>32</v>
      </c>
      <c r="G418" s="319"/>
      <c r="H418" s="320" t="str">
        <f t="shared" si="93"/>
        <v/>
      </c>
      <c r="I418" s="320"/>
      <c r="J418" s="319"/>
      <c r="K418" s="320" t="str">
        <f t="shared" si="94"/>
        <v/>
      </c>
      <c r="L418" s="321"/>
      <c r="M418" s="223" t="s">
        <v>32</v>
      </c>
      <c r="N418" s="11" t="s">
        <v>32</v>
      </c>
      <c r="O418" s="11" t="s">
        <v>32</v>
      </c>
      <c r="P418" s="321">
        <f>P417</f>
        <v>62666.67</v>
      </c>
      <c r="Q418" s="319" t="s">
        <v>660</v>
      </c>
      <c r="R418" s="319" t="s">
        <v>661</v>
      </c>
      <c r="S418" s="319" t="s">
        <v>662</v>
      </c>
      <c r="T418" s="320">
        <v>80</v>
      </c>
      <c r="U418" s="320">
        <v>4</v>
      </c>
      <c r="V418" s="322">
        <f>P418*(1/(2.22*10^12))*(1/(80))*(1/(0.125))*10^9</f>
        <v>2.8228229729729732</v>
      </c>
      <c r="W418" s="319" t="s">
        <v>663</v>
      </c>
      <c r="X418" s="320">
        <v>1</v>
      </c>
      <c r="Y418" s="320">
        <v>0.5</v>
      </c>
      <c r="Z418" s="320">
        <v>5</v>
      </c>
      <c r="AA418" s="320">
        <v>5.76</v>
      </c>
      <c r="AB418" s="556">
        <v>1</v>
      </c>
      <c r="AC418" s="557">
        <f t="shared" si="95"/>
        <v>5.76</v>
      </c>
      <c r="AD418" s="558">
        <f t="shared" si="96"/>
        <v>4.6079999999999997</v>
      </c>
      <c r="AE418" s="559">
        <f t="shared" si="97"/>
        <v>1.1519999999999999</v>
      </c>
      <c r="AF418" s="319" t="s">
        <v>660</v>
      </c>
      <c r="AG418" s="320">
        <v>0.5</v>
      </c>
      <c r="AH418" s="320">
        <v>0.5</v>
      </c>
    </row>
    <row r="419" spans="1:35" x14ac:dyDescent="0.25">
      <c r="A419" s="317" t="s">
        <v>28</v>
      </c>
      <c r="B419" s="317" t="s">
        <v>488</v>
      </c>
      <c r="C419" s="318" t="s">
        <v>2400</v>
      </c>
      <c r="D419" s="319" t="s">
        <v>2411</v>
      </c>
      <c r="E419" s="320">
        <f t="shared" si="100"/>
        <v>8</v>
      </c>
      <c r="F419" s="320" t="s">
        <v>32</v>
      </c>
      <c r="G419" s="319"/>
      <c r="H419" s="320" t="str">
        <f t="shared" si="93"/>
        <v/>
      </c>
      <c r="I419" s="320"/>
      <c r="J419" s="319"/>
      <c r="K419" s="320" t="str">
        <f t="shared" si="94"/>
        <v/>
      </c>
      <c r="L419" s="321"/>
      <c r="M419" s="223" t="s">
        <v>32</v>
      </c>
      <c r="N419" s="11" t="s">
        <v>32</v>
      </c>
      <c r="O419" s="11" t="s">
        <v>32</v>
      </c>
      <c r="P419" s="321">
        <v>13657.47</v>
      </c>
      <c r="Q419" s="319" t="s">
        <v>491</v>
      </c>
      <c r="R419" s="319" t="s">
        <v>492</v>
      </c>
      <c r="S419" s="319" t="s">
        <v>1534</v>
      </c>
      <c r="T419" s="320">
        <v>76.2</v>
      </c>
      <c r="U419" s="320">
        <v>1</v>
      </c>
      <c r="V419" s="322">
        <f>P419*(1/(2.22*10^12))*(1/(76.2))*(1/(0.125))*10^9</f>
        <v>0.64588068383343966</v>
      </c>
      <c r="W419" s="319" t="s">
        <v>494</v>
      </c>
      <c r="X419" s="320">
        <v>1</v>
      </c>
      <c r="Y419" s="320">
        <v>1</v>
      </c>
      <c r="Z419" s="320">
        <v>5</v>
      </c>
      <c r="AA419" s="320">
        <v>1.37</v>
      </c>
      <c r="AB419" s="556">
        <v>1</v>
      </c>
      <c r="AC419" s="557">
        <f t="shared" si="95"/>
        <v>1.37</v>
      </c>
      <c r="AD419" s="558">
        <f t="shared" si="96"/>
        <v>1.0960000000000001</v>
      </c>
      <c r="AE419" s="559">
        <f t="shared" si="97"/>
        <v>0.27400000000000002</v>
      </c>
      <c r="AF419" s="319" t="s">
        <v>34</v>
      </c>
      <c r="AG419" s="320">
        <v>1</v>
      </c>
      <c r="AH419" s="320">
        <v>1</v>
      </c>
    </row>
    <row r="420" spans="1:35" x14ac:dyDescent="0.25">
      <c r="A420" s="317" t="s">
        <v>28</v>
      </c>
      <c r="B420" s="317" t="s">
        <v>495</v>
      </c>
      <c r="C420" s="318" t="s">
        <v>2400</v>
      </c>
      <c r="D420" s="319" t="s">
        <v>2412</v>
      </c>
      <c r="E420" s="320">
        <f t="shared" si="100"/>
        <v>9</v>
      </c>
      <c r="F420" s="320" t="s">
        <v>32</v>
      </c>
      <c r="G420" s="319"/>
      <c r="H420" s="320" t="str">
        <f t="shared" si="93"/>
        <v/>
      </c>
      <c r="I420" s="320"/>
      <c r="J420" s="319"/>
      <c r="K420" s="320" t="str">
        <f t="shared" si="94"/>
        <v/>
      </c>
      <c r="L420" s="321"/>
      <c r="M420" s="223" t="s">
        <v>32</v>
      </c>
      <c r="N420" s="11" t="s">
        <v>32</v>
      </c>
      <c r="O420" s="11" t="s">
        <v>32</v>
      </c>
      <c r="P420" s="321">
        <f>P419</f>
        <v>13657.47</v>
      </c>
      <c r="Q420" s="319" t="s">
        <v>491</v>
      </c>
      <c r="R420" s="319" t="s">
        <v>492</v>
      </c>
      <c r="S420" s="319" t="s">
        <v>1534</v>
      </c>
      <c r="T420" s="320">
        <v>76.2</v>
      </c>
      <c r="U420" s="320">
        <v>1</v>
      </c>
      <c r="V420" s="322">
        <f>P420*(1/(2.22*10^12))*(1/(76.2))*(1/(0.125))*10^9</f>
        <v>0.64588068383343966</v>
      </c>
      <c r="W420" s="319" t="s">
        <v>494</v>
      </c>
      <c r="X420" s="320">
        <v>1</v>
      </c>
      <c r="Y420" s="320">
        <v>1</v>
      </c>
      <c r="Z420" s="320">
        <v>5</v>
      </c>
      <c r="AA420" s="320">
        <v>1.37</v>
      </c>
      <c r="AB420" s="556">
        <v>1</v>
      </c>
      <c r="AC420" s="557">
        <f t="shared" si="95"/>
        <v>1.37</v>
      </c>
      <c r="AD420" s="558">
        <f t="shared" si="96"/>
        <v>1.0960000000000001</v>
      </c>
      <c r="AE420" s="559">
        <f t="shared" si="97"/>
        <v>0.27400000000000002</v>
      </c>
      <c r="AF420" s="319" t="s">
        <v>34</v>
      </c>
      <c r="AG420" s="320">
        <v>1</v>
      </c>
      <c r="AH420" s="320">
        <v>1</v>
      </c>
    </row>
    <row r="421" spans="1:35" x14ac:dyDescent="0.25">
      <c r="A421" s="317" t="s">
        <v>28</v>
      </c>
      <c r="B421" s="317" t="s">
        <v>497</v>
      </c>
      <c r="C421" s="318" t="s">
        <v>2400</v>
      </c>
      <c r="D421" s="319" t="s">
        <v>2413</v>
      </c>
      <c r="E421" s="320">
        <f t="shared" si="100"/>
        <v>10</v>
      </c>
      <c r="F421" s="320" t="s">
        <v>32</v>
      </c>
      <c r="G421" s="319"/>
      <c r="H421" s="320" t="str">
        <f t="shared" si="93"/>
        <v/>
      </c>
      <c r="I421" s="320"/>
      <c r="J421" s="319"/>
      <c r="K421" s="320" t="str">
        <f t="shared" si="94"/>
        <v/>
      </c>
      <c r="L421" s="321"/>
      <c r="M421" s="223" t="s">
        <v>32</v>
      </c>
      <c r="N421" s="11" t="s">
        <v>32</v>
      </c>
      <c r="O421" s="11" t="s">
        <v>32</v>
      </c>
      <c r="P421" s="321">
        <f>P420</f>
        <v>13657.47</v>
      </c>
      <c r="Q421" s="319" t="s">
        <v>491</v>
      </c>
      <c r="R421" s="319" t="s">
        <v>492</v>
      </c>
      <c r="S421" s="319" t="s">
        <v>1534</v>
      </c>
      <c r="T421" s="320">
        <v>76.2</v>
      </c>
      <c r="U421" s="320">
        <v>1</v>
      </c>
      <c r="V421" s="322">
        <f>P421*(1/(2.22*10^12))*(1/(76.2))*(1/(0.125))*10^9</f>
        <v>0.64588068383343966</v>
      </c>
      <c r="W421" s="319" t="s">
        <v>494</v>
      </c>
      <c r="X421" s="320">
        <v>1</v>
      </c>
      <c r="Y421" s="320">
        <v>1</v>
      </c>
      <c r="Z421" s="320">
        <v>5</v>
      </c>
      <c r="AA421" s="320">
        <v>1.37</v>
      </c>
      <c r="AB421" s="556">
        <v>1</v>
      </c>
      <c r="AC421" s="557">
        <f t="shared" si="95"/>
        <v>1.37</v>
      </c>
      <c r="AD421" s="558">
        <f t="shared" si="96"/>
        <v>1.0960000000000001</v>
      </c>
      <c r="AE421" s="559">
        <f t="shared" si="97"/>
        <v>0.27400000000000002</v>
      </c>
      <c r="AF421" s="319" t="s">
        <v>34</v>
      </c>
      <c r="AG421" s="320">
        <v>1</v>
      </c>
      <c r="AH421" s="320">
        <v>1</v>
      </c>
    </row>
    <row r="422" spans="1:35" x14ac:dyDescent="0.25">
      <c r="A422" s="317" t="s">
        <v>56</v>
      </c>
      <c r="B422" s="317" t="s">
        <v>29</v>
      </c>
      <c r="C422" s="318" t="s">
        <v>2400</v>
      </c>
      <c r="D422" s="319" t="s">
        <v>2414</v>
      </c>
      <c r="E422" s="320">
        <f t="shared" si="100"/>
        <v>11</v>
      </c>
      <c r="F422" s="320" t="s">
        <v>32</v>
      </c>
      <c r="G422" s="319" t="s">
        <v>2415</v>
      </c>
      <c r="H422" s="320">
        <f t="shared" si="93"/>
        <v>12</v>
      </c>
      <c r="I422" s="320" t="str">
        <f>F422</f>
        <v>y</v>
      </c>
      <c r="J422" s="319" t="s">
        <v>2416</v>
      </c>
      <c r="K422" s="320">
        <f t="shared" si="94"/>
        <v>13</v>
      </c>
      <c r="L422" s="321" t="str">
        <f>F422</f>
        <v>y</v>
      </c>
      <c r="M422" s="223" t="s">
        <v>32</v>
      </c>
      <c r="N422" s="11" t="s">
        <v>32</v>
      </c>
      <c r="O422" s="11" t="s">
        <v>32</v>
      </c>
      <c r="P422" s="321">
        <v>56471.15</v>
      </c>
      <c r="Q422" s="319" t="s">
        <v>34</v>
      </c>
      <c r="R422" s="319" t="s">
        <v>35</v>
      </c>
      <c r="S422" s="319" t="s">
        <v>36</v>
      </c>
      <c r="T422" s="320">
        <v>83.2</v>
      </c>
      <c r="U422" s="320">
        <v>2.5</v>
      </c>
      <c r="V422" s="322">
        <f>P422*(1/(2.22*10^12))*(1/(83.2))*(1/(0.125))*10^9</f>
        <v>2.44590913028413</v>
      </c>
      <c r="W422" s="319" t="s">
        <v>37</v>
      </c>
      <c r="X422" s="320">
        <v>3</v>
      </c>
      <c r="Y422" s="320">
        <v>3</v>
      </c>
      <c r="Z422" s="320">
        <v>15</v>
      </c>
      <c r="AA422" s="320">
        <v>11.23</v>
      </c>
      <c r="AB422" s="556">
        <v>1</v>
      </c>
      <c r="AC422" s="557">
        <f t="shared" si="95"/>
        <v>11.23</v>
      </c>
      <c r="AD422" s="558">
        <f t="shared" si="96"/>
        <v>8.984</v>
      </c>
      <c r="AE422" s="559">
        <f t="shared" si="97"/>
        <v>2.246</v>
      </c>
      <c r="AF422" s="319" t="s">
        <v>34</v>
      </c>
      <c r="AG422" s="320">
        <v>1</v>
      </c>
      <c r="AH422" s="320">
        <v>1</v>
      </c>
    </row>
    <row r="423" spans="1:35" x14ac:dyDescent="0.25">
      <c r="A423" s="317" t="s">
        <v>28</v>
      </c>
      <c r="B423" s="317" t="s">
        <v>909</v>
      </c>
      <c r="C423" s="318" t="s">
        <v>2400</v>
      </c>
      <c r="D423" s="319" t="s">
        <v>2417</v>
      </c>
      <c r="E423" s="320">
        <f t="shared" si="100"/>
        <v>14</v>
      </c>
      <c r="F423" s="320" t="s">
        <v>32</v>
      </c>
      <c r="G423" s="319"/>
      <c r="H423" s="320" t="str">
        <f t="shared" si="93"/>
        <v/>
      </c>
      <c r="I423" s="320"/>
      <c r="J423" s="319"/>
      <c r="K423" s="320" t="str">
        <f t="shared" si="94"/>
        <v/>
      </c>
      <c r="L423" s="321"/>
      <c r="M423" s="223" t="s">
        <v>32</v>
      </c>
      <c r="N423" s="11" t="s">
        <v>32</v>
      </c>
      <c r="O423" s="11" t="s">
        <v>32</v>
      </c>
      <c r="P423" s="321">
        <v>22699.01</v>
      </c>
      <c r="Q423" s="319" t="s">
        <v>911</v>
      </c>
      <c r="R423" s="319" t="s">
        <v>912</v>
      </c>
      <c r="S423" s="319" t="s">
        <v>913</v>
      </c>
      <c r="T423" s="320">
        <v>52.47</v>
      </c>
      <c r="U423" s="320">
        <v>2</v>
      </c>
      <c r="V423" s="322">
        <f>P423*(1/(2.22*10^12))*(1/(52.47))*(1/(0.125))*10^9</f>
        <v>1.5589524344241323</v>
      </c>
      <c r="W423" s="319" t="s">
        <v>914</v>
      </c>
      <c r="X423" s="320">
        <v>1</v>
      </c>
      <c r="Y423" s="320">
        <v>1</v>
      </c>
      <c r="Z423" s="320">
        <v>5</v>
      </c>
      <c r="AA423" s="320">
        <v>1.89</v>
      </c>
      <c r="AB423" s="556">
        <v>1</v>
      </c>
      <c r="AC423" s="557">
        <f t="shared" si="95"/>
        <v>1.89</v>
      </c>
      <c r="AD423" s="558">
        <f t="shared" si="96"/>
        <v>1.512</v>
      </c>
      <c r="AE423" s="559">
        <f t="shared" si="97"/>
        <v>0.378</v>
      </c>
      <c r="AF423" s="319" t="s">
        <v>49</v>
      </c>
      <c r="AG423" s="320">
        <v>1</v>
      </c>
      <c r="AH423" s="320">
        <v>1</v>
      </c>
    </row>
    <row r="424" spans="1:35" x14ac:dyDescent="0.25">
      <c r="A424" s="317" t="s">
        <v>56</v>
      </c>
      <c r="B424" s="317" t="s">
        <v>909</v>
      </c>
      <c r="C424" s="318" t="s">
        <v>2400</v>
      </c>
      <c r="D424" s="319" t="s">
        <v>2418</v>
      </c>
      <c r="E424" s="320">
        <f t="shared" si="100"/>
        <v>15</v>
      </c>
      <c r="F424" s="320" t="s">
        <v>32</v>
      </c>
      <c r="G424" s="319" t="s">
        <v>2419</v>
      </c>
      <c r="H424" s="320">
        <f t="shared" si="93"/>
        <v>16</v>
      </c>
      <c r="I424" s="320" t="str">
        <f>F424</f>
        <v>y</v>
      </c>
      <c r="J424" s="319" t="s">
        <v>2420</v>
      </c>
      <c r="K424" s="320">
        <f t="shared" si="94"/>
        <v>17</v>
      </c>
      <c r="L424" s="321" t="str">
        <f>F424</f>
        <v>y</v>
      </c>
      <c r="M424" s="223" t="s">
        <v>32</v>
      </c>
      <c r="N424" s="11" t="s">
        <v>32</v>
      </c>
      <c r="O424" s="11" t="s">
        <v>32</v>
      </c>
      <c r="P424" s="321">
        <f>P423</f>
        <v>22699.01</v>
      </c>
      <c r="Q424" s="319" t="s">
        <v>911</v>
      </c>
      <c r="R424" s="319" t="s">
        <v>912</v>
      </c>
      <c r="S424" s="319" t="s">
        <v>913</v>
      </c>
      <c r="T424" s="320">
        <v>52.47</v>
      </c>
      <c r="U424" s="320">
        <v>2</v>
      </c>
      <c r="V424" s="322">
        <f>P424*(1/(2.22*10^12))*(1/(52.47))*(1/(0.125))*10^9</f>
        <v>1.5589524344241323</v>
      </c>
      <c r="W424" s="319" t="s">
        <v>914</v>
      </c>
      <c r="X424" s="320">
        <v>3</v>
      </c>
      <c r="Y424" s="320">
        <v>3</v>
      </c>
      <c r="Z424" s="320">
        <v>15</v>
      </c>
      <c r="AA424" s="320">
        <v>5.67</v>
      </c>
      <c r="AB424" s="556">
        <v>1</v>
      </c>
      <c r="AC424" s="557">
        <f t="shared" si="95"/>
        <v>5.67</v>
      </c>
      <c r="AD424" s="558">
        <f t="shared" si="96"/>
        <v>4.5360000000000005</v>
      </c>
      <c r="AE424" s="559">
        <f t="shared" si="97"/>
        <v>1.1340000000000001</v>
      </c>
      <c r="AF424" s="319" t="s">
        <v>49</v>
      </c>
      <c r="AG424" s="320">
        <v>1</v>
      </c>
      <c r="AH424" s="320">
        <v>1</v>
      </c>
    </row>
    <row r="425" spans="1:35" x14ac:dyDescent="0.25">
      <c r="A425" s="317" t="s">
        <v>56</v>
      </c>
      <c r="B425" s="317" t="s">
        <v>207</v>
      </c>
      <c r="C425" s="318" t="s">
        <v>2400</v>
      </c>
      <c r="D425" s="319" t="s">
        <v>2421</v>
      </c>
      <c r="E425" s="320">
        <f t="shared" si="100"/>
        <v>18</v>
      </c>
      <c r="F425" s="320" t="s">
        <v>32</v>
      </c>
      <c r="G425" s="319" t="s">
        <v>2422</v>
      </c>
      <c r="H425" s="320">
        <f t="shared" si="93"/>
        <v>19</v>
      </c>
      <c r="I425" s="320" t="str">
        <f>F425</f>
        <v>y</v>
      </c>
      <c r="J425" s="319" t="s">
        <v>2423</v>
      </c>
      <c r="K425" s="320">
        <f t="shared" si="94"/>
        <v>20</v>
      </c>
      <c r="L425" s="321" t="str">
        <f>F425</f>
        <v>y</v>
      </c>
      <c r="M425" s="223" t="s">
        <v>32</v>
      </c>
      <c r="N425" s="11" t="s">
        <v>32</v>
      </c>
      <c r="O425" s="11" t="s">
        <v>32</v>
      </c>
      <c r="P425" s="321">
        <v>4447.75</v>
      </c>
      <c r="Q425" s="319" t="s">
        <v>209</v>
      </c>
      <c r="R425" s="319" t="s">
        <v>210</v>
      </c>
      <c r="S425" s="319" t="s">
        <v>211</v>
      </c>
      <c r="T425" s="320">
        <v>16.399999999999999</v>
      </c>
      <c r="U425" s="320">
        <v>1</v>
      </c>
      <c r="V425" s="322">
        <f>P425*(1/(2.22*10^12))*(1/(16.4))*(1/(0.125))*10^9</f>
        <v>0.97731267853219095</v>
      </c>
      <c r="W425" s="319" t="s">
        <v>130</v>
      </c>
      <c r="X425" s="320">
        <v>3</v>
      </c>
      <c r="Y425" s="320">
        <v>3</v>
      </c>
      <c r="Z425" s="320">
        <v>15</v>
      </c>
      <c r="AA425" s="320">
        <v>0.89</v>
      </c>
      <c r="AB425" s="556">
        <v>1</v>
      </c>
      <c r="AC425" s="557">
        <f t="shared" si="95"/>
        <v>0.89</v>
      </c>
      <c r="AD425" s="558">
        <f t="shared" si="96"/>
        <v>0.71200000000000008</v>
      </c>
      <c r="AE425" s="559">
        <f t="shared" si="97"/>
        <v>0.17800000000000002</v>
      </c>
      <c r="AF425" s="319" t="s">
        <v>212</v>
      </c>
      <c r="AG425" s="320">
        <v>1</v>
      </c>
      <c r="AH425" s="320">
        <v>1</v>
      </c>
      <c r="AI425" t="s">
        <v>2424</v>
      </c>
    </row>
    <row r="426" spans="1:35" x14ac:dyDescent="0.25">
      <c r="A426" s="317" t="s">
        <v>56</v>
      </c>
      <c r="B426" s="317" t="s">
        <v>213</v>
      </c>
      <c r="C426" s="318" t="s">
        <v>2400</v>
      </c>
      <c r="D426" s="319" t="s">
        <v>2425</v>
      </c>
      <c r="E426" s="320">
        <f t="shared" si="100"/>
        <v>21</v>
      </c>
      <c r="F426" s="320" t="s">
        <v>32</v>
      </c>
      <c r="G426" s="319" t="s">
        <v>2426</v>
      </c>
      <c r="H426" s="320">
        <f t="shared" si="93"/>
        <v>22</v>
      </c>
      <c r="I426" s="320" t="str">
        <f>F426</f>
        <v>y</v>
      </c>
      <c r="J426" s="319" t="s">
        <v>2427</v>
      </c>
      <c r="K426" s="320">
        <f t="shared" si="94"/>
        <v>23</v>
      </c>
      <c r="L426" s="321" t="str">
        <f>F426</f>
        <v>y</v>
      </c>
      <c r="M426" s="223" t="s">
        <v>32</v>
      </c>
      <c r="N426" s="11" t="s">
        <v>32</v>
      </c>
      <c r="O426" s="11" t="s">
        <v>32</v>
      </c>
      <c r="P426" s="321">
        <f>P425</f>
        <v>4447.75</v>
      </c>
      <c r="Q426" s="319" t="s">
        <v>209</v>
      </c>
      <c r="R426" s="319" t="s">
        <v>210</v>
      </c>
      <c r="S426" s="319" t="s">
        <v>211</v>
      </c>
      <c r="T426" s="320">
        <v>16.399999999999999</v>
      </c>
      <c r="U426" s="320">
        <v>1</v>
      </c>
      <c r="V426" s="322">
        <f>P426*(1/(2.22*10^12))*(1/(16.4))*(1/(0.125))*10^9</f>
        <v>0.97731267853219095</v>
      </c>
      <c r="W426" s="319" t="s">
        <v>130</v>
      </c>
      <c r="X426" s="320">
        <v>3</v>
      </c>
      <c r="Y426" s="320">
        <v>3</v>
      </c>
      <c r="Z426" s="320">
        <v>15</v>
      </c>
      <c r="AA426" s="320">
        <v>0.89</v>
      </c>
      <c r="AB426" s="556">
        <v>1</v>
      </c>
      <c r="AC426" s="557">
        <f t="shared" si="95"/>
        <v>0.89</v>
      </c>
      <c r="AD426" s="558">
        <f t="shared" si="96"/>
        <v>0.71200000000000008</v>
      </c>
      <c r="AE426" s="559">
        <f t="shared" si="97"/>
        <v>0.17800000000000002</v>
      </c>
      <c r="AF426" s="319" t="s">
        <v>212</v>
      </c>
      <c r="AG426" s="320">
        <v>1</v>
      </c>
      <c r="AH426" s="320">
        <v>1</v>
      </c>
    </row>
    <row r="427" spans="1:35" x14ac:dyDescent="0.25">
      <c r="A427" s="317" t="s">
        <v>56</v>
      </c>
      <c r="B427" s="317" t="s">
        <v>2428</v>
      </c>
      <c r="C427" s="318" t="s">
        <v>2400</v>
      </c>
      <c r="D427" s="319" t="s">
        <v>2429</v>
      </c>
      <c r="E427" s="320">
        <f t="shared" si="100"/>
        <v>24</v>
      </c>
      <c r="F427" s="320" t="s">
        <v>32</v>
      </c>
      <c r="G427" s="319" t="s">
        <v>2430</v>
      </c>
      <c r="H427" s="320">
        <f t="shared" si="93"/>
        <v>25</v>
      </c>
      <c r="I427" s="320" t="str">
        <f>F427</f>
        <v>y</v>
      </c>
      <c r="J427" s="319" t="s">
        <v>2431</v>
      </c>
      <c r="K427" s="320">
        <f t="shared" si="94"/>
        <v>26</v>
      </c>
      <c r="L427" s="321" t="str">
        <f>F427</f>
        <v>y</v>
      </c>
      <c r="M427" s="223" t="s">
        <v>32</v>
      </c>
      <c r="N427" s="11" t="s">
        <v>32</v>
      </c>
      <c r="O427" s="11" t="s">
        <v>32</v>
      </c>
      <c r="P427" s="321">
        <f>P426</f>
        <v>4447.75</v>
      </c>
      <c r="Q427" s="319" t="s">
        <v>209</v>
      </c>
      <c r="R427" s="319" t="s">
        <v>210</v>
      </c>
      <c r="S427" s="319" t="s">
        <v>211</v>
      </c>
      <c r="T427" s="320">
        <v>16.399999999999999</v>
      </c>
      <c r="U427" s="320">
        <v>1</v>
      </c>
      <c r="V427" s="322">
        <f>P427*(1/(2.22*10^12))*(1/(16.4))*(1/(0.125))*10^9</f>
        <v>0.97731267853219095</v>
      </c>
      <c r="W427" s="319" t="s">
        <v>130</v>
      </c>
      <c r="X427" s="320">
        <v>3</v>
      </c>
      <c r="Y427" s="320">
        <v>3</v>
      </c>
      <c r="Z427" s="320">
        <v>15</v>
      </c>
      <c r="AA427" s="320">
        <v>0.89</v>
      </c>
      <c r="AB427" s="556">
        <v>1</v>
      </c>
      <c r="AC427" s="557">
        <f t="shared" si="95"/>
        <v>0.89</v>
      </c>
      <c r="AD427" s="558">
        <f t="shared" si="96"/>
        <v>0.71200000000000008</v>
      </c>
      <c r="AE427" s="559">
        <f t="shared" si="97"/>
        <v>0.17800000000000002</v>
      </c>
      <c r="AF427" s="319" t="s">
        <v>212</v>
      </c>
      <c r="AG427" s="320">
        <v>1</v>
      </c>
      <c r="AH427" s="320">
        <v>1</v>
      </c>
    </row>
    <row r="428" spans="1:35" x14ac:dyDescent="0.25">
      <c r="A428" s="323" t="s">
        <v>28</v>
      </c>
      <c r="B428" s="323" t="s">
        <v>1174</v>
      </c>
      <c r="C428" s="324" t="s">
        <v>2432</v>
      </c>
      <c r="D428" s="325" t="s">
        <v>2433</v>
      </c>
      <c r="E428" s="326">
        <v>4</v>
      </c>
      <c r="F428" s="326" t="s">
        <v>32</v>
      </c>
      <c r="G428" s="325"/>
      <c r="H428" s="326" t="str">
        <f t="shared" si="93"/>
        <v/>
      </c>
      <c r="I428" s="326"/>
      <c r="J428" s="325"/>
      <c r="K428" s="326" t="str">
        <f t="shared" si="94"/>
        <v/>
      </c>
      <c r="L428" s="327"/>
      <c r="M428" s="223" t="s">
        <v>32</v>
      </c>
      <c r="N428" s="11" t="s">
        <v>32</v>
      </c>
      <c r="O428" s="11" t="s">
        <v>32</v>
      </c>
      <c r="P428" s="327">
        <v>28605.360000000001</v>
      </c>
      <c r="Q428" s="325" t="s">
        <v>1179</v>
      </c>
      <c r="R428" s="325" t="s">
        <v>1180</v>
      </c>
      <c r="S428" s="325" t="s">
        <v>2302</v>
      </c>
      <c r="T428" s="326">
        <v>76.599999999999994</v>
      </c>
      <c r="U428" s="326">
        <v>1.5</v>
      </c>
      <c r="V428" s="328">
        <f>P428*(1/(2.22*10^12))*(1/(76.6))*(1/(0.125))*10^9</f>
        <v>1.3457229553313106</v>
      </c>
      <c r="W428" s="325" t="s">
        <v>202</v>
      </c>
      <c r="X428" s="326">
        <v>1</v>
      </c>
      <c r="Y428" s="326">
        <v>1</v>
      </c>
      <c r="Z428" s="326">
        <v>5</v>
      </c>
      <c r="AA428" s="326">
        <v>20.68</v>
      </c>
      <c r="AB428" s="556">
        <v>0.1</v>
      </c>
      <c r="AC428" s="557">
        <f t="shared" si="95"/>
        <v>2.0680000000000001</v>
      </c>
      <c r="AD428" s="558">
        <f t="shared" si="96"/>
        <v>1.6544000000000001</v>
      </c>
      <c r="AE428" s="559">
        <f t="shared" si="97"/>
        <v>0.41360000000000002</v>
      </c>
      <c r="AF428" s="325" t="s">
        <v>49</v>
      </c>
      <c r="AG428" s="326">
        <v>1</v>
      </c>
      <c r="AH428" s="326">
        <v>1</v>
      </c>
    </row>
    <row r="429" spans="1:35" x14ac:dyDescent="0.25">
      <c r="A429" s="323" t="s">
        <v>28</v>
      </c>
      <c r="B429" s="323" t="s">
        <v>1182</v>
      </c>
      <c r="C429" s="324" t="s">
        <v>2432</v>
      </c>
      <c r="D429" s="325" t="s">
        <v>2434</v>
      </c>
      <c r="E429" s="326">
        <f t="shared" ref="E429:E440" si="101">IF(A428="SEC", K428 + 1, E428 + 1)</f>
        <v>5</v>
      </c>
      <c r="F429" s="326" t="s">
        <v>32</v>
      </c>
      <c r="G429" s="325"/>
      <c r="H429" s="326" t="str">
        <f t="shared" si="93"/>
        <v/>
      </c>
      <c r="I429" s="326"/>
      <c r="J429" s="325"/>
      <c r="K429" s="326" t="str">
        <f t="shared" si="94"/>
        <v/>
      </c>
      <c r="L429" s="327"/>
      <c r="M429" s="223" t="s">
        <v>32</v>
      </c>
      <c r="N429" s="11" t="s">
        <v>32</v>
      </c>
      <c r="O429" s="11" t="s">
        <v>32</v>
      </c>
      <c r="P429" s="327">
        <f>P428</f>
        <v>28605.360000000001</v>
      </c>
      <c r="Q429" s="325" t="s">
        <v>1179</v>
      </c>
      <c r="R429" s="325" t="s">
        <v>1180</v>
      </c>
      <c r="S429" s="325" t="s">
        <v>2302</v>
      </c>
      <c r="T429" s="326">
        <v>76.599999999999994</v>
      </c>
      <c r="U429" s="326">
        <v>1.5</v>
      </c>
      <c r="V429" s="328">
        <f>P429*(1/(2.22*10^12))*(1/(76.6))*(1/(0.125))*10^9</f>
        <v>1.3457229553313106</v>
      </c>
      <c r="W429" s="325" t="s">
        <v>202</v>
      </c>
      <c r="X429" s="326">
        <v>1</v>
      </c>
      <c r="Y429" s="326">
        <v>1</v>
      </c>
      <c r="Z429" s="326">
        <v>5</v>
      </c>
      <c r="AA429" s="326">
        <v>20.68</v>
      </c>
      <c r="AB429" s="556">
        <v>0.1</v>
      </c>
      <c r="AC429" s="557">
        <f t="shared" si="95"/>
        <v>2.0680000000000001</v>
      </c>
      <c r="AD429" s="558">
        <f t="shared" si="96"/>
        <v>1.6544000000000001</v>
      </c>
      <c r="AE429" s="559">
        <f t="shared" si="97"/>
        <v>0.41360000000000002</v>
      </c>
      <c r="AF429" s="325" t="s">
        <v>49</v>
      </c>
      <c r="AG429" s="326">
        <v>1</v>
      </c>
      <c r="AH429" s="326">
        <v>1</v>
      </c>
    </row>
    <row r="430" spans="1:35" x14ac:dyDescent="0.25">
      <c r="A430" s="323" t="s">
        <v>28</v>
      </c>
      <c r="B430" s="323" t="s">
        <v>1186</v>
      </c>
      <c r="C430" s="324" t="s">
        <v>2432</v>
      </c>
      <c r="D430" s="325" t="s">
        <v>2435</v>
      </c>
      <c r="E430" s="326">
        <f t="shared" si="101"/>
        <v>6</v>
      </c>
      <c r="F430" s="326" t="s">
        <v>32</v>
      </c>
      <c r="G430" s="325"/>
      <c r="H430" s="326" t="str">
        <f t="shared" si="93"/>
        <v/>
      </c>
      <c r="I430" s="326"/>
      <c r="J430" s="325"/>
      <c r="K430" s="326" t="str">
        <f t="shared" si="94"/>
        <v/>
      </c>
      <c r="L430" s="327"/>
      <c r="M430" s="223" t="s">
        <v>32</v>
      </c>
      <c r="N430" s="11" t="s">
        <v>32</v>
      </c>
      <c r="O430" s="11" t="s">
        <v>32</v>
      </c>
      <c r="P430" s="327">
        <f>P429</f>
        <v>28605.360000000001</v>
      </c>
      <c r="Q430" s="325" t="s">
        <v>1190</v>
      </c>
      <c r="R430" s="325" t="s">
        <v>1180</v>
      </c>
      <c r="S430" s="325" t="s">
        <v>2302</v>
      </c>
      <c r="T430" s="326">
        <v>76.599999999999994</v>
      </c>
      <c r="U430" s="326">
        <v>1.5</v>
      </c>
      <c r="V430" s="328">
        <f>P430*(1/(2.22*10^12))*(1/(76.6))*(1/(0.125))*10^9</f>
        <v>1.3457229553313106</v>
      </c>
      <c r="W430" s="325" t="s">
        <v>202</v>
      </c>
      <c r="X430" s="326">
        <v>1</v>
      </c>
      <c r="Y430" s="326">
        <v>1</v>
      </c>
      <c r="Z430" s="326">
        <v>5</v>
      </c>
      <c r="AA430" s="326">
        <v>20.68</v>
      </c>
      <c r="AB430" s="556">
        <v>0.1</v>
      </c>
      <c r="AC430" s="557">
        <f t="shared" si="95"/>
        <v>2.0680000000000001</v>
      </c>
      <c r="AD430" s="558">
        <f t="shared" si="96"/>
        <v>1.6544000000000001</v>
      </c>
      <c r="AE430" s="559">
        <f t="shared" si="97"/>
        <v>0.41360000000000002</v>
      </c>
      <c r="AF430" s="325" t="s">
        <v>49</v>
      </c>
      <c r="AG430" s="326">
        <v>1</v>
      </c>
      <c r="AH430" s="326">
        <v>1</v>
      </c>
    </row>
    <row r="431" spans="1:35" x14ac:dyDescent="0.25">
      <c r="A431" s="323" t="s">
        <v>28</v>
      </c>
      <c r="B431" s="323" t="s">
        <v>1191</v>
      </c>
      <c r="C431" s="324" t="s">
        <v>2432</v>
      </c>
      <c r="D431" s="325" t="s">
        <v>2436</v>
      </c>
      <c r="E431" s="326">
        <f t="shared" si="101"/>
        <v>7</v>
      </c>
      <c r="F431" s="326" t="s">
        <v>32</v>
      </c>
      <c r="G431" s="325"/>
      <c r="H431" s="326" t="str">
        <f t="shared" si="93"/>
        <v/>
      </c>
      <c r="I431" s="326"/>
      <c r="J431" s="325"/>
      <c r="K431" s="326" t="str">
        <f t="shared" si="94"/>
        <v/>
      </c>
      <c r="L431" s="327"/>
      <c r="M431" s="223" t="s">
        <v>32</v>
      </c>
      <c r="N431" s="11" t="s">
        <v>32</v>
      </c>
      <c r="O431" s="11" t="s">
        <v>32</v>
      </c>
      <c r="P431" s="327">
        <f>P430</f>
        <v>28605.360000000001</v>
      </c>
      <c r="Q431" s="325" t="s">
        <v>1190</v>
      </c>
      <c r="R431" s="325" t="s">
        <v>1180</v>
      </c>
      <c r="S431" s="325" t="s">
        <v>2302</v>
      </c>
      <c r="T431" s="326">
        <v>76.599999999999994</v>
      </c>
      <c r="U431" s="326">
        <v>1.5</v>
      </c>
      <c r="V431" s="328">
        <f>P431*(1/(2.22*10^12))*(1/(76.6))*(1/(0.125))*10^9</f>
        <v>1.3457229553313106</v>
      </c>
      <c r="W431" s="325" t="s">
        <v>202</v>
      </c>
      <c r="X431" s="326">
        <v>1</v>
      </c>
      <c r="Y431" s="326">
        <v>1</v>
      </c>
      <c r="Z431" s="326">
        <v>5</v>
      </c>
      <c r="AA431" s="326">
        <v>20.68</v>
      </c>
      <c r="AB431" s="556">
        <v>0.1</v>
      </c>
      <c r="AC431" s="557">
        <f t="shared" si="95"/>
        <v>2.0680000000000001</v>
      </c>
      <c r="AD431" s="558">
        <f t="shared" si="96"/>
        <v>1.6544000000000001</v>
      </c>
      <c r="AE431" s="559">
        <f t="shared" si="97"/>
        <v>0.41360000000000002</v>
      </c>
      <c r="AF431" s="325" t="s">
        <v>49</v>
      </c>
      <c r="AG431" s="326">
        <v>1</v>
      </c>
      <c r="AH431" s="326">
        <v>1</v>
      </c>
    </row>
    <row r="432" spans="1:35" x14ac:dyDescent="0.25">
      <c r="A432" s="323" t="s">
        <v>28</v>
      </c>
      <c r="B432" s="323" t="s">
        <v>29</v>
      </c>
      <c r="C432" s="324" t="s">
        <v>2432</v>
      </c>
      <c r="D432" s="325" t="s">
        <v>2437</v>
      </c>
      <c r="E432" s="326">
        <f t="shared" si="101"/>
        <v>8</v>
      </c>
      <c r="F432" s="326" t="s">
        <v>32</v>
      </c>
      <c r="G432" s="325"/>
      <c r="H432" s="326" t="str">
        <f t="shared" si="93"/>
        <v/>
      </c>
      <c r="I432" s="326"/>
      <c r="J432" s="325"/>
      <c r="K432" s="326" t="str">
        <f t="shared" si="94"/>
        <v/>
      </c>
      <c r="L432" s="327"/>
      <c r="M432" s="223" t="s">
        <v>32</v>
      </c>
      <c r="N432" s="11" t="s">
        <v>32</v>
      </c>
      <c r="O432" s="11" t="s">
        <v>32</v>
      </c>
      <c r="P432" s="327">
        <v>58359.05</v>
      </c>
      <c r="Q432" s="325" t="s">
        <v>34</v>
      </c>
      <c r="R432" s="325" t="s">
        <v>35</v>
      </c>
      <c r="S432" s="325" t="s">
        <v>36</v>
      </c>
      <c r="T432" s="326">
        <v>83.2</v>
      </c>
      <c r="U432" s="326">
        <v>2.5</v>
      </c>
      <c r="V432" s="328">
        <f>P432*(1/(2.22*10^12))*(1/(83.2))*(1/(0.125))*10^9</f>
        <v>2.5276788808038808</v>
      </c>
      <c r="W432" s="325" t="s">
        <v>37</v>
      </c>
      <c r="X432" s="326">
        <v>1</v>
      </c>
      <c r="Y432" s="326">
        <v>1</v>
      </c>
      <c r="Z432" s="326">
        <v>5</v>
      </c>
      <c r="AA432" s="326">
        <v>3.74</v>
      </c>
      <c r="AB432" s="556">
        <v>1</v>
      </c>
      <c r="AC432" s="557">
        <f t="shared" si="95"/>
        <v>3.74</v>
      </c>
      <c r="AD432" s="558">
        <f t="shared" si="96"/>
        <v>2.9920000000000004</v>
      </c>
      <c r="AE432" s="559">
        <f t="shared" si="97"/>
        <v>0.74800000000000011</v>
      </c>
      <c r="AF432" s="325" t="s">
        <v>34</v>
      </c>
      <c r="AG432" s="326">
        <v>1</v>
      </c>
      <c r="AH432" s="326">
        <v>1</v>
      </c>
    </row>
    <row r="433" spans="1:34" x14ac:dyDescent="0.25">
      <c r="A433" s="323" t="s">
        <v>28</v>
      </c>
      <c r="B433" s="323" t="s">
        <v>39</v>
      </c>
      <c r="C433" s="324" t="s">
        <v>2432</v>
      </c>
      <c r="D433" s="325" t="s">
        <v>2438</v>
      </c>
      <c r="E433" s="326">
        <f t="shared" si="101"/>
        <v>9</v>
      </c>
      <c r="F433" s="326" t="s">
        <v>32</v>
      </c>
      <c r="G433" s="325"/>
      <c r="H433" s="326" t="str">
        <f t="shared" si="93"/>
        <v/>
      </c>
      <c r="I433" s="326"/>
      <c r="J433" s="325"/>
      <c r="K433" s="326" t="str">
        <f t="shared" si="94"/>
        <v/>
      </c>
      <c r="L433" s="327"/>
      <c r="M433" s="223" t="s">
        <v>32</v>
      </c>
      <c r="N433" s="11" t="s">
        <v>32</v>
      </c>
      <c r="O433" s="11" t="s">
        <v>32</v>
      </c>
      <c r="P433" s="327">
        <f>P432</f>
        <v>58359.05</v>
      </c>
      <c r="Q433" s="325" t="s">
        <v>34</v>
      </c>
      <c r="R433" s="325" t="s">
        <v>35</v>
      </c>
      <c r="S433" s="325" t="s">
        <v>36</v>
      </c>
      <c r="T433" s="326">
        <v>83.2</v>
      </c>
      <c r="U433" s="326">
        <v>2.5</v>
      </c>
      <c r="V433" s="328">
        <f>P433*(1/(2.22*10^12))*(1/(83.2))*(1/(0.125))*10^9</f>
        <v>2.5276788808038808</v>
      </c>
      <c r="W433" s="325" t="s">
        <v>37</v>
      </c>
      <c r="X433" s="326">
        <v>1</v>
      </c>
      <c r="Y433" s="326">
        <v>1</v>
      </c>
      <c r="Z433" s="326">
        <v>5</v>
      </c>
      <c r="AA433" s="326">
        <v>3.74</v>
      </c>
      <c r="AB433" s="556">
        <v>1</v>
      </c>
      <c r="AC433" s="557">
        <f t="shared" si="95"/>
        <v>3.74</v>
      </c>
      <c r="AD433" s="558">
        <f t="shared" si="96"/>
        <v>2.9920000000000004</v>
      </c>
      <c r="AE433" s="559">
        <f t="shared" si="97"/>
        <v>0.74800000000000011</v>
      </c>
      <c r="AF433" s="325" t="s">
        <v>34</v>
      </c>
      <c r="AG433" s="326">
        <v>1</v>
      </c>
      <c r="AH433" s="326">
        <v>1</v>
      </c>
    </row>
    <row r="434" spans="1:34" x14ac:dyDescent="0.25">
      <c r="A434" s="323" t="s">
        <v>28</v>
      </c>
      <c r="B434" s="323" t="s">
        <v>41</v>
      </c>
      <c r="C434" s="324" t="s">
        <v>2432</v>
      </c>
      <c r="D434" s="325" t="s">
        <v>2439</v>
      </c>
      <c r="E434" s="326">
        <f t="shared" si="101"/>
        <v>10</v>
      </c>
      <c r="F434" s="326" t="s">
        <v>32</v>
      </c>
      <c r="G434" s="325"/>
      <c r="H434" s="326" t="str">
        <f t="shared" si="93"/>
        <v/>
      </c>
      <c r="I434" s="326"/>
      <c r="J434" s="325"/>
      <c r="K434" s="326" t="str">
        <f t="shared" si="94"/>
        <v/>
      </c>
      <c r="L434" s="327"/>
      <c r="M434" s="223" t="s">
        <v>32</v>
      </c>
      <c r="N434" s="11" t="s">
        <v>32</v>
      </c>
      <c r="O434" s="11" t="s">
        <v>32</v>
      </c>
      <c r="P434" s="327">
        <f>P433</f>
        <v>58359.05</v>
      </c>
      <c r="Q434" s="325" t="s">
        <v>34</v>
      </c>
      <c r="R434" s="325" t="s">
        <v>35</v>
      </c>
      <c r="S434" s="325" t="s">
        <v>36</v>
      </c>
      <c r="T434" s="326">
        <v>83.2</v>
      </c>
      <c r="U434" s="326">
        <v>2.5</v>
      </c>
      <c r="V434" s="328">
        <f>P434*(1/(2.22*10^12))*(1/(83.2))*(1/(0.125))*10^9</f>
        <v>2.5276788808038808</v>
      </c>
      <c r="W434" s="325" t="s">
        <v>37</v>
      </c>
      <c r="X434" s="326">
        <v>1</v>
      </c>
      <c r="Y434" s="326">
        <v>1</v>
      </c>
      <c r="Z434" s="326">
        <v>5</v>
      </c>
      <c r="AA434" s="326">
        <v>3.74</v>
      </c>
      <c r="AB434" s="556">
        <v>1</v>
      </c>
      <c r="AC434" s="557">
        <f t="shared" si="95"/>
        <v>3.74</v>
      </c>
      <c r="AD434" s="558">
        <f t="shared" si="96"/>
        <v>2.9920000000000004</v>
      </c>
      <c r="AE434" s="559">
        <f t="shared" si="97"/>
        <v>0.74800000000000011</v>
      </c>
      <c r="AF434" s="325" t="s">
        <v>34</v>
      </c>
      <c r="AG434" s="326">
        <v>1</v>
      </c>
      <c r="AH434" s="326">
        <v>1</v>
      </c>
    </row>
    <row r="435" spans="1:34" x14ac:dyDescent="0.25">
      <c r="A435" s="323" t="s">
        <v>28</v>
      </c>
      <c r="B435" s="323" t="s">
        <v>2440</v>
      </c>
      <c r="C435" s="324" t="s">
        <v>2432</v>
      </c>
      <c r="D435" s="325" t="s">
        <v>2441</v>
      </c>
      <c r="E435" s="326">
        <f t="shared" si="101"/>
        <v>11</v>
      </c>
      <c r="F435" s="326" t="s">
        <v>32</v>
      </c>
      <c r="G435" s="325"/>
      <c r="H435" s="326" t="str">
        <f t="shared" si="93"/>
        <v/>
      </c>
      <c r="I435" s="326"/>
      <c r="J435" s="325"/>
      <c r="K435" s="326" t="str">
        <f t="shared" si="94"/>
        <v/>
      </c>
      <c r="L435" s="327"/>
      <c r="M435" s="223" t="s">
        <v>32</v>
      </c>
      <c r="N435" s="11" t="s">
        <v>32</v>
      </c>
      <c r="O435" s="11" t="s">
        <v>32</v>
      </c>
      <c r="P435" s="327">
        <f>P434</f>
        <v>58359.05</v>
      </c>
      <c r="Q435" s="325" t="s">
        <v>34</v>
      </c>
      <c r="R435" s="325" t="s">
        <v>35</v>
      </c>
      <c r="S435" s="325" t="s">
        <v>36</v>
      </c>
      <c r="T435" s="326">
        <v>83.2</v>
      </c>
      <c r="U435" s="326">
        <v>2.5</v>
      </c>
      <c r="V435" s="328">
        <f>P435*(1/(2.22*10^12))*(1/(83.2))*(1/(0.125))*10^9</f>
        <v>2.5276788808038808</v>
      </c>
      <c r="W435" s="325" t="s">
        <v>37</v>
      </c>
      <c r="X435" s="326">
        <v>1</v>
      </c>
      <c r="Y435" s="326">
        <v>1</v>
      </c>
      <c r="Z435" s="326">
        <v>5</v>
      </c>
      <c r="AA435" s="326">
        <v>3.74</v>
      </c>
      <c r="AB435" s="556">
        <v>1</v>
      </c>
      <c r="AC435" s="557">
        <f t="shared" si="95"/>
        <v>3.74</v>
      </c>
      <c r="AD435" s="558">
        <f t="shared" si="96"/>
        <v>2.9920000000000004</v>
      </c>
      <c r="AE435" s="559">
        <f t="shared" si="97"/>
        <v>0.74800000000000011</v>
      </c>
      <c r="AF435" s="325" t="s">
        <v>34</v>
      </c>
      <c r="AG435" s="326">
        <v>1</v>
      </c>
      <c r="AH435" s="326">
        <v>1</v>
      </c>
    </row>
    <row r="436" spans="1:34" x14ac:dyDescent="0.25">
      <c r="A436" s="323" t="s">
        <v>56</v>
      </c>
      <c r="B436" s="323" t="s">
        <v>651</v>
      </c>
      <c r="C436" s="324" t="s">
        <v>2432</v>
      </c>
      <c r="D436" s="325" t="s">
        <v>2442</v>
      </c>
      <c r="E436" s="326">
        <f t="shared" si="101"/>
        <v>12</v>
      </c>
      <c r="F436" s="326" t="s">
        <v>32</v>
      </c>
      <c r="G436" s="325" t="s">
        <v>2443</v>
      </c>
      <c r="H436" s="326">
        <f t="shared" si="93"/>
        <v>13</v>
      </c>
      <c r="I436" s="326" t="str">
        <f>F436</f>
        <v>y</v>
      </c>
      <c r="J436" s="325" t="s">
        <v>2444</v>
      </c>
      <c r="K436" s="326">
        <f t="shared" si="94"/>
        <v>14</v>
      </c>
      <c r="L436" s="327" t="str">
        <f>F436</f>
        <v>y</v>
      </c>
      <c r="M436" s="223" t="s">
        <v>32</v>
      </c>
      <c r="N436" s="11" t="s">
        <v>32</v>
      </c>
      <c r="O436" s="11" t="s">
        <v>32</v>
      </c>
      <c r="P436" s="327">
        <v>9071.98</v>
      </c>
      <c r="Q436" s="325" t="s">
        <v>654</v>
      </c>
      <c r="R436" s="325" t="s">
        <v>655</v>
      </c>
      <c r="S436" s="325" t="s">
        <v>656</v>
      </c>
      <c r="T436" s="326">
        <v>20.7</v>
      </c>
      <c r="U436" s="326">
        <v>1.3</v>
      </c>
      <c r="V436" s="328">
        <f>P436*(1/(2.22*10^12))*(1/(20.7))*(1/(0.125))*10^9</f>
        <v>1.579314967141054</v>
      </c>
      <c r="W436" s="325" t="s">
        <v>657</v>
      </c>
      <c r="X436" s="326">
        <v>3</v>
      </c>
      <c r="Y436" s="326">
        <v>3</v>
      </c>
      <c r="Z436" s="326">
        <v>15</v>
      </c>
      <c r="AA436" s="326">
        <v>1.45</v>
      </c>
      <c r="AB436" s="556">
        <v>1</v>
      </c>
      <c r="AC436" s="557">
        <f t="shared" si="95"/>
        <v>1.45</v>
      </c>
      <c r="AD436" s="558">
        <f t="shared" si="96"/>
        <v>1.1599999999999999</v>
      </c>
      <c r="AE436" s="559">
        <f t="shared" si="97"/>
        <v>0.28999999999999998</v>
      </c>
      <c r="AF436" s="325" t="s">
        <v>212</v>
      </c>
      <c r="AG436" s="326">
        <v>1</v>
      </c>
      <c r="AH436" s="326">
        <v>1</v>
      </c>
    </row>
    <row r="437" spans="1:34" x14ac:dyDescent="0.25">
      <c r="A437" s="323" t="s">
        <v>56</v>
      </c>
      <c r="B437" s="323" t="s">
        <v>931</v>
      </c>
      <c r="C437" s="324" t="s">
        <v>2432</v>
      </c>
      <c r="D437" s="325" t="s">
        <v>2445</v>
      </c>
      <c r="E437" s="326">
        <f t="shared" si="101"/>
        <v>15</v>
      </c>
      <c r="F437" s="326" t="s">
        <v>32</v>
      </c>
      <c r="G437" s="325" t="s">
        <v>2446</v>
      </c>
      <c r="H437" s="326">
        <f t="shared" si="93"/>
        <v>16</v>
      </c>
      <c r="I437" s="326" t="str">
        <f>F437</f>
        <v>y</v>
      </c>
      <c r="J437" s="325" t="s">
        <v>2447</v>
      </c>
      <c r="K437" s="326">
        <f t="shared" si="94"/>
        <v>17</v>
      </c>
      <c r="L437" s="327" t="str">
        <f>F437</f>
        <v>y</v>
      </c>
      <c r="M437" s="223" t="s">
        <v>32</v>
      </c>
      <c r="N437" s="11" t="s">
        <v>32</v>
      </c>
      <c r="O437" s="11" t="s">
        <v>32</v>
      </c>
      <c r="P437" s="327">
        <f>P436</f>
        <v>9071.98</v>
      </c>
      <c r="Q437" s="325" t="s">
        <v>654</v>
      </c>
      <c r="R437" s="325" t="s">
        <v>655</v>
      </c>
      <c r="S437" s="325" t="s">
        <v>656</v>
      </c>
      <c r="T437" s="326">
        <v>20.7</v>
      </c>
      <c r="U437" s="326">
        <v>1.3</v>
      </c>
      <c r="V437" s="328">
        <f>P437*(1/(2.22*10^12))*(1/(20.7))*(1/(0.125))*10^9</f>
        <v>1.579314967141054</v>
      </c>
      <c r="W437" s="325" t="s">
        <v>657</v>
      </c>
      <c r="X437" s="326">
        <v>3</v>
      </c>
      <c r="Y437" s="326">
        <v>3</v>
      </c>
      <c r="Z437" s="326">
        <v>15</v>
      </c>
      <c r="AA437" s="326">
        <v>1.45</v>
      </c>
      <c r="AB437" s="556">
        <v>1</v>
      </c>
      <c r="AC437" s="557">
        <f t="shared" si="95"/>
        <v>1.45</v>
      </c>
      <c r="AD437" s="558">
        <f t="shared" si="96"/>
        <v>1.1599999999999999</v>
      </c>
      <c r="AE437" s="559">
        <f t="shared" si="97"/>
        <v>0.28999999999999998</v>
      </c>
      <c r="AF437" s="325" t="s">
        <v>212</v>
      </c>
      <c r="AG437" s="326">
        <v>1</v>
      </c>
      <c r="AH437" s="326">
        <v>1</v>
      </c>
    </row>
    <row r="438" spans="1:34" x14ac:dyDescent="0.25">
      <c r="A438" s="323" t="s">
        <v>56</v>
      </c>
      <c r="B438" s="323" t="s">
        <v>1100</v>
      </c>
      <c r="C438" s="324" t="s">
        <v>2432</v>
      </c>
      <c r="D438" s="325" t="s">
        <v>2448</v>
      </c>
      <c r="E438" s="326">
        <f t="shared" si="101"/>
        <v>18</v>
      </c>
      <c r="F438" s="326" t="s">
        <v>32</v>
      </c>
      <c r="G438" s="325" t="s">
        <v>2449</v>
      </c>
      <c r="H438" s="326">
        <f t="shared" si="93"/>
        <v>19</v>
      </c>
      <c r="I438" s="326" t="str">
        <f>F438</f>
        <v>y</v>
      </c>
      <c r="J438" s="325" t="s">
        <v>2450</v>
      </c>
      <c r="K438" s="326">
        <f t="shared" si="94"/>
        <v>20</v>
      </c>
      <c r="L438" s="327" t="str">
        <f>F438</f>
        <v>y</v>
      </c>
      <c r="M438" s="223" t="s">
        <v>32</v>
      </c>
      <c r="N438" s="11" t="s">
        <v>32</v>
      </c>
      <c r="O438" s="11" t="s">
        <v>32</v>
      </c>
      <c r="P438" s="327">
        <f>P437</f>
        <v>9071.98</v>
      </c>
      <c r="Q438" s="325" t="s">
        <v>654</v>
      </c>
      <c r="R438" s="325" t="s">
        <v>655</v>
      </c>
      <c r="S438" s="325" t="s">
        <v>656</v>
      </c>
      <c r="T438" s="326">
        <v>20.7</v>
      </c>
      <c r="U438" s="326">
        <v>1.3</v>
      </c>
      <c r="V438" s="328">
        <f>P438*(1/(2.22*10^12))*(1/(20.7))*(1/(0.125))*10^9</f>
        <v>1.579314967141054</v>
      </c>
      <c r="W438" s="325" t="s">
        <v>657</v>
      </c>
      <c r="X438" s="326">
        <v>3</v>
      </c>
      <c r="Y438" s="326">
        <v>3</v>
      </c>
      <c r="Z438" s="326">
        <v>15</v>
      </c>
      <c r="AA438" s="326">
        <v>1.45</v>
      </c>
      <c r="AB438" s="556">
        <v>1</v>
      </c>
      <c r="AC438" s="557">
        <f t="shared" si="95"/>
        <v>1.45</v>
      </c>
      <c r="AD438" s="558">
        <f t="shared" si="96"/>
        <v>1.1599999999999999</v>
      </c>
      <c r="AE438" s="559">
        <f t="shared" si="97"/>
        <v>0.28999999999999998</v>
      </c>
      <c r="AF438" s="325" t="s">
        <v>212</v>
      </c>
      <c r="AG438" s="326">
        <v>1</v>
      </c>
      <c r="AH438" s="326">
        <v>1</v>
      </c>
    </row>
    <row r="439" spans="1:34" x14ac:dyDescent="0.25">
      <c r="A439" s="323" t="s">
        <v>56</v>
      </c>
      <c r="B439" s="323" t="s">
        <v>390</v>
      </c>
      <c r="C439" s="324" t="s">
        <v>2432</v>
      </c>
      <c r="D439" s="325" t="s">
        <v>2451</v>
      </c>
      <c r="E439" s="326">
        <f t="shared" si="101"/>
        <v>21</v>
      </c>
      <c r="F439" s="326" t="s">
        <v>32</v>
      </c>
      <c r="G439" s="325" t="s">
        <v>2452</v>
      </c>
      <c r="H439" s="326">
        <f t="shared" si="93"/>
        <v>22</v>
      </c>
      <c r="I439" s="326" t="str">
        <f>F439</f>
        <v>y</v>
      </c>
      <c r="J439" s="325" t="s">
        <v>2453</v>
      </c>
      <c r="K439" s="326">
        <f t="shared" si="94"/>
        <v>23</v>
      </c>
      <c r="L439" s="327" t="str">
        <f>F439</f>
        <v>y</v>
      </c>
      <c r="M439" s="223" t="s">
        <v>32</v>
      </c>
      <c r="N439" s="11" t="s">
        <v>32</v>
      </c>
      <c r="O439" s="11" t="s">
        <v>32</v>
      </c>
      <c r="P439" s="327">
        <v>55784.38</v>
      </c>
      <c r="Q439" s="325" t="s">
        <v>394</v>
      </c>
      <c r="R439" s="325" t="s">
        <v>395</v>
      </c>
      <c r="S439" s="325" t="s">
        <v>396</v>
      </c>
      <c r="T439" s="326">
        <v>41.7</v>
      </c>
      <c r="U439" s="326">
        <v>5</v>
      </c>
      <c r="V439" s="328">
        <f>P439*(1/(2.22*10^12))*(1/(41.7))*(1/(0.125))*10^9</f>
        <v>4.8207384362780052</v>
      </c>
      <c r="W439" s="325" t="s">
        <v>158</v>
      </c>
      <c r="X439" s="326">
        <v>3</v>
      </c>
      <c r="Y439" s="326">
        <v>1.5</v>
      </c>
      <c r="Z439" s="326">
        <v>15</v>
      </c>
      <c r="AA439" s="326">
        <v>11.26</v>
      </c>
      <c r="AB439" s="556">
        <v>1</v>
      </c>
      <c r="AC439" s="557">
        <f t="shared" si="95"/>
        <v>11.26</v>
      </c>
      <c r="AD439" s="558">
        <f t="shared" si="96"/>
        <v>9.0080000000000009</v>
      </c>
      <c r="AE439" s="559">
        <f t="shared" si="97"/>
        <v>2.2520000000000002</v>
      </c>
      <c r="AF439" s="325" t="s">
        <v>159</v>
      </c>
      <c r="AG439" s="326">
        <v>0.5</v>
      </c>
      <c r="AH439" s="326">
        <v>0.5</v>
      </c>
    </row>
    <row r="440" spans="1:34" x14ac:dyDescent="0.25">
      <c r="A440" s="323" t="s">
        <v>56</v>
      </c>
      <c r="B440" s="323" t="s">
        <v>397</v>
      </c>
      <c r="C440" s="324" t="s">
        <v>2432</v>
      </c>
      <c r="D440" s="325" t="s">
        <v>2454</v>
      </c>
      <c r="E440" s="326">
        <f t="shared" si="101"/>
        <v>24</v>
      </c>
      <c r="F440" s="326" t="s">
        <v>32</v>
      </c>
      <c r="G440" s="325" t="s">
        <v>2455</v>
      </c>
      <c r="H440" s="326">
        <f t="shared" si="93"/>
        <v>25</v>
      </c>
      <c r="I440" s="326" t="str">
        <f>F440</f>
        <v>y</v>
      </c>
      <c r="J440" s="325" t="s">
        <v>2456</v>
      </c>
      <c r="K440" s="326">
        <f t="shared" si="94"/>
        <v>26</v>
      </c>
      <c r="L440" s="327" t="str">
        <f>F440</f>
        <v>y</v>
      </c>
      <c r="M440" s="223" t="s">
        <v>32</v>
      </c>
      <c r="N440" s="11" t="s">
        <v>32</v>
      </c>
      <c r="O440" s="11" t="s">
        <v>32</v>
      </c>
      <c r="P440" s="327">
        <f>P439</f>
        <v>55784.38</v>
      </c>
      <c r="Q440" s="325" t="s">
        <v>394</v>
      </c>
      <c r="R440" s="325" t="s">
        <v>395</v>
      </c>
      <c r="S440" s="325" t="s">
        <v>396</v>
      </c>
      <c r="T440" s="326">
        <v>41.7</v>
      </c>
      <c r="U440" s="326">
        <v>5</v>
      </c>
      <c r="V440" s="328">
        <f>P440*(1/(2.22*10^12))*(1/(41.7))*(1/(0.125))*10^9</f>
        <v>4.8207384362780052</v>
      </c>
      <c r="W440" s="325" t="s">
        <v>158</v>
      </c>
      <c r="X440" s="326">
        <v>3</v>
      </c>
      <c r="Y440" s="326">
        <v>1.5</v>
      </c>
      <c r="Z440" s="326">
        <v>15</v>
      </c>
      <c r="AA440" s="326">
        <v>11.26</v>
      </c>
      <c r="AB440" s="556">
        <v>1</v>
      </c>
      <c r="AC440" s="557">
        <f t="shared" si="95"/>
        <v>11.26</v>
      </c>
      <c r="AD440" s="558">
        <f t="shared" si="96"/>
        <v>9.0080000000000009</v>
      </c>
      <c r="AE440" s="559">
        <f t="shared" si="97"/>
        <v>2.2520000000000002</v>
      </c>
      <c r="AF440" s="325" t="s">
        <v>159</v>
      </c>
      <c r="AG440" s="326">
        <v>0.5</v>
      </c>
      <c r="AH440" s="326">
        <v>0.5</v>
      </c>
    </row>
    <row r="441" spans="1:34" x14ac:dyDescent="0.25">
      <c r="A441" s="329" t="s">
        <v>28</v>
      </c>
      <c r="B441" s="329" t="s">
        <v>651</v>
      </c>
      <c r="C441" s="330" t="s">
        <v>2457</v>
      </c>
      <c r="D441" s="331" t="s">
        <v>2458</v>
      </c>
      <c r="E441" s="332">
        <v>4</v>
      </c>
      <c r="F441" s="332" t="s">
        <v>32</v>
      </c>
      <c r="G441" s="331"/>
      <c r="H441" s="332" t="str">
        <f t="shared" si="93"/>
        <v/>
      </c>
      <c r="I441" s="332"/>
      <c r="J441" s="331"/>
      <c r="K441" s="332" t="str">
        <f t="shared" si="94"/>
        <v/>
      </c>
      <c r="L441" s="333"/>
      <c r="M441" s="223" t="s">
        <v>32</v>
      </c>
      <c r="N441" s="11" t="s">
        <v>32</v>
      </c>
      <c r="O441" s="11" t="s">
        <v>32</v>
      </c>
      <c r="P441" s="333">
        <v>11852.26</v>
      </c>
      <c r="Q441" s="331" t="s">
        <v>654</v>
      </c>
      <c r="R441" s="331" t="s">
        <v>655</v>
      </c>
      <c r="S441" s="331" t="s">
        <v>656</v>
      </c>
      <c r="T441" s="332">
        <v>20.7</v>
      </c>
      <c r="U441" s="332">
        <v>1.3</v>
      </c>
      <c r="V441" s="334">
        <f>P441*(1/(2.22*10^12))*(1/(20.7))*(1/(0.125))*10^9</f>
        <v>2.0633259346302824</v>
      </c>
      <c r="W441" s="331" t="s">
        <v>657</v>
      </c>
      <c r="X441" s="332">
        <v>1</v>
      </c>
      <c r="Y441" s="332">
        <v>1</v>
      </c>
      <c r="Z441" s="332">
        <v>5</v>
      </c>
      <c r="AA441" s="332">
        <v>0.48</v>
      </c>
      <c r="AB441" s="556">
        <v>1</v>
      </c>
      <c r="AC441" s="557">
        <f t="shared" si="95"/>
        <v>0.48</v>
      </c>
      <c r="AD441" s="558">
        <f t="shared" si="96"/>
        <v>0.38400000000000001</v>
      </c>
      <c r="AE441" s="559">
        <f t="shared" si="97"/>
        <v>9.6000000000000002E-2</v>
      </c>
      <c r="AF441" s="331" t="s">
        <v>212</v>
      </c>
      <c r="AG441" s="332">
        <v>1</v>
      </c>
      <c r="AH441" s="332">
        <v>1</v>
      </c>
    </row>
    <row r="442" spans="1:34" x14ac:dyDescent="0.25">
      <c r="A442" s="329" t="s">
        <v>28</v>
      </c>
      <c r="B442" s="329" t="s">
        <v>931</v>
      </c>
      <c r="C442" s="330" t="s">
        <v>2457</v>
      </c>
      <c r="D442" s="331" t="s">
        <v>2459</v>
      </c>
      <c r="E442" s="332">
        <f t="shared" ref="E442:E453" si="102">IF(A441="SEC", K441 + 1, E441 + 1)</f>
        <v>5</v>
      </c>
      <c r="F442" s="332" t="s">
        <v>32</v>
      </c>
      <c r="G442" s="331"/>
      <c r="H442" s="332" t="str">
        <f t="shared" si="93"/>
        <v/>
      </c>
      <c r="I442" s="332"/>
      <c r="J442" s="331"/>
      <c r="K442" s="332" t="str">
        <f t="shared" si="94"/>
        <v/>
      </c>
      <c r="L442" s="333"/>
      <c r="M442" s="223" t="s">
        <v>32</v>
      </c>
      <c r="N442" s="11" t="s">
        <v>32</v>
      </c>
      <c r="O442" s="11" t="s">
        <v>32</v>
      </c>
      <c r="P442" s="333">
        <f>P441</f>
        <v>11852.26</v>
      </c>
      <c r="Q442" s="331" t="s">
        <v>654</v>
      </c>
      <c r="R442" s="331" t="s">
        <v>655</v>
      </c>
      <c r="S442" s="331" t="s">
        <v>656</v>
      </c>
      <c r="T442" s="332">
        <v>20.7</v>
      </c>
      <c r="U442" s="332">
        <v>1.3</v>
      </c>
      <c r="V442" s="334">
        <f>P442*(1/(2.22*10^12))*(1/(20.7))*(1/(0.125))*10^9</f>
        <v>2.0633259346302824</v>
      </c>
      <c r="W442" s="331" t="s">
        <v>657</v>
      </c>
      <c r="X442" s="332">
        <v>1</v>
      </c>
      <c r="Y442" s="332">
        <v>1</v>
      </c>
      <c r="Z442" s="332">
        <v>5</v>
      </c>
      <c r="AA442" s="332">
        <v>0.48</v>
      </c>
      <c r="AB442" s="556">
        <v>1</v>
      </c>
      <c r="AC442" s="557">
        <f t="shared" si="95"/>
        <v>0.48</v>
      </c>
      <c r="AD442" s="558">
        <f t="shared" si="96"/>
        <v>0.38400000000000001</v>
      </c>
      <c r="AE442" s="559">
        <f t="shared" si="97"/>
        <v>9.6000000000000002E-2</v>
      </c>
      <c r="AF442" s="331" t="s">
        <v>212</v>
      </c>
      <c r="AG442" s="332">
        <v>1</v>
      </c>
      <c r="AH442" s="332">
        <v>1</v>
      </c>
    </row>
    <row r="443" spans="1:34" x14ac:dyDescent="0.25">
      <c r="A443" s="329" t="s">
        <v>28</v>
      </c>
      <c r="B443" s="329" t="s">
        <v>1100</v>
      </c>
      <c r="C443" s="330" t="s">
        <v>2457</v>
      </c>
      <c r="D443" s="331" t="s">
        <v>2460</v>
      </c>
      <c r="E443" s="332">
        <f t="shared" si="102"/>
        <v>6</v>
      </c>
      <c r="F443" s="332" t="s">
        <v>32</v>
      </c>
      <c r="G443" s="331"/>
      <c r="H443" s="332" t="str">
        <f t="shared" si="93"/>
        <v/>
      </c>
      <c r="I443" s="332"/>
      <c r="J443" s="331"/>
      <c r="K443" s="332" t="str">
        <f t="shared" si="94"/>
        <v/>
      </c>
      <c r="L443" s="333"/>
      <c r="M443" s="223" t="s">
        <v>32</v>
      </c>
      <c r="N443" s="11" t="s">
        <v>32</v>
      </c>
      <c r="O443" s="11" t="s">
        <v>32</v>
      </c>
      <c r="P443" s="333">
        <f>P442</f>
        <v>11852.26</v>
      </c>
      <c r="Q443" s="331" t="s">
        <v>654</v>
      </c>
      <c r="R443" s="331" t="s">
        <v>655</v>
      </c>
      <c r="S443" s="331" t="s">
        <v>656</v>
      </c>
      <c r="T443" s="332">
        <v>20.7</v>
      </c>
      <c r="U443" s="332">
        <v>1.3</v>
      </c>
      <c r="V443" s="334">
        <f>P443*(1/(2.22*10^12))*(1/(20.7))*(1/(0.125))*10^9</f>
        <v>2.0633259346302824</v>
      </c>
      <c r="W443" s="331" t="s">
        <v>657</v>
      </c>
      <c r="X443" s="332">
        <v>1</v>
      </c>
      <c r="Y443" s="332">
        <v>1</v>
      </c>
      <c r="Z443" s="332">
        <v>5</v>
      </c>
      <c r="AA443" s="332">
        <v>0.48</v>
      </c>
      <c r="AB443" s="556">
        <v>1</v>
      </c>
      <c r="AC443" s="557">
        <f t="shared" si="95"/>
        <v>0.48</v>
      </c>
      <c r="AD443" s="558">
        <f t="shared" si="96"/>
        <v>0.38400000000000001</v>
      </c>
      <c r="AE443" s="559">
        <f t="shared" si="97"/>
        <v>9.6000000000000002E-2</v>
      </c>
      <c r="AF443" s="331" t="s">
        <v>212</v>
      </c>
      <c r="AG443" s="332">
        <v>1</v>
      </c>
      <c r="AH443" s="332">
        <v>1</v>
      </c>
    </row>
    <row r="444" spans="1:34" x14ac:dyDescent="0.25">
      <c r="A444" s="329" t="s">
        <v>28</v>
      </c>
      <c r="B444" s="329" t="s">
        <v>1104</v>
      </c>
      <c r="C444" s="330" t="s">
        <v>2457</v>
      </c>
      <c r="D444" s="331" t="s">
        <v>2461</v>
      </c>
      <c r="E444" s="332">
        <f t="shared" si="102"/>
        <v>7</v>
      </c>
      <c r="F444" s="332" t="s">
        <v>32</v>
      </c>
      <c r="G444" s="331"/>
      <c r="H444" s="332" t="str">
        <f t="shared" si="93"/>
        <v/>
      </c>
      <c r="I444" s="332"/>
      <c r="J444" s="331"/>
      <c r="K444" s="332" t="str">
        <f t="shared" si="94"/>
        <v/>
      </c>
      <c r="L444" s="333"/>
      <c r="M444" s="223" t="s">
        <v>32</v>
      </c>
      <c r="N444" s="11" t="s">
        <v>32</v>
      </c>
      <c r="O444" s="11" t="s">
        <v>32</v>
      </c>
      <c r="P444" s="333">
        <f>P443</f>
        <v>11852.26</v>
      </c>
      <c r="Q444" s="331" t="s">
        <v>654</v>
      </c>
      <c r="R444" s="331" t="s">
        <v>655</v>
      </c>
      <c r="S444" s="331" t="s">
        <v>656</v>
      </c>
      <c r="T444" s="332">
        <v>20.7</v>
      </c>
      <c r="U444" s="332">
        <v>1.3</v>
      </c>
      <c r="V444" s="334">
        <f>P444*(1/(2.22*10^12))*(1/(20.7))*(1/(0.125))*10^9</f>
        <v>2.0633259346302824</v>
      </c>
      <c r="W444" s="331" t="s">
        <v>657</v>
      </c>
      <c r="X444" s="332">
        <v>1</v>
      </c>
      <c r="Y444" s="332">
        <v>1</v>
      </c>
      <c r="Z444" s="332">
        <v>5</v>
      </c>
      <c r="AA444" s="332">
        <v>0.48</v>
      </c>
      <c r="AB444" s="556">
        <v>1</v>
      </c>
      <c r="AC444" s="557">
        <f t="shared" si="95"/>
        <v>0.48</v>
      </c>
      <c r="AD444" s="558">
        <f t="shared" si="96"/>
        <v>0.38400000000000001</v>
      </c>
      <c r="AE444" s="559">
        <f t="shared" si="97"/>
        <v>9.6000000000000002E-2</v>
      </c>
      <c r="AF444" s="331" t="s">
        <v>212</v>
      </c>
      <c r="AG444" s="332">
        <v>1</v>
      </c>
      <c r="AH444" s="332">
        <v>1</v>
      </c>
    </row>
    <row r="445" spans="1:34" x14ac:dyDescent="0.25">
      <c r="A445" s="329" t="s">
        <v>28</v>
      </c>
      <c r="B445" s="329" t="s">
        <v>215</v>
      </c>
      <c r="C445" s="330" t="s">
        <v>2457</v>
      </c>
      <c r="D445" s="331" t="s">
        <v>2462</v>
      </c>
      <c r="E445" s="332">
        <f t="shared" si="102"/>
        <v>8</v>
      </c>
      <c r="F445" s="332" t="s">
        <v>32</v>
      </c>
      <c r="G445" s="331"/>
      <c r="H445" s="332" t="str">
        <f t="shared" si="93"/>
        <v/>
      </c>
      <c r="I445" s="332"/>
      <c r="J445" s="331"/>
      <c r="K445" s="332" t="str">
        <f t="shared" si="94"/>
        <v/>
      </c>
      <c r="L445" s="333"/>
      <c r="M445" s="223" t="s">
        <v>32</v>
      </c>
      <c r="N445" s="11" t="s">
        <v>32</v>
      </c>
      <c r="O445" s="11" t="s">
        <v>32</v>
      </c>
      <c r="P445" s="333">
        <v>32367.72</v>
      </c>
      <c r="Q445" s="331" t="s">
        <v>217</v>
      </c>
      <c r="R445" s="331" t="s">
        <v>218</v>
      </c>
      <c r="S445" s="331" t="s">
        <v>219</v>
      </c>
      <c r="T445" s="332">
        <v>81.7</v>
      </c>
      <c r="U445" s="332">
        <v>1.7</v>
      </c>
      <c r="V445" s="334">
        <f>P445*(1/(2.22*10^12))*(1/(81.7))*(1/(0.125))*10^9</f>
        <v>1.4276674716331998</v>
      </c>
      <c r="W445" s="331" t="s">
        <v>212</v>
      </c>
      <c r="X445" s="332">
        <v>1</v>
      </c>
      <c r="Y445" s="332">
        <v>1</v>
      </c>
      <c r="Z445" s="332">
        <v>5</v>
      </c>
      <c r="AA445" s="332">
        <v>2.5</v>
      </c>
      <c r="AB445" s="556">
        <v>1</v>
      </c>
      <c r="AC445" s="557">
        <f t="shared" si="95"/>
        <v>2.5</v>
      </c>
      <c r="AD445" s="558">
        <f t="shared" si="96"/>
        <v>2</v>
      </c>
      <c r="AE445" s="559">
        <f t="shared" si="97"/>
        <v>0.5</v>
      </c>
      <c r="AF445" s="331" t="s">
        <v>212</v>
      </c>
      <c r="AG445" s="332">
        <v>1</v>
      </c>
      <c r="AH445" s="332">
        <v>1</v>
      </c>
    </row>
    <row r="446" spans="1:34" x14ac:dyDescent="0.25">
      <c r="A446" s="329" t="s">
        <v>28</v>
      </c>
      <c r="B446" s="329" t="s">
        <v>220</v>
      </c>
      <c r="C446" s="330" t="s">
        <v>2457</v>
      </c>
      <c r="D446" s="331" t="s">
        <v>2463</v>
      </c>
      <c r="E446" s="332">
        <f t="shared" si="102"/>
        <v>9</v>
      </c>
      <c r="F446" s="332" t="s">
        <v>32</v>
      </c>
      <c r="G446" s="331"/>
      <c r="H446" s="332" t="str">
        <f t="shared" si="93"/>
        <v/>
      </c>
      <c r="I446" s="332"/>
      <c r="J446" s="331"/>
      <c r="K446" s="332" t="str">
        <f t="shared" si="94"/>
        <v/>
      </c>
      <c r="L446" s="333"/>
      <c r="M446" s="223" t="s">
        <v>32</v>
      </c>
      <c r="N446" s="11" t="s">
        <v>32</v>
      </c>
      <c r="O446" s="11" t="s">
        <v>32</v>
      </c>
      <c r="P446" s="333">
        <f>P445</f>
        <v>32367.72</v>
      </c>
      <c r="Q446" s="331" t="s">
        <v>217</v>
      </c>
      <c r="R446" s="331" t="s">
        <v>218</v>
      </c>
      <c r="S446" s="331" t="s">
        <v>219</v>
      </c>
      <c r="T446" s="332">
        <v>81.7</v>
      </c>
      <c r="U446" s="332">
        <v>1.7</v>
      </c>
      <c r="V446" s="334">
        <f>P446*(1/(2.22*10^12))*(1/(81.7))*(1/(0.125))*10^9</f>
        <v>1.4276674716331998</v>
      </c>
      <c r="W446" s="331" t="s">
        <v>212</v>
      </c>
      <c r="X446" s="332">
        <v>1</v>
      </c>
      <c r="Y446" s="332">
        <v>1</v>
      </c>
      <c r="Z446" s="332">
        <v>5</v>
      </c>
      <c r="AA446" s="332">
        <v>2.5</v>
      </c>
      <c r="AB446" s="556">
        <v>1</v>
      </c>
      <c r="AC446" s="557">
        <f t="shared" si="95"/>
        <v>2.5</v>
      </c>
      <c r="AD446" s="558">
        <f t="shared" si="96"/>
        <v>2</v>
      </c>
      <c r="AE446" s="559">
        <f t="shared" si="97"/>
        <v>0.5</v>
      </c>
      <c r="AF446" s="331" t="s">
        <v>212</v>
      </c>
      <c r="AG446" s="332">
        <v>1</v>
      </c>
      <c r="AH446" s="332">
        <v>1</v>
      </c>
    </row>
    <row r="447" spans="1:34" x14ac:dyDescent="0.25">
      <c r="A447" s="329" t="s">
        <v>28</v>
      </c>
      <c r="B447" s="329" t="s">
        <v>207</v>
      </c>
      <c r="C447" s="330" t="s">
        <v>2457</v>
      </c>
      <c r="D447" s="331" t="s">
        <v>2464</v>
      </c>
      <c r="E447" s="332">
        <f t="shared" si="102"/>
        <v>10</v>
      </c>
      <c r="F447" s="332" t="s">
        <v>32</v>
      </c>
      <c r="G447" s="331"/>
      <c r="H447" s="332" t="str">
        <f t="shared" si="93"/>
        <v/>
      </c>
      <c r="I447" s="332"/>
      <c r="J447" s="331"/>
      <c r="K447" s="332" t="str">
        <f t="shared" si="94"/>
        <v/>
      </c>
      <c r="L447" s="333"/>
      <c r="M447" s="223" t="s">
        <v>32</v>
      </c>
      <c r="N447" s="11" t="s">
        <v>32</v>
      </c>
      <c r="O447" s="11" t="s">
        <v>32</v>
      </c>
      <c r="P447" s="333">
        <v>12086.39</v>
      </c>
      <c r="Q447" s="331" t="s">
        <v>209</v>
      </c>
      <c r="R447" s="331" t="s">
        <v>210</v>
      </c>
      <c r="S447" s="331" t="s">
        <v>211</v>
      </c>
      <c r="T447" s="332">
        <v>16.399999999999999</v>
      </c>
      <c r="U447" s="332">
        <v>1</v>
      </c>
      <c r="V447" s="334">
        <f>P447*(1/(2.22*10^12))*(1/(16.4))*(1/(0.125))*10^9</f>
        <v>2.6557657657657661</v>
      </c>
      <c r="W447" s="331" t="s">
        <v>130</v>
      </c>
      <c r="X447" s="332">
        <v>1</v>
      </c>
      <c r="Y447" s="332">
        <v>1</v>
      </c>
      <c r="Z447" s="332">
        <v>5</v>
      </c>
      <c r="AA447" s="332">
        <v>0.3</v>
      </c>
      <c r="AB447" s="556">
        <v>1</v>
      </c>
      <c r="AC447" s="557">
        <f t="shared" si="95"/>
        <v>0.3</v>
      </c>
      <c r="AD447" s="558">
        <f t="shared" si="96"/>
        <v>0.24</v>
      </c>
      <c r="AE447" s="559">
        <f t="shared" si="97"/>
        <v>0.06</v>
      </c>
      <c r="AF447" s="331" t="s">
        <v>212</v>
      </c>
      <c r="AG447" s="332">
        <v>1</v>
      </c>
      <c r="AH447" s="332">
        <v>1</v>
      </c>
    </row>
    <row r="448" spans="1:34" x14ac:dyDescent="0.25">
      <c r="A448" s="329" t="s">
        <v>28</v>
      </c>
      <c r="B448" s="329" t="s">
        <v>213</v>
      </c>
      <c r="C448" s="330" t="s">
        <v>2457</v>
      </c>
      <c r="D448" s="331" t="s">
        <v>2465</v>
      </c>
      <c r="E448" s="332">
        <f t="shared" si="102"/>
        <v>11</v>
      </c>
      <c r="F448" s="332" t="s">
        <v>32</v>
      </c>
      <c r="G448" s="331"/>
      <c r="H448" s="332" t="str">
        <f t="shared" si="93"/>
        <v/>
      </c>
      <c r="I448" s="332"/>
      <c r="J448" s="331"/>
      <c r="K448" s="332" t="str">
        <f t="shared" si="94"/>
        <v/>
      </c>
      <c r="L448" s="333"/>
      <c r="M448" s="223" t="s">
        <v>32</v>
      </c>
      <c r="N448" s="11" t="s">
        <v>32</v>
      </c>
      <c r="O448" s="11" t="s">
        <v>32</v>
      </c>
      <c r="P448" s="333">
        <f>P447</f>
        <v>12086.39</v>
      </c>
      <c r="Q448" s="331" t="s">
        <v>209</v>
      </c>
      <c r="R448" s="331" t="s">
        <v>210</v>
      </c>
      <c r="S448" s="331" t="s">
        <v>211</v>
      </c>
      <c r="T448" s="332">
        <v>16.399999999999999</v>
      </c>
      <c r="U448" s="332">
        <v>1</v>
      </c>
      <c r="V448" s="334">
        <f>P448*(1/(2.22*10^12))*(1/(16.4))*(1/(0.125))*10^9</f>
        <v>2.6557657657657661</v>
      </c>
      <c r="W448" s="331" t="s">
        <v>130</v>
      </c>
      <c r="X448" s="332">
        <v>1</v>
      </c>
      <c r="Y448" s="332">
        <v>1</v>
      </c>
      <c r="Z448" s="332">
        <v>5</v>
      </c>
      <c r="AA448" s="332">
        <v>0.3</v>
      </c>
      <c r="AB448" s="556">
        <v>1</v>
      </c>
      <c r="AC448" s="557">
        <f t="shared" si="95"/>
        <v>0.3</v>
      </c>
      <c r="AD448" s="558">
        <f t="shared" si="96"/>
        <v>0.24</v>
      </c>
      <c r="AE448" s="559">
        <f t="shared" si="97"/>
        <v>0.06</v>
      </c>
      <c r="AF448" s="331" t="s">
        <v>212</v>
      </c>
      <c r="AG448" s="332">
        <v>1</v>
      </c>
      <c r="AH448" s="332">
        <v>1</v>
      </c>
    </row>
    <row r="449" spans="1:34" x14ac:dyDescent="0.25">
      <c r="A449" s="329" t="s">
        <v>56</v>
      </c>
      <c r="B449" s="329" t="s">
        <v>1174</v>
      </c>
      <c r="C449" s="330" t="s">
        <v>2457</v>
      </c>
      <c r="D449" s="331" t="s">
        <v>2466</v>
      </c>
      <c r="E449" s="332">
        <f t="shared" si="102"/>
        <v>12</v>
      </c>
      <c r="F449" s="332" t="s">
        <v>32</v>
      </c>
      <c r="G449" s="331" t="s">
        <v>2467</v>
      </c>
      <c r="H449" s="332">
        <f t="shared" si="93"/>
        <v>13</v>
      </c>
      <c r="I449" s="332" t="str">
        <f>F449</f>
        <v>y</v>
      </c>
      <c r="J449" s="331" t="s">
        <v>2468</v>
      </c>
      <c r="K449" s="332">
        <f t="shared" si="94"/>
        <v>14</v>
      </c>
      <c r="L449" s="333" t="str">
        <f>F449</f>
        <v>y</v>
      </c>
      <c r="M449" s="223" t="s">
        <v>32</v>
      </c>
      <c r="N449" s="11" t="s">
        <v>32</v>
      </c>
      <c r="O449" s="11" t="s">
        <v>32</v>
      </c>
      <c r="P449" s="333">
        <v>18382.46</v>
      </c>
      <c r="Q449" s="331" t="s">
        <v>1179</v>
      </c>
      <c r="R449" s="331" t="s">
        <v>1180</v>
      </c>
      <c r="S449" s="331" t="s">
        <v>2302</v>
      </c>
      <c r="T449" s="332">
        <v>76.599999999999994</v>
      </c>
      <c r="U449" s="332">
        <v>1.5</v>
      </c>
      <c r="V449" s="334">
        <f>P449*(1/(2.22*10^12))*(1/(76.6))*(1/(0.125))*10^9</f>
        <v>0.86479241643732507</v>
      </c>
      <c r="W449" s="331" t="s">
        <v>202</v>
      </c>
      <c r="X449" s="332">
        <v>3</v>
      </c>
      <c r="Y449" s="332">
        <v>3</v>
      </c>
      <c r="Z449" s="332">
        <v>15</v>
      </c>
      <c r="AA449" s="332">
        <v>62.05</v>
      </c>
      <c r="AB449" s="556">
        <v>0.1</v>
      </c>
      <c r="AC449" s="557">
        <f t="shared" si="95"/>
        <v>6.2050000000000001</v>
      </c>
      <c r="AD449" s="558">
        <f t="shared" si="96"/>
        <v>4.9640000000000004</v>
      </c>
      <c r="AE449" s="559">
        <f t="shared" si="97"/>
        <v>1.2410000000000001</v>
      </c>
      <c r="AF449" s="331" t="s">
        <v>49</v>
      </c>
      <c r="AG449" s="332">
        <v>1</v>
      </c>
      <c r="AH449" s="332">
        <v>1</v>
      </c>
    </row>
    <row r="450" spans="1:34" x14ac:dyDescent="0.25">
      <c r="A450" s="329" t="s">
        <v>56</v>
      </c>
      <c r="B450" s="329" t="s">
        <v>1182</v>
      </c>
      <c r="C450" s="330" t="s">
        <v>2457</v>
      </c>
      <c r="D450" s="331" t="s">
        <v>2469</v>
      </c>
      <c r="E450" s="332">
        <f t="shared" si="102"/>
        <v>15</v>
      </c>
      <c r="F450" s="332" t="s">
        <v>32</v>
      </c>
      <c r="G450" s="331" t="s">
        <v>2470</v>
      </c>
      <c r="H450" s="332">
        <f t="shared" ref="H450:H497" si="103">IF(A450="SEC", E450 + 1, "")</f>
        <v>16</v>
      </c>
      <c r="I450" s="332" t="str">
        <f>F450</f>
        <v>y</v>
      </c>
      <c r="J450" s="331" t="s">
        <v>2471</v>
      </c>
      <c r="K450" s="332">
        <f t="shared" ref="K450:K497" si="104">IF(A450="SEC", H450 + 1, "")</f>
        <v>17</v>
      </c>
      <c r="L450" s="333" t="str">
        <f>F450</f>
        <v>y</v>
      </c>
      <c r="M450" s="223" t="s">
        <v>32</v>
      </c>
      <c r="N450" s="11" t="s">
        <v>32</v>
      </c>
      <c r="O450" s="11" t="s">
        <v>32</v>
      </c>
      <c r="P450" s="333">
        <v>18382.46</v>
      </c>
      <c r="Q450" s="331" t="s">
        <v>1179</v>
      </c>
      <c r="R450" s="331" t="s">
        <v>1180</v>
      </c>
      <c r="S450" s="331" t="s">
        <v>2302</v>
      </c>
      <c r="T450" s="332">
        <v>76.599999999999994</v>
      </c>
      <c r="U450" s="332">
        <v>1.5</v>
      </c>
      <c r="V450" s="334">
        <f>P450*(1/(2.22*10^12))*(1/(76.6))*(1/(0.125))*10^9</f>
        <v>0.86479241643732507</v>
      </c>
      <c r="W450" s="331" t="s">
        <v>202</v>
      </c>
      <c r="X450" s="332">
        <v>3</v>
      </c>
      <c r="Y450" s="332">
        <v>3</v>
      </c>
      <c r="Z450" s="332">
        <v>15</v>
      </c>
      <c r="AA450" s="332">
        <v>62.05</v>
      </c>
      <c r="AB450" s="556">
        <v>0.1</v>
      </c>
      <c r="AC450" s="557">
        <f t="shared" ref="AC450:AC513" si="105">AA450*AB450</f>
        <v>6.2050000000000001</v>
      </c>
      <c r="AD450" s="558">
        <f t="shared" ref="AD450:AD513" si="106">AC450*0.8</f>
        <v>4.9640000000000004</v>
      </c>
      <c r="AE450" s="559">
        <f t="shared" ref="AE450:AE497" si="107">AC450*0.2</f>
        <v>1.2410000000000001</v>
      </c>
      <c r="AF450" s="331" t="s">
        <v>49</v>
      </c>
      <c r="AG450" s="332">
        <v>1</v>
      </c>
      <c r="AH450" s="332">
        <v>1</v>
      </c>
    </row>
    <row r="451" spans="1:34" x14ac:dyDescent="0.25">
      <c r="A451" s="329" t="s">
        <v>56</v>
      </c>
      <c r="B451" s="329" t="s">
        <v>1186</v>
      </c>
      <c r="C451" s="330" t="s">
        <v>2457</v>
      </c>
      <c r="D451" s="331" t="s">
        <v>2472</v>
      </c>
      <c r="E451" s="332">
        <f t="shared" si="102"/>
        <v>18</v>
      </c>
      <c r="F451" s="332" t="s">
        <v>32</v>
      </c>
      <c r="G451" s="331" t="s">
        <v>2473</v>
      </c>
      <c r="H451" s="332">
        <f t="shared" si="103"/>
        <v>19</v>
      </c>
      <c r="I451" s="332" t="str">
        <f>F451</f>
        <v>y</v>
      </c>
      <c r="J451" s="331" t="s">
        <v>2474</v>
      </c>
      <c r="K451" s="332">
        <f t="shared" si="104"/>
        <v>20</v>
      </c>
      <c r="L451" s="333" t="str">
        <f>F451</f>
        <v>y</v>
      </c>
      <c r="M451" s="223" t="s">
        <v>32</v>
      </c>
      <c r="N451" s="11" t="s">
        <v>32</v>
      </c>
      <c r="O451" s="11" t="s">
        <v>32</v>
      </c>
      <c r="P451" s="333">
        <v>18382.46</v>
      </c>
      <c r="Q451" s="331" t="s">
        <v>1190</v>
      </c>
      <c r="R451" s="331" t="s">
        <v>1180</v>
      </c>
      <c r="S451" s="331" t="s">
        <v>2302</v>
      </c>
      <c r="T451" s="332">
        <v>76.599999999999994</v>
      </c>
      <c r="U451" s="332">
        <v>1.5</v>
      </c>
      <c r="V451" s="334">
        <f>P451*(1/(2.22*10^12))*(1/(76.6))*(1/(0.125))*10^9</f>
        <v>0.86479241643732507</v>
      </c>
      <c r="W451" s="331" t="s">
        <v>202</v>
      </c>
      <c r="X451" s="332">
        <v>3</v>
      </c>
      <c r="Y451" s="332">
        <v>3</v>
      </c>
      <c r="Z451" s="332">
        <v>15</v>
      </c>
      <c r="AA451" s="332">
        <v>62.05</v>
      </c>
      <c r="AB451" s="556">
        <v>0.1</v>
      </c>
      <c r="AC451" s="557">
        <f t="shared" si="105"/>
        <v>6.2050000000000001</v>
      </c>
      <c r="AD451" s="558">
        <f t="shared" si="106"/>
        <v>4.9640000000000004</v>
      </c>
      <c r="AE451" s="559">
        <f t="shared" si="107"/>
        <v>1.2410000000000001</v>
      </c>
      <c r="AF451" s="331" t="s">
        <v>49</v>
      </c>
      <c r="AG451" s="332">
        <v>1</v>
      </c>
      <c r="AH451" s="332">
        <v>1</v>
      </c>
    </row>
    <row r="452" spans="1:34" x14ac:dyDescent="0.25">
      <c r="A452" s="329" t="s">
        <v>56</v>
      </c>
      <c r="B452" s="329" t="s">
        <v>1191</v>
      </c>
      <c r="C452" s="330" t="s">
        <v>2457</v>
      </c>
      <c r="D452" s="331" t="s">
        <v>2475</v>
      </c>
      <c r="E452" s="332">
        <f t="shared" si="102"/>
        <v>21</v>
      </c>
      <c r="F452" s="332" t="s">
        <v>32</v>
      </c>
      <c r="G452" s="331" t="s">
        <v>2476</v>
      </c>
      <c r="H452" s="332">
        <f t="shared" si="103"/>
        <v>22</v>
      </c>
      <c r="I452" s="332" t="str">
        <f>F452</f>
        <v>y</v>
      </c>
      <c r="J452" s="331" t="s">
        <v>2477</v>
      </c>
      <c r="K452" s="332">
        <f t="shared" si="104"/>
        <v>23</v>
      </c>
      <c r="L452" s="333" t="str">
        <f>F452</f>
        <v>y</v>
      </c>
      <c r="M452" s="223" t="s">
        <v>32</v>
      </c>
      <c r="N452" s="11" t="s">
        <v>32</v>
      </c>
      <c r="O452" s="11" t="s">
        <v>32</v>
      </c>
      <c r="P452" s="333">
        <v>18382.46</v>
      </c>
      <c r="Q452" s="331" t="s">
        <v>1190</v>
      </c>
      <c r="R452" s="331" t="s">
        <v>1180</v>
      </c>
      <c r="S452" s="331" t="s">
        <v>2302</v>
      </c>
      <c r="T452" s="332">
        <v>76.599999999999994</v>
      </c>
      <c r="U452" s="332">
        <v>1.5</v>
      </c>
      <c r="V452" s="334">
        <f>P452*(1/(2.22*10^12))*(1/(76.6))*(1/(0.125))*10^9</f>
        <v>0.86479241643732507</v>
      </c>
      <c r="W452" s="331" t="s">
        <v>202</v>
      </c>
      <c r="X452" s="332">
        <v>3</v>
      </c>
      <c r="Y452" s="332">
        <v>3</v>
      </c>
      <c r="Z452" s="332">
        <v>15</v>
      </c>
      <c r="AA452" s="332">
        <v>62.05</v>
      </c>
      <c r="AB452" s="556">
        <v>0.1</v>
      </c>
      <c r="AC452" s="557">
        <f t="shared" si="105"/>
        <v>6.2050000000000001</v>
      </c>
      <c r="AD452" s="558">
        <f t="shared" si="106"/>
        <v>4.9640000000000004</v>
      </c>
      <c r="AE452" s="559">
        <f t="shared" si="107"/>
        <v>1.2410000000000001</v>
      </c>
      <c r="AF452" s="331" t="s">
        <v>49</v>
      </c>
      <c r="AG452" s="332">
        <v>1</v>
      </c>
      <c r="AH452" s="332">
        <v>1</v>
      </c>
    </row>
    <row r="453" spans="1:34" x14ac:dyDescent="0.25">
      <c r="A453" s="329" t="s">
        <v>56</v>
      </c>
      <c r="B453" s="329" t="s">
        <v>1195</v>
      </c>
      <c r="C453" s="330" t="s">
        <v>2457</v>
      </c>
      <c r="D453" s="331" t="s">
        <v>2478</v>
      </c>
      <c r="E453" s="332">
        <f t="shared" si="102"/>
        <v>24</v>
      </c>
      <c r="F453" s="332" t="s">
        <v>32</v>
      </c>
      <c r="G453" s="331" t="s">
        <v>2479</v>
      </c>
      <c r="H453" s="332">
        <f t="shared" si="103"/>
        <v>25</v>
      </c>
      <c r="I453" s="332" t="str">
        <f>F453</f>
        <v>y</v>
      </c>
      <c r="J453" s="331" t="s">
        <v>2480</v>
      </c>
      <c r="K453" s="332">
        <f t="shared" si="104"/>
        <v>26</v>
      </c>
      <c r="L453" s="333" t="str">
        <f>F453</f>
        <v>y</v>
      </c>
      <c r="M453" s="223" t="s">
        <v>32</v>
      </c>
      <c r="N453" s="11" t="s">
        <v>32</v>
      </c>
      <c r="O453" s="11" t="s">
        <v>32</v>
      </c>
      <c r="P453" s="333">
        <v>18382.46</v>
      </c>
      <c r="Q453" s="331" t="s">
        <v>1190</v>
      </c>
      <c r="R453" s="331" t="s">
        <v>1180</v>
      </c>
      <c r="S453" s="331" t="s">
        <v>2302</v>
      </c>
      <c r="T453" s="332">
        <v>76.599999999999994</v>
      </c>
      <c r="U453" s="332">
        <v>1.5</v>
      </c>
      <c r="V453" s="334">
        <f>P453*(1/(2.22*10^12))*(1/(76.6))*(1/(0.125))*10^9</f>
        <v>0.86479241643732507</v>
      </c>
      <c r="W453" s="331" t="s">
        <v>202</v>
      </c>
      <c r="X453" s="332">
        <v>3</v>
      </c>
      <c r="Y453" s="332">
        <v>3</v>
      </c>
      <c r="Z453" s="332">
        <v>15</v>
      </c>
      <c r="AA453" s="332">
        <v>62.05</v>
      </c>
      <c r="AB453" s="556">
        <v>0.1</v>
      </c>
      <c r="AC453" s="557">
        <f t="shared" si="105"/>
        <v>6.2050000000000001</v>
      </c>
      <c r="AD453" s="558">
        <f t="shared" si="106"/>
        <v>4.9640000000000004</v>
      </c>
      <c r="AE453" s="559">
        <f t="shared" si="107"/>
        <v>1.2410000000000001</v>
      </c>
      <c r="AF453" s="331" t="s">
        <v>49</v>
      </c>
      <c r="AG453" s="332">
        <v>1</v>
      </c>
      <c r="AH453" s="332">
        <v>1</v>
      </c>
    </row>
    <row r="454" spans="1:34" x14ac:dyDescent="0.25">
      <c r="A454" s="335" t="s">
        <v>28</v>
      </c>
      <c r="B454" s="335" t="s">
        <v>743</v>
      </c>
      <c r="C454" s="336" t="s">
        <v>2481</v>
      </c>
      <c r="D454" s="337" t="s">
        <v>2482</v>
      </c>
      <c r="E454" s="338">
        <v>4</v>
      </c>
      <c r="F454" s="338" t="s">
        <v>32</v>
      </c>
      <c r="G454" s="337"/>
      <c r="H454" s="338" t="str">
        <f t="shared" si="103"/>
        <v/>
      </c>
      <c r="I454" s="338"/>
      <c r="J454" s="337"/>
      <c r="K454" s="338" t="str">
        <f t="shared" si="104"/>
        <v/>
      </c>
      <c r="L454" s="339"/>
      <c r="M454" s="223" t="s">
        <v>32</v>
      </c>
      <c r="N454" s="11" t="s">
        <v>32</v>
      </c>
      <c r="O454" s="11" t="s">
        <v>32</v>
      </c>
      <c r="P454" s="339">
        <v>37905.24</v>
      </c>
      <c r="Q454" s="337" t="s">
        <v>746</v>
      </c>
      <c r="R454" s="337" t="s">
        <v>747</v>
      </c>
      <c r="S454" s="337" t="s">
        <v>748</v>
      </c>
      <c r="T454" s="338">
        <v>61.2</v>
      </c>
      <c r="U454" s="338">
        <v>2</v>
      </c>
      <c r="V454" s="340">
        <f>P454*(1/(2.22*10^12))*(1/(61.2))*(1/(0.125))*10^9</f>
        <v>2.231951951951952</v>
      </c>
      <c r="W454" s="337" t="s">
        <v>749</v>
      </c>
      <c r="X454" s="338">
        <v>1</v>
      </c>
      <c r="Y454" s="338">
        <v>1</v>
      </c>
      <c r="Z454" s="338">
        <v>5</v>
      </c>
      <c r="AA454" s="338">
        <v>2.2000000000000002</v>
      </c>
      <c r="AB454" s="556">
        <v>1</v>
      </c>
      <c r="AC454" s="557">
        <f t="shared" si="105"/>
        <v>2.2000000000000002</v>
      </c>
      <c r="AD454" s="558">
        <f t="shared" si="106"/>
        <v>1.7600000000000002</v>
      </c>
      <c r="AE454" s="559">
        <f t="shared" si="107"/>
        <v>0.44000000000000006</v>
      </c>
      <c r="AF454" s="337" t="s">
        <v>749</v>
      </c>
      <c r="AG454" s="338">
        <v>1</v>
      </c>
      <c r="AH454" s="338">
        <v>1</v>
      </c>
    </row>
    <row r="455" spans="1:34" x14ac:dyDescent="0.25">
      <c r="A455" s="335" t="s">
        <v>28</v>
      </c>
      <c r="B455" s="335" t="s">
        <v>309</v>
      </c>
      <c r="C455" s="336" t="s">
        <v>2481</v>
      </c>
      <c r="D455" s="337" t="s">
        <v>2483</v>
      </c>
      <c r="E455" s="338">
        <f t="shared" ref="E455:E468" si="108">IF(A454="SEC", K454 + 1, E454 + 1)</f>
        <v>5</v>
      </c>
      <c r="F455" s="338" t="s">
        <v>32</v>
      </c>
      <c r="G455" s="337"/>
      <c r="H455" s="338" t="str">
        <f t="shared" si="103"/>
        <v/>
      </c>
      <c r="I455" s="338"/>
      <c r="J455" s="337"/>
      <c r="K455" s="338" t="str">
        <f t="shared" si="104"/>
        <v/>
      </c>
      <c r="L455" s="339"/>
      <c r="M455" s="223" t="s">
        <v>32</v>
      </c>
      <c r="N455" s="11" t="s">
        <v>32</v>
      </c>
      <c r="O455" s="11" t="s">
        <v>32</v>
      </c>
      <c r="P455" s="339">
        <v>26846.67</v>
      </c>
      <c r="Q455" s="337" t="s">
        <v>313</v>
      </c>
      <c r="R455" s="337" t="s">
        <v>266</v>
      </c>
      <c r="S455" s="337" t="s">
        <v>267</v>
      </c>
      <c r="T455" s="338">
        <v>78.8</v>
      </c>
      <c r="U455" s="338">
        <v>1</v>
      </c>
      <c r="V455" s="340">
        <f>P455*(1/(2.22*10^12))*(1/(78.8))*(1/(0.125))*10^9</f>
        <v>1.2277253395527508</v>
      </c>
      <c r="W455" s="337" t="s">
        <v>268</v>
      </c>
      <c r="X455" s="338">
        <v>1</v>
      </c>
      <c r="Y455" s="338">
        <v>0.25</v>
      </c>
      <c r="Z455" s="338">
        <v>5</v>
      </c>
      <c r="AA455" s="338">
        <v>1.42</v>
      </c>
      <c r="AB455" s="556">
        <v>1</v>
      </c>
      <c r="AC455" s="557">
        <f t="shared" si="105"/>
        <v>1.42</v>
      </c>
      <c r="AD455" s="558">
        <f t="shared" si="106"/>
        <v>1.1359999999999999</v>
      </c>
      <c r="AE455" s="559">
        <f t="shared" si="107"/>
        <v>0.28399999999999997</v>
      </c>
      <c r="AF455" s="337" t="s">
        <v>269</v>
      </c>
      <c r="AG455" s="338">
        <v>0.25</v>
      </c>
      <c r="AH455" s="338">
        <v>0.25</v>
      </c>
    </row>
    <row r="456" spans="1:34" x14ac:dyDescent="0.25">
      <c r="A456" s="335" t="s">
        <v>28</v>
      </c>
      <c r="B456" s="335" t="s">
        <v>314</v>
      </c>
      <c r="C456" s="336" t="s">
        <v>2481</v>
      </c>
      <c r="D456" s="337" t="s">
        <v>2484</v>
      </c>
      <c r="E456" s="338">
        <f t="shared" si="108"/>
        <v>6</v>
      </c>
      <c r="F456" s="338" t="s">
        <v>32</v>
      </c>
      <c r="G456" s="337"/>
      <c r="H456" s="338" t="str">
        <f t="shared" si="103"/>
        <v/>
      </c>
      <c r="I456" s="338"/>
      <c r="J456" s="337"/>
      <c r="K456" s="338" t="str">
        <f t="shared" si="104"/>
        <v/>
      </c>
      <c r="L456" s="339"/>
      <c r="M456" s="223" t="s">
        <v>32</v>
      </c>
      <c r="N456" s="11" t="s">
        <v>32</v>
      </c>
      <c r="O456" s="11" t="s">
        <v>32</v>
      </c>
      <c r="P456" s="339">
        <f>P455</f>
        <v>26846.67</v>
      </c>
      <c r="Q456" s="337" t="s">
        <v>313</v>
      </c>
      <c r="R456" s="337" t="s">
        <v>266</v>
      </c>
      <c r="S456" s="337" t="s">
        <v>267</v>
      </c>
      <c r="T456" s="338">
        <v>78.8</v>
      </c>
      <c r="U456" s="338">
        <v>1</v>
      </c>
      <c r="V456" s="340">
        <f>P456*(1/(2.22*10^12))*(1/(78.8))*(1/(0.125))*10^9</f>
        <v>1.2277253395527508</v>
      </c>
      <c r="W456" s="337" t="s">
        <v>268</v>
      </c>
      <c r="X456" s="338">
        <v>1</v>
      </c>
      <c r="Y456" s="338">
        <v>0.25</v>
      </c>
      <c r="Z456" s="338">
        <v>5</v>
      </c>
      <c r="AA456" s="338">
        <v>1.42</v>
      </c>
      <c r="AB456" s="556">
        <v>1</v>
      </c>
      <c r="AC456" s="557">
        <f t="shared" si="105"/>
        <v>1.42</v>
      </c>
      <c r="AD456" s="558">
        <f t="shared" si="106"/>
        <v>1.1359999999999999</v>
      </c>
      <c r="AE456" s="559">
        <f t="shared" si="107"/>
        <v>0.28399999999999997</v>
      </c>
      <c r="AF456" s="337" t="s">
        <v>269</v>
      </c>
      <c r="AG456" s="338">
        <v>0.25</v>
      </c>
      <c r="AH456" s="338">
        <v>0.25</v>
      </c>
    </row>
    <row r="457" spans="1:34" x14ac:dyDescent="0.25">
      <c r="A457" s="335" t="s">
        <v>28</v>
      </c>
      <c r="B457" s="335" t="s">
        <v>503</v>
      </c>
      <c r="C457" s="336" t="s">
        <v>2481</v>
      </c>
      <c r="D457" s="337" t="s">
        <v>2485</v>
      </c>
      <c r="E457" s="338">
        <f t="shared" si="108"/>
        <v>7</v>
      </c>
      <c r="F457" s="338" t="s">
        <v>32</v>
      </c>
      <c r="G457" s="337"/>
      <c r="H457" s="338" t="str">
        <f t="shared" si="103"/>
        <v/>
      </c>
      <c r="I457" s="338"/>
      <c r="J457" s="337"/>
      <c r="K457" s="338" t="str">
        <f t="shared" si="104"/>
        <v/>
      </c>
      <c r="L457" s="339"/>
      <c r="M457" s="223" t="s">
        <v>32</v>
      </c>
      <c r="N457" s="11" t="s">
        <v>32</v>
      </c>
      <c r="O457" s="11" t="s">
        <v>32</v>
      </c>
      <c r="P457" s="339">
        <f>P456</f>
        <v>26846.67</v>
      </c>
      <c r="Q457" s="337" t="s">
        <v>313</v>
      </c>
      <c r="R457" s="337" t="s">
        <v>266</v>
      </c>
      <c r="S457" s="337" t="s">
        <v>267</v>
      </c>
      <c r="T457" s="338">
        <v>78.8</v>
      </c>
      <c r="U457" s="338">
        <v>1</v>
      </c>
      <c r="V457" s="340">
        <f>P457*(1/(2.22*10^12))*(1/(78.8))*(1/(0.125))*10^9</f>
        <v>1.2277253395527508</v>
      </c>
      <c r="W457" s="337" t="s">
        <v>268</v>
      </c>
      <c r="X457" s="338">
        <v>1</v>
      </c>
      <c r="Y457" s="338">
        <v>0.25</v>
      </c>
      <c r="Z457" s="338">
        <v>5</v>
      </c>
      <c r="AA457" s="338">
        <v>1.42</v>
      </c>
      <c r="AB457" s="556">
        <v>1</v>
      </c>
      <c r="AC457" s="557">
        <f t="shared" si="105"/>
        <v>1.42</v>
      </c>
      <c r="AD457" s="558">
        <f t="shared" si="106"/>
        <v>1.1359999999999999</v>
      </c>
      <c r="AE457" s="559">
        <f t="shared" si="107"/>
        <v>0.28399999999999997</v>
      </c>
      <c r="AF457" s="337" t="s">
        <v>269</v>
      </c>
      <c r="AG457" s="338">
        <v>0.25</v>
      </c>
      <c r="AH457" s="338">
        <v>0.25</v>
      </c>
    </row>
    <row r="458" spans="1:34" x14ac:dyDescent="0.25">
      <c r="A458" s="335" t="s">
        <v>28</v>
      </c>
      <c r="B458" s="335" t="s">
        <v>390</v>
      </c>
      <c r="C458" s="336" t="s">
        <v>2481</v>
      </c>
      <c r="D458" s="337" t="s">
        <v>2486</v>
      </c>
      <c r="E458" s="338">
        <f t="shared" si="108"/>
        <v>8</v>
      </c>
      <c r="F458" s="338" t="s">
        <v>32</v>
      </c>
      <c r="G458" s="337"/>
      <c r="H458" s="338" t="str">
        <f t="shared" si="103"/>
        <v/>
      </c>
      <c r="I458" s="338"/>
      <c r="J458" s="337"/>
      <c r="K458" s="338" t="str">
        <f t="shared" si="104"/>
        <v/>
      </c>
      <c r="L458" s="339"/>
      <c r="M458" s="223" t="s">
        <v>32</v>
      </c>
      <c r="N458" s="11" t="s">
        <v>32</v>
      </c>
      <c r="O458" s="11" t="s">
        <v>32</v>
      </c>
      <c r="P458" s="339">
        <v>56843.46</v>
      </c>
      <c r="Q458" s="337" t="s">
        <v>394</v>
      </c>
      <c r="R458" s="337" t="s">
        <v>395</v>
      </c>
      <c r="S458" s="337" t="s">
        <v>396</v>
      </c>
      <c r="T458" s="338">
        <v>41.7</v>
      </c>
      <c r="U458" s="338">
        <v>5</v>
      </c>
      <c r="V458" s="340">
        <f>P458*(1/(2.22*10^12))*(1/(41.7))*(1/(0.125))*10^9</f>
        <v>4.912261326074276</v>
      </c>
      <c r="W458" s="337" t="s">
        <v>158</v>
      </c>
      <c r="X458" s="338">
        <v>1</v>
      </c>
      <c r="Y458" s="338">
        <v>0.5</v>
      </c>
      <c r="Z458" s="338">
        <v>5</v>
      </c>
      <c r="AA458" s="338">
        <v>3.75</v>
      </c>
      <c r="AB458" s="556">
        <v>1</v>
      </c>
      <c r="AC458" s="557">
        <f t="shared" si="105"/>
        <v>3.75</v>
      </c>
      <c r="AD458" s="558">
        <f t="shared" si="106"/>
        <v>3</v>
      </c>
      <c r="AE458" s="559">
        <f t="shared" si="107"/>
        <v>0.75</v>
      </c>
      <c r="AF458" s="337" t="s">
        <v>159</v>
      </c>
      <c r="AG458" s="338">
        <v>0.5</v>
      </c>
      <c r="AH458" s="338">
        <v>0.5</v>
      </c>
    </row>
    <row r="459" spans="1:34" x14ac:dyDescent="0.25">
      <c r="A459" s="335" t="s">
        <v>28</v>
      </c>
      <c r="B459" s="335" t="s">
        <v>397</v>
      </c>
      <c r="C459" s="336" t="s">
        <v>2481</v>
      </c>
      <c r="D459" s="337" t="s">
        <v>2487</v>
      </c>
      <c r="E459" s="338">
        <f t="shared" si="108"/>
        <v>9</v>
      </c>
      <c r="F459" s="338" t="s">
        <v>32</v>
      </c>
      <c r="G459" s="337"/>
      <c r="H459" s="338" t="str">
        <f t="shared" si="103"/>
        <v/>
      </c>
      <c r="I459" s="338"/>
      <c r="J459" s="337"/>
      <c r="K459" s="338" t="str">
        <f t="shared" si="104"/>
        <v/>
      </c>
      <c r="L459" s="339"/>
      <c r="M459" s="223" t="s">
        <v>32</v>
      </c>
      <c r="N459" s="11" t="s">
        <v>32</v>
      </c>
      <c r="O459" s="11" t="s">
        <v>32</v>
      </c>
      <c r="P459" s="339">
        <f>P458</f>
        <v>56843.46</v>
      </c>
      <c r="Q459" s="337" t="s">
        <v>394</v>
      </c>
      <c r="R459" s="337" t="s">
        <v>395</v>
      </c>
      <c r="S459" s="337" t="s">
        <v>396</v>
      </c>
      <c r="T459" s="338">
        <v>41.7</v>
      </c>
      <c r="U459" s="338">
        <v>5</v>
      </c>
      <c r="V459" s="340">
        <f>P459*(1/(2.22*10^12))*(1/(41.7))*(1/(0.125))*10^9</f>
        <v>4.912261326074276</v>
      </c>
      <c r="W459" s="337" t="s">
        <v>158</v>
      </c>
      <c r="X459" s="338">
        <v>1</v>
      </c>
      <c r="Y459" s="338">
        <v>0.5</v>
      </c>
      <c r="Z459" s="338">
        <v>5</v>
      </c>
      <c r="AA459" s="338">
        <v>3.75</v>
      </c>
      <c r="AB459" s="556">
        <v>1</v>
      </c>
      <c r="AC459" s="557">
        <f t="shared" si="105"/>
        <v>3.75</v>
      </c>
      <c r="AD459" s="558">
        <f t="shared" si="106"/>
        <v>3</v>
      </c>
      <c r="AE459" s="559">
        <f t="shared" si="107"/>
        <v>0.75</v>
      </c>
      <c r="AF459" s="337" t="s">
        <v>159</v>
      </c>
      <c r="AG459" s="338">
        <v>0.5</v>
      </c>
      <c r="AH459" s="338">
        <v>0.5</v>
      </c>
    </row>
    <row r="460" spans="1:34" x14ac:dyDescent="0.25">
      <c r="A460" s="335" t="s">
        <v>28</v>
      </c>
      <c r="B460" s="335" t="s">
        <v>843</v>
      </c>
      <c r="C460" s="336" t="s">
        <v>2481</v>
      </c>
      <c r="D460" s="337" t="s">
        <v>2488</v>
      </c>
      <c r="E460" s="338">
        <f t="shared" si="108"/>
        <v>10</v>
      </c>
      <c r="F460" s="338" t="s">
        <v>32</v>
      </c>
      <c r="G460" s="337"/>
      <c r="H460" s="338" t="str">
        <f t="shared" si="103"/>
        <v/>
      </c>
      <c r="I460" s="338"/>
      <c r="J460" s="337"/>
      <c r="K460" s="338" t="str">
        <f t="shared" si="104"/>
        <v/>
      </c>
      <c r="L460" s="339"/>
      <c r="M460" s="223" t="s">
        <v>32</v>
      </c>
      <c r="N460" s="11" t="s">
        <v>32</v>
      </c>
      <c r="O460" s="11" t="s">
        <v>32</v>
      </c>
      <c r="P460" s="339">
        <f>P459</f>
        <v>56843.46</v>
      </c>
      <c r="Q460" s="337" t="s">
        <v>394</v>
      </c>
      <c r="R460" s="337" t="s">
        <v>395</v>
      </c>
      <c r="S460" s="337" t="s">
        <v>396</v>
      </c>
      <c r="T460" s="338">
        <v>41.7</v>
      </c>
      <c r="U460" s="338">
        <v>5</v>
      </c>
      <c r="V460" s="340">
        <f>P460*(1/(2.22*10^12))*(1/(41.7))*(1/(0.125))*10^9</f>
        <v>4.912261326074276</v>
      </c>
      <c r="W460" s="337" t="s">
        <v>158</v>
      </c>
      <c r="X460" s="338">
        <v>1</v>
      </c>
      <c r="Y460" s="338">
        <v>0.5</v>
      </c>
      <c r="Z460" s="338">
        <v>5</v>
      </c>
      <c r="AA460" s="338">
        <v>3.75</v>
      </c>
      <c r="AB460" s="556">
        <v>1</v>
      </c>
      <c r="AC460" s="557">
        <f t="shared" si="105"/>
        <v>3.75</v>
      </c>
      <c r="AD460" s="558">
        <f t="shared" si="106"/>
        <v>3</v>
      </c>
      <c r="AE460" s="559">
        <f t="shared" si="107"/>
        <v>0.75</v>
      </c>
      <c r="AF460" s="337" t="s">
        <v>159</v>
      </c>
      <c r="AG460" s="338">
        <v>0.5</v>
      </c>
      <c r="AH460" s="338">
        <v>0.5</v>
      </c>
    </row>
    <row r="461" spans="1:34" x14ac:dyDescent="0.25">
      <c r="A461" s="335" t="s">
        <v>28</v>
      </c>
      <c r="B461" s="335" t="s">
        <v>151</v>
      </c>
      <c r="C461" s="336" t="s">
        <v>2481</v>
      </c>
      <c r="D461" s="337" t="s">
        <v>2489</v>
      </c>
      <c r="E461" s="338">
        <f t="shared" si="108"/>
        <v>11</v>
      </c>
      <c r="F461" s="338" t="s">
        <v>32</v>
      </c>
      <c r="G461" s="337"/>
      <c r="H461" s="338" t="str">
        <f t="shared" si="103"/>
        <v/>
      </c>
      <c r="I461" s="338"/>
      <c r="J461" s="337"/>
      <c r="K461" s="338" t="str">
        <f t="shared" si="104"/>
        <v/>
      </c>
      <c r="L461" s="339"/>
      <c r="M461" s="223" t="s">
        <v>32</v>
      </c>
      <c r="N461" s="11" t="s">
        <v>32</v>
      </c>
      <c r="O461" s="11" t="s">
        <v>32</v>
      </c>
      <c r="P461" s="339">
        <v>35713.01</v>
      </c>
      <c r="Q461" s="337" t="s">
        <v>155</v>
      </c>
      <c r="R461" s="337" t="s">
        <v>156</v>
      </c>
      <c r="S461" s="337" t="s">
        <v>157</v>
      </c>
      <c r="T461" s="338">
        <v>28.4</v>
      </c>
      <c r="U461" s="338">
        <v>5.5</v>
      </c>
      <c r="V461" s="340">
        <f>P461*(1/(2.22*10^12))*(1/(28.4))*(1/(0.125))*10^9</f>
        <v>4.5315328004060405</v>
      </c>
      <c r="W461" s="337" t="s">
        <v>158</v>
      </c>
      <c r="X461" s="338">
        <v>1</v>
      </c>
      <c r="Y461" s="338">
        <v>1</v>
      </c>
      <c r="Z461" s="338">
        <v>5</v>
      </c>
      <c r="AA461" s="338">
        <v>2.81</v>
      </c>
      <c r="AB461" s="556">
        <v>1</v>
      </c>
      <c r="AC461" s="557">
        <f t="shared" si="105"/>
        <v>2.81</v>
      </c>
      <c r="AD461" s="558">
        <f t="shared" si="106"/>
        <v>2.2480000000000002</v>
      </c>
      <c r="AE461" s="559">
        <f t="shared" si="107"/>
        <v>0.56200000000000006</v>
      </c>
      <c r="AF461" s="337" t="s">
        <v>159</v>
      </c>
      <c r="AG461" s="338">
        <v>1</v>
      </c>
      <c r="AH461" s="338">
        <v>1</v>
      </c>
    </row>
    <row r="462" spans="1:34" x14ac:dyDescent="0.25">
      <c r="A462" s="335" t="s">
        <v>28</v>
      </c>
      <c r="B462" s="335" t="s">
        <v>160</v>
      </c>
      <c r="C462" s="336" t="s">
        <v>2481</v>
      </c>
      <c r="D462" s="337" t="s">
        <v>2490</v>
      </c>
      <c r="E462" s="338">
        <f t="shared" si="108"/>
        <v>12</v>
      </c>
      <c r="F462" s="338" t="s">
        <v>32</v>
      </c>
      <c r="G462" s="337"/>
      <c r="H462" s="338" t="str">
        <f t="shared" si="103"/>
        <v/>
      </c>
      <c r="I462" s="338"/>
      <c r="J462" s="337"/>
      <c r="K462" s="338" t="str">
        <f t="shared" si="104"/>
        <v/>
      </c>
      <c r="L462" s="339"/>
      <c r="M462" s="223" t="s">
        <v>32</v>
      </c>
      <c r="N462" s="11" t="s">
        <v>32</v>
      </c>
      <c r="O462" s="11" t="s">
        <v>32</v>
      </c>
      <c r="P462" s="339">
        <f>P461</f>
        <v>35713.01</v>
      </c>
      <c r="Q462" s="337" t="s">
        <v>155</v>
      </c>
      <c r="R462" s="337" t="s">
        <v>156</v>
      </c>
      <c r="S462" s="337" t="s">
        <v>157</v>
      </c>
      <c r="T462" s="338">
        <v>28.4</v>
      </c>
      <c r="U462" s="338">
        <v>5.5</v>
      </c>
      <c r="V462" s="340">
        <f>P462*(1/(2.22*10^12))*(1/(28.4))*(1/(0.125))*10^9</f>
        <v>4.5315328004060405</v>
      </c>
      <c r="W462" s="337" t="s">
        <v>158</v>
      </c>
      <c r="X462" s="338">
        <v>1</v>
      </c>
      <c r="Y462" s="338">
        <v>1</v>
      </c>
      <c r="Z462" s="338">
        <v>5</v>
      </c>
      <c r="AA462" s="338">
        <v>2.81</v>
      </c>
      <c r="AB462" s="556">
        <v>1</v>
      </c>
      <c r="AC462" s="557">
        <f t="shared" si="105"/>
        <v>2.81</v>
      </c>
      <c r="AD462" s="558">
        <f t="shared" si="106"/>
        <v>2.2480000000000002</v>
      </c>
      <c r="AE462" s="559">
        <f t="shared" si="107"/>
        <v>0.56200000000000006</v>
      </c>
      <c r="AF462" s="337" t="s">
        <v>159</v>
      </c>
      <c r="AG462" s="338">
        <v>1</v>
      </c>
      <c r="AH462" s="338">
        <v>1</v>
      </c>
    </row>
    <row r="463" spans="1:34" x14ac:dyDescent="0.25">
      <c r="A463" s="335" t="s">
        <v>28</v>
      </c>
      <c r="B463" s="335" t="s">
        <v>164</v>
      </c>
      <c r="C463" s="336" t="s">
        <v>2481</v>
      </c>
      <c r="D463" s="337" t="s">
        <v>2491</v>
      </c>
      <c r="E463" s="338">
        <f t="shared" si="108"/>
        <v>13</v>
      </c>
      <c r="F463" s="338" t="s">
        <v>32</v>
      </c>
      <c r="G463" s="337"/>
      <c r="H463" s="338" t="str">
        <f t="shared" si="103"/>
        <v/>
      </c>
      <c r="I463" s="338"/>
      <c r="J463" s="337"/>
      <c r="K463" s="338" t="str">
        <f t="shared" si="104"/>
        <v/>
      </c>
      <c r="L463" s="339"/>
      <c r="M463" s="223" t="s">
        <v>32</v>
      </c>
      <c r="N463" s="11" t="s">
        <v>32</v>
      </c>
      <c r="O463" s="11" t="s">
        <v>32</v>
      </c>
      <c r="P463" s="339">
        <f>P462</f>
        <v>35713.01</v>
      </c>
      <c r="Q463" s="337" t="s">
        <v>155</v>
      </c>
      <c r="R463" s="337" t="s">
        <v>156</v>
      </c>
      <c r="S463" s="337" t="s">
        <v>157</v>
      </c>
      <c r="T463" s="338">
        <v>28.4</v>
      </c>
      <c r="U463" s="338">
        <v>5.5</v>
      </c>
      <c r="V463" s="340">
        <f>P463*(1/(2.22*10^12))*(1/(28.4))*(1/(0.125))*10^9</f>
        <v>4.5315328004060405</v>
      </c>
      <c r="W463" s="337" t="s">
        <v>158</v>
      </c>
      <c r="X463" s="338">
        <v>1</v>
      </c>
      <c r="Y463" s="338">
        <v>1</v>
      </c>
      <c r="Z463" s="338">
        <v>5</v>
      </c>
      <c r="AA463" s="338">
        <v>2.81</v>
      </c>
      <c r="AB463" s="556">
        <v>1</v>
      </c>
      <c r="AC463" s="557">
        <f t="shared" si="105"/>
        <v>2.81</v>
      </c>
      <c r="AD463" s="558">
        <f t="shared" si="106"/>
        <v>2.2480000000000002</v>
      </c>
      <c r="AE463" s="559">
        <f t="shared" si="107"/>
        <v>0.56200000000000006</v>
      </c>
      <c r="AF463" s="337" t="s">
        <v>159</v>
      </c>
      <c r="AG463" s="338">
        <v>1</v>
      </c>
      <c r="AH463" s="338">
        <v>1</v>
      </c>
    </row>
    <row r="464" spans="1:34" x14ac:dyDescent="0.25">
      <c r="A464" s="335" t="s">
        <v>56</v>
      </c>
      <c r="B464" s="335" t="s">
        <v>151</v>
      </c>
      <c r="C464" s="336" t="s">
        <v>2481</v>
      </c>
      <c r="D464" s="337" t="s">
        <v>2492</v>
      </c>
      <c r="E464" s="338">
        <f t="shared" si="108"/>
        <v>14</v>
      </c>
      <c r="F464" s="338" t="s">
        <v>32</v>
      </c>
      <c r="G464" s="337" t="s">
        <v>2493</v>
      </c>
      <c r="H464" s="338">
        <f t="shared" si="103"/>
        <v>15</v>
      </c>
      <c r="I464" s="338" t="str">
        <f>F464</f>
        <v>y</v>
      </c>
      <c r="J464" s="337" t="s">
        <v>2494</v>
      </c>
      <c r="K464" s="338">
        <f t="shared" si="104"/>
        <v>16</v>
      </c>
      <c r="L464" s="339" t="str">
        <f>F464</f>
        <v>y</v>
      </c>
      <c r="M464" s="223" t="s">
        <v>32</v>
      </c>
      <c r="N464" s="11" t="s">
        <v>32</v>
      </c>
      <c r="O464" s="11" t="s">
        <v>32</v>
      </c>
      <c r="P464" s="339">
        <f>P463</f>
        <v>35713.01</v>
      </c>
      <c r="Q464" s="337" t="s">
        <v>155</v>
      </c>
      <c r="R464" s="337" t="s">
        <v>156</v>
      </c>
      <c r="S464" s="337" t="s">
        <v>157</v>
      </c>
      <c r="T464" s="338">
        <v>28.4</v>
      </c>
      <c r="U464" s="338">
        <v>5.5</v>
      </c>
      <c r="V464" s="340">
        <f>P464*(1/(2.22*10^12))*(1/(28.4))*(1/(0.125))*10^9</f>
        <v>4.5315328004060405</v>
      </c>
      <c r="W464" s="337" t="s">
        <v>158</v>
      </c>
      <c r="X464" s="338">
        <v>3</v>
      </c>
      <c r="Y464" s="338">
        <v>3</v>
      </c>
      <c r="Z464" s="338">
        <v>15</v>
      </c>
      <c r="AA464" s="338">
        <v>8.43</v>
      </c>
      <c r="AB464" s="556">
        <v>1</v>
      </c>
      <c r="AC464" s="557">
        <f t="shared" si="105"/>
        <v>8.43</v>
      </c>
      <c r="AD464" s="558">
        <f t="shared" si="106"/>
        <v>6.7439999999999998</v>
      </c>
      <c r="AE464" s="559">
        <f t="shared" si="107"/>
        <v>1.6859999999999999</v>
      </c>
      <c r="AF464" s="337" t="s">
        <v>159</v>
      </c>
      <c r="AG464" s="338">
        <v>1</v>
      </c>
      <c r="AH464" s="338">
        <v>1</v>
      </c>
    </row>
    <row r="465" spans="1:34" x14ac:dyDescent="0.25">
      <c r="A465" s="335" t="s">
        <v>56</v>
      </c>
      <c r="B465" s="335" t="s">
        <v>160</v>
      </c>
      <c r="C465" s="336" t="s">
        <v>2481</v>
      </c>
      <c r="D465" s="337" t="s">
        <v>2495</v>
      </c>
      <c r="E465" s="338">
        <f t="shared" si="108"/>
        <v>17</v>
      </c>
      <c r="F465" s="338" t="s">
        <v>32</v>
      </c>
      <c r="G465" s="337" t="s">
        <v>2496</v>
      </c>
      <c r="H465" s="338">
        <f t="shared" si="103"/>
        <v>18</v>
      </c>
      <c r="I465" s="338" t="str">
        <f>F465</f>
        <v>y</v>
      </c>
      <c r="J465" s="337" t="s">
        <v>2497</v>
      </c>
      <c r="K465" s="338">
        <f t="shared" si="104"/>
        <v>19</v>
      </c>
      <c r="L465" s="339" t="str">
        <f>F465</f>
        <v>y</v>
      </c>
      <c r="M465" s="223" t="s">
        <v>32</v>
      </c>
      <c r="N465" s="11" t="s">
        <v>32</v>
      </c>
      <c r="O465" s="11" t="s">
        <v>32</v>
      </c>
      <c r="P465" s="339">
        <f>P464</f>
        <v>35713.01</v>
      </c>
      <c r="Q465" s="337" t="s">
        <v>155</v>
      </c>
      <c r="R465" s="337" t="s">
        <v>156</v>
      </c>
      <c r="S465" s="337" t="s">
        <v>157</v>
      </c>
      <c r="T465" s="338">
        <v>28.4</v>
      </c>
      <c r="U465" s="338">
        <v>5.5</v>
      </c>
      <c r="V465" s="340">
        <f>P465*(1/(2.22*10^12))*(1/(28.4))*(1/(0.125))*10^9</f>
        <v>4.5315328004060405</v>
      </c>
      <c r="W465" s="337" t="s">
        <v>158</v>
      </c>
      <c r="X465" s="338">
        <v>3</v>
      </c>
      <c r="Y465" s="338">
        <v>3</v>
      </c>
      <c r="Z465" s="338">
        <v>15</v>
      </c>
      <c r="AA465" s="338">
        <v>8.43</v>
      </c>
      <c r="AB465" s="556">
        <v>1</v>
      </c>
      <c r="AC465" s="557">
        <f t="shared" si="105"/>
        <v>8.43</v>
      </c>
      <c r="AD465" s="558">
        <f t="shared" si="106"/>
        <v>6.7439999999999998</v>
      </c>
      <c r="AE465" s="559">
        <f t="shared" si="107"/>
        <v>1.6859999999999999</v>
      </c>
      <c r="AF465" s="337" t="s">
        <v>159</v>
      </c>
      <c r="AG465" s="338">
        <v>1</v>
      </c>
      <c r="AH465" s="338">
        <v>1</v>
      </c>
    </row>
    <row r="466" spans="1:34" x14ac:dyDescent="0.25">
      <c r="A466" s="335" t="s">
        <v>56</v>
      </c>
      <c r="B466" s="335" t="s">
        <v>488</v>
      </c>
      <c r="C466" s="336" t="s">
        <v>2481</v>
      </c>
      <c r="D466" s="337" t="s">
        <v>2498</v>
      </c>
      <c r="E466" s="338">
        <f t="shared" si="108"/>
        <v>20</v>
      </c>
      <c r="F466" s="338" t="s">
        <v>32</v>
      </c>
      <c r="G466" s="337" t="s">
        <v>2499</v>
      </c>
      <c r="H466" s="338">
        <f t="shared" si="103"/>
        <v>21</v>
      </c>
      <c r="I466" s="338" t="str">
        <f>F466</f>
        <v>y</v>
      </c>
      <c r="J466" s="337" t="s">
        <v>2500</v>
      </c>
      <c r="K466" s="338">
        <f t="shared" si="104"/>
        <v>22</v>
      </c>
      <c r="L466" s="339" t="str">
        <f>F466</f>
        <v>y</v>
      </c>
      <c r="M466" s="223" t="s">
        <v>32</v>
      </c>
      <c r="N466" s="11" t="s">
        <v>32</v>
      </c>
      <c r="O466" s="11" t="s">
        <v>32</v>
      </c>
      <c r="P466" s="339">
        <v>13114.36</v>
      </c>
      <c r="Q466" s="337" t="s">
        <v>491</v>
      </c>
      <c r="R466" s="337" t="s">
        <v>492</v>
      </c>
      <c r="S466" s="337" t="s">
        <v>1534</v>
      </c>
      <c r="T466" s="338">
        <v>76.2</v>
      </c>
      <c r="U466" s="338">
        <v>1</v>
      </c>
      <c r="V466" s="340">
        <f>P466*(1/(2.22*10^12))*(1/(76.2))*(1/(0.125))*10^9</f>
        <v>0.62019625925137734</v>
      </c>
      <c r="W466" s="337" t="s">
        <v>494</v>
      </c>
      <c r="X466" s="338">
        <v>3</v>
      </c>
      <c r="Y466" s="338">
        <v>3</v>
      </c>
      <c r="Z466" s="338">
        <v>15</v>
      </c>
      <c r="AA466" s="338">
        <v>4.1100000000000003</v>
      </c>
      <c r="AB466" s="556">
        <v>1</v>
      </c>
      <c r="AC466" s="557">
        <f t="shared" si="105"/>
        <v>4.1100000000000003</v>
      </c>
      <c r="AD466" s="558">
        <f t="shared" si="106"/>
        <v>3.2880000000000003</v>
      </c>
      <c r="AE466" s="559">
        <f t="shared" si="107"/>
        <v>0.82200000000000006</v>
      </c>
      <c r="AF466" s="337" t="s">
        <v>34</v>
      </c>
      <c r="AG466" s="338">
        <v>1</v>
      </c>
      <c r="AH466" s="338">
        <v>1</v>
      </c>
    </row>
    <row r="467" spans="1:34" x14ac:dyDescent="0.25">
      <c r="A467" s="335" t="s">
        <v>56</v>
      </c>
      <c r="B467" s="335" t="s">
        <v>495</v>
      </c>
      <c r="C467" s="336" t="s">
        <v>2481</v>
      </c>
      <c r="D467" s="337" t="s">
        <v>2501</v>
      </c>
      <c r="E467" s="338">
        <f t="shared" si="108"/>
        <v>23</v>
      </c>
      <c r="F467" s="338" t="s">
        <v>32</v>
      </c>
      <c r="G467" s="337" t="s">
        <v>2502</v>
      </c>
      <c r="H467" s="338">
        <f t="shared" si="103"/>
        <v>24</v>
      </c>
      <c r="I467" s="338" t="str">
        <f>F467</f>
        <v>y</v>
      </c>
      <c r="J467" s="337" t="s">
        <v>2503</v>
      </c>
      <c r="K467" s="338">
        <f t="shared" si="104"/>
        <v>25</v>
      </c>
      <c r="L467" s="339" t="str">
        <f>F467</f>
        <v>y</v>
      </c>
      <c r="M467" s="223" t="s">
        <v>32</v>
      </c>
      <c r="N467" s="11" t="s">
        <v>32</v>
      </c>
      <c r="O467" s="11" t="s">
        <v>32</v>
      </c>
      <c r="P467" s="339">
        <f>P466</f>
        <v>13114.36</v>
      </c>
      <c r="Q467" s="337" t="s">
        <v>491</v>
      </c>
      <c r="R467" s="337" t="s">
        <v>492</v>
      </c>
      <c r="S467" s="337" t="s">
        <v>1534</v>
      </c>
      <c r="T467" s="338">
        <v>76.2</v>
      </c>
      <c r="U467" s="338">
        <v>1</v>
      </c>
      <c r="V467" s="340">
        <f>P467*(1/(2.22*10^12))*(1/(76.2))*(1/(0.125))*10^9</f>
        <v>0.62019625925137734</v>
      </c>
      <c r="W467" s="337" t="s">
        <v>494</v>
      </c>
      <c r="X467" s="338">
        <v>3</v>
      </c>
      <c r="Y467" s="338">
        <v>3</v>
      </c>
      <c r="Z467" s="338">
        <v>15</v>
      </c>
      <c r="AA467" s="338">
        <v>4.1100000000000003</v>
      </c>
      <c r="AB467" s="556">
        <v>1</v>
      </c>
      <c r="AC467" s="557">
        <f t="shared" si="105"/>
        <v>4.1100000000000003</v>
      </c>
      <c r="AD467" s="558">
        <f t="shared" si="106"/>
        <v>3.2880000000000003</v>
      </c>
      <c r="AE467" s="559">
        <f t="shared" si="107"/>
        <v>0.82200000000000006</v>
      </c>
      <c r="AF467" s="337" t="s">
        <v>34</v>
      </c>
      <c r="AG467" s="338">
        <v>1</v>
      </c>
      <c r="AH467" s="338">
        <v>1</v>
      </c>
    </row>
    <row r="468" spans="1:34" x14ac:dyDescent="0.25">
      <c r="A468" s="335" t="s">
        <v>56</v>
      </c>
      <c r="B468" s="335" t="s">
        <v>497</v>
      </c>
      <c r="C468" s="336" t="s">
        <v>2481</v>
      </c>
      <c r="D468" s="337" t="s">
        <v>2504</v>
      </c>
      <c r="E468" s="338">
        <f t="shared" si="108"/>
        <v>26</v>
      </c>
      <c r="F468" s="338" t="s">
        <v>32</v>
      </c>
      <c r="G468" s="337" t="s">
        <v>2505</v>
      </c>
      <c r="H468" s="338">
        <f t="shared" si="103"/>
        <v>27</v>
      </c>
      <c r="I468" s="338" t="str">
        <f>F468</f>
        <v>y</v>
      </c>
      <c r="J468" s="337" t="s">
        <v>2506</v>
      </c>
      <c r="K468" s="338">
        <f t="shared" si="104"/>
        <v>28</v>
      </c>
      <c r="L468" s="339" t="str">
        <f>F468</f>
        <v>y</v>
      </c>
      <c r="M468" s="223" t="s">
        <v>32</v>
      </c>
      <c r="N468" s="11" t="s">
        <v>32</v>
      </c>
      <c r="O468" s="11" t="s">
        <v>32</v>
      </c>
      <c r="P468" s="339">
        <f>P467</f>
        <v>13114.36</v>
      </c>
      <c r="Q468" s="337" t="s">
        <v>491</v>
      </c>
      <c r="R468" s="337" t="s">
        <v>492</v>
      </c>
      <c r="S468" s="337" t="s">
        <v>1534</v>
      </c>
      <c r="T468" s="338">
        <v>76.2</v>
      </c>
      <c r="U468" s="338">
        <v>1</v>
      </c>
      <c r="V468" s="340">
        <f>P468*(1/(2.22*10^12))*(1/(76.2))*(1/(0.125))*10^9</f>
        <v>0.62019625925137734</v>
      </c>
      <c r="W468" s="337" t="s">
        <v>494</v>
      </c>
      <c r="X468" s="338">
        <v>3</v>
      </c>
      <c r="Y468" s="338">
        <v>3</v>
      </c>
      <c r="Z468" s="338">
        <v>15</v>
      </c>
      <c r="AA468" s="338">
        <v>4.1100000000000003</v>
      </c>
      <c r="AB468" s="556">
        <v>1</v>
      </c>
      <c r="AC468" s="557">
        <f t="shared" si="105"/>
        <v>4.1100000000000003</v>
      </c>
      <c r="AD468" s="558">
        <f t="shared" si="106"/>
        <v>3.2880000000000003</v>
      </c>
      <c r="AE468" s="559">
        <f t="shared" si="107"/>
        <v>0.82200000000000006</v>
      </c>
      <c r="AF468" s="337" t="s">
        <v>34</v>
      </c>
      <c r="AG468" s="338">
        <v>1</v>
      </c>
      <c r="AH468" s="338">
        <v>1</v>
      </c>
    </row>
    <row r="469" spans="1:34" x14ac:dyDescent="0.25">
      <c r="A469" s="341" t="s">
        <v>28</v>
      </c>
      <c r="B469" s="341" t="s">
        <v>330</v>
      </c>
      <c r="C469" s="342" t="s">
        <v>2507</v>
      </c>
      <c r="D469" s="343" t="s">
        <v>2508</v>
      </c>
      <c r="E469" s="344">
        <v>4</v>
      </c>
      <c r="F469" s="344" t="s">
        <v>32</v>
      </c>
      <c r="G469" s="343"/>
      <c r="H469" s="344" t="str">
        <f t="shared" si="103"/>
        <v/>
      </c>
      <c r="I469" s="344"/>
      <c r="J469" s="343"/>
      <c r="K469" s="344" t="str">
        <f t="shared" si="104"/>
        <v/>
      </c>
      <c r="L469" s="345"/>
      <c r="M469" s="223" t="s">
        <v>32</v>
      </c>
      <c r="N469" s="11" t="s">
        <v>32</v>
      </c>
      <c r="O469" s="11" t="s">
        <v>32</v>
      </c>
      <c r="P469" s="345">
        <v>17593.650000000001</v>
      </c>
      <c r="Q469" s="343" t="s">
        <v>332</v>
      </c>
      <c r="R469" s="343" t="s">
        <v>333</v>
      </c>
      <c r="S469" s="343" t="s">
        <v>334</v>
      </c>
      <c r="T469" s="344">
        <v>30</v>
      </c>
      <c r="U469" s="344">
        <v>1</v>
      </c>
      <c r="V469" s="346">
        <f>P469*(1/(2.22*10^12))*(1/(30))*(1/(0.125))*10^9</f>
        <v>2.1133513513513518</v>
      </c>
      <c r="W469" s="343" t="s">
        <v>335</v>
      </c>
      <c r="X469" s="344">
        <v>1</v>
      </c>
      <c r="Y469" s="344">
        <v>1.5</v>
      </c>
      <c r="Z469" s="344">
        <v>5</v>
      </c>
      <c r="AA469" s="344">
        <v>0.54</v>
      </c>
      <c r="AB469" s="556">
        <v>1</v>
      </c>
      <c r="AC469" s="557">
        <f t="shared" si="105"/>
        <v>0.54</v>
      </c>
      <c r="AD469" s="558">
        <f t="shared" si="106"/>
        <v>0.43200000000000005</v>
      </c>
      <c r="AE469" s="559">
        <f t="shared" si="107"/>
        <v>0.10800000000000001</v>
      </c>
      <c r="AF469" s="343" t="s">
        <v>336</v>
      </c>
      <c r="AG469" s="344">
        <v>1.5</v>
      </c>
      <c r="AH469" s="344">
        <v>1.5</v>
      </c>
    </row>
    <row r="470" spans="1:34" x14ac:dyDescent="0.25">
      <c r="A470" s="341" t="s">
        <v>28</v>
      </c>
      <c r="B470" s="341" t="s">
        <v>337</v>
      </c>
      <c r="C470" s="342" t="s">
        <v>2507</v>
      </c>
      <c r="D470" s="343" t="s">
        <v>2509</v>
      </c>
      <c r="E470" s="344">
        <f t="shared" ref="E470:E479" si="109">IF(A469="SEC", K469 + 1, E469 + 1)</f>
        <v>5</v>
      </c>
      <c r="F470" s="344" t="s">
        <v>32</v>
      </c>
      <c r="G470" s="343"/>
      <c r="H470" s="344" t="str">
        <f t="shared" si="103"/>
        <v/>
      </c>
      <c r="I470" s="344"/>
      <c r="J470" s="343"/>
      <c r="K470" s="344" t="str">
        <f t="shared" si="104"/>
        <v/>
      </c>
      <c r="L470" s="345"/>
      <c r="M470" s="223" t="s">
        <v>32</v>
      </c>
      <c r="N470" s="11" t="s">
        <v>32</v>
      </c>
      <c r="O470" s="11" t="s">
        <v>32</v>
      </c>
      <c r="P470" s="345">
        <f>P469</f>
        <v>17593.650000000001</v>
      </c>
      <c r="Q470" s="343" t="s">
        <v>332</v>
      </c>
      <c r="R470" s="343" t="s">
        <v>333</v>
      </c>
      <c r="S470" s="343" t="s">
        <v>334</v>
      </c>
      <c r="T470" s="344">
        <v>30</v>
      </c>
      <c r="U470" s="344">
        <v>1</v>
      </c>
      <c r="V470" s="346">
        <f>P470*(1/(2.22*10^12))*(1/(30))*(1/(0.125))*10^9</f>
        <v>2.1133513513513518</v>
      </c>
      <c r="W470" s="343" t="s">
        <v>335</v>
      </c>
      <c r="X470" s="344">
        <v>1</v>
      </c>
      <c r="Y470" s="344">
        <v>1.5</v>
      </c>
      <c r="Z470" s="344">
        <v>5</v>
      </c>
      <c r="AA470" s="344">
        <v>0.54</v>
      </c>
      <c r="AB470" s="556">
        <v>1</v>
      </c>
      <c r="AC470" s="557">
        <f t="shared" si="105"/>
        <v>0.54</v>
      </c>
      <c r="AD470" s="558">
        <f t="shared" si="106"/>
        <v>0.43200000000000005</v>
      </c>
      <c r="AE470" s="559">
        <f t="shared" si="107"/>
        <v>0.10800000000000001</v>
      </c>
      <c r="AF470" s="343" t="s">
        <v>336</v>
      </c>
      <c r="AG470" s="344">
        <v>1.5</v>
      </c>
      <c r="AH470" s="344">
        <v>1.5</v>
      </c>
    </row>
    <row r="471" spans="1:34" x14ac:dyDescent="0.25">
      <c r="A471" s="341" t="s">
        <v>28</v>
      </c>
      <c r="B471" s="341" t="s">
        <v>60</v>
      </c>
      <c r="C471" s="342" t="s">
        <v>2507</v>
      </c>
      <c r="D471" s="343" t="s">
        <v>2510</v>
      </c>
      <c r="E471" s="344">
        <f t="shared" si="109"/>
        <v>6</v>
      </c>
      <c r="F471" s="344" t="s">
        <v>32</v>
      </c>
      <c r="G471" s="343"/>
      <c r="H471" s="344" t="str">
        <f t="shared" si="103"/>
        <v/>
      </c>
      <c r="I471" s="344"/>
      <c r="J471" s="343"/>
      <c r="K471" s="344" t="str">
        <f t="shared" si="104"/>
        <v/>
      </c>
      <c r="L471" s="345"/>
      <c r="M471" s="223" t="s">
        <v>32</v>
      </c>
      <c r="N471" s="11" t="s">
        <v>32</v>
      </c>
      <c r="O471" s="11" t="s">
        <v>32</v>
      </c>
      <c r="P471" s="345">
        <v>41787.589999999997</v>
      </c>
      <c r="Q471" s="343" t="s">
        <v>64</v>
      </c>
      <c r="R471" s="343" t="s">
        <v>65</v>
      </c>
      <c r="S471" s="343" t="s">
        <v>66</v>
      </c>
      <c r="T471" s="344">
        <v>80</v>
      </c>
      <c r="U471" s="344">
        <v>2</v>
      </c>
      <c r="V471" s="346">
        <f>P471*(1/(2.22*10^12))*(1/(80))*(1/(0.125))*10^9</f>
        <v>1.8823238738738739</v>
      </c>
      <c r="W471" s="343" t="s">
        <v>67</v>
      </c>
      <c r="X471" s="344">
        <v>1</v>
      </c>
      <c r="Y471" s="344">
        <v>0.5</v>
      </c>
      <c r="Z471" s="344">
        <v>5</v>
      </c>
      <c r="AA471" s="344">
        <v>2.88</v>
      </c>
      <c r="AB471" s="556">
        <v>1</v>
      </c>
      <c r="AC471" s="557">
        <f t="shared" si="105"/>
        <v>2.88</v>
      </c>
      <c r="AD471" s="558">
        <f t="shared" si="106"/>
        <v>2.3039999999999998</v>
      </c>
      <c r="AE471" s="559">
        <f t="shared" si="107"/>
        <v>0.57599999999999996</v>
      </c>
      <c r="AF471" s="343" t="s">
        <v>68</v>
      </c>
      <c r="AG471" s="344">
        <v>0.5</v>
      </c>
      <c r="AH471" s="344">
        <v>0.67</v>
      </c>
    </row>
    <row r="472" spans="1:34" x14ac:dyDescent="0.25">
      <c r="A472" s="341" t="s">
        <v>28</v>
      </c>
      <c r="B472" s="341" t="s">
        <v>631</v>
      </c>
      <c r="C472" s="342" t="s">
        <v>2507</v>
      </c>
      <c r="D472" s="343" t="s">
        <v>2511</v>
      </c>
      <c r="E472" s="344">
        <f t="shared" si="109"/>
        <v>7</v>
      </c>
      <c r="F472" s="344" t="s">
        <v>32</v>
      </c>
      <c r="G472" s="343"/>
      <c r="H472" s="344" t="str">
        <f t="shared" si="103"/>
        <v/>
      </c>
      <c r="I472" s="344"/>
      <c r="J472" s="343"/>
      <c r="K472" s="344" t="str">
        <f t="shared" si="104"/>
        <v/>
      </c>
      <c r="L472" s="345"/>
      <c r="M472" s="223" t="s">
        <v>32</v>
      </c>
      <c r="N472" s="11" t="s">
        <v>32</v>
      </c>
      <c r="O472" s="11" t="s">
        <v>32</v>
      </c>
      <c r="P472" s="345">
        <f>P471</f>
        <v>41787.589999999997</v>
      </c>
      <c r="Q472" s="343" t="s">
        <v>64</v>
      </c>
      <c r="R472" s="343" t="s">
        <v>65</v>
      </c>
      <c r="S472" s="343" t="s">
        <v>66</v>
      </c>
      <c r="T472" s="344">
        <v>80</v>
      </c>
      <c r="U472" s="344">
        <v>2</v>
      </c>
      <c r="V472" s="346">
        <f>P472*(1/(2.22*10^12))*(1/(80))*(1/(0.125))*10^9</f>
        <v>1.8823238738738739</v>
      </c>
      <c r="W472" s="343" t="s">
        <v>67</v>
      </c>
      <c r="X472" s="344">
        <v>1</v>
      </c>
      <c r="Y472" s="344">
        <v>0.5</v>
      </c>
      <c r="Z472" s="344">
        <v>5</v>
      </c>
      <c r="AA472" s="344">
        <v>2.88</v>
      </c>
      <c r="AB472" s="556">
        <v>1</v>
      </c>
      <c r="AC472" s="557">
        <f t="shared" si="105"/>
        <v>2.88</v>
      </c>
      <c r="AD472" s="558">
        <f t="shared" si="106"/>
        <v>2.3039999999999998</v>
      </c>
      <c r="AE472" s="559">
        <f t="shared" si="107"/>
        <v>0.57599999999999996</v>
      </c>
      <c r="AF472" s="343" t="s">
        <v>68</v>
      </c>
      <c r="AG472" s="344">
        <v>0.5</v>
      </c>
      <c r="AH472" s="344">
        <v>0.67</v>
      </c>
    </row>
    <row r="473" spans="1:34" x14ac:dyDescent="0.25">
      <c r="A473" s="341" t="s">
        <v>28</v>
      </c>
      <c r="B473" s="341" t="s">
        <v>633</v>
      </c>
      <c r="C473" s="342" t="s">
        <v>2507</v>
      </c>
      <c r="D473" s="343" t="s">
        <v>2512</v>
      </c>
      <c r="E473" s="344">
        <f t="shared" si="109"/>
        <v>8</v>
      </c>
      <c r="F473" s="344" t="s">
        <v>32</v>
      </c>
      <c r="G473" s="343"/>
      <c r="H473" s="344" t="str">
        <f t="shared" si="103"/>
        <v/>
      </c>
      <c r="I473" s="344"/>
      <c r="J473" s="343"/>
      <c r="K473" s="344" t="str">
        <f t="shared" si="104"/>
        <v/>
      </c>
      <c r="L473" s="345"/>
      <c r="M473" s="223" t="s">
        <v>32</v>
      </c>
      <c r="N473" s="11" t="s">
        <v>32</v>
      </c>
      <c r="O473" s="11" t="s">
        <v>32</v>
      </c>
      <c r="P473" s="345">
        <f>P472</f>
        <v>41787.589999999997</v>
      </c>
      <c r="Q473" s="343" t="s">
        <v>64</v>
      </c>
      <c r="R473" s="343" t="s">
        <v>65</v>
      </c>
      <c r="S473" s="343" t="s">
        <v>66</v>
      </c>
      <c r="T473" s="344">
        <v>80</v>
      </c>
      <c r="U473" s="344">
        <v>2</v>
      </c>
      <c r="V473" s="346">
        <f>P473*(1/(2.22*10^12))*(1/(80))*(1/(0.125))*10^9</f>
        <v>1.8823238738738739</v>
      </c>
      <c r="W473" s="343" t="s">
        <v>67</v>
      </c>
      <c r="X473" s="344">
        <v>1</v>
      </c>
      <c r="Y473" s="344">
        <v>0.5</v>
      </c>
      <c r="Z473" s="344">
        <v>5</v>
      </c>
      <c r="AA473" s="344">
        <v>2.88</v>
      </c>
      <c r="AB473" s="556">
        <v>1</v>
      </c>
      <c r="AC473" s="557">
        <f t="shared" si="105"/>
        <v>2.88</v>
      </c>
      <c r="AD473" s="558">
        <f t="shared" si="106"/>
        <v>2.3039999999999998</v>
      </c>
      <c r="AE473" s="559">
        <f t="shared" si="107"/>
        <v>0.57599999999999996</v>
      </c>
      <c r="AF473" s="343" t="s">
        <v>68</v>
      </c>
      <c r="AG473" s="344">
        <v>0.5</v>
      </c>
      <c r="AH473" s="344">
        <v>0.67</v>
      </c>
    </row>
    <row r="474" spans="1:34" x14ac:dyDescent="0.25">
      <c r="A474" s="341" t="s">
        <v>28</v>
      </c>
      <c r="B474" s="341" t="s">
        <v>572</v>
      </c>
      <c r="C474" s="342" t="s">
        <v>2507</v>
      </c>
      <c r="D474" s="343" t="s">
        <v>2513</v>
      </c>
      <c r="E474" s="344">
        <f t="shared" si="109"/>
        <v>9</v>
      </c>
      <c r="F474" s="344" t="s">
        <v>32</v>
      </c>
      <c r="G474" s="343"/>
      <c r="H474" s="344" t="str">
        <f t="shared" si="103"/>
        <v/>
      </c>
      <c r="I474" s="344"/>
      <c r="J474" s="343"/>
      <c r="K474" s="344" t="str">
        <f t="shared" si="104"/>
        <v/>
      </c>
      <c r="L474" s="345"/>
      <c r="M474" s="223" t="s">
        <v>32</v>
      </c>
      <c r="N474" s="11" t="s">
        <v>32</v>
      </c>
      <c r="O474" s="11" t="s">
        <v>32</v>
      </c>
      <c r="P474" s="345">
        <v>11849.16</v>
      </c>
      <c r="Q474" s="343" t="s">
        <v>574</v>
      </c>
      <c r="R474" s="343" t="s">
        <v>575</v>
      </c>
      <c r="S474" s="343" t="s">
        <v>576</v>
      </c>
      <c r="T474" s="344">
        <v>45</v>
      </c>
      <c r="U474" s="344">
        <v>1</v>
      </c>
      <c r="V474" s="346">
        <f>P474*(1/(2.22*10^12))*(1/(45))*(1/(0.125))*10^9</f>
        <v>0.94888168168168174</v>
      </c>
      <c r="W474" s="343" t="s">
        <v>577</v>
      </c>
      <c r="X474" s="344">
        <v>1</v>
      </c>
      <c r="Y474" s="344">
        <v>1</v>
      </c>
      <c r="Z474" s="344">
        <v>5</v>
      </c>
      <c r="AA474" s="344">
        <v>0.81</v>
      </c>
      <c r="AB474" s="556">
        <v>1</v>
      </c>
      <c r="AC474" s="557">
        <f t="shared" si="105"/>
        <v>0.81</v>
      </c>
      <c r="AD474" s="558">
        <f t="shared" si="106"/>
        <v>0.64800000000000013</v>
      </c>
      <c r="AE474" s="559">
        <f t="shared" si="107"/>
        <v>0.16200000000000003</v>
      </c>
      <c r="AF474" s="343" t="s">
        <v>49</v>
      </c>
      <c r="AG474" s="344">
        <v>1</v>
      </c>
      <c r="AH474" s="344">
        <v>1</v>
      </c>
    </row>
    <row r="475" spans="1:34" x14ac:dyDescent="0.25">
      <c r="A475" s="341" t="s">
        <v>56</v>
      </c>
      <c r="B475" s="341" t="s">
        <v>572</v>
      </c>
      <c r="C475" s="342" t="s">
        <v>2507</v>
      </c>
      <c r="D475" s="343" t="s">
        <v>2514</v>
      </c>
      <c r="E475" s="344">
        <f t="shared" si="109"/>
        <v>10</v>
      </c>
      <c r="F475" s="344" t="s">
        <v>32</v>
      </c>
      <c r="G475" s="343" t="s">
        <v>2515</v>
      </c>
      <c r="H475" s="344">
        <f t="shared" si="103"/>
        <v>11</v>
      </c>
      <c r="I475" s="344" t="str">
        <f>F475</f>
        <v>y</v>
      </c>
      <c r="J475" s="343" t="s">
        <v>2516</v>
      </c>
      <c r="K475" s="344">
        <f t="shared" si="104"/>
        <v>12</v>
      </c>
      <c r="L475" s="345" t="str">
        <f>F475</f>
        <v>y</v>
      </c>
      <c r="M475" s="223" t="s">
        <v>32</v>
      </c>
      <c r="N475" s="11" t="s">
        <v>32</v>
      </c>
      <c r="O475" s="11" t="s">
        <v>32</v>
      </c>
      <c r="P475" s="345">
        <f>P474</f>
        <v>11849.16</v>
      </c>
      <c r="Q475" s="343" t="s">
        <v>574</v>
      </c>
      <c r="R475" s="343" t="s">
        <v>575</v>
      </c>
      <c r="S475" s="343" t="s">
        <v>576</v>
      </c>
      <c r="T475" s="344">
        <v>45</v>
      </c>
      <c r="U475" s="344">
        <v>1</v>
      </c>
      <c r="V475" s="346">
        <f>P475*(1/(2.22*10^12))*(1/(45))*(1/(0.125))*10^9</f>
        <v>0.94888168168168174</v>
      </c>
      <c r="W475" s="343" t="s">
        <v>577</v>
      </c>
      <c r="X475" s="344">
        <v>3</v>
      </c>
      <c r="Y475" s="344">
        <v>3</v>
      </c>
      <c r="Z475" s="344">
        <v>15</v>
      </c>
      <c r="AA475" s="344">
        <v>2.4300000000000002</v>
      </c>
      <c r="AB475" s="556">
        <v>1</v>
      </c>
      <c r="AC475" s="557">
        <f t="shared" si="105"/>
        <v>2.4300000000000002</v>
      </c>
      <c r="AD475" s="558">
        <f t="shared" si="106"/>
        <v>1.9440000000000002</v>
      </c>
      <c r="AE475" s="559">
        <f t="shared" si="107"/>
        <v>0.48600000000000004</v>
      </c>
      <c r="AF475" s="343" t="s">
        <v>49</v>
      </c>
      <c r="AG475" s="344">
        <v>1</v>
      </c>
      <c r="AH475" s="344">
        <v>1</v>
      </c>
    </row>
    <row r="476" spans="1:34" x14ac:dyDescent="0.25">
      <c r="A476" s="341" t="s">
        <v>56</v>
      </c>
      <c r="B476" s="341" t="s">
        <v>1139</v>
      </c>
      <c r="C476" s="342" t="s">
        <v>2507</v>
      </c>
      <c r="D476" s="343" t="s">
        <v>2517</v>
      </c>
      <c r="E476" s="344">
        <f t="shared" si="109"/>
        <v>13</v>
      </c>
      <c r="F476" s="344" t="s">
        <v>32</v>
      </c>
      <c r="G476" s="343" t="s">
        <v>2518</v>
      </c>
      <c r="H476" s="344">
        <f t="shared" si="103"/>
        <v>14</v>
      </c>
      <c r="I476" s="344" t="str">
        <f>F476</f>
        <v>y</v>
      </c>
      <c r="J476" s="343" t="s">
        <v>2519</v>
      </c>
      <c r="K476" s="344">
        <f t="shared" si="104"/>
        <v>15</v>
      </c>
      <c r="L476" s="345" t="str">
        <f>F476</f>
        <v>y</v>
      </c>
      <c r="M476" s="223" t="s">
        <v>32</v>
      </c>
      <c r="N476" s="11" t="s">
        <v>32</v>
      </c>
      <c r="O476" s="11" t="s">
        <v>32</v>
      </c>
      <c r="P476" s="345">
        <f>P475</f>
        <v>11849.16</v>
      </c>
      <c r="Q476" s="343" t="s">
        <v>574</v>
      </c>
      <c r="R476" s="343" t="s">
        <v>575</v>
      </c>
      <c r="S476" s="343" t="s">
        <v>576</v>
      </c>
      <c r="T476" s="344">
        <v>45</v>
      </c>
      <c r="U476" s="344">
        <v>1</v>
      </c>
      <c r="V476" s="346">
        <f>P476*(1/(2.22*10^12))*(1/(45))*(1/(0.125))*10^9</f>
        <v>0.94888168168168174</v>
      </c>
      <c r="W476" s="343" t="s">
        <v>577</v>
      </c>
      <c r="X476" s="344">
        <v>3</v>
      </c>
      <c r="Y476" s="344">
        <v>3</v>
      </c>
      <c r="Z476" s="344">
        <v>15</v>
      </c>
      <c r="AA476" s="344">
        <v>2.4300000000000002</v>
      </c>
      <c r="AB476" s="556">
        <v>1</v>
      </c>
      <c r="AC476" s="557">
        <f t="shared" si="105"/>
        <v>2.4300000000000002</v>
      </c>
      <c r="AD476" s="558">
        <f t="shared" si="106"/>
        <v>1.9440000000000002</v>
      </c>
      <c r="AE476" s="559">
        <f t="shared" si="107"/>
        <v>0.48600000000000004</v>
      </c>
      <c r="AF476" s="343" t="s">
        <v>49</v>
      </c>
      <c r="AG476" s="344">
        <v>1</v>
      </c>
      <c r="AH476" s="344">
        <v>1</v>
      </c>
    </row>
    <row r="477" spans="1:34" x14ac:dyDescent="0.25">
      <c r="A477" s="341" t="s">
        <v>56</v>
      </c>
      <c r="B477" s="341" t="s">
        <v>909</v>
      </c>
      <c r="C477" s="342" t="s">
        <v>2507</v>
      </c>
      <c r="D477" s="343" t="s">
        <v>2520</v>
      </c>
      <c r="E477" s="344">
        <f t="shared" si="109"/>
        <v>16</v>
      </c>
      <c r="F477" s="344" t="s">
        <v>32</v>
      </c>
      <c r="G477" s="343" t="s">
        <v>2521</v>
      </c>
      <c r="H477" s="344">
        <f t="shared" si="103"/>
        <v>17</v>
      </c>
      <c r="I477" s="344" t="str">
        <f>F477</f>
        <v>y</v>
      </c>
      <c r="J477" s="343" t="s">
        <v>2522</v>
      </c>
      <c r="K477" s="344">
        <f t="shared" si="104"/>
        <v>18</v>
      </c>
      <c r="L477" s="345" t="str">
        <f>F477</f>
        <v>y</v>
      </c>
      <c r="M477" s="223" t="s">
        <v>32</v>
      </c>
      <c r="N477" s="11" t="s">
        <v>32</v>
      </c>
      <c r="O477" s="11" t="s">
        <v>32</v>
      </c>
      <c r="P477" s="345">
        <v>26642.34</v>
      </c>
      <c r="Q477" s="343" t="s">
        <v>911</v>
      </c>
      <c r="R477" s="343" t="s">
        <v>912</v>
      </c>
      <c r="S477" s="343" t="s">
        <v>913</v>
      </c>
      <c r="T477" s="344">
        <v>52.47</v>
      </c>
      <c r="U477" s="344">
        <v>2</v>
      </c>
      <c r="V477" s="346">
        <f>P477*(1/(2.22*10^12))*(1/(52.47))*(1/(0.125))*10^9</f>
        <v>1.8297776335512184</v>
      </c>
      <c r="W477" s="343" t="s">
        <v>914</v>
      </c>
      <c r="X477" s="344">
        <v>3</v>
      </c>
      <c r="Y477" s="344">
        <v>3</v>
      </c>
      <c r="Z477" s="344">
        <v>15</v>
      </c>
      <c r="AA477" s="344">
        <v>5.67</v>
      </c>
      <c r="AB477" s="556">
        <v>1</v>
      </c>
      <c r="AC477" s="557">
        <f t="shared" si="105"/>
        <v>5.67</v>
      </c>
      <c r="AD477" s="558">
        <f t="shared" si="106"/>
        <v>4.5360000000000005</v>
      </c>
      <c r="AE477" s="559">
        <f t="shared" si="107"/>
        <v>1.1340000000000001</v>
      </c>
      <c r="AF477" s="343" t="s">
        <v>49</v>
      </c>
      <c r="AG477" s="344">
        <v>1</v>
      </c>
      <c r="AH477" s="344">
        <v>1</v>
      </c>
    </row>
    <row r="478" spans="1:34" x14ac:dyDescent="0.25">
      <c r="A478" s="341" t="s">
        <v>56</v>
      </c>
      <c r="B478" s="341" t="s">
        <v>199</v>
      </c>
      <c r="C478" s="342" t="s">
        <v>2507</v>
      </c>
      <c r="D478" s="343" t="s">
        <v>2523</v>
      </c>
      <c r="E478" s="344">
        <f t="shared" si="109"/>
        <v>19</v>
      </c>
      <c r="F478" s="344" t="s">
        <v>32</v>
      </c>
      <c r="G478" s="343" t="s">
        <v>2524</v>
      </c>
      <c r="H478" s="344">
        <f t="shared" si="103"/>
        <v>20</v>
      </c>
      <c r="I478" s="344" t="str">
        <f>F478</f>
        <v>y</v>
      </c>
      <c r="J478" s="343" t="s">
        <v>2525</v>
      </c>
      <c r="K478" s="344">
        <f t="shared" si="104"/>
        <v>21</v>
      </c>
      <c r="L478" s="345" t="str">
        <f>F478</f>
        <v>y</v>
      </c>
      <c r="M478" s="223" t="s">
        <v>32</v>
      </c>
      <c r="N478" s="11" t="s">
        <v>32</v>
      </c>
      <c r="O478" s="11" t="s">
        <v>32</v>
      </c>
      <c r="P478" s="345">
        <v>70732.98</v>
      </c>
      <c r="Q478" s="343" t="s">
        <v>201</v>
      </c>
      <c r="R478" s="343" t="s">
        <v>128</v>
      </c>
      <c r="S478" s="343" t="s">
        <v>2366</v>
      </c>
      <c r="T478" s="344">
        <v>83.2</v>
      </c>
      <c r="U478" s="344">
        <v>3</v>
      </c>
      <c r="V478" s="346">
        <f>P478*(1/(2.22*10^12))*(1/(83.2))*(1/(0.125))*10^9</f>
        <v>3.0636252598752596</v>
      </c>
      <c r="W478" s="343" t="s">
        <v>202</v>
      </c>
      <c r="X478" s="344">
        <v>3</v>
      </c>
      <c r="Y478" s="344">
        <v>3</v>
      </c>
      <c r="Z478" s="344">
        <v>15</v>
      </c>
      <c r="AA478" s="344">
        <v>13.48</v>
      </c>
      <c r="AB478" s="556">
        <v>1</v>
      </c>
      <c r="AC478" s="557">
        <f t="shared" si="105"/>
        <v>13.48</v>
      </c>
      <c r="AD478" s="558">
        <f t="shared" si="106"/>
        <v>10.784000000000001</v>
      </c>
      <c r="AE478" s="559">
        <f t="shared" si="107"/>
        <v>2.6960000000000002</v>
      </c>
      <c r="AF478" s="343" t="s">
        <v>49</v>
      </c>
      <c r="AG478" s="344">
        <v>1</v>
      </c>
      <c r="AH478" s="344">
        <v>1</v>
      </c>
    </row>
    <row r="479" spans="1:34" x14ac:dyDescent="0.25">
      <c r="A479" s="341" t="s">
        <v>56</v>
      </c>
      <c r="B479" s="341" t="s">
        <v>203</v>
      </c>
      <c r="C479" s="342" t="s">
        <v>2507</v>
      </c>
      <c r="D479" s="343" t="s">
        <v>2526</v>
      </c>
      <c r="E479" s="344">
        <f t="shared" si="109"/>
        <v>22</v>
      </c>
      <c r="F479" s="344" t="s">
        <v>32</v>
      </c>
      <c r="G479" s="343" t="s">
        <v>2527</v>
      </c>
      <c r="H479" s="344">
        <f t="shared" si="103"/>
        <v>23</v>
      </c>
      <c r="I479" s="344" t="str">
        <f>F479</f>
        <v>y</v>
      </c>
      <c r="J479" s="343" t="s">
        <v>2528</v>
      </c>
      <c r="K479" s="344">
        <f t="shared" si="104"/>
        <v>24</v>
      </c>
      <c r="L479" s="345" t="str">
        <f>F479</f>
        <v>y</v>
      </c>
      <c r="M479" s="223" t="s">
        <v>32</v>
      </c>
      <c r="N479" s="11" t="s">
        <v>32</v>
      </c>
      <c r="O479" s="11" t="s">
        <v>32</v>
      </c>
      <c r="P479" s="345">
        <f>P478</f>
        <v>70732.98</v>
      </c>
      <c r="Q479" s="343" t="s">
        <v>201</v>
      </c>
      <c r="R479" s="343" t="s">
        <v>128</v>
      </c>
      <c r="S479" s="343" t="s">
        <v>2366</v>
      </c>
      <c r="T479" s="344">
        <v>83.2</v>
      </c>
      <c r="U479" s="344">
        <v>3</v>
      </c>
      <c r="V479" s="346">
        <f>P479*(1/(2.22*10^12))*(1/(83.2))*(1/(0.125))*10^9</f>
        <v>3.0636252598752596</v>
      </c>
      <c r="W479" s="343" t="s">
        <v>202</v>
      </c>
      <c r="X479" s="344">
        <v>3</v>
      </c>
      <c r="Y479" s="344">
        <v>3</v>
      </c>
      <c r="Z479" s="344">
        <v>15</v>
      </c>
      <c r="AA479" s="344">
        <v>13.48</v>
      </c>
      <c r="AB479" s="556">
        <v>1</v>
      </c>
      <c r="AC479" s="557">
        <f t="shared" si="105"/>
        <v>13.48</v>
      </c>
      <c r="AD479" s="558">
        <f t="shared" si="106"/>
        <v>10.784000000000001</v>
      </c>
      <c r="AE479" s="559">
        <f t="shared" si="107"/>
        <v>2.6960000000000002</v>
      </c>
      <c r="AF479" s="343" t="s">
        <v>49</v>
      </c>
      <c r="AG479" s="344">
        <v>1</v>
      </c>
      <c r="AH479" s="344">
        <v>1</v>
      </c>
    </row>
    <row r="480" spans="1:34" x14ac:dyDescent="0.25">
      <c r="A480" s="347" t="s">
        <v>28</v>
      </c>
      <c r="B480" s="347" t="s">
        <v>813</v>
      </c>
      <c r="C480" s="348" t="s">
        <v>2529</v>
      </c>
      <c r="D480" s="349" t="s">
        <v>2530</v>
      </c>
      <c r="E480" s="350">
        <v>4</v>
      </c>
      <c r="F480" s="350" t="s">
        <v>32</v>
      </c>
      <c r="G480" s="349"/>
      <c r="H480" s="350" t="str">
        <f t="shared" si="103"/>
        <v/>
      </c>
      <c r="I480" s="350"/>
      <c r="J480" s="349"/>
      <c r="K480" s="350" t="str">
        <f t="shared" si="104"/>
        <v/>
      </c>
      <c r="L480" s="351"/>
      <c r="M480" s="223" t="s">
        <v>32</v>
      </c>
      <c r="N480" s="11" t="s">
        <v>32</v>
      </c>
      <c r="O480" s="11" t="s">
        <v>32</v>
      </c>
      <c r="P480" s="351">
        <v>38135.42</v>
      </c>
      <c r="Q480" s="349" t="s">
        <v>816</v>
      </c>
      <c r="R480" s="349" t="s">
        <v>817</v>
      </c>
      <c r="S480" s="349" t="s">
        <v>818</v>
      </c>
      <c r="T480" s="350">
        <v>83</v>
      </c>
      <c r="U480" s="350">
        <v>2</v>
      </c>
      <c r="V480" s="352">
        <f>P480*(1/(2.22*10^12))*(1/(83))*(1/(0.125))*10^9</f>
        <v>1.6557221317703243</v>
      </c>
      <c r="W480" s="349" t="s">
        <v>819</v>
      </c>
      <c r="X480" s="350">
        <v>1</v>
      </c>
      <c r="Y480" s="350">
        <v>0.5</v>
      </c>
      <c r="Z480" s="350">
        <v>5</v>
      </c>
      <c r="AA480" s="350">
        <v>2.99</v>
      </c>
      <c r="AB480" s="556">
        <v>1</v>
      </c>
      <c r="AC480" s="557">
        <f t="shared" si="105"/>
        <v>2.99</v>
      </c>
      <c r="AD480" s="558">
        <f t="shared" si="106"/>
        <v>2.3920000000000003</v>
      </c>
      <c r="AE480" s="559">
        <f t="shared" si="107"/>
        <v>0.59800000000000009</v>
      </c>
      <c r="AF480" s="349" t="s">
        <v>49</v>
      </c>
      <c r="AG480" s="350">
        <v>0.5</v>
      </c>
      <c r="AH480" s="350">
        <v>0.5</v>
      </c>
    </row>
    <row r="481" spans="1:34" x14ac:dyDescent="0.25">
      <c r="A481" s="347" t="s">
        <v>28</v>
      </c>
      <c r="B481" s="347" t="s">
        <v>820</v>
      </c>
      <c r="C481" s="348" t="s">
        <v>2529</v>
      </c>
      <c r="D481" s="349" t="s">
        <v>2531</v>
      </c>
      <c r="E481" s="350">
        <f t="shared" ref="E481:E489" si="110">IF(A480="SEC", K480 + 1, E480 + 1)</f>
        <v>5</v>
      </c>
      <c r="F481" s="350" t="s">
        <v>32</v>
      </c>
      <c r="G481" s="349"/>
      <c r="H481" s="350" t="str">
        <f t="shared" si="103"/>
        <v/>
      </c>
      <c r="I481" s="350"/>
      <c r="J481" s="349"/>
      <c r="K481" s="350" t="str">
        <f t="shared" si="104"/>
        <v/>
      </c>
      <c r="L481" s="351"/>
      <c r="M481" s="223" t="s">
        <v>32</v>
      </c>
      <c r="N481" s="11" t="s">
        <v>32</v>
      </c>
      <c r="O481" s="11" t="s">
        <v>32</v>
      </c>
      <c r="P481" s="351">
        <f>P480</f>
        <v>38135.42</v>
      </c>
      <c r="Q481" s="349" t="s">
        <v>816</v>
      </c>
      <c r="R481" s="349" t="s">
        <v>817</v>
      </c>
      <c r="S481" s="349" t="s">
        <v>818</v>
      </c>
      <c r="T481" s="350">
        <v>83</v>
      </c>
      <c r="U481" s="350">
        <v>2</v>
      </c>
      <c r="V481" s="352">
        <f>P481*(1/(2.22*10^12))*(1/(83))*(1/(0.125))*10^9</f>
        <v>1.6557221317703243</v>
      </c>
      <c r="W481" s="349" t="s">
        <v>819</v>
      </c>
      <c r="X481" s="350">
        <v>1</v>
      </c>
      <c r="Y481" s="350">
        <v>0.5</v>
      </c>
      <c r="Z481" s="350">
        <v>5</v>
      </c>
      <c r="AA481" s="350">
        <v>2.99</v>
      </c>
      <c r="AB481" s="556">
        <v>1</v>
      </c>
      <c r="AC481" s="557">
        <f t="shared" si="105"/>
        <v>2.99</v>
      </c>
      <c r="AD481" s="558">
        <f t="shared" si="106"/>
        <v>2.3920000000000003</v>
      </c>
      <c r="AE481" s="559">
        <f t="shared" si="107"/>
        <v>0.59800000000000009</v>
      </c>
      <c r="AF481" s="349" t="s">
        <v>49</v>
      </c>
      <c r="AG481" s="350">
        <v>0.5</v>
      </c>
      <c r="AH481" s="350">
        <v>0.5</v>
      </c>
    </row>
    <row r="482" spans="1:34" x14ac:dyDescent="0.25">
      <c r="A482" s="347" t="s">
        <v>28</v>
      </c>
      <c r="B482" s="347" t="s">
        <v>822</v>
      </c>
      <c r="C482" s="348" t="s">
        <v>2529</v>
      </c>
      <c r="D482" s="349" t="s">
        <v>2532</v>
      </c>
      <c r="E482" s="350">
        <f t="shared" si="110"/>
        <v>6</v>
      </c>
      <c r="F482" s="350" t="s">
        <v>32</v>
      </c>
      <c r="G482" s="349"/>
      <c r="H482" s="350" t="str">
        <f t="shared" si="103"/>
        <v/>
      </c>
      <c r="I482" s="350"/>
      <c r="J482" s="349"/>
      <c r="K482" s="350" t="str">
        <f t="shared" si="104"/>
        <v/>
      </c>
      <c r="L482" s="351"/>
      <c r="M482" s="223" t="s">
        <v>32</v>
      </c>
      <c r="N482" s="11" t="s">
        <v>32</v>
      </c>
      <c r="O482" s="11" t="s">
        <v>32</v>
      </c>
      <c r="P482" s="351">
        <f>P481</f>
        <v>38135.42</v>
      </c>
      <c r="Q482" s="349" t="s">
        <v>816</v>
      </c>
      <c r="R482" s="349" t="s">
        <v>817</v>
      </c>
      <c r="S482" s="349" t="s">
        <v>818</v>
      </c>
      <c r="T482" s="350">
        <v>83</v>
      </c>
      <c r="U482" s="350">
        <v>2</v>
      </c>
      <c r="V482" s="352">
        <f>P482*(1/(2.22*10^12))*(1/(83))*(1/(0.125))*10^9</f>
        <v>1.6557221317703243</v>
      </c>
      <c r="W482" s="349" t="s">
        <v>819</v>
      </c>
      <c r="X482" s="350">
        <v>1</v>
      </c>
      <c r="Y482" s="350">
        <v>0.5</v>
      </c>
      <c r="Z482" s="350">
        <v>5</v>
      </c>
      <c r="AA482" s="350">
        <v>2.99</v>
      </c>
      <c r="AB482" s="556">
        <v>1</v>
      </c>
      <c r="AC482" s="557">
        <f t="shared" si="105"/>
        <v>2.99</v>
      </c>
      <c r="AD482" s="558">
        <f t="shared" si="106"/>
        <v>2.3920000000000003</v>
      </c>
      <c r="AE482" s="559">
        <f t="shared" si="107"/>
        <v>0.59800000000000009</v>
      </c>
      <c r="AF482" s="349" t="s">
        <v>49</v>
      </c>
      <c r="AG482" s="350">
        <v>0.5</v>
      </c>
      <c r="AH482" s="350">
        <v>0.5</v>
      </c>
    </row>
    <row r="483" spans="1:34" x14ac:dyDescent="0.25">
      <c r="A483" s="347" t="s">
        <v>28</v>
      </c>
      <c r="B483" s="347" t="s">
        <v>69</v>
      </c>
      <c r="C483" s="348" t="s">
        <v>2529</v>
      </c>
      <c r="D483" s="349" t="s">
        <v>2533</v>
      </c>
      <c r="E483" s="350">
        <f t="shared" si="110"/>
        <v>7</v>
      </c>
      <c r="F483" s="350" t="s">
        <v>32</v>
      </c>
      <c r="G483" s="349"/>
      <c r="H483" s="350" t="str">
        <f t="shared" si="103"/>
        <v/>
      </c>
      <c r="I483" s="350"/>
      <c r="J483" s="349"/>
      <c r="K483" s="350" t="str">
        <f t="shared" si="104"/>
        <v/>
      </c>
      <c r="L483" s="351"/>
      <c r="M483" s="223" t="s">
        <v>32</v>
      </c>
      <c r="N483" s="11" t="s">
        <v>32</v>
      </c>
      <c r="O483" s="11" t="s">
        <v>32</v>
      </c>
      <c r="P483" s="351">
        <v>72101.84</v>
      </c>
      <c r="Q483" s="349" t="s">
        <v>73</v>
      </c>
      <c r="R483" s="349" t="s">
        <v>74</v>
      </c>
      <c r="S483" s="349" t="s">
        <v>75</v>
      </c>
      <c r="T483" s="350">
        <v>82.2</v>
      </c>
      <c r="U483" s="350">
        <v>2.5</v>
      </c>
      <c r="V483" s="352">
        <f>P483*(1/(2.22*10^12))*(1/(82.2))*(1/(0.125))*10^9</f>
        <v>3.160905723241489</v>
      </c>
      <c r="W483" s="349" t="s">
        <v>76</v>
      </c>
      <c r="X483" s="350">
        <v>1</v>
      </c>
      <c r="Y483" s="350">
        <v>1</v>
      </c>
      <c r="Z483" s="350">
        <v>5</v>
      </c>
      <c r="AA483" s="350">
        <v>3.7</v>
      </c>
      <c r="AB483" s="556">
        <v>1</v>
      </c>
      <c r="AC483" s="557">
        <f t="shared" si="105"/>
        <v>3.7</v>
      </c>
      <c r="AD483" s="558">
        <f t="shared" si="106"/>
        <v>2.9600000000000004</v>
      </c>
      <c r="AE483" s="559">
        <f t="shared" si="107"/>
        <v>0.7400000000000001</v>
      </c>
      <c r="AF483" s="349" t="s">
        <v>49</v>
      </c>
      <c r="AG483" s="350">
        <v>1</v>
      </c>
      <c r="AH483" s="350">
        <v>0.67</v>
      </c>
    </row>
    <row r="484" spans="1:34" x14ac:dyDescent="0.25">
      <c r="A484" s="347" t="s">
        <v>28</v>
      </c>
      <c r="B484" s="347" t="s">
        <v>77</v>
      </c>
      <c r="C484" s="348" t="s">
        <v>2529</v>
      </c>
      <c r="D484" s="349" t="s">
        <v>2534</v>
      </c>
      <c r="E484" s="350">
        <f t="shared" si="110"/>
        <v>8</v>
      </c>
      <c r="F484" s="350" t="s">
        <v>32</v>
      </c>
      <c r="G484" s="349"/>
      <c r="H484" s="350" t="str">
        <f t="shared" si="103"/>
        <v/>
      </c>
      <c r="I484" s="350"/>
      <c r="J484" s="349"/>
      <c r="K484" s="350" t="str">
        <f t="shared" si="104"/>
        <v/>
      </c>
      <c r="L484" s="351"/>
      <c r="M484" s="223" t="s">
        <v>32</v>
      </c>
      <c r="N484" s="11" t="s">
        <v>32</v>
      </c>
      <c r="O484" s="11" t="s">
        <v>32</v>
      </c>
      <c r="P484" s="351">
        <f>P483</f>
        <v>72101.84</v>
      </c>
      <c r="Q484" s="349" t="s">
        <v>73</v>
      </c>
      <c r="R484" s="349" t="s">
        <v>74</v>
      </c>
      <c r="S484" s="349" t="s">
        <v>75</v>
      </c>
      <c r="T484" s="350">
        <v>82.2</v>
      </c>
      <c r="U484" s="350">
        <v>2.5</v>
      </c>
      <c r="V484" s="352">
        <f>P484*(1/(2.22*10^12))*(1/(82.2))*(1/(0.125))*10^9</f>
        <v>3.160905723241489</v>
      </c>
      <c r="W484" s="349" t="s">
        <v>76</v>
      </c>
      <c r="X484" s="350">
        <v>1</v>
      </c>
      <c r="Y484" s="350">
        <v>1</v>
      </c>
      <c r="Z484" s="350">
        <v>5</v>
      </c>
      <c r="AA484" s="350">
        <v>3.7</v>
      </c>
      <c r="AB484" s="556">
        <v>1</v>
      </c>
      <c r="AC484" s="557">
        <f t="shared" si="105"/>
        <v>3.7</v>
      </c>
      <c r="AD484" s="558">
        <f t="shared" si="106"/>
        <v>2.9600000000000004</v>
      </c>
      <c r="AE484" s="559">
        <f t="shared" si="107"/>
        <v>0.7400000000000001</v>
      </c>
      <c r="AF484" s="349" t="s">
        <v>49</v>
      </c>
      <c r="AG484" s="350">
        <v>1</v>
      </c>
      <c r="AH484" s="350">
        <v>0.67</v>
      </c>
    </row>
    <row r="485" spans="1:34" x14ac:dyDescent="0.25">
      <c r="A485" s="347" t="s">
        <v>28</v>
      </c>
      <c r="B485" s="347" t="s">
        <v>81</v>
      </c>
      <c r="C485" s="348" t="s">
        <v>2529</v>
      </c>
      <c r="D485" s="349" t="s">
        <v>2535</v>
      </c>
      <c r="E485" s="350">
        <f t="shared" si="110"/>
        <v>9</v>
      </c>
      <c r="F485" s="350" t="s">
        <v>32</v>
      </c>
      <c r="G485" s="349"/>
      <c r="H485" s="350" t="str">
        <f t="shared" si="103"/>
        <v/>
      </c>
      <c r="I485" s="350"/>
      <c r="J485" s="349"/>
      <c r="K485" s="350" t="str">
        <f t="shared" si="104"/>
        <v/>
      </c>
      <c r="L485" s="351"/>
      <c r="M485" s="223" t="s">
        <v>32</v>
      </c>
      <c r="N485" s="11" t="s">
        <v>32</v>
      </c>
      <c r="O485" s="11" t="s">
        <v>32</v>
      </c>
      <c r="P485" s="351">
        <f>P484</f>
        <v>72101.84</v>
      </c>
      <c r="Q485" s="349" t="s">
        <v>73</v>
      </c>
      <c r="R485" s="349" t="s">
        <v>74</v>
      </c>
      <c r="S485" s="349" t="s">
        <v>75</v>
      </c>
      <c r="T485" s="350">
        <v>82.2</v>
      </c>
      <c r="U485" s="350">
        <v>2.5</v>
      </c>
      <c r="V485" s="352">
        <f>P485*(1/(2.22*10^12))*(1/(82.2))*(1/(0.125))*10^9</f>
        <v>3.160905723241489</v>
      </c>
      <c r="W485" s="349" t="s">
        <v>76</v>
      </c>
      <c r="X485" s="350">
        <v>1</v>
      </c>
      <c r="Y485" s="350">
        <v>1</v>
      </c>
      <c r="Z485" s="350">
        <v>5</v>
      </c>
      <c r="AA485" s="350">
        <v>3.7</v>
      </c>
      <c r="AB485" s="556">
        <v>1</v>
      </c>
      <c r="AC485" s="557">
        <f t="shared" si="105"/>
        <v>3.7</v>
      </c>
      <c r="AD485" s="558">
        <f t="shared" si="106"/>
        <v>2.9600000000000004</v>
      </c>
      <c r="AE485" s="559">
        <f t="shared" si="107"/>
        <v>0.7400000000000001</v>
      </c>
      <c r="AF485" s="349" t="s">
        <v>49</v>
      </c>
      <c r="AG485" s="350">
        <v>1</v>
      </c>
      <c r="AH485" s="350">
        <v>0.67</v>
      </c>
    </row>
    <row r="486" spans="1:34" x14ac:dyDescent="0.25">
      <c r="A486" s="347" t="s">
        <v>28</v>
      </c>
      <c r="B486" s="347" t="s">
        <v>323</v>
      </c>
      <c r="C486" s="348" t="s">
        <v>2529</v>
      </c>
      <c r="D486" s="349" t="s">
        <v>2536</v>
      </c>
      <c r="E486" s="350">
        <f t="shared" si="110"/>
        <v>10</v>
      </c>
      <c r="F486" s="350" t="s">
        <v>32</v>
      </c>
      <c r="G486" s="349"/>
      <c r="H486" s="350" t="str">
        <f t="shared" si="103"/>
        <v/>
      </c>
      <c r="I486" s="350"/>
      <c r="J486" s="349"/>
      <c r="K486" s="350" t="str">
        <f t="shared" si="104"/>
        <v/>
      </c>
      <c r="L486" s="351"/>
      <c r="M486" s="223" t="s">
        <v>32</v>
      </c>
      <c r="N486" s="11" t="s">
        <v>32</v>
      </c>
      <c r="O486" s="11" t="s">
        <v>32</v>
      </c>
      <c r="P486" s="351">
        <v>108438.9</v>
      </c>
      <c r="Q486" s="349" t="s">
        <v>325</v>
      </c>
      <c r="R486" s="349" t="s">
        <v>128</v>
      </c>
      <c r="S486" s="349" t="s">
        <v>2366</v>
      </c>
      <c r="T486" s="350">
        <v>83.2</v>
      </c>
      <c r="U486" s="350">
        <v>4</v>
      </c>
      <c r="V486" s="352">
        <f>P486*(1/(2.22*10^12))*(1/(83.2))*(1/(0.125))*10^9</f>
        <v>4.6967645530145523</v>
      </c>
      <c r="W486" s="349" t="s">
        <v>130</v>
      </c>
      <c r="X486" s="350">
        <v>1</v>
      </c>
      <c r="Y486" s="350">
        <v>0.5</v>
      </c>
      <c r="Z486" s="350">
        <v>5</v>
      </c>
      <c r="AA486" s="350">
        <v>5.99</v>
      </c>
      <c r="AB486" s="556">
        <v>1</v>
      </c>
      <c r="AC486" s="557">
        <f t="shared" si="105"/>
        <v>5.99</v>
      </c>
      <c r="AD486" s="558">
        <f t="shared" si="106"/>
        <v>4.7920000000000007</v>
      </c>
      <c r="AE486" s="559">
        <f t="shared" si="107"/>
        <v>1.1980000000000002</v>
      </c>
      <c r="AF486" s="349" t="s">
        <v>49</v>
      </c>
      <c r="AG486" s="350">
        <v>0.5</v>
      </c>
      <c r="AH486" s="350">
        <v>0.5</v>
      </c>
    </row>
    <row r="487" spans="1:34" x14ac:dyDescent="0.25">
      <c r="A487" s="347" t="s">
        <v>28</v>
      </c>
      <c r="B487" s="347" t="s">
        <v>326</v>
      </c>
      <c r="C487" s="348" t="s">
        <v>2529</v>
      </c>
      <c r="D487" s="349" t="s">
        <v>2537</v>
      </c>
      <c r="E487" s="350">
        <f t="shared" si="110"/>
        <v>11</v>
      </c>
      <c r="F487" s="350" t="s">
        <v>32</v>
      </c>
      <c r="G487" s="349"/>
      <c r="H487" s="350" t="str">
        <f t="shared" si="103"/>
        <v/>
      </c>
      <c r="I487" s="350"/>
      <c r="J487" s="349"/>
      <c r="K487" s="350" t="str">
        <f t="shared" si="104"/>
        <v/>
      </c>
      <c r="L487" s="351"/>
      <c r="M487" s="223" t="s">
        <v>32</v>
      </c>
      <c r="N487" s="11" t="s">
        <v>32</v>
      </c>
      <c r="O487" s="11" t="s">
        <v>32</v>
      </c>
      <c r="P487" s="351">
        <f>P486</f>
        <v>108438.9</v>
      </c>
      <c r="Q487" s="349" t="s">
        <v>325</v>
      </c>
      <c r="R487" s="349" t="s">
        <v>128</v>
      </c>
      <c r="S487" s="349" t="s">
        <v>2366</v>
      </c>
      <c r="T487" s="350">
        <v>83.2</v>
      </c>
      <c r="U487" s="350">
        <v>4</v>
      </c>
      <c r="V487" s="352">
        <f>P487*(1/(2.22*10^12))*(1/(83.2))*(1/(0.125))*10^9</f>
        <v>4.6967645530145523</v>
      </c>
      <c r="W487" s="349" t="s">
        <v>130</v>
      </c>
      <c r="X487" s="350">
        <v>1</v>
      </c>
      <c r="Y487" s="350">
        <v>0.5</v>
      </c>
      <c r="Z487" s="350">
        <v>5</v>
      </c>
      <c r="AA487" s="350">
        <v>5.99</v>
      </c>
      <c r="AB487" s="556">
        <v>1</v>
      </c>
      <c r="AC487" s="557">
        <f t="shared" si="105"/>
        <v>5.99</v>
      </c>
      <c r="AD487" s="558">
        <f t="shared" si="106"/>
        <v>4.7920000000000007</v>
      </c>
      <c r="AE487" s="559">
        <f t="shared" si="107"/>
        <v>1.1980000000000002</v>
      </c>
      <c r="AF487" s="349" t="s">
        <v>49</v>
      </c>
      <c r="AG487" s="350">
        <v>0.5</v>
      </c>
      <c r="AH487" s="350">
        <v>0.5</v>
      </c>
    </row>
    <row r="488" spans="1:34" x14ac:dyDescent="0.25">
      <c r="A488" s="347" t="s">
        <v>28</v>
      </c>
      <c r="B488" s="347" t="s">
        <v>251</v>
      </c>
      <c r="C488" s="348" t="s">
        <v>2529</v>
      </c>
      <c r="D488" s="349" t="s">
        <v>2538</v>
      </c>
      <c r="E488" s="350">
        <f t="shared" si="110"/>
        <v>12</v>
      </c>
      <c r="F488" s="350" t="s">
        <v>32</v>
      </c>
      <c r="G488" s="349"/>
      <c r="H488" s="350" t="str">
        <f t="shared" si="103"/>
        <v/>
      </c>
      <c r="I488" s="350"/>
      <c r="J488" s="349"/>
      <c r="K488" s="350" t="str">
        <f t="shared" si="104"/>
        <v/>
      </c>
      <c r="L488" s="351"/>
      <c r="M488" s="223" t="s">
        <v>32</v>
      </c>
      <c r="N488" s="11" t="s">
        <v>32</v>
      </c>
      <c r="O488" s="11" t="s">
        <v>32</v>
      </c>
      <c r="P488" s="351">
        <v>35815.07</v>
      </c>
      <c r="Q488" s="349" t="s">
        <v>255</v>
      </c>
      <c r="R488" s="349" t="s">
        <v>104</v>
      </c>
      <c r="S488" s="349" t="s">
        <v>105</v>
      </c>
      <c r="T488" s="350">
        <v>82</v>
      </c>
      <c r="U488" s="350">
        <v>2</v>
      </c>
      <c r="V488" s="352">
        <f>P488*(1/(2.22*10^12))*(1/(82))*(1/(0.125))*10^9</f>
        <v>1.5739428696989675</v>
      </c>
      <c r="W488" s="349" t="s">
        <v>256</v>
      </c>
      <c r="X488" s="350">
        <v>1</v>
      </c>
      <c r="Y488" s="350">
        <v>2</v>
      </c>
      <c r="Z488" s="350">
        <v>5</v>
      </c>
      <c r="AA488" s="350">
        <v>2.95</v>
      </c>
      <c r="AB488" s="556">
        <v>1</v>
      </c>
      <c r="AC488" s="557">
        <f t="shared" si="105"/>
        <v>2.95</v>
      </c>
      <c r="AD488" s="558">
        <f t="shared" si="106"/>
        <v>2.3600000000000003</v>
      </c>
      <c r="AE488" s="559">
        <f t="shared" si="107"/>
        <v>0.59000000000000008</v>
      </c>
      <c r="AF488" s="349" t="s">
        <v>107</v>
      </c>
      <c r="AG488" s="350">
        <v>2</v>
      </c>
      <c r="AH488" s="350">
        <v>2</v>
      </c>
    </row>
    <row r="489" spans="1:34" x14ac:dyDescent="0.25">
      <c r="A489" s="347" t="s">
        <v>28</v>
      </c>
      <c r="B489" s="347" t="s">
        <v>257</v>
      </c>
      <c r="C489" s="348" t="s">
        <v>2529</v>
      </c>
      <c r="D489" s="349" t="s">
        <v>2539</v>
      </c>
      <c r="E489" s="350">
        <f t="shared" si="110"/>
        <v>13</v>
      </c>
      <c r="F489" s="350" t="s">
        <v>32</v>
      </c>
      <c r="G489" s="349"/>
      <c r="H489" s="350" t="str">
        <f t="shared" si="103"/>
        <v/>
      </c>
      <c r="I489" s="350"/>
      <c r="J489" s="349"/>
      <c r="K489" s="350" t="str">
        <f t="shared" si="104"/>
        <v/>
      </c>
      <c r="L489" s="351"/>
      <c r="M489" s="223" t="s">
        <v>32</v>
      </c>
      <c r="N489" s="11" t="s">
        <v>32</v>
      </c>
      <c r="O489" s="11" t="s">
        <v>32</v>
      </c>
      <c r="P489" s="351">
        <f>P488</f>
        <v>35815.07</v>
      </c>
      <c r="Q489" s="349" t="s">
        <v>255</v>
      </c>
      <c r="R489" s="349" t="s">
        <v>104</v>
      </c>
      <c r="S489" s="349" t="s">
        <v>105</v>
      </c>
      <c r="T489" s="350">
        <v>82</v>
      </c>
      <c r="U489" s="350">
        <v>2</v>
      </c>
      <c r="V489" s="352">
        <f>P489*(1/(2.22*10^12))*(1/(82))*(1/(0.125))*10^9</f>
        <v>1.5739428696989675</v>
      </c>
      <c r="W489" s="349" t="s">
        <v>256</v>
      </c>
      <c r="X489" s="350">
        <v>1</v>
      </c>
      <c r="Y489" s="350">
        <v>2</v>
      </c>
      <c r="Z489" s="350">
        <v>5</v>
      </c>
      <c r="AA489" s="350">
        <v>2.95</v>
      </c>
      <c r="AB489" s="556">
        <v>1</v>
      </c>
      <c r="AC489" s="557">
        <f t="shared" si="105"/>
        <v>2.95</v>
      </c>
      <c r="AD489" s="558">
        <f t="shared" si="106"/>
        <v>2.3600000000000003</v>
      </c>
      <c r="AE489" s="559">
        <f t="shared" si="107"/>
        <v>0.59000000000000008</v>
      </c>
      <c r="AF489" s="349" t="s">
        <v>107</v>
      </c>
      <c r="AG489" s="350">
        <v>2</v>
      </c>
      <c r="AH489" s="350">
        <v>2</v>
      </c>
    </row>
    <row r="490" spans="1:34" x14ac:dyDescent="0.25">
      <c r="A490" s="353" t="s">
        <v>28</v>
      </c>
      <c r="B490" s="353" t="s">
        <v>124</v>
      </c>
      <c r="C490" s="354" t="s">
        <v>2540</v>
      </c>
      <c r="D490" s="355" t="s">
        <v>2541</v>
      </c>
      <c r="E490" s="356">
        <v>4</v>
      </c>
      <c r="F490" s="356" t="s">
        <v>32</v>
      </c>
      <c r="G490" s="355"/>
      <c r="H490" s="356" t="str">
        <f t="shared" si="103"/>
        <v/>
      </c>
      <c r="I490" s="356"/>
      <c r="J490" s="355"/>
      <c r="K490" s="356" t="str">
        <f t="shared" si="104"/>
        <v/>
      </c>
      <c r="L490" s="357"/>
      <c r="M490" s="223" t="s">
        <v>32</v>
      </c>
      <c r="N490" s="11" t="s">
        <v>32</v>
      </c>
      <c r="O490" s="11" t="s">
        <v>32</v>
      </c>
      <c r="P490" s="357">
        <v>77504.86</v>
      </c>
      <c r="Q490" s="355" t="s">
        <v>127</v>
      </c>
      <c r="R490" s="355" t="s">
        <v>128</v>
      </c>
      <c r="S490" s="355" t="s">
        <v>2366</v>
      </c>
      <c r="T490" s="356">
        <v>83.2</v>
      </c>
      <c r="U490" s="356">
        <v>5</v>
      </c>
      <c r="V490" s="358">
        <f>P490*(1/(2.22*10^12))*(1/(83.2))*(1/(0.125))*10^9</f>
        <v>3.3569326056826054</v>
      </c>
      <c r="W490" s="355" t="s">
        <v>130</v>
      </c>
      <c r="X490" s="356">
        <v>1</v>
      </c>
      <c r="Y490" s="356">
        <v>0.5</v>
      </c>
      <c r="Z490" s="356">
        <v>5</v>
      </c>
      <c r="AA490" s="356">
        <v>7.49</v>
      </c>
      <c r="AB490" s="556">
        <v>1</v>
      </c>
      <c r="AC490" s="557">
        <f t="shared" si="105"/>
        <v>7.49</v>
      </c>
      <c r="AD490" s="558">
        <f t="shared" si="106"/>
        <v>5.9920000000000009</v>
      </c>
      <c r="AE490" s="559">
        <f t="shared" si="107"/>
        <v>1.4980000000000002</v>
      </c>
      <c r="AF490" s="355" t="s">
        <v>49</v>
      </c>
      <c r="AG490" s="356">
        <v>0.5</v>
      </c>
      <c r="AH490" s="356">
        <v>0.33</v>
      </c>
    </row>
    <row r="491" spans="1:34" x14ac:dyDescent="0.25">
      <c r="A491" s="353" t="s">
        <v>56</v>
      </c>
      <c r="B491" s="353" t="s">
        <v>199</v>
      </c>
      <c r="C491" s="354" t="s">
        <v>2540</v>
      </c>
      <c r="D491" s="355" t="s">
        <v>2542</v>
      </c>
      <c r="E491" s="356">
        <f>IF(A490="SEC", K490 + 1, E490 + 1)</f>
        <v>5</v>
      </c>
      <c r="F491" s="356" t="s">
        <v>32</v>
      </c>
      <c r="G491" s="355" t="s">
        <v>2543</v>
      </c>
      <c r="H491" s="356">
        <f t="shared" si="103"/>
        <v>6</v>
      </c>
      <c r="I491" s="356" t="str">
        <f t="shared" ref="I491:I497" si="111">F491</f>
        <v>y</v>
      </c>
      <c r="J491" s="355" t="s">
        <v>2544</v>
      </c>
      <c r="K491" s="356">
        <f t="shared" si="104"/>
        <v>7</v>
      </c>
      <c r="L491" s="357" t="str">
        <f t="shared" ref="L491:L497" si="112">F491</f>
        <v>y</v>
      </c>
      <c r="M491" s="223" t="s">
        <v>32</v>
      </c>
      <c r="N491" s="11" t="s">
        <v>32</v>
      </c>
      <c r="O491" s="11" t="s">
        <v>32</v>
      </c>
      <c r="P491" s="357">
        <v>77504.86</v>
      </c>
      <c r="Q491" s="355" t="s">
        <v>201</v>
      </c>
      <c r="R491" s="355" t="s">
        <v>128</v>
      </c>
      <c r="S491" s="355" t="s">
        <v>2366</v>
      </c>
      <c r="T491" s="356">
        <v>83.2</v>
      </c>
      <c r="U491" s="356">
        <v>3</v>
      </c>
      <c r="V491" s="358">
        <f>P491*(1/(2.22*10^12))*(1/(83.2))*(1/(0.125))*10^9</f>
        <v>3.3569326056826054</v>
      </c>
      <c r="W491" s="355" t="s">
        <v>202</v>
      </c>
      <c r="X491" s="356">
        <v>3</v>
      </c>
      <c r="Y491" s="356">
        <v>3</v>
      </c>
      <c r="Z491" s="356">
        <v>15</v>
      </c>
      <c r="AA491" s="356">
        <v>13.48</v>
      </c>
      <c r="AB491" s="556">
        <v>1</v>
      </c>
      <c r="AC491" s="557">
        <f t="shared" si="105"/>
        <v>13.48</v>
      </c>
      <c r="AD491" s="558">
        <f t="shared" si="106"/>
        <v>10.784000000000001</v>
      </c>
      <c r="AE491" s="559">
        <f t="shared" si="107"/>
        <v>2.6960000000000002</v>
      </c>
      <c r="AF491" s="355" t="s">
        <v>49</v>
      </c>
      <c r="AG491" s="356">
        <v>1</v>
      </c>
      <c r="AH491" s="356">
        <v>1</v>
      </c>
    </row>
    <row r="492" spans="1:34" x14ac:dyDescent="0.25">
      <c r="A492" s="353" t="s">
        <v>56</v>
      </c>
      <c r="B492" s="353" t="s">
        <v>203</v>
      </c>
      <c r="C492" s="354" t="s">
        <v>2540</v>
      </c>
      <c r="D492" s="355" t="s">
        <v>2545</v>
      </c>
      <c r="E492" s="356">
        <f>IF(A491="SEC", K491 + 1, E491 + 1)</f>
        <v>8</v>
      </c>
      <c r="F492" s="356" t="s">
        <v>32</v>
      </c>
      <c r="G492" s="355" t="s">
        <v>2546</v>
      </c>
      <c r="H492" s="356">
        <f t="shared" si="103"/>
        <v>9</v>
      </c>
      <c r="I492" s="356" t="str">
        <f t="shared" si="111"/>
        <v>y</v>
      </c>
      <c r="J492" s="355" t="s">
        <v>2547</v>
      </c>
      <c r="K492" s="356">
        <f t="shared" si="104"/>
        <v>10</v>
      </c>
      <c r="L492" s="357" t="str">
        <f t="shared" si="112"/>
        <v>y</v>
      </c>
      <c r="M492" s="223" t="s">
        <v>32</v>
      </c>
      <c r="N492" s="11" t="s">
        <v>32</v>
      </c>
      <c r="O492" s="11" t="s">
        <v>32</v>
      </c>
      <c r="P492" s="357">
        <f>P491</f>
        <v>77504.86</v>
      </c>
      <c r="Q492" s="355" t="s">
        <v>201</v>
      </c>
      <c r="R492" s="355" t="s">
        <v>128</v>
      </c>
      <c r="S492" s="355" t="s">
        <v>2366</v>
      </c>
      <c r="T492" s="356">
        <v>83.2</v>
      </c>
      <c r="U492" s="356">
        <v>3</v>
      </c>
      <c r="V492" s="358">
        <f>P492*(1/(2.22*10^12))*(1/(83.2))*(1/(0.125))*10^9</f>
        <v>3.3569326056826054</v>
      </c>
      <c r="W492" s="355" t="s">
        <v>202</v>
      </c>
      <c r="X492" s="356">
        <v>3</v>
      </c>
      <c r="Y492" s="356">
        <v>3</v>
      </c>
      <c r="Z492" s="356">
        <v>15</v>
      </c>
      <c r="AA492" s="356">
        <v>13.48</v>
      </c>
      <c r="AB492" s="556">
        <v>1</v>
      </c>
      <c r="AC492" s="557">
        <f t="shared" si="105"/>
        <v>13.48</v>
      </c>
      <c r="AD492" s="558">
        <f t="shared" si="106"/>
        <v>10.784000000000001</v>
      </c>
      <c r="AE492" s="559">
        <f t="shared" si="107"/>
        <v>2.6960000000000002</v>
      </c>
      <c r="AF492" s="355" t="s">
        <v>49</v>
      </c>
      <c r="AG492" s="356">
        <v>1</v>
      </c>
      <c r="AH492" s="356">
        <v>1</v>
      </c>
    </row>
    <row r="493" spans="1:34" x14ac:dyDescent="0.25">
      <c r="A493" s="353" t="s">
        <v>56</v>
      </c>
      <c r="B493" s="353" t="s">
        <v>533</v>
      </c>
      <c r="C493" s="354" t="s">
        <v>2540</v>
      </c>
      <c r="D493" s="355" t="s">
        <v>2548</v>
      </c>
      <c r="E493" s="356">
        <f>IF(A492="SEC", K492 + 1, E492 + 1)</f>
        <v>11</v>
      </c>
      <c r="F493" s="356" t="s">
        <v>32</v>
      </c>
      <c r="G493" s="355" t="s">
        <v>2549</v>
      </c>
      <c r="H493" s="356">
        <f t="shared" si="103"/>
        <v>12</v>
      </c>
      <c r="I493" s="356" t="str">
        <f t="shared" si="111"/>
        <v>y</v>
      </c>
      <c r="J493" s="355" t="s">
        <v>2550</v>
      </c>
      <c r="K493" s="356">
        <f t="shared" si="104"/>
        <v>13</v>
      </c>
      <c r="L493" s="357" t="str">
        <f t="shared" si="112"/>
        <v>y</v>
      </c>
      <c r="M493" s="223" t="s">
        <v>32</v>
      </c>
      <c r="N493" s="11" t="s">
        <v>32</v>
      </c>
      <c r="O493" s="11" t="s">
        <v>32</v>
      </c>
      <c r="P493" s="357">
        <v>29033.42</v>
      </c>
      <c r="Q493" s="355" t="s">
        <v>535</v>
      </c>
      <c r="R493" s="355" t="s">
        <v>536</v>
      </c>
      <c r="S493" s="355" t="s">
        <v>1528</v>
      </c>
      <c r="T493" s="356">
        <v>80.8</v>
      </c>
      <c r="U493" s="356">
        <v>2</v>
      </c>
      <c r="V493" s="358">
        <f>P493*(1/(2.22*10^12))*(1/(80.8))*(1/(0.125))*10^9</f>
        <v>1.2948630809026849</v>
      </c>
      <c r="W493" s="355" t="s">
        <v>538</v>
      </c>
      <c r="X493" s="356">
        <v>3</v>
      </c>
      <c r="Y493" s="356">
        <v>3</v>
      </c>
      <c r="Z493" s="356">
        <v>15</v>
      </c>
      <c r="AA493" s="356">
        <v>8.73</v>
      </c>
      <c r="AB493" s="556">
        <v>1</v>
      </c>
      <c r="AC493" s="557">
        <f t="shared" si="105"/>
        <v>8.73</v>
      </c>
      <c r="AD493" s="558">
        <f t="shared" si="106"/>
        <v>6.9840000000000009</v>
      </c>
      <c r="AE493" s="559">
        <f t="shared" si="107"/>
        <v>1.7460000000000002</v>
      </c>
      <c r="AF493" s="355" t="s">
        <v>68</v>
      </c>
      <c r="AG493" s="356">
        <v>1</v>
      </c>
      <c r="AH493" s="356">
        <v>1</v>
      </c>
    </row>
    <row r="494" spans="1:34" x14ac:dyDescent="0.25">
      <c r="A494" s="353" t="s">
        <v>56</v>
      </c>
      <c r="B494" s="353" t="s">
        <v>60</v>
      </c>
      <c r="C494" s="354" t="s">
        <v>2540</v>
      </c>
      <c r="D494" s="355" t="s">
        <v>2551</v>
      </c>
      <c r="E494" s="356">
        <f>IF(A493="SEC", K493 + 1, E493 + 1)</f>
        <v>14</v>
      </c>
      <c r="F494" s="356" t="s">
        <v>32</v>
      </c>
      <c r="G494" s="355" t="s">
        <v>2552</v>
      </c>
      <c r="H494" s="356">
        <f t="shared" si="103"/>
        <v>15</v>
      </c>
      <c r="I494" s="356" t="str">
        <f t="shared" si="111"/>
        <v>y</v>
      </c>
      <c r="J494" s="355" t="s">
        <v>2553</v>
      </c>
      <c r="K494" s="356">
        <f t="shared" si="104"/>
        <v>16</v>
      </c>
      <c r="L494" s="357" t="str">
        <f t="shared" si="112"/>
        <v>y</v>
      </c>
      <c r="M494" s="223" t="s">
        <v>32</v>
      </c>
      <c r="N494" s="11" t="s">
        <v>32</v>
      </c>
      <c r="O494" s="11" t="s">
        <v>32</v>
      </c>
      <c r="P494" s="357">
        <v>49000.41</v>
      </c>
      <c r="Q494" s="355" t="s">
        <v>64</v>
      </c>
      <c r="R494" s="355" t="s">
        <v>65</v>
      </c>
      <c r="S494" s="355" t="s">
        <v>66</v>
      </c>
      <c r="T494" s="356">
        <v>80</v>
      </c>
      <c r="U494" s="356">
        <v>2</v>
      </c>
      <c r="V494" s="358">
        <f>P494*(1/(2.22*10^12))*(1/(80))*(1/(0.125))*10^9</f>
        <v>2.2072256756756756</v>
      </c>
      <c r="W494" s="355" t="s">
        <v>67</v>
      </c>
      <c r="X494" s="356">
        <v>3</v>
      </c>
      <c r="Y494" s="356">
        <v>2</v>
      </c>
      <c r="Z494" s="356">
        <v>15</v>
      </c>
      <c r="AA494" s="356">
        <v>8.64</v>
      </c>
      <c r="AB494" s="556">
        <v>1</v>
      </c>
      <c r="AC494" s="557">
        <f t="shared" si="105"/>
        <v>8.64</v>
      </c>
      <c r="AD494" s="558">
        <f t="shared" si="106"/>
        <v>6.9120000000000008</v>
      </c>
      <c r="AE494" s="559">
        <f t="shared" si="107"/>
        <v>1.7280000000000002</v>
      </c>
      <c r="AF494" s="355" t="s">
        <v>68</v>
      </c>
      <c r="AG494" s="356">
        <v>0.5</v>
      </c>
      <c r="AH494" s="356">
        <v>0.67</v>
      </c>
    </row>
    <row r="495" spans="1:34" x14ac:dyDescent="0.25">
      <c r="A495" s="353" t="s">
        <v>56</v>
      </c>
      <c r="B495" s="353" t="s">
        <v>43</v>
      </c>
      <c r="C495" s="354" t="s">
        <v>2540</v>
      </c>
      <c r="D495" s="355" t="s">
        <v>2554</v>
      </c>
      <c r="E495" s="356">
        <f>IF(A494="SEC", K494 + 1, E494 + 1)</f>
        <v>17</v>
      </c>
      <c r="F495" s="356" t="s">
        <v>32</v>
      </c>
      <c r="G495" s="355" t="s">
        <v>2555</v>
      </c>
      <c r="H495" s="356">
        <f t="shared" si="103"/>
        <v>18</v>
      </c>
      <c r="I495" s="356" t="str">
        <f t="shared" si="111"/>
        <v>y</v>
      </c>
      <c r="J495" s="355" t="s">
        <v>2556</v>
      </c>
      <c r="K495" s="356">
        <f t="shared" si="104"/>
        <v>19</v>
      </c>
      <c r="L495" s="357" t="str">
        <f t="shared" si="112"/>
        <v>y</v>
      </c>
      <c r="M495" s="223" t="s">
        <v>32</v>
      </c>
      <c r="N495" s="11" t="s">
        <v>32</v>
      </c>
      <c r="O495" s="11" t="s">
        <v>32</v>
      </c>
      <c r="P495" s="357">
        <v>28355.55</v>
      </c>
      <c r="Q495" s="355" t="s">
        <v>45</v>
      </c>
      <c r="R495" s="355" t="s">
        <v>46</v>
      </c>
      <c r="S495" s="355" t="s">
        <v>47</v>
      </c>
      <c r="T495" s="356">
        <v>52.2</v>
      </c>
      <c r="U495" s="356">
        <v>2</v>
      </c>
      <c r="V495" s="358">
        <f>P495*(1/(2.22*10^12))*(1/(52.2))*(1/(0.125))*10^9</f>
        <v>1.9575126850988915</v>
      </c>
      <c r="W495" s="355" t="s">
        <v>48</v>
      </c>
      <c r="X495" s="356">
        <v>3</v>
      </c>
      <c r="Y495" s="356">
        <v>12</v>
      </c>
      <c r="Z495" s="356">
        <v>15</v>
      </c>
      <c r="AA495" s="356">
        <v>5.64</v>
      </c>
      <c r="AB495" s="556">
        <v>1</v>
      </c>
      <c r="AC495" s="557">
        <f t="shared" si="105"/>
        <v>5.64</v>
      </c>
      <c r="AD495" s="558">
        <f t="shared" si="106"/>
        <v>4.5119999999999996</v>
      </c>
      <c r="AE495" s="559">
        <f t="shared" si="107"/>
        <v>1.1279999999999999</v>
      </c>
      <c r="AF495" s="355" t="s">
        <v>49</v>
      </c>
      <c r="AG495" s="356">
        <v>4</v>
      </c>
      <c r="AH495" s="356">
        <v>4</v>
      </c>
    </row>
    <row r="496" spans="1:34" x14ac:dyDescent="0.25">
      <c r="A496" s="359" t="s">
        <v>56</v>
      </c>
      <c r="B496" s="359" t="s">
        <v>60</v>
      </c>
      <c r="C496" s="360" t="s">
        <v>2557</v>
      </c>
      <c r="D496" s="361" t="s">
        <v>2558</v>
      </c>
      <c r="E496" s="362">
        <v>4</v>
      </c>
      <c r="F496" s="356" t="s">
        <v>32</v>
      </c>
      <c r="G496" s="361" t="s">
        <v>2559</v>
      </c>
      <c r="H496" s="362">
        <f t="shared" si="103"/>
        <v>5</v>
      </c>
      <c r="I496" s="362" t="str">
        <f t="shared" si="111"/>
        <v>y</v>
      </c>
      <c r="J496" s="361" t="s">
        <v>2560</v>
      </c>
      <c r="K496" s="362">
        <f t="shared" si="104"/>
        <v>6</v>
      </c>
      <c r="L496" s="363" t="str">
        <f t="shared" si="112"/>
        <v>y</v>
      </c>
      <c r="M496" s="223" t="s">
        <v>32</v>
      </c>
      <c r="N496" s="11" t="s">
        <v>32</v>
      </c>
      <c r="O496" s="11" t="s">
        <v>32</v>
      </c>
      <c r="P496" s="363">
        <v>48117.24</v>
      </c>
      <c r="Q496" s="361" t="s">
        <v>64</v>
      </c>
      <c r="R496" s="361" t="s">
        <v>65</v>
      </c>
      <c r="S496" s="361" t="s">
        <v>66</v>
      </c>
      <c r="T496" s="362">
        <v>80</v>
      </c>
      <c r="U496" s="362">
        <v>2</v>
      </c>
      <c r="V496" s="364">
        <f>P496*(1/(2.22*10^12))*(1/(80))*(1/(0.125))*10^9</f>
        <v>2.1674432432432433</v>
      </c>
      <c r="W496" s="361" t="s">
        <v>67</v>
      </c>
      <c r="X496" s="362">
        <v>3</v>
      </c>
      <c r="Y496" s="362">
        <v>2</v>
      </c>
      <c r="Z496" s="362">
        <v>15</v>
      </c>
      <c r="AA496" s="362">
        <v>8.64</v>
      </c>
      <c r="AB496" s="556">
        <v>1</v>
      </c>
      <c r="AC496" s="557">
        <f t="shared" si="105"/>
        <v>8.64</v>
      </c>
      <c r="AD496" s="558">
        <f t="shared" si="106"/>
        <v>6.9120000000000008</v>
      </c>
      <c r="AE496" s="559">
        <f t="shared" si="107"/>
        <v>1.7280000000000002</v>
      </c>
      <c r="AF496" s="361" t="s">
        <v>68</v>
      </c>
      <c r="AG496" s="362">
        <v>0.5</v>
      </c>
      <c r="AH496" s="362">
        <v>0.67</v>
      </c>
    </row>
    <row r="497" spans="1:34" x14ac:dyDescent="0.25">
      <c r="A497" s="359" t="s">
        <v>56</v>
      </c>
      <c r="B497" s="359" t="s">
        <v>43</v>
      </c>
      <c r="C497" s="360" t="s">
        <v>2557</v>
      </c>
      <c r="D497" s="361" t="s">
        <v>2561</v>
      </c>
      <c r="E497" s="362">
        <f>IF(A496="SEC", K496 + 1, E496 + 1)</f>
        <v>7</v>
      </c>
      <c r="F497" s="356" t="s">
        <v>32</v>
      </c>
      <c r="G497" s="361" t="s">
        <v>2562</v>
      </c>
      <c r="H497" s="362">
        <f t="shared" si="103"/>
        <v>8</v>
      </c>
      <c r="I497" s="362" t="str">
        <f t="shared" si="111"/>
        <v>y</v>
      </c>
      <c r="J497" s="361" t="s">
        <v>2563</v>
      </c>
      <c r="K497" s="362">
        <f t="shared" si="104"/>
        <v>9</v>
      </c>
      <c r="L497" s="363" t="str">
        <f t="shared" si="112"/>
        <v>y</v>
      </c>
      <c r="M497" s="223" t="s">
        <v>32</v>
      </c>
      <c r="N497" s="11" t="s">
        <v>32</v>
      </c>
      <c r="O497" s="11" t="s">
        <v>32</v>
      </c>
      <c r="P497" s="363">
        <v>34357.589999999997</v>
      </c>
      <c r="Q497" s="361" t="s">
        <v>45</v>
      </c>
      <c r="R497" s="361" t="s">
        <v>46</v>
      </c>
      <c r="S497" s="361" t="s">
        <v>47</v>
      </c>
      <c r="T497" s="362">
        <v>52.2</v>
      </c>
      <c r="U497" s="362">
        <v>2</v>
      </c>
      <c r="V497" s="364">
        <f>P497*(1/(2.22*10^12))*(1/(52.2))*(1/(0.125))*10^9</f>
        <v>2.3718608263435845</v>
      </c>
      <c r="W497" s="361" t="s">
        <v>48</v>
      </c>
      <c r="X497" s="362">
        <v>3</v>
      </c>
      <c r="Y497" s="362">
        <v>3</v>
      </c>
      <c r="Z497" s="362">
        <v>15</v>
      </c>
      <c r="AA497" s="362">
        <v>5.64</v>
      </c>
      <c r="AB497" s="556">
        <v>1</v>
      </c>
      <c r="AC497" s="557">
        <f t="shared" si="105"/>
        <v>5.64</v>
      </c>
      <c r="AD497" s="558">
        <f t="shared" si="106"/>
        <v>4.5119999999999996</v>
      </c>
      <c r="AE497" s="559">
        <f t="shared" si="107"/>
        <v>1.1279999999999999</v>
      </c>
      <c r="AF497" s="361" t="s">
        <v>49</v>
      </c>
      <c r="AG497" s="362">
        <v>1</v>
      </c>
      <c r="AH497" s="362">
        <v>1</v>
      </c>
    </row>
  </sheetData>
  <mergeCells count="3">
    <mergeCell ref="J1:L1"/>
    <mergeCell ref="G1:I1"/>
    <mergeCell ref="D1:F1"/>
  </mergeCells>
  <conditionalFormatting sqref="F2:F497">
    <cfRule type="expression" dxfId="5" priority="1">
      <formula>F2="y"</formula>
    </cfRule>
    <cfRule type="expression" dxfId="4" priority="2">
      <formula>F2="Y"</formula>
    </cfRule>
  </conditionalFormatting>
  <conditionalFormatting sqref="I2:I497">
    <cfRule type="expression" dxfId="3" priority="3">
      <formula>I2="y"</formula>
    </cfRule>
    <cfRule type="expression" dxfId="2" priority="4">
      <formula>I2="Y"</formula>
    </cfRule>
  </conditionalFormatting>
  <conditionalFormatting sqref="L2:O118 L119:N123 L124:O124 L125:N125 L126:O497">
    <cfRule type="expression" dxfId="1" priority="5">
      <formula>L2="y"</formula>
    </cfRule>
    <cfRule type="expression" dxfId="0" priority="6">
      <formula>L2="Y"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Sept-Dec2023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TaliaAlbert</dc:creator>
  <cp:lastModifiedBy>Albert, Talia</cp:lastModifiedBy>
  <cp:lastPrinted>2023-12-22T17:08:37Z</cp:lastPrinted>
  <dcterms:created xsi:type="dcterms:W3CDTF">2023-09-14T20:28:04Z</dcterms:created>
  <dcterms:modified xsi:type="dcterms:W3CDTF">2024-03-20T13:35:44Z</dcterms:modified>
</cp:coreProperties>
</file>